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40" windowWidth="11280" windowHeight="6756"/>
  </bookViews>
  <sheets>
    <sheet name="OL1 Accounts" sheetId="1" r:id="rId1"/>
    <sheet name="Customer Forecast by Rate Code" sheetId="3" r:id="rId2"/>
    <sheet name="Notes" sheetId="2" r:id="rId3"/>
  </sheets>
  <calcPr calcId="145621"/>
</workbook>
</file>

<file path=xl/calcChain.xml><?xml version="1.0" encoding="utf-8"?>
<calcChain xmlns="http://schemas.openxmlformats.org/spreadsheetml/2006/main">
  <c r="L227" i="1" l="1"/>
  <c r="L226" i="1"/>
  <c r="L225" i="1"/>
  <c r="CA127" i="3" l="1"/>
  <c r="BZ127" i="3"/>
  <c r="BY127" i="3"/>
  <c r="BX127" i="3"/>
  <c r="BW127" i="3"/>
  <c r="CA126" i="3"/>
  <c r="BZ126" i="3"/>
  <c r="BY126" i="3"/>
  <c r="BX126" i="3"/>
  <c r="BW126" i="3"/>
  <c r="CA125" i="3"/>
  <c r="BZ125" i="3"/>
  <c r="BY125" i="3"/>
  <c r="BX125" i="3"/>
  <c r="BW125" i="3"/>
  <c r="CA124" i="3"/>
  <c r="BZ124" i="3"/>
  <c r="BY124" i="3"/>
  <c r="BX124" i="3"/>
  <c r="BW124" i="3"/>
  <c r="CA123" i="3"/>
  <c r="BZ123" i="3"/>
  <c r="BY123" i="3"/>
  <c r="BX123" i="3"/>
  <c r="BW123" i="3"/>
  <c r="CA122" i="3"/>
  <c r="BZ122" i="3"/>
  <c r="BY122" i="3"/>
  <c r="BX122" i="3"/>
  <c r="BW122" i="3"/>
  <c r="CA121" i="3"/>
  <c r="BZ121" i="3"/>
  <c r="BY121" i="3"/>
  <c r="BX121" i="3"/>
  <c r="BW121" i="3"/>
  <c r="CA120" i="3"/>
  <c r="BZ120" i="3"/>
  <c r="BY120" i="3"/>
  <c r="BX120" i="3"/>
  <c r="BW120" i="3"/>
  <c r="CA119" i="3"/>
  <c r="BZ119" i="3"/>
  <c r="BY119" i="3"/>
  <c r="BX119" i="3"/>
  <c r="BW119" i="3"/>
  <c r="CA118" i="3"/>
  <c r="BZ118" i="3"/>
  <c r="BY118" i="3"/>
  <c r="BX118" i="3"/>
  <c r="BW118" i="3"/>
  <c r="CA117" i="3"/>
  <c r="BZ117" i="3"/>
  <c r="BY117" i="3"/>
  <c r="BX117" i="3"/>
  <c r="BW117" i="3"/>
  <c r="CA116" i="3"/>
  <c r="BZ116" i="3"/>
  <c r="BY116" i="3"/>
  <c r="BX116" i="3"/>
  <c r="BW116" i="3"/>
  <c r="CA115" i="3"/>
  <c r="BZ115" i="3"/>
  <c r="BY115" i="3"/>
  <c r="BX115" i="3"/>
  <c r="BW115" i="3"/>
  <c r="CA114" i="3"/>
  <c r="BZ114" i="3"/>
  <c r="BY114" i="3"/>
  <c r="BX114" i="3"/>
  <c r="BW114" i="3"/>
  <c r="CA113" i="3"/>
  <c r="BZ113" i="3"/>
  <c r="BY113" i="3"/>
  <c r="BX113" i="3"/>
  <c r="BW113" i="3"/>
  <c r="CA112" i="3"/>
  <c r="BZ112" i="3"/>
  <c r="BY112" i="3"/>
  <c r="BX112" i="3"/>
  <c r="BW112" i="3"/>
  <c r="CA111" i="3"/>
  <c r="BZ111" i="3"/>
  <c r="BY111" i="3"/>
  <c r="BX111" i="3"/>
  <c r="BW111" i="3"/>
  <c r="CA110" i="3"/>
  <c r="BZ110" i="3"/>
  <c r="BY110" i="3"/>
  <c r="BX110" i="3"/>
  <c r="BW110" i="3"/>
  <c r="CA109" i="3"/>
  <c r="BZ109" i="3"/>
  <c r="BY109" i="3"/>
  <c r="BX109" i="3"/>
  <c r="BW109" i="3"/>
  <c r="CA108" i="3"/>
  <c r="BZ108" i="3"/>
  <c r="BY108" i="3"/>
  <c r="BX108" i="3"/>
  <c r="BW108" i="3"/>
  <c r="CA107" i="3"/>
  <c r="BZ107" i="3"/>
  <c r="BY107" i="3"/>
  <c r="BX107" i="3"/>
  <c r="BW107" i="3"/>
  <c r="CA106" i="3"/>
  <c r="BZ106" i="3"/>
  <c r="BY106" i="3"/>
  <c r="BX106" i="3"/>
  <c r="BW106" i="3"/>
  <c r="CA105" i="3"/>
  <c r="BZ105" i="3"/>
  <c r="BY105" i="3"/>
  <c r="BX105" i="3"/>
  <c r="BW105" i="3"/>
  <c r="CA104" i="3"/>
  <c r="BZ104" i="3"/>
  <c r="BY104" i="3"/>
  <c r="BX104" i="3"/>
  <c r="BW104" i="3"/>
  <c r="CA103" i="3"/>
  <c r="BZ103" i="3"/>
  <c r="BY103" i="3"/>
  <c r="BX103" i="3"/>
  <c r="BW103" i="3"/>
  <c r="CA102" i="3"/>
  <c r="BZ102" i="3"/>
  <c r="BY102" i="3"/>
  <c r="BX102" i="3"/>
  <c r="BW102" i="3"/>
  <c r="CA101" i="3"/>
  <c r="BZ101" i="3"/>
  <c r="BY101" i="3"/>
  <c r="BX101" i="3"/>
  <c r="BW101" i="3"/>
  <c r="CA100" i="3"/>
  <c r="BZ100" i="3"/>
  <c r="BY100" i="3"/>
  <c r="BX100" i="3"/>
  <c r="BW100" i="3"/>
  <c r="CA99" i="3"/>
  <c r="BZ99" i="3"/>
  <c r="BY99" i="3"/>
  <c r="BX99" i="3"/>
  <c r="BW99" i="3"/>
  <c r="CA98" i="3"/>
  <c r="BZ98" i="3"/>
  <c r="BY98" i="3"/>
  <c r="BX98" i="3"/>
  <c r="BW98" i="3"/>
  <c r="CA97" i="3"/>
  <c r="BZ97" i="3"/>
  <c r="BY97" i="3"/>
  <c r="BX97" i="3"/>
  <c r="BW97" i="3"/>
  <c r="CA96" i="3"/>
  <c r="BZ96" i="3"/>
  <c r="BY96" i="3"/>
  <c r="BX96" i="3"/>
  <c r="BW96" i="3"/>
  <c r="CA95" i="3"/>
  <c r="BZ95" i="3"/>
  <c r="BY95" i="3"/>
  <c r="BX95" i="3"/>
  <c r="BW95" i="3"/>
  <c r="CA94" i="3"/>
  <c r="BZ94" i="3"/>
  <c r="BY94" i="3"/>
  <c r="BX94" i="3"/>
  <c r="BW94" i="3"/>
  <c r="CA93" i="3"/>
  <c r="BZ93" i="3"/>
  <c r="BY93" i="3"/>
  <c r="BX93" i="3"/>
  <c r="BW93" i="3"/>
  <c r="CA92" i="3"/>
  <c r="BZ92" i="3"/>
  <c r="BY92" i="3"/>
  <c r="BX92" i="3"/>
  <c r="BW92" i="3"/>
  <c r="CA91" i="3"/>
  <c r="BZ91" i="3"/>
  <c r="BY91" i="3"/>
  <c r="BX91" i="3"/>
  <c r="BW91" i="3"/>
  <c r="CA90" i="3"/>
  <c r="BZ90" i="3"/>
  <c r="BY90" i="3"/>
  <c r="BX90" i="3"/>
  <c r="BW90" i="3"/>
  <c r="CA89" i="3"/>
  <c r="BZ89" i="3"/>
  <c r="BY89" i="3"/>
  <c r="BX89" i="3"/>
  <c r="BW89" i="3"/>
  <c r="CA88" i="3"/>
  <c r="BZ88" i="3"/>
  <c r="BY88" i="3"/>
  <c r="BX88" i="3"/>
  <c r="BW88" i="3"/>
  <c r="CA87" i="3"/>
  <c r="BZ87" i="3"/>
  <c r="BY87" i="3"/>
  <c r="BX87" i="3"/>
  <c r="BW87" i="3"/>
  <c r="CA86" i="3"/>
  <c r="BZ86" i="3"/>
  <c r="BY86" i="3"/>
  <c r="BX86" i="3"/>
  <c r="BW86" i="3"/>
  <c r="CA85" i="3"/>
  <c r="BZ85" i="3"/>
  <c r="BY85" i="3"/>
  <c r="BX85" i="3"/>
  <c r="BW85" i="3"/>
  <c r="CA84" i="3"/>
  <c r="BZ84" i="3"/>
  <c r="BY84" i="3"/>
  <c r="BX84" i="3"/>
  <c r="BW84" i="3"/>
  <c r="CA83" i="3"/>
  <c r="BZ83" i="3"/>
  <c r="BY83" i="3"/>
  <c r="BX83" i="3"/>
  <c r="BW83" i="3"/>
  <c r="CA82" i="3"/>
  <c r="BZ82" i="3"/>
  <c r="BY82" i="3"/>
  <c r="BX82" i="3"/>
  <c r="BW82" i="3"/>
  <c r="CA81" i="3"/>
  <c r="BZ81" i="3"/>
  <c r="BY81" i="3"/>
  <c r="BX81" i="3"/>
  <c r="BW81" i="3"/>
  <c r="CA80" i="3"/>
  <c r="BZ80" i="3"/>
  <c r="BY80" i="3"/>
  <c r="BX80" i="3"/>
  <c r="BW80" i="3"/>
  <c r="CA79" i="3"/>
  <c r="BZ79" i="3"/>
  <c r="BY79" i="3"/>
  <c r="BX79" i="3"/>
  <c r="BW79" i="3"/>
  <c r="CA78" i="3"/>
  <c r="BZ78" i="3"/>
  <c r="BY78" i="3"/>
  <c r="BX78" i="3"/>
  <c r="BW78" i="3"/>
  <c r="CA77" i="3"/>
  <c r="BZ77" i="3"/>
  <c r="BY77" i="3"/>
  <c r="BX77" i="3"/>
  <c r="BW77" i="3"/>
  <c r="CA76" i="3"/>
  <c r="BZ76" i="3"/>
  <c r="BY76" i="3"/>
  <c r="BX76" i="3"/>
  <c r="BW76" i="3"/>
  <c r="CA75" i="3"/>
  <c r="BZ75" i="3"/>
  <c r="BY75" i="3"/>
  <c r="BX75" i="3"/>
  <c r="BW75" i="3"/>
  <c r="CA74" i="3"/>
  <c r="BZ74" i="3"/>
  <c r="BY74" i="3"/>
  <c r="BX74" i="3"/>
  <c r="BW74" i="3"/>
  <c r="CA73" i="3"/>
  <c r="BZ73" i="3"/>
  <c r="BY73" i="3"/>
  <c r="BX73" i="3"/>
  <c r="BW73" i="3"/>
  <c r="CA72" i="3"/>
  <c r="BZ72" i="3"/>
  <c r="BY72" i="3"/>
  <c r="BX72" i="3"/>
  <c r="BW72" i="3"/>
  <c r="CA71" i="3"/>
  <c r="BZ71" i="3"/>
  <c r="BY71" i="3"/>
  <c r="BX71" i="3"/>
  <c r="BW71" i="3"/>
  <c r="CA70" i="3"/>
  <c r="BZ70" i="3"/>
  <c r="BY70" i="3"/>
  <c r="BX70" i="3"/>
  <c r="BW70" i="3"/>
  <c r="CA69" i="3"/>
  <c r="BZ69" i="3"/>
  <c r="BY69" i="3"/>
  <c r="BX69" i="3"/>
  <c r="BW69" i="3"/>
  <c r="CA68" i="3"/>
  <c r="BZ68" i="3"/>
  <c r="BY68" i="3"/>
  <c r="BX68" i="3"/>
  <c r="BW68" i="3"/>
  <c r="CA67" i="3"/>
  <c r="BZ67" i="3"/>
  <c r="BY67" i="3"/>
  <c r="BX67" i="3"/>
  <c r="BW67" i="3"/>
  <c r="CA66" i="3"/>
  <c r="BZ66" i="3"/>
  <c r="BY66" i="3"/>
  <c r="BX66" i="3"/>
  <c r="BW66" i="3"/>
  <c r="CA65" i="3"/>
  <c r="BZ65" i="3"/>
  <c r="BY65" i="3"/>
  <c r="BX65" i="3"/>
  <c r="BW65" i="3"/>
  <c r="CA64" i="3"/>
  <c r="BZ64" i="3"/>
  <c r="BY64" i="3"/>
  <c r="BX64" i="3"/>
  <c r="BW64" i="3"/>
  <c r="CA63" i="3"/>
  <c r="BZ63" i="3"/>
  <c r="BY63" i="3"/>
  <c r="BX63" i="3"/>
  <c r="BW63" i="3"/>
  <c r="CA62" i="3"/>
  <c r="BZ62" i="3"/>
  <c r="BY62" i="3"/>
  <c r="BX62" i="3"/>
  <c r="BW62" i="3"/>
  <c r="CA61" i="3"/>
  <c r="BZ61" i="3"/>
  <c r="BY61" i="3"/>
  <c r="BX61" i="3"/>
  <c r="BW61" i="3"/>
  <c r="CA60" i="3"/>
  <c r="BZ60" i="3"/>
  <c r="BY60" i="3"/>
  <c r="BX60" i="3"/>
  <c r="BW60" i="3"/>
  <c r="CA59" i="3"/>
  <c r="BZ59" i="3"/>
  <c r="BY59" i="3"/>
  <c r="BX59" i="3"/>
  <c r="BW59" i="3"/>
  <c r="CA58" i="3"/>
  <c r="BZ58" i="3"/>
  <c r="BY58" i="3"/>
  <c r="BX58" i="3"/>
  <c r="BW58" i="3"/>
  <c r="CA57" i="3"/>
  <c r="BZ57" i="3"/>
  <c r="BY57" i="3"/>
  <c r="BX57" i="3"/>
  <c r="BW57" i="3"/>
  <c r="CA56" i="3"/>
  <c r="BZ56" i="3"/>
  <c r="BY56" i="3"/>
  <c r="BX56" i="3"/>
  <c r="BW56" i="3"/>
  <c r="CA55" i="3"/>
  <c r="BZ55" i="3"/>
  <c r="BY55" i="3"/>
  <c r="BX55" i="3"/>
  <c r="BW55" i="3"/>
  <c r="CA54" i="3"/>
  <c r="BZ54" i="3"/>
  <c r="BY54" i="3"/>
  <c r="BX54" i="3"/>
  <c r="BW54" i="3"/>
  <c r="CA53" i="3"/>
  <c r="BZ53" i="3"/>
  <c r="BY53" i="3"/>
  <c r="BX53" i="3"/>
  <c r="BW53" i="3"/>
  <c r="CA52" i="3"/>
  <c r="BZ52" i="3"/>
  <c r="BY52" i="3"/>
  <c r="BX52" i="3"/>
  <c r="BW52" i="3"/>
  <c r="CA51" i="3"/>
  <c r="BZ51" i="3"/>
  <c r="BY51" i="3"/>
  <c r="BX51" i="3"/>
  <c r="BW51" i="3"/>
  <c r="CA50" i="3"/>
  <c r="BZ50" i="3"/>
  <c r="BY50" i="3"/>
  <c r="BX50" i="3"/>
  <c r="BW50" i="3"/>
  <c r="CA49" i="3"/>
  <c r="BZ49" i="3"/>
  <c r="BY49" i="3"/>
  <c r="BX49" i="3"/>
  <c r="BW49" i="3"/>
  <c r="CA48" i="3"/>
  <c r="BZ48" i="3"/>
  <c r="BY48" i="3"/>
  <c r="BX48" i="3"/>
  <c r="BW48" i="3"/>
  <c r="CA47" i="3"/>
  <c r="BZ47" i="3"/>
  <c r="BY47" i="3"/>
  <c r="BX47" i="3"/>
  <c r="BW47" i="3"/>
  <c r="CA46" i="3"/>
  <c r="BZ46" i="3"/>
  <c r="BY46" i="3"/>
  <c r="BX46" i="3"/>
  <c r="BW46" i="3"/>
  <c r="CA45" i="3"/>
  <c r="BZ45" i="3"/>
  <c r="BY45" i="3"/>
  <c r="BX45" i="3"/>
  <c r="BW45" i="3"/>
  <c r="CA44" i="3"/>
  <c r="BZ44" i="3"/>
  <c r="BY44" i="3"/>
  <c r="BX44" i="3"/>
  <c r="BW44" i="3"/>
  <c r="CA43" i="3"/>
  <c r="BZ43" i="3"/>
  <c r="BY43" i="3"/>
  <c r="BX43" i="3"/>
  <c r="BW43" i="3"/>
  <c r="CA42" i="3"/>
  <c r="BZ42" i="3"/>
  <c r="BY42" i="3"/>
  <c r="BX42" i="3"/>
  <c r="BW42" i="3"/>
  <c r="CA41" i="3"/>
  <c r="BZ41" i="3"/>
  <c r="BY41" i="3"/>
  <c r="BX41" i="3"/>
  <c r="BW41" i="3"/>
  <c r="CA40" i="3"/>
  <c r="BZ40" i="3"/>
  <c r="BY40" i="3"/>
  <c r="BX40" i="3"/>
  <c r="BW40" i="3"/>
  <c r="CA39" i="3"/>
  <c r="BZ39" i="3"/>
  <c r="BY39" i="3"/>
  <c r="BX39" i="3"/>
  <c r="BW39" i="3"/>
  <c r="CA38" i="3"/>
  <c r="BZ38" i="3"/>
  <c r="BY38" i="3"/>
  <c r="BX38" i="3"/>
  <c r="BW38" i="3"/>
  <c r="CA37" i="3"/>
  <c r="BZ37" i="3"/>
  <c r="BY37" i="3"/>
  <c r="BX37" i="3"/>
  <c r="BW37" i="3"/>
  <c r="CA36" i="3"/>
  <c r="BZ36" i="3"/>
  <c r="BY36" i="3"/>
  <c r="BX36" i="3"/>
  <c r="BW36" i="3"/>
  <c r="CA35" i="3"/>
  <c r="BZ35" i="3"/>
  <c r="BY35" i="3"/>
  <c r="BX35" i="3"/>
  <c r="BW35" i="3"/>
  <c r="CA34" i="3"/>
  <c r="BZ34" i="3"/>
  <c r="BY34" i="3"/>
  <c r="BX34" i="3"/>
  <c r="BW34" i="3"/>
  <c r="CA33" i="3"/>
  <c r="BZ33" i="3"/>
  <c r="BY33" i="3"/>
  <c r="BX33" i="3"/>
  <c r="BW33" i="3"/>
  <c r="CA32" i="3"/>
  <c r="BZ32" i="3"/>
  <c r="BY32" i="3"/>
  <c r="BX32" i="3"/>
  <c r="BW32" i="3"/>
  <c r="CA31" i="3"/>
  <c r="BZ31" i="3"/>
  <c r="BY31" i="3"/>
  <c r="BX31" i="3"/>
  <c r="BW31" i="3"/>
  <c r="CA30" i="3"/>
  <c r="BZ30" i="3"/>
  <c r="BY30" i="3"/>
  <c r="BX30" i="3"/>
  <c r="BW30" i="3"/>
  <c r="CA29" i="3"/>
  <c r="BZ29" i="3"/>
  <c r="BY29" i="3"/>
  <c r="BX29" i="3"/>
  <c r="BW29" i="3"/>
  <c r="CA28" i="3"/>
  <c r="BZ28" i="3"/>
  <c r="BY28" i="3"/>
  <c r="BX28" i="3"/>
  <c r="BW28" i="3"/>
  <c r="CA27" i="3"/>
  <c r="BZ27" i="3"/>
  <c r="BY27" i="3"/>
  <c r="BX27" i="3"/>
  <c r="BW27" i="3"/>
  <c r="CA26" i="3"/>
  <c r="BZ26" i="3"/>
  <c r="BY26" i="3"/>
  <c r="BX26" i="3"/>
  <c r="BW26" i="3"/>
  <c r="CA25" i="3"/>
  <c r="BZ25" i="3"/>
  <c r="BY25" i="3"/>
  <c r="BX25" i="3"/>
  <c r="BW25" i="3"/>
  <c r="CA24" i="3"/>
  <c r="BZ24" i="3"/>
  <c r="BY24" i="3"/>
  <c r="BX24" i="3"/>
  <c r="BW24" i="3"/>
  <c r="CA23" i="3"/>
  <c r="BZ23" i="3"/>
  <c r="BY23" i="3"/>
  <c r="BX23" i="3"/>
  <c r="BW23" i="3"/>
  <c r="CA22" i="3"/>
  <c r="BZ22" i="3"/>
  <c r="BY22" i="3"/>
  <c r="BX22" i="3"/>
  <c r="BW22" i="3"/>
  <c r="CA21" i="3"/>
  <c r="BZ21" i="3"/>
  <c r="BY21" i="3"/>
  <c r="BX21" i="3"/>
  <c r="BW21" i="3"/>
  <c r="CA20" i="3"/>
  <c r="BZ20" i="3"/>
  <c r="BY20" i="3"/>
  <c r="BX20" i="3"/>
  <c r="BW20" i="3"/>
  <c r="CA19" i="3"/>
  <c r="BZ19" i="3"/>
  <c r="BY19" i="3"/>
  <c r="BX19" i="3"/>
  <c r="BW19" i="3"/>
  <c r="CA18" i="3"/>
  <c r="BZ18" i="3"/>
  <c r="BY18" i="3"/>
  <c r="BX18" i="3"/>
  <c r="BW18" i="3"/>
  <c r="CA17" i="3"/>
  <c r="BZ17" i="3"/>
  <c r="BY17" i="3"/>
  <c r="BX17" i="3"/>
  <c r="BW17" i="3"/>
  <c r="CA16" i="3"/>
  <c r="BZ16" i="3"/>
  <c r="BY16" i="3"/>
  <c r="BX16" i="3"/>
  <c r="BW16" i="3"/>
  <c r="CA15" i="3"/>
  <c r="BZ15" i="3"/>
  <c r="BY15" i="3"/>
  <c r="BX15" i="3"/>
  <c r="BW15" i="3"/>
  <c r="CA14" i="3"/>
  <c r="BZ14" i="3"/>
  <c r="BY14" i="3"/>
  <c r="BX14" i="3"/>
  <c r="BW14" i="3"/>
  <c r="CA13" i="3"/>
  <c r="BZ13" i="3"/>
  <c r="BY13" i="3"/>
  <c r="BX13" i="3"/>
  <c r="BW13" i="3"/>
  <c r="CA12" i="3"/>
  <c r="BZ12" i="3"/>
  <c r="BY12" i="3"/>
  <c r="BX12" i="3"/>
  <c r="BW12" i="3"/>
  <c r="CA11" i="3"/>
  <c r="CA2" i="3" s="1"/>
  <c r="BZ11" i="3"/>
  <c r="BZ2" i="3" s="1"/>
  <c r="BY11" i="3"/>
  <c r="BY2" i="3" s="1"/>
  <c r="BX11" i="3"/>
  <c r="BX2" i="3" s="1"/>
  <c r="BW11" i="3"/>
  <c r="CA10" i="3"/>
  <c r="BZ10" i="3"/>
  <c r="BY10" i="3"/>
  <c r="BX10" i="3"/>
  <c r="BW10" i="3"/>
  <c r="CA9" i="3"/>
  <c r="BZ9" i="3"/>
  <c r="BY9" i="3"/>
  <c r="BX9" i="3"/>
  <c r="BW9" i="3"/>
  <c r="BY1" i="3" l="1"/>
  <c r="BW2" i="3"/>
  <c r="BW1" i="3" s="1"/>
  <c r="CB45" i="3"/>
  <c r="CB44" i="3"/>
  <c r="CB43" i="3"/>
  <c r="CB42" i="3"/>
  <c r="CB41" i="3"/>
  <c r="CB40" i="3"/>
  <c r="CB39" i="3"/>
  <c r="CB38" i="3"/>
  <c r="CB37" i="3"/>
  <c r="CB36" i="3"/>
  <c r="CB35" i="3"/>
  <c r="CB34" i="3"/>
  <c r="CB33" i="3"/>
  <c r="CB32" i="3"/>
  <c r="CB31" i="3"/>
  <c r="CB30" i="3"/>
  <c r="CB29" i="3"/>
  <c r="CB28" i="3"/>
  <c r="CB27" i="3"/>
  <c r="CB26" i="3"/>
  <c r="CB25" i="3"/>
  <c r="CB24" i="3"/>
  <c r="CB23" i="3"/>
  <c r="CB22" i="3"/>
  <c r="CB21" i="3"/>
  <c r="CB20" i="3"/>
  <c r="CB19" i="3"/>
  <c r="CB18" i="3"/>
  <c r="CB17" i="3"/>
  <c r="CB16" i="3"/>
  <c r="CB15" i="3"/>
  <c r="CB14" i="3"/>
  <c r="CB13" i="3"/>
  <c r="CB12" i="3"/>
  <c r="CB11" i="3"/>
  <c r="CB10" i="3"/>
  <c r="CB9" i="3"/>
  <c r="CB8" i="3"/>
  <c r="CA8" i="3"/>
  <c r="CA1" i="3" s="1"/>
  <c r="BZ8" i="3"/>
  <c r="BZ1" i="3" s="1"/>
  <c r="BY8" i="3"/>
  <c r="BX8" i="3"/>
  <c r="BX1" i="3" s="1"/>
  <c r="BW8" i="3"/>
  <c r="CB7" i="3"/>
  <c r="CA7" i="3"/>
  <c r="BZ7" i="3"/>
  <c r="BY7" i="3"/>
  <c r="BX7" i="3"/>
  <c r="BW7" i="3"/>
  <c r="CB6" i="3"/>
  <c r="CA6" i="3"/>
  <c r="BZ6" i="3"/>
  <c r="BY6" i="3"/>
  <c r="BX6" i="3"/>
  <c r="BW6" i="3"/>
  <c r="D284" i="1" l="1"/>
  <c r="C284" i="1"/>
  <c r="B284" i="1"/>
  <c r="D283" i="1"/>
  <c r="C283" i="1"/>
  <c r="B283" i="1"/>
  <c r="D282" i="1"/>
  <c r="C282" i="1"/>
  <c r="B282" i="1"/>
  <c r="D281" i="1"/>
  <c r="C281" i="1"/>
  <c r="B281" i="1"/>
  <c r="D280" i="1"/>
  <c r="C280" i="1"/>
  <c r="B280" i="1"/>
  <c r="D279" i="1"/>
  <c r="C279" i="1"/>
  <c r="B279" i="1"/>
  <c r="D278" i="1"/>
  <c r="C278" i="1"/>
  <c r="B278" i="1"/>
  <c r="D277" i="1"/>
  <c r="C277" i="1"/>
  <c r="B277" i="1"/>
  <c r="D276" i="1"/>
  <c r="C276" i="1"/>
  <c r="B276" i="1"/>
  <c r="D275" i="1"/>
  <c r="C275" i="1"/>
  <c r="B275" i="1"/>
  <c r="D274" i="1"/>
  <c r="C274" i="1"/>
  <c r="B274" i="1"/>
  <c r="D273" i="1"/>
  <c r="C273" i="1"/>
  <c r="B273" i="1"/>
  <c r="D272" i="1"/>
  <c r="C272" i="1"/>
  <c r="B272" i="1"/>
  <c r="D271" i="1"/>
  <c r="C271" i="1"/>
  <c r="B271" i="1"/>
  <c r="D270" i="1"/>
  <c r="C270" i="1"/>
  <c r="B270" i="1"/>
  <c r="D269" i="1"/>
  <c r="C269" i="1"/>
  <c r="B269" i="1"/>
  <c r="D268" i="1"/>
  <c r="C268" i="1"/>
  <c r="B268" i="1"/>
  <c r="D267" i="1"/>
  <c r="C267" i="1"/>
  <c r="B267" i="1"/>
  <c r="D266" i="1"/>
  <c r="C266" i="1"/>
  <c r="B266" i="1"/>
  <c r="D265" i="1"/>
  <c r="C265" i="1"/>
  <c r="B265" i="1"/>
  <c r="D264" i="1"/>
  <c r="C264" i="1"/>
  <c r="B264" i="1"/>
  <c r="D263" i="1"/>
  <c r="C263" i="1"/>
  <c r="B263" i="1"/>
  <c r="D262" i="1"/>
  <c r="C262" i="1"/>
  <c r="B262" i="1"/>
  <c r="D261" i="1"/>
  <c r="C261" i="1"/>
  <c r="B261" i="1"/>
  <c r="D260" i="1"/>
  <c r="C260" i="1"/>
  <c r="B260" i="1"/>
  <c r="D259" i="1"/>
  <c r="C259" i="1"/>
  <c r="B259" i="1"/>
  <c r="D258" i="1"/>
  <c r="C258" i="1"/>
  <c r="B258" i="1"/>
  <c r="D257" i="1"/>
  <c r="C257" i="1"/>
  <c r="B257" i="1"/>
  <c r="D256" i="1"/>
  <c r="C256" i="1"/>
  <c r="B256" i="1"/>
  <c r="D255" i="1"/>
  <c r="C255" i="1"/>
  <c r="B255" i="1"/>
  <c r="D254" i="1"/>
  <c r="C254" i="1"/>
  <c r="B254" i="1"/>
  <c r="D253" i="1"/>
  <c r="C253" i="1"/>
  <c r="B253" i="1"/>
  <c r="D252" i="1"/>
  <c r="C252" i="1"/>
  <c r="B252" i="1"/>
  <c r="D251" i="1"/>
  <c r="C251" i="1"/>
  <c r="B251" i="1"/>
  <c r="D250" i="1"/>
  <c r="C250" i="1"/>
  <c r="B250" i="1"/>
  <c r="D249" i="1"/>
  <c r="C249" i="1"/>
  <c r="B249" i="1"/>
  <c r="D248" i="1"/>
  <c r="C248" i="1"/>
  <c r="B248" i="1"/>
  <c r="D247" i="1"/>
  <c r="C247" i="1"/>
  <c r="B247" i="1"/>
  <c r="D246" i="1"/>
  <c r="C246" i="1"/>
  <c r="B246" i="1"/>
  <c r="D245" i="1"/>
  <c r="C245" i="1"/>
  <c r="B245" i="1"/>
  <c r="D244" i="1"/>
  <c r="C244" i="1"/>
  <c r="B244" i="1"/>
  <c r="D243" i="1"/>
  <c r="C243" i="1"/>
  <c r="B243" i="1"/>
  <c r="D242" i="1"/>
  <c r="C242" i="1"/>
  <c r="B242" i="1"/>
  <c r="D241" i="1"/>
  <c r="C241" i="1"/>
  <c r="B241" i="1"/>
  <c r="D240" i="1"/>
  <c r="C240" i="1"/>
  <c r="B240" i="1"/>
  <c r="D239" i="1"/>
  <c r="C239" i="1"/>
  <c r="B239" i="1"/>
  <c r="D238" i="1"/>
  <c r="C238" i="1"/>
  <c r="B238" i="1"/>
  <c r="D237" i="1"/>
  <c r="C237" i="1"/>
  <c r="B237" i="1"/>
  <c r="D236" i="1"/>
  <c r="C236" i="1"/>
  <c r="B236" i="1"/>
  <c r="B226" i="1"/>
  <c r="C226" i="1"/>
  <c r="D226" i="1"/>
  <c r="B227" i="1"/>
  <c r="C227" i="1"/>
  <c r="D227" i="1"/>
  <c r="B228" i="1"/>
  <c r="C228" i="1"/>
  <c r="D228" i="1"/>
  <c r="B229" i="1"/>
  <c r="C229" i="1"/>
  <c r="D229" i="1"/>
  <c r="B230" i="1"/>
  <c r="C230" i="1"/>
  <c r="D230" i="1"/>
  <c r="B231" i="1"/>
  <c r="C231" i="1"/>
  <c r="D231" i="1"/>
  <c r="B232" i="1"/>
  <c r="C232" i="1"/>
  <c r="D232" i="1"/>
  <c r="B233" i="1"/>
  <c r="C233" i="1"/>
  <c r="D233" i="1"/>
  <c r="B234" i="1"/>
  <c r="C234" i="1"/>
  <c r="D234" i="1"/>
  <c r="B235" i="1"/>
  <c r="C235" i="1"/>
  <c r="D235" i="1"/>
  <c r="C225" i="1"/>
  <c r="D225" i="1"/>
  <c r="B225" i="1"/>
  <c r="N202" i="1"/>
  <c r="O202" i="1"/>
  <c r="P202" i="1"/>
  <c r="N203" i="1"/>
  <c r="O203" i="1"/>
  <c r="P203" i="1"/>
  <c r="N204" i="1"/>
  <c r="O204" i="1"/>
  <c r="P204" i="1"/>
  <c r="N205" i="1"/>
  <c r="O205" i="1"/>
  <c r="P205" i="1"/>
  <c r="N206" i="1"/>
  <c r="O206" i="1"/>
  <c r="P206" i="1"/>
  <c r="N207" i="1"/>
  <c r="O207" i="1"/>
  <c r="P207" i="1"/>
  <c r="N208" i="1"/>
  <c r="O208" i="1"/>
  <c r="P208" i="1"/>
  <c r="N209" i="1"/>
  <c r="O209" i="1"/>
  <c r="P209" i="1"/>
  <c r="N210" i="1"/>
  <c r="O210" i="1"/>
  <c r="P210" i="1"/>
  <c r="N211" i="1"/>
  <c r="O211" i="1"/>
  <c r="P211" i="1"/>
  <c r="N212" i="1"/>
  <c r="O212" i="1"/>
  <c r="P212" i="1"/>
  <c r="N213" i="1"/>
  <c r="O213" i="1"/>
  <c r="P213" i="1"/>
  <c r="N214" i="1"/>
  <c r="O214" i="1"/>
  <c r="P214" i="1"/>
  <c r="N215" i="1"/>
  <c r="O215" i="1"/>
  <c r="P215" i="1"/>
  <c r="N216" i="1"/>
  <c r="O216" i="1"/>
  <c r="P216" i="1"/>
  <c r="N217" i="1"/>
  <c r="O217" i="1"/>
  <c r="P217" i="1"/>
  <c r="N218" i="1"/>
  <c r="O218" i="1"/>
  <c r="P218" i="1"/>
  <c r="N219" i="1"/>
  <c r="O219" i="1"/>
  <c r="P219" i="1"/>
  <c r="N220" i="1"/>
  <c r="O220" i="1"/>
  <c r="P220" i="1"/>
  <c r="N221" i="1"/>
  <c r="O221" i="1"/>
  <c r="P221" i="1"/>
  <c r="N222" i="1"/>
  <c r="O222" i="1"/>
  <c r="P222" i="1"/>
  <c r="N223" i="1"/>
  <c r="O223" i="1"/>
  <c r="P223" i="1"/>
  <c r="N224" i="1"/>
  <c r="O224" i="1"/>
  <c r="P224" i="1"/>
  <c r="O201" i="1"/>
  <c r="P201" i="1"/>
  <c r="N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01" i="1"/>
  <c r="E224" i="1"/>
  <c r="E223" i="1"/>
  <c r="Q223" i="1" s="1"/>
  <c r="E222" i="1"/>
  <c r="Q222" i="1" s="1"/>
  <c r="E221" i="1"/>
  <c r="Q221" i="1" s="1"/>
  <c r="E220" i="1"/>
  <c r="E219" i="1"/>
  <c r="Q219" i="1" s="1"/>
  <c r="E218" i="1"/>
  <c r="Q218" i="1" s="1"/>
  <c r="E217" i="1"/>
  <c r="Q217" i="1" s="1"/>
  <c r="E216" i="1"/>
  <c r="E215" i="1"/>
  <c r="Q215" i="1" s="1"/>
  <c r="E214" i="1"/>
  <c r="Q214" i="1" s="1"/>
  <c r="E213" i="1"/>
  <c r="Q213" i="1" s="1"/>
  <c r="Q224" i="1" l="1"/>
  <c r="Q216" i="1"/>
  <c r="Q220" i="1"/>
  <c r="F223" i="1"/>
  <c r="G223" i="1" s="1"/>
  <c r="F224" i="1"/>
  <c r="G224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E203" i="1"/>
  <c r="Q203" i="1" s="1"/>
  <c r="E202" i="1"/>
  <c r="Q202" i="1" s="1"/>
  <c r="E201" i="1"/>
  <c r="Q201" i="1" s="1"/>
  <c r="Q225" i="1" s="1"/>
  <c r="F216" i="1" l="1"/>
  <c r="G216" i="1" s="1"/>
  <c r="F215" i="1"/>
  <c r="G215" i="1" s="1"/>
  <c r="F221" i="1"/>
  <c r="G221" i="1" s="1"/>
  <c r="F220" i="1"/>
  <c r="G220" i="1" s="1"/>
  <c r="F214" i="1"/>
  <c r="G214" i="1" s="1"/>
  <c r="F213" i="1"/>
  <c r="G213" i="1" s="1"/>
  <c r="F217" i="1"/>
  <c r="G217" i="1" s="1"/>
  <c r="F219" i="1"/>
  <c r="G219" i="1" s="1"/>
  <c r="F218" i="1"/>
  <c r="G218" i="1" s="1"/>
  <c r="F222" i="1"/>
  <c r="G222" i="1" s="1"/>
  <c r="F212" i="1"/>
  <c r="G212" i="1" s="1"/>
  <c r="E189" i="1"/>
  <c r="E190" i="1"/>
  <c r="E191" i="1"/>
  <c r="E192" i="1"/>
  <c r="E193" i="1"/>
  <c r="E194" i="1"/>
  <c r="E195" i="1"/>
  <c r="E196" i="1"/>
  <c r="E197" i="1"/>
  <c r="E198" i="1"/>
  <c r="E199" i="1"/>
  <c r="E200" i="1"/>
  <c r="F211" i="1" s="1"/>
  <c r="G211" i="1" s="1"/>
  <c r="F206" i="1" l="1"/>
  <c r="G206" i="1" s="1"/>
  <c r="F201" i="1"/>
  <c r="G201" i="1" s="1"/>
  <c r="F210" i="1"/>
  <c r="G210" i="1" s="1"/>
  <c r="F202" i="1"/>
  <c r="G202" i="1" s="1"/>
  <c r="F209" i="1"/>
  <c r="G209" i="1" s="1"/>
  <c r="F208" i="1"/>
  <c r="G208" i="1" s="1"/>
  <c r="F204" i="1"/>
  <c r="G204" i="1" s="1"/>
  <c r="E282" i="1"/>
  <c r="E278" i="1"/>
  <c r="E274" i="1"/>
  <c r="E270" i="1"/>
  <c r="E266" i="1"/>
  <c r="E262" i="1"/>
  <c r="E258" i="1"/>
  <c r="E254" i="1"/>
  <c r="E250" i="1"/>
  <c r="E246" i="1"/>
  <c r="E242" i="1"/>
  <c r="E238" i="1"/>
  <c r="E234" i="1"/>
  <c r="E230" i="1"/>
  <c r="E226" i="1"/>
  <c r="E280" i="1"/>
  <c r="E276" i="1"/>
  <c r="E264" i="1"/>
  <c r="E256" i="1"/>
  <c r="E248" i="1"/>
  <c r="E240" i="1"/>
  <c r="E232" i="1"/>
  <c r="E283" i="1"/>
  <c r="E271" i="1"/>
  <c r="E263" i="1"/>
  <c r="E255" i="1"/>
  <c r="E247" i="1"/>
  <c r="E239" i="1"/>
  <c r="E235" i="1"/>
  <c r="E281" i="1"/>
  <c r="E277" i="1"/>
  <c r="E273" i="1"/>
  <c r="E269" i="1"/>
  <c r="E265" i="1"/>
  <c r="E261" i="1"/>
  <c r="E257" i="1"/>
  <c r="E253" i="1"/>
  <c r="E249" i="1"/>
  <c r="E245" i="1"/>
  <c r="E241" i="1"/>
  <c r="E237" i="1"/>
  <c r="E233" i="1"/>
  <c r="E229" i="1"/>
  <c r="E225" i="1"/>
  <c r="E284" i="1"/>
  <c r="E272" i="1"/>
  <c r="E268" i="1"/>
  <c r="E260" i="1"/>
  <c r="E252" i="1"/>
  <c r="E244" i="1"/>
  <c r="E236" i="1"/>
  <c r="E228" i="1"/>
  <c r="E279" i="1"/>
  <c r="E275" i="1"/>
  <c r="E267" i="1"/>
  <c r="E259" i="1"/>
  <c r="E251" i="1"/>
  <c r="E243" i="1"/>
  <c r="E231" i="1"/>
  <c r="E227" i="1"/>
  <c r="F205" i="1"/>
  <c r="G205" i="1" s="1"/>
  <c r="F203" i="1"/>
  <c r="G203" i="1" s="1"/>
  <c r="F207" i="1"/>
  <c r="G207" i="1" s="1"/>
  <c r="F199" i="1"/>
  <c r="G199" i="1" s="1"/>
  <c r="F200" i="1"/>
  <c r="G200" i="1" s="1"/>
  <c r="E188" i="1"/>
  <c r="E187" i="1"/>
  <c r="F198" i="1" s="1"/>
  <c r="G198" i="1" s="1"/>
  <c r="E186" i="1"/>
  <c r="F197" i="1" s="1"/>
  <c r="G197" i="1" s="1"/>
  <c r="E185" i="1"/>
  <c r="E184" i="1"/>
  <c r="F195" i="1" l="1"/>
  <c r="G195" i="1" s="1"/>
  <c r="F196" i="1"/>
  <c r="G196" i="1" s="1"/>
  <c r="F254" i="1"/>
  <c r="G254" i="1" s="1"/>
  <c r="F255" i="1"/>
  <c r="G255" i="1" s="1"/>
  <c r="F260" i="1"/>
  <c r="G260" i="1" s="1"/>
  <c r="F244" i="1"/>
  <c r="G244" i="1" s="1"/>
  <c r="F276" i="1"/>
  <c r="G276" i="1" s="1"/>
  <c r="F266" i="1"/>
  <c r="G266" i="1" s="1"/>
  <c r="F275" i="1"/>
  <c r="G275" i="1" s="1"/>
  <c r="F257" i="1"/>
  <c r="G257" i="1" s="1"/>
  <c r="F262" i="1"/>
  <c r="G262" i="1" s="1"/>
  <c r="F248" i="1"/>
  <c r="G248" i="1" s="1"/>
  <c r="F280" i="1"/>
  <c r="G280" i="1" s="1"/>
  <c r="F274" i="1"/>
  <c r="G274" i="1" s="1"/>
  <c r="F261" i="1"/>
  <c r="G261" i="1" s="1"/>
  <c r="F238" i="1"/>
  <c r="G238" i="1" s="1"/>
  <c r="F270" i="1"/>
  <c r="G270" i="1" s="1"/>
  <c r="F239" i="1"/>
  <c r="G239" i="1" s="1"/>
  <c r="F271" i="1"/>
  <c r="G271" i="1" s="1"/>
  <c r="F228" i="1"/>
  <c r="G228" i="1" s="1"/>
  <c r="F227" i="1"/>
  <c r="G227" i="1" s="1"/>
  <c r="F229" i="1"/>
  <c r="G229" i="1" s="1"/>
  <c r="F231" i="1"/>
  <c r="G231" i="1" s="1"/>
  <c r="F230" i="1"/>
  <c r="G230" i="1" s="1"/>
  <c r="F226" i="1"/>
  <c r="G226" i="1" s="1"/>
  <c r="F225" i="1"/>
  <c r="G225" i="1" s="1"/>
  <c r="F236" i="1"/>
  <c r="G236" i="1" s="1"/>
  <c r="F233" i="1"/>
  <c r="G233" i="1" s="1"/>
  <c r="F232" i="1"/>
  <c r="G232" i="1" s="1"/>
  <c r="F235" i="1"/>
  <c r="G235" i="1" s="1"/>
  <c r="F234" i="1"/>
  <c r="G234" i="1" s="1"/>
  <c r="F252" i="1"/>
  <c r="G252" i="1" s="1"/>
  <c r="F268" i="1"/>
  <c r="G268" i="1" s="1"/>
  <c r="F284" i="1"/>
  <c r="G284" i="1" s="1"/>
  <c r="F250" i="1"/>
  <c r="G250" i="1" s="1"/>
  <c r="F282" i="1"/>
  <c r="G282" i="1" s="1"/>
  <c r="F259" i="1"/>
  <c r="G259" i="1" s="1"/>
  <c r="F249" i="1"/>
  <c r="G249" i="1" s="1"/>
  <c r="F265" i="1"/>
  <c r="G265" i="1" s="1"/>
  <c r="F281" i="1"/>
  <c r="G281" i="1" s="1"/>
  <c r="F283" i="1"/>
  <c r="G283" i="1" s="1"/>
  <c r="F243" i="1"/>
  <c r="G243" i="1" s="1"/>
  <c r="F241" i="1"/>
  <c r="G241" i="1" s="1"/>
  <c r="F273" i="1"/>
  <c r="G273" i="1" s="1"/>
  <c r="F263" i="1"/>
  <c r="G263" i="1" s="1"/>
  <c r="F264" i="1"/>
  <c r="G264" i="1" s="1"/>
  <c r="F246" i="1"/>
  <c r="G246" i="1" s="1"/>
  <c r="F251" i="1"/>
  <c r="G251" i="1" s="1"/>
  <c r="F245" i="1"/>
  <c r="G245" i="1" s="1"/>
  <c r="F277" i="1"/>
  <c r="G277" i="1" s="1"/>
  <c r="F242" i="1"/>
  <c r="G242" i="1" s="1"/>
  <c r="F278" i="1"/>
  <c r="G278" i="1" s="1"/>
  <c r="F247" i="1"/>
  <c r="G247" i="1" s="1"/>
  <c r="F279" i="1"/>
  <c r="G279" i="1" s="1"/>
  <c r="F240" i="1"/>
  <c r="G240" i="1" s="1"/>
  <c r="F256" i="1"/>
  <c r="G256" i="1" s="1"/>
  <c r="F272" i="1"/>
  <c r="G272" i="1" s="1"/>
  <c r="F258" i="1"/>
  <c r="G258" i="1" s="1"/>
  <c r="F267" i="1"/>
  <c r="G267" i="1" s="1"/>
  <c r="F237" i="1"/>
  <c r="G237" i="1" s="1"/>
  <c r="F253" i="1"/>
  <c r="G253" i="1" s="1"/>
  <c r="F269" i="1"/>
  <c r="G269" i="1" s="1"/>
  <c r="E183" i="1"/>
  <c r="F194" i="1" s="1"/>
  <c r="G194" i="1" s="1"/>
  <c r="E182" i="1" l="1"/>
  <c r="F193" i="1" s="1"/>
  <c r="G193" i="1" s="1"/>
  <c r="E181" i="1"/>
  <c r="E180" i="1"/>
  <c r="E179" i="1"/>
  <c r="E178" i="1"/>
  <c r="F189" i="1" s="1"/>
  <c r="G189" i="1" s="1"/>
  <c r="E177" i="1"/>
  <c r="F190" i="1" l="1"/>
  <c r="G190" i="1" s="1"/>
  <c r="F191" i="1"/>
  <c r="G191" i="1" s="1"/>
  <c r="F192" i="1"/>
  <c r="G192" i="1" s="1"/>
  <c r="F188" i="1"/>
  <c r="G188" i="1" s="1"/>
  <c r="E176" i="1"/>
  <c r="F187" i="1" s="1"/>
  <c r="G187" i="1" s="1"/>
  <c r="E175" i="1"/>
  <c r="E174" i="1"/>
  <c r="F185" i="1" s="1"/>
  <c r="G185" i="1" s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30" i="1"/>
  <c r="E131" i="1"/>
  <c r="E132" i="1"/>
  <c r="E133" i="1"/>
  <c r="E134" i="1"/>
  <c r="E135" i="1"/>
  <c r="E136" i="1"/>
  <c r="E137" i="1"/>
  <c r="E138" i="1"/>
  <c r="E139" i="1"/>
  <c r="E140" i="1"/>
  <c r="E129" i="1"/>
  <c r="E118" i="1"/>
  <c r="E119" i="1"/>
  <c r="E120" i="1"/>
  <c r="E121" i="1"/>
  <c r="E122" i="1"/>
  <c r="E123" i="1"/>
  <c r="E124" i="1"/>
  <c r="E125" i="1"/>
  <c r="E126" i="1"/>
  <c r="E127" i="1"/>
  <c r="E128" i="1"/>
  <c r="E117" i="1"/>
  <c r="F128" i="1" s="1"/>
  <c r="G128" i="1" s="1"/>
  <c r="E116" i="1"/>
  <c r="E115" i="1"/>
  <c r="E114" i="1"/>
  <c r="F125" i="1" s="1"/>
  <c r="G125" i="1" s="1"/>
  <c r="E113" i="1"/>
  <c r="E112" i="1"/>
  <c r="E111" i="1"/>
  <c r="F122" i="1" s="1"/>
  <c r="G122" i="1" s="1"/>
  <c r="E110" i="1"/>
  <c r="E109" i="1"/>
  <c r="F120" i="1" s="1"/>
  <c r="G120" i="1" s="1"/>
  <c r="E108" i="1"/>
  <c r="E107" i="1"/>
  <c r="E106" i="1"/>
  <c r="E105" i="1"/>
  <c r="E94" i="1"/>
  <c r="E95" i="1"/>
  <c r="E96" i="1"/>
  <c r="E97" i="1"/>
  <c r="E98" i="1"/>
  <c r="E99" i="1"/>
  <c r="E100" i="1"/>
  <c r="E101" i="1"/>
  <c r="E102" i="1"/>
  <c r="E103" i="1"/>
  <c r="E104" i="1"/>
  <c r="E93" i="1"/>
  <c r="E82" i="1"/>
  <c r="E83" i="1"/>
  <c r="E84" i="1"/>
  <c r="E85" i="1"/>
  <c r="E86" i="1"/>
  <c r="E87" i="1"/>
  <c r="E88" i="1"/>
  <c r="E89" i="1"/>
  <c r="E90" i="1"/>
  <c r="E91" i="1"/>
  <c r="E92" i="1"/>
  <c r="E81" i="1"/>
  <c r="E70" i="1"/>
  <c r="E71" i="1"/>
  <c r="E72" i="1"/>
  <c r="E73" i="1"/>
  <c r="E74" i="1"/>
  <c r="E75" i="1"/>
  <c r="E76" i="1"/>
  <c r="F87" i="1" s="1"/>
  <c r="G87" i="1" s="1"/>
  <c r="E77" i="1"/>
  <c r="E78" i="1"/>
  <c r="F88" i="1" s="1"/>
  <c r="G88" i="1" s="1"/>
  <c r="E79" i="1"/>
  <c r="E80" i="1"/>
  <c r="F89" i="1"/>
  <c r="G89" i="1" s="1"/>
  <c r="E69" i="1"/>
  <c r="E68" i="1"/>
  <c r="E67" i="1"/>
  <c r="F78" i="1" s="1"/>
  <c r="G78" i="1" s="1"/>
  <c r="E66" i="1"/>
  <c r="E65" i="1"/>
  <c r="F75" i="1" s="1"/>
  <c r="G75" i="1" s="1"/>
  <c r="E64" i="1"/>
  <c r="E63" i="1"/>
  <c r="F74" i="1" s="1"/>
  <c r="G74" i="1" s="1"/>
  <c r="E62" i="1"/>
  <c r="E61" i="1"/>
  <c r="E60" i="1"/>
  <c r="E59" i="1"/>
  <c r="F70" i="1" s="1"/>
  <c r="G70" i="1" s="1"/>
  <c r="E58" i="1"/>
  <c r="E57" i="1"/>
  <c r="F67" i="1" s="1"/>
  <c r="G67" i="1" s="1"/>
  <c r="E46" i="1"/>
  <c r="E47" i="1"/>
  <c r="E48" i="1"/>
  <c r="E49" i="1"/>
  <c r="F59" i="1" s="1"/>
  <c r="G59" i="1" s="1"/>
  <c r="E50" i="1"/>
  <c r="E51" i="1"/>
  <c r="F62" i="1" s="1"/>
  <c r="G62" i="1" s="1"/>
  <c r="E52" i="1"/>
  <c r="E53" i="1"/>
  <c r="E54" i="1"/>
  <c r="E55" i="1"/>
  <c r="F66" i="1" s="1"/>
  <c r="G66" i="1" s="1"/>
  <c r="E56" i="1"/>
  <c r="F61" i="1"/>
  <c r="G61" i="1" s="1"/>
  <c r="F69" i="1"/>
  <c r="G69" i="1" s="1"/>
  <c r="F77" i="1"/>
  <c r="G77" i="1" s="1"/>
  <c r="E10" i="1"/>
  <c r="E11" i="1"/>
  <c r="E12" i="1"/>
  <c r="F21" i="1" s="1"/>
  <c r="G21" i="1" s="1"/>
  <c r="E13" i="1"/>
  <c r="E14" i="1"/>
  <c r="F25" i="1" s="1"/>
  <c r="G25" i="1" s="1"/>
  <c r="E15" i="1"/>
  <c r="E16" i="1"/>
  <c r="E17" i="1"/>
  <c r="E18" i="1"/>
  <c r="E19" i="1"/>
  <c r="E20" i="1"/>
  <c r="E21" i="1"/>
  <c r="E22" i="1"/>
  <c r="E23" i="1"/>
  <c r="F33" i="1" s="1"/>
  <c r="G33" i="1" s="1"/>
  <c r="E24" i="1"/>
  <c r="E25" i="1"/>
  <c r="E26" i="1"/>
  <c r="F37" i="1" s="1"/>
  <c r="G37" i="1" s="1"/>
  <c r="E27" i="1"/>
  <c r="E28" i="1"/>
  <c r="E29" i="1"/>
  <c r="F29" i="1"/>
  <c r="G29" i="1" s="1"/>
  <c r="E30" i="1"/>
  <c r="E31" i="1"/>
  <c r="F41" i="1" s="1"/>
  <c r="G41" i="1" s="1"/>
  <c r="E32" i="1"/>
  <c r="E33" i="1"/>
  <c r="E34" i="1"/>
  <c r="E35" i="1"/>
  <c r="E36" i="1"/>
  <c r="F47" i="1" s="1"/>
  <c r="G47" i="1" s="1"/>
  <c r="E37" i="1"/>
  <c r="E38" i="1"/>
  <c r="E39" i="1"/>
  <c r="E40" i="1"/>
  <c r="E41" i="1"/>
  <c r="F51" i="1" s="1"/>
  <c r="G51" i="1" s="1"/>
  <c r="E42" i="1"/>
  <c r="E43" i="1"/>
  <c r="E44" i="1"/>
  <c r="F55" i="1" s="1"/>
  <c r="G55" i="1" s="1"/>
  <c r="E45" i="1"/>
  <c r="F45" i="1"/>
  <c r="G45" i="1" s="1"/>
  <c r="F53" i="1"/>
  <c r="G53" i="1" s="1"/>
  <c r="E9" i="1"/>
  <c r="F134" i="1" l="1"/>
  <c r="G134" i="1" s="1"/>
  <c r="F133" i="1"/>
  <c r="G133" i="1" s="1"/>
  <c r="F180" i="1"/>
  <c r="G180" i="1" s="1"/>
  <c r="F181" i="1"/>
  <c r="G181" i="1" s="1"/>
  <c r="F167" i="1"/>
  <c r="F131" i="1"/>
  <c r="G131" i="1" s="1"/>
  <c r="F176" i="1"/>
  <c r="G176" i="1" s="1"/>
  <c r="F152" i="1"/>
  <c r="G152" i="1" s="1"/>
  <c r="F177" i="1"/>
  <c r="G177" i="1" s="1"/>
  <c r="F138" i="1"/>
  <c r="G138" i="1" s="1"/>
  <c r="F178" i="1"/>
  <c r="G178" i="1" s="1"/>
  <c r="F186" i="1"/>
  <c r="G186" i="1" s="1"/>
  <c r="F182" i="1"/>
  <c r="G182" i="1" s="1"/>
  <c r="F163" i="1"/>
  <c r="F184" i="1"/>
  <c r="G184" i="1" s="1"/>
  <c r="F179" i="1"/>
  <c r="G179" i="1" s="1"/>
  <c r="F183" i="1"/>
  <c r="G183" i="1" s="1"/>
  <c r="F139" i="1"/>
  <c r="G139" i="1" s="1"/>
  <c r="F48" i="1"/>
  <c r="G48" i="1" s="1"/>
  <c r="F130" i="1"/>
  <c r="G130" i="1" s="1"/>
  <c r="F20" i="1"/>
  <c r="G20" i="1" s="1"/>
  <c r="F46" i="1"/>
  <c r="G46" i="1" s="1"/>
  <c r="F126" i="1"/>
  <c r="G126" i="1" s="1"/>
  <c r="F58" i="1"/>
  <c r="G58" i="1" s="1"/>
  <c r="F56" i="1"/>
  <c r="G56" i="1" s="1"/>
  <c r="F73" i="1"/>
  <c r="G73" i="1" s="1"/>
  <c r="F57" i="1"/>
  <c r="G57" i="1" s="1"/>
  <c r="F60" i="1"/>
  <c r="G60" i="1" s="1"/>
  <c r="F72" i="1"/>
  <c r="G72" i="1" s="1"/>
  <c r="F76" i="1"/>
  <c r="G76" i="1" s="1"/>
  <c r="F80" i="1"/>
  <c r="G80" i="1" s="1"/>
  <c r="F90" i="1"/>
  <c r="G90" i="1" s="1"/>
  <c r="F83" i="1"/>
  <c r="G83" i="1" s="1"/>
  <c r="F101" i="1"/>
  <c r="G101" i="1" s="1"/>
  <c r="F114" i="1"/>
  <c r="G114" i="1" s="1"/>
  <c r="F117" i="1"/>
  <c r="G117" i="1" s="1"/>
  <c r="F124" i="1"/>
  <c r="G124" i="1" s="1"/>
  <c r="F127" i="1"/>
  <c r="G127" i="1" s="1"/>
  <c r="F137" i="1"/>
  <c r="G137" i="1" s="1"/>
  <c r="F129" i="1"/>
  <c r="G129" i="1" s="1"/>
  <c r="F136" i="1"/>
  <c r="G136" i="1" s="1"/>
  <c r="F132" i="1"/>
  <c r="G132" i="1" s="1"/>
  <c r="F140" i="1"/>
  <c r="G140" i="1" s="1"/>
  <c r="G167" i="1"/>
  <c r="F49" i="1"/>
  <c r="G49" i="1" s="1"/>
  <c r="F65" i="1"/>
  <c r="G65" i="1" s="1"/>
  <c r="F64" i="1"/>
  <c r="G64" i="1" s="1"/>
  <c r="F68" i="1"/>
  <c r="G68" i="1" s="1"/>
  <c r="F52" i="1"/>
  <c r="G52" i="1" s="1"/>
  <c r="F79" i="1"/>
  <c r="G79" i="1" s="1"/>
  <c r="F71" i="1"/>
  <c r="G71" i="1" s="1"/>
  <c r="F63" i="1"/>
  <c r="G63" i="1" s="1"/>
  <c r="F91" i="1"/>
  <c r="G91" i="1" s="1"/>
  <c r="F118" i="1"/>
  <c r="G118" i="1" s="1"/>
  <c r="F121" i="1"/>
  <c r="G121" i="1" s="1"/>
  <c r="F135" i="1"/>
  <c r="G135" i="1" s="1"/>
  <c r="F151" i="1"/>
  <c r="G151" i="1" s="1"/>
  <c r="F164" i="1"/>
  <c r="G164" i="1" s="1"/>
  <c r="F165" i="1"/>
  <c r="G165" i="1" s="1"/>
  <c r="F171" i="1"/>
  <c r="G171" i="1" s="1"/>
  <c r="F169" i="1"/>
  <c r="G169" i="1" s="1"/>
  <c r="F172" i="1"/>
  <c r="G172" i="1" s="1"/>
  <c r="F173" i="1"/>
  <c r="G173" i="1" s="1"/>
  <c r="F166" i="1"/>
  <c r="G166" i="1" s="1"/>
  <c r="F168" i="1"/>
  <c r="G168" i="1" s="1"/>
  <c r="F170" i="1"/>
  <c r="G170" i="1" s="1"/>
  <c r="F175" i="1"/>
  <c r="G175" i="1" s="1"/>
  <c r="F174" i="1"/>
  <c r="G174" i="1" s="1"/>
  <c r="F26" i="1"/>
  <c r="G26" i="1" s="1"/>
  <c r="F22" i="1"/>
  <c r="G22" i="1" s="1"/>
  <c r="F82" i="1"/>
  <c r="G82" i="1" s="1"/>
  <c r="F81" i="1"/>
  <c r="G81" i="1" s="1"/>
  <c r="F100" i="1"/>
  <c r="G100" i="1" s="1"/>
  <c r="F98" i="1"/>
  <c r="G98" i="1" s="1"/>
  <c r="F96" i="1"/>
  <c r="G96" i="1" s="1"/>
  <c r="F94" i="1"/>
  <c r="G94" i="1" s="1"/>
  <c r="F93" i="1"/>
  <c r="G93" i="1" s="1"/>
  <c r="F112" i="1"/>
  <c r="G112" i="1" s="1"/>
  <c r="F110" i="1"/>
  <c r="G110" i="1" s="1"/>
  <c r="F108" i="1"/>
  <c r="G108" i="1" s="1"/>
  <c r="F106" i="1"/>
  <c r="G106" i="1" s="1"/>
  <c r="F105" i="1"/>
  <c r="G105" i="1" s="1"/>
  <c r="F148" i="1"/>
  <c r="G148" i="1" s="1"/>
  <c r="F146" i="1"/>
  <c r="G146" i="1" s="1"/>
  <c r="F144" i="1"/>
  <c r="G144" i="1" s="1"/>
  <c r="F142" i="1"/>
  <c r="G142" i="1" s="1"/>
  <c r="F42" i="1"/>
  <c r="G42" i="1" s="1"/>
  <c r="F38" i="1"/>
  <c r="G38" i="1" s="1"/>
  <c r="F34" i="1"/>
  <c r="G34" i="1" s="1"/>
  <c r="F30" i="1"/>
  <c r="G30" i="1" s="1"/>
  <c r="F28" i="1"/>
  <c r="G28" i="1" s="1"/>
  <c r="F24" i="1"/>
  <c r="G24" i="1" s="1"/>
  <c r="F54" i="1"/>
  <c r="G54" i="1" s="1"/>
  <c r="F50" i="1"/>
  <c r="G50" i="1" s="1"/>
  <c r="F43" i="1"/>
  <c r="G43" i="1" s="1"/>
  <c r="F39" i="1"/>
  <c r="G39" i="1" s="1"/>
  <c r="F35" i="1"/>
  <c r="G35" i="1" s="1"/>
  <c r="F44" i="1"/>
  <c r="G44" i="1" s="1"/>
  <c r="F31" i="1"/>
  <c r="G31" i="1" s="1"/>
  <c r="F40" i="1"/>
  <c r="G40" i="1" s="1"/>
  <c r="F27" i="1"/>
  <c r="G27" i="1" s="1"/>
  <c r="F36" i="1"/>
  <c r="G36" i="1" s="1"/>
  <c r="F23" i="1"/>
  <c r="G23" i="1" s="1"/>
  <c r="F32" i="1"/>
  <c r="G32" i="1" s="1"/>
  <c r="F92" i="1"/>
  <c r="G92" i="1" s="1"/>
  <c r="F86" i="1"/>
  <c r="G86" i="1" s="1"/>
  <c r="F85" i="1"/>
  <c r="G85" i="1" s="1"/>
  <c r="F84" i="1"/>
  <c r="G84" i="1" s="1"/>
  <c r="F104" i="1"/>
  <c r="G104" i="1" s="1"/>
  <c r="F103" i="1"/>
  <c r="G103" i="1" s="1"/>
  <c r="F102" i="1"/>
  <c r="G102" i="1" s="1"/>
  <c r="F116" i="1"/>
  <c r="G116" i="1" s="1"/>
  <c r="F119" i="1"/>
  <c r="G119" i="1" s="1"/>
  <c r="F123" i="1"/>
  <c r="G123" i="1" s="1"/>
  <c r="F149" i="1"/>
  <c r="G149" i="1" s="1"/>
  <c r="F147" i="1"/>
  <c r="G147" i="1" s="1"/>
  <c r="F145" i="1"/>
  <c r="G145" i="1" s="1"/>
  <c r="F143" i="1"/>
  <c r="G143" i="1" s="1"/>
  <c r="F150" i="1"/>
  <c r="G150" i="1" s="1"/>
  <c r="G163" i="1"/>
  <c r="F154" i="1"/>
  <c r="G154" i="1" s="1"/>
  <c r="F156" i="1"/>
  <c r="G156" i="1" s="1"/>
  <c r="F158" i="1"/>
  <c r="G158" i="1" s="1"/>
  <c r="F160" i="1"/>
  <c r="G160" i="1" s="1"/>
  <c r="F162" i="1"/>
  <c r="G162" i="1" s="1"/>
  <c r="F153" i="1"/>
  <c r="G153" i="1" s="1"/>
  <c r="F155" i="1"/>
  <c r="G155" i="1" s="1"/>
  <c r="F157" i="1"/>
  <c r="G157" i="1" s="1"/>
  <c r="F159" i="1"/>
  <c r="G159" i="1" s="1"/>
  <c r="F161" i="1"/>
  <c r="G161" i="1" s="1"/>
  <c r="F141" i="1"/>
  <c r="G141" i="1" s="1"/>
  <c r="F99" i="1"/>
  <c r="G99" i="1" s="1"/>
  <c r="F97" i="1"/>
  <c r="G97" i="1" s="1"/>
  <c r="F95" i="1"/>
  <c r="G95" i="1" s="1"/>
  <c r="F115" i="1"/>
  <c r="G115" i="1" s="1"/>
  <c r="F113" i="1"/>
  <c r="G113" i="1" s="1"/>
  <c r="F111" i="1"/>
  <c r="G111" i="1" s="1"/>
  <c r="F109" i="1"/>
  <c r="G109" i="1" s="1"/>
  <c r="F107" i="1"/>
  <c r="G107" i="1" s="1"/>
</calcChain>
</file>

<file path=xl/sharedStrings.xml><?xml version="1.0" encoding="utf-8"?>
<sst xmlns="http://schemas.openxmlformats.org/spreadsheetml/2006/main" count="234" uniqueCount="148">
  <si>
    <t>12 Month Ending</t>
  </si>
  <si>
    <t>The OL1 accounts comes from the hard copy of the Rate &amp; revenue report.</t>
  </si>
  <si>
    <t>Please note this number is NOT in the Rate Department Rate &amp; Revenue Database</t>
  </si>
  <si>
    <t>It is computed by adding the Customers - Billed for Rate class 11 &amp; 12 for all revenue classes</t>
  </si>
  <si>
    <t>Number of OL-1 Accounts</t>
  </si>
  <si>
    <t>Month</t>
  </si>
  <si>
    <t>OL-1 Accounts (rate classes 11 &amp; 12)</t>
  </si>
  <si>
    <t>Average</t>
  </si>
  <si>
    <t>Customers 
Billed</t>
  </si>
  <si>
    <t>Source: Revenue and Rate Monthly Report (hard copies)</t>
  </si>
  <si>
    <t>A/1</t>
  </si>
  <si>
    <t>B/2</t>
  </si>
  <si>
    <t>C/3</t>
  </si>
  <si>
    <t>A-11</t>
  </si>
  <si>
    <t>B-11</t>
  </si>
  <si>
    <t>C-11</t>
  </si>
  <si>
    <t>TOTAL</t>
  </si>
  <si>
    <t>AVERAGE OL-1 Customers</t>
  </si>
  <si>
    <t>AVERAGE</t>
  </si>
  <si>
    <t>Sum of Monthly Customers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</si>
  <si>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</si>
  <si>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</si>
  <si>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</si>
  <si>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</si>
  <si>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</si>
  <si>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</si>
  <si>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</si>
  <si>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</si>
  <si>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</si>
  <si>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</si>
  <si>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</si>
  <si>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</si>
  <si>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</si>
  <si>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</si>
  <si>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</si>
  <si>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</si>
  <si>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</si>
  <si>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</si>
  <si>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</si>
  <si>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</si>
  <si>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</si>
  <si>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</si>
  <si>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</si>
  <si>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</si>
  <si>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</si>
  <si>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</si>
  <si>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</si>
  <si>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</si>
  <si>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</si>
  <si>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</si>
  <si>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</si>
  <si>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</si>
  <si>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</si>
  <si>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</si>
  <si>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</si>
  <si>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</si>
  <si>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</si>
  <si>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</si>
  <si>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</si>
  <si>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</si>
  <si>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</si>
  <si>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</si>
  <si>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</si>
  <si>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</si>
  <si>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</si>
  <si>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</si>
  <si>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</si>
  <si>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</si>
  <si>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</si>
  <si>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</si>
  <si>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</si>
  <si>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</si>
  <si>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</si>
  <si>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</si>
  <si>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</si>
  <si>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</si>
  <si>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</si>
  <si>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</si>
  <si>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</si>
  <si>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</si>
  <si>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</si>
  <si>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</si>
  <si>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</si>
  <si>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</si>
  <si>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2015</t>
  </si>
  <si>
    <t>2016</t>
  </si>
  <si>
    <t>2017</t>
  </si>
  <si>
    <t>2018</t>
  </si>
  <si>
    <t>2019</t>
  </si>
  <si>
    <t>2020</t>
  </si>
  <si>
    <t>Revenue Forecast 2015-2021 October 9 2015 Forecast</t>
  </si>
  <si>
    <t>a-Jan 2015</t>
  </si>
  <si>
    <t>a-Feb 2015</t>
  </si>
  <si>
    <t>a-Mar 2015</t>
  </si>
  <si>
    <t>a-Apr 2015</t>
  </si>
  <si>
    <t>a-May 2015</t>
  </si>
  <si>
    <t>a-Jun 2015</t>
  </si>
  <si>
    <t>a-Jul 2015</t>
  </si>
  <si>
    <t>a-Aug 2015</t>
  </si>
  <si>
    <t>Revenue Class Total </t>
  </si>
  <si>
    <t>x</t>
  </si>
  <si>
    <t xml:space="preserve">     Rate Code Total</t>
  </si>
  <si>
    <t xml:space="preserve">     BM:[Customers (to use)]</t>
  </si>
  <si>
    <t xml:space="preserve">     11 - OL-1 - Outdoor Lighting</t>
  </si>
  <si>
    <t xml:space="preserve">     145 - RTR-1 - Residential Time of Use Rider</t>
  </si>
  <si>
    <t xml:space="preserve">     164 - HLFT-2 - High Load Factor TOU (500 - 1,999 kW) </t>
  </si>
  <si>
    <t xml:space="preserve">     165 - HLFT-3 - High Load Factor TOU (2,000+ kW) </t>
  </si>
  <si>
    <t xml:space="preserve">     168 - GSCU-1 - General Service Constant Usage </t>
  </si>
  <si>
    <t xml:space="preserve">     170 - HLFT-1 - High Load Factor TOU (21 - 499 kW) </t>
  </si>
  <si>
    <t xml:space="preserve">     19 - OS-2 - Sports Field Service </t>
  </si>
  <si>
    <t xml:space="preserve">     264 - SDTR-2A - GSLD-1 with Seasonal Demand Rider </t>
  </si>
  <si>
    <t xml:space="preserve">     265 - SDTR-3A - GSLD-2 with Seasonal Demand Rider </t>
  </si>
  <si>
    <t xml:space="preserve">     270 - SDTR-1A - GSD-1 with Seasonal Demand Rider </t>
  </si>
  <si>
    <t xml:space="preserve">     364 - SDTR-2B - GSLDT-1 with Seasonal Demand Rider </t>
  </si>
  <si>
    <t xml:space="preserve">     365 - SDTR-3B - GSLDT-2 with Seasonal Demand Rider </t>
  </si>
  <si>
    <t xml:space="preserve">     370 - SDTR-1B - GSDT-1 with Seasonal Demand Rider </t>
  </si>
  <si>
    <t xml:space="preserve">     43 - RSDPR-1 - Residential Pilot</t>
  </si>
  <si>
    <t xml:space="preserve">     44 - RS-1 - Residential</t>
  </si>
  <si>
    <t xml:space="preserve">     45 - RST-1 - Residential Service Time of Use </t>
  </si>
  <si>
    <t xml:space="preserve">     54 - CILC-1D - Commercial/Industrial Load Control (Distribution) </t>
  </si>
  <si>
    <t xml:space="preserve">     55 - CILC-1T - Commercial/Industrial Load Control (Transmission) </t>
  </si>
  <si>
    <t xml:space="preserve">     56 - CILC-1G - Commercial/Industrial Load Control </t>
  </si>
  <si>
    <t xml:space="preserve">     62 - GSLD-1 - General Service Large Demand (500 - 2000 kw) </t>
  </si>
  <si>
    <t xml:space="preserve">     63 - GSLD-2 - General Service Large Demand (2000 kw+) </t>
  </si>
  <si>
    <t xml:space="preserve">     64 - GSLDT-1 - General Service Large Demand Time of Use (500 - 2000 kw) </t>
  </si>
  <si>
    <t xml:space="preserve">     65 - GSLDT-2 - General Service Large Demand Time of Use (2000 kw+) </t>
  </si>
  <si>
    <t xml:space="preserve">     68 - GS-1 - General Service (0 - 20 kw) </t>
  </si>
  <si>
    <t xml:space="preserve">     69 - GST-1 - General Service Time of Use (0 - 20 kw) </t>
  </si>
  <si>
    <t xml:space="preserve">     70 - GSDT-1 - General Service Demand Time of Use (21 - 499 kw) </t>
  </si>
  <si>
    <t xml:space="preserve">     71 - CS-2 - Curtailable Service (2000 kw+) </t>
  </si>
  <si>
    <t xml:space="preserve">     72 - GSD-1 - General Service Demand (21 - 499 kw) </t>
  </si>
  <si>
    <t xml:space="preserve">     73 - CS-1 - Curtailable Service (500 - 2000 kw) </t>
  </si>
  <si>
    <t xml:space="preserve">     74 - CST-1 - Curtailable Service Time of Use (500 - 2000 kw) </t>
  </si>
  <si>
    <t xml:space="preserve">     75 - CST-2 - Curtailable Service Time of Use (2000 kw+) </t>
  </si>
  <si>
    <t xml:space="preserve">     80 - MET - Metropolitan Transit Service(Metrorail) </t>
  </si>
  <si>
    <t xml:space="preserve">     82 - CST-3 - Curtailable Service Time of Use (2000 kw+) </t>
  </si>
  <si>
    <t xml:space="preserve">     851 - SST-1 - Standby and Supplemental Service (Distribution) </t>
  </si>
  <si>
    <t xml:space="preserve">     853 - SST-3 - Standby and Supplemental Service (Distribution) </t>
  </si>
  <si>
    <t xml:space="preserve">     85 - SST-1 - Standby and Supplemental Service (Transmission) </t>
  </si>
  <si>
    <t xml:space="preserve">     86 - SL-2 - Traffic Signal </t>
  </si>
  <si>
    <t xml:space="preserve">     87 - SL-1 - Street Lighting </t>
  </si>
  <si>
    <t xml:space="preserve">     90 - GSLDT-3 - General Service Large Demand - TOU Transmission (2000 kw+) </t>
  </si>
  <si>
    <t xml:space="preserve">     91 - GSLD-3 - General Service Large Demand (2000 kw+) </t>
  </si>
  <si>
    <t>OL-1 Customers/Active Service Accts</t>
  </si>
  <si>
    <t>OPC 013306</t>
  </si>
  <si>
    <t>FPL RC-16</t>
  </si>
  <si>
    <t>OPC 013307</t>
  </si>
  <si>
    <t>OPC 013308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</si>
</sst>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_);[Red]\(#,##0\);&quot; &quot;"/>
    <numFmt numFmtId="166" formatCode="#,##0.00_);[Red]\(#,##0.00\);&quot; &quot;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4" fillId="0" borderId="0" xfId="0" applyFont="1"/>
    <xf numFmtId="0" fontId="5" fillId="0" borderId="0" xfId="0" applyFont="1"/>
    <xf numFmtId="17" fontId="3" fillId="0" borderId="0" xfId="0" applyNumberFormat="1" applyFont="1"/>
    <xf numFmtId="0" fontId="3" fillId="0" borderId="1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3" fontId="0" fillId="0" borderId="0" xfId="0" applyNumberFormat="1"/>
    <xf numFmtId="3" fontId="3" fillId="0" borderId="0" xfId="0" applyNumberFormat="1" applyFont="1"/>
    <xf numFmtId="3" fontId="9" fillId="0" borderId="0" xfId="0" applyNumberFormat="1" applyFont="1"/>
    <xf numFmtId="17" fontId="9" fillId="0" borderId="0" xfId="0" applyNumberFormat="1" applyFont="1"/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3" fontId="3" fillId="2" borderId="0" xfId="0" applyNumberFormat="1" applyFont="1" applyFill="1"/>
    <xf numFmtId="3" fontId="3" fillId="0" borderId="0" xfId="0" applyNumberFormat="1" applyFont="1" applyFill="1"/>
    <xf numFmtId="3" fontId="7" fillId="0" borderId="0" xfId="1" applyNumberFormat="1" applyFont="1"/>
    <xf numFmtId="3" fontId="0" fillId="0" borderId="0" xfId="1" applyNumberFormat="1" applyFont="1"/>
    <xf numFmtId="3" fontId="8" fillId="0" borderId="0" xfId="1" applyNumberFormat="1" applyFont="1"/>
    <xf numFmtId="3" fontId="3" fillId="0" borderId="0" xfId="1" applyNumberFormat="1" applyFont="1"/>
    <xf numFmtId="3" fontId="9" fillId="0" borderId="0" xfId="1" applyNumberFormat="1" applyFont="1"/>
    <xf numFmtId="3" fontId="10" fillId="0" borderId="0" xfId="1" applyNumberFormat="1" applyFont="1"/>
    <xf numFmtId="3" fontId="0" fillId="3" borderId="0" xfId="1" applyNumberFormat="1" applyFont="1" applyFill="1"/>
    <xf numFmtId="3" fontId="0" fillId="3" borderId="0" xfId="0" applyNumberFormat="1" applyFill="1"/>
    <xf numFmtId="3" fontId="0" fillId="0" borderId="0" xfId="0" applyNumberFormat="1" applyFill="1"/>
    <xf numFmtId="4" fontId="3" fillId="4" borderId="0" xfId="0" applyNumberFormat="1" applyFont="1" applyFill="1"/>
    <xf numFmtId="17" fontId="0" fillId="0" borderId="8" xfId="0" applyNumberFormat="1" applyBorder="1"/>
    <xf numFmtId="3" fontId="0" fillId="0" borderId="8" xfId="0" applyNumberFormat="1" applyBorder="1"/>
    <xf numFmtId="3" fontId="0" fillId="0" borderId="8" xfId="0" applyNumberFormat="1" applyFill="1" applyBorder="1"/>
    <xf numFmtId="3" fontId="0" fillId="0" borderId="8" xfId="1" applyNumberFormat="1" applyFont="1" applyBorder="1"/>
    <xf numFmtId="3" fontId="3" fillId="0" borderId="8" xfId="1" applyNumberFormat="1" applyFont="1" applyBorder="1"/>
    <xf numFmtId="4" fontId="3" fillId="4" borderId="8" xfId="0" applyNumberFormat="1" applyFont="1" applyFill="1" applyBorder="1"/>
    <xf numFmtId="4" fontId="3" fillId="5" borderId="8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0" fillId="0" borderId="8" xfId="1" applyNumberFormat="1" applyFont="1" applyBorder="1"/>
    <xf numFmtId="43" fontId="0" fillId="0" borderId="0" xfId="1" applyNumberFormat="1" applyFont="1"/>
    <xf numFmtId="43" fontId="0" fillId="0" borderId="8" xfId="1" applyNumberFormat="1" applyFont="1" applyBorder="1"/>
    <xf numFmtId="43" fontId="0" fillId="0" borderId="0" xfId="0" applyNumberFormat="1"/>
    <xf numFmtId="0" fontId="3" fillId="0" borderId="0" xfId="0" applyFont="1" applyAlignment="1">
      <alignment horizontal="right"/>
    </xf>
    <xf numFmtId="43" fontId="3" fillId="0" borderId="13" xfId="0" applyNumberFormat="1" applyFont="1" applyBorder="1"/>
    <xf numFmtId="0" fontId="0" fillId="0" borderId="8" xfId="0" applyBorder="1"/>
    <xf numFmtId="17" fontId="0" fillId="0" borderId="0" xfId="0" applyNumberFormat="1" applyBorder="1"/>
    <xf numFmtId="0" fontId="0" fillId="0" borderId="0" xfId="0" applyBorder="1"/>
    <xf numFmtId="43" fontId="0" fillId="0" borderId="8" xfId="0" applyNumberFormat="1" applyBorder="1"/>
    <xf numFmtId="43" fontId="3" fillId="0" borderId="13" xfId="0" applyNumberFormat="1" applyFont="1" applyFill="1" applyBorder="1"/>
    <xf numFmtId="49" fontId="11" fillId="0" borderId="0" xfId="2" applyNumberFormat="1" applyFont="1" applyAlignment="1">
      <alignment horizontal="left" wrapText="1"/>
    </xf>
    <xf numFmtId="49" fontId="11" fillId="0" borderId="0" xfId="2" applyNumberFormat="1" applyFont="1" applyAlignment="1">
      <alignment horizontal="right" wrapText="1"/>
    </xf>
    <xf numFmtId="165" fontId="11" fillId="0" borderId="0" xfId="2" applyNumberFormat="1" applyFont="1" applyAlignment="1">
      <alignment horizontal="right"/>
    </xf>
    <xf numFmtId="166" fontId="11" fillId="0" borderId="0" xfId="2" applyNumberFormat="1" applyFont="1" applyAlignment="1">
      <alignment horizontal="right"/>
    </xf>
    <xf numFmtId="165" fontId="11" fillId="0" borderId="0" xfId="2" applyNumberFormat="1" applyFont="1" applyAlignment="1">
      <alignment horizontal="left"/>
    </xf>
    <xf numFmtId="3" fontId="13" fillId="0" borderId="8" xfId="1" applyNumberFormat="1" applyFont="1" applyBorder="1"/>
    <xf numFmtId="49" fontId="11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right" wrapText="1"/>
    </xf>
    <xf numFmtId="165" fontId="12" fillId="0" borderId="0" xfId="0" applyNumberFormat="1" applyFont="1" applyAlignment="1">
      <alignment horizontal="left"/>
    </xf>
    <xf numFmtId="165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left"/>
    </xf>
    <xf numFmtId="49" fontId="12" fillId="0" borderId="0" xfId="2" applyNumberFormat="1" applyFont="1" applyAlignment="1">
      <alignment horizontal="center" vertical="top" wrapText="1"/>
    </xf>
    <xf numFmtId="38" fontId="12" fillId="0" borderId="0" xfId="2" applyNumberFormat="1" applyFont="1" applyAlignment="1">
      <alignment horizontal="right"/>
    </xf>
    <xf numFmtId="165" fontId="11" fillId="6" borderId="0" xfId="0" applyNumberFormat="1" applyFont="1" applyFill="1" applyAlignment="1">
      <alignment horizontal="right"/>
    </xf>
    <xf numFmtId="164" fontId="2" fillId="0" borderId="0" xfId="1" applyNumberFormat="1" applyFont="1" applyFill="1"/>
    <xf numFmtId="164" fontId="2" fillId="0" borderId="8" xfId="1" applyNumberFormat="1" applyFont="1" applyFill="1" applyBorder="1"/>
    <xf numFmtId="164" fontId="3" fillId="0" borderId="5" xfId="1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4" fontId="3" fillId="0" borderId="7" xfId="1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11" fillId="0" borderId="8" xfId="2" applyNumberFormat="1" applyFont="1" applyBorder="1" applyAlignment="1">
      <alignment horizontal="center" wrapText="1"/>
    </xf>
    <xf numFmtId="0" fontId="1" fillId="0" borderId="8" xfId="2" applyBorder="1" applyAlignment="1">
      <alignment horizontal="center" wrapText="1"/>
    </xf>
    <xf numFmtId="0" fontId="3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781050</xdr:colOff>
      <xdr:row>224</xdr:row>
      <xdr:rowOff>76200</xdr:rowOff>
    </xdr:from>
    <xdr:to>
      <xdr:col>15</xdr:col>
      <xdr:colOff>504825</xdr:colOff>
      <xdr:row>224</xdr:row>
      <xdr:rowOff>76200</xdr:rowOff>
    </xdr:to>
    <xdr:cxnSp macro="">
      <xdr:nvCxnSpPr>
        <xdr:cNvPr id="3" name="Straight Arrow Connector 2"/>
        <xdr:cNvCxnSpPr/>
      </xdr:nvCxnSpPr>
      <xdr:spPr>
        <a:xfrm>
          <a:off x="9648825" y="6991350"/>
          <a:ext cx="17335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showGridLines="0" tabSelected="1" zoomScale="90" zoomScaleNormal="90" workbookViewId="0">
      <pane ySplit="8" topLeftCell="A9" activePane="bottomLeft" state="frozen"/>
      <selection sqref="A1:XFD1048576"/>
      <selection pane="bottomLeft" sqref="A1:A2"/>
    </sheetView>
  </sheetViews>
  <sheetFormatPr defaultRowHeight="13.2" outlineLevelRow="1" x14ac:dyDescent="0.25"/>
  <cols>
    <col min="1" max="1" width="16.6640625" customWidth="1"/>
    <col min="2" max="4" width="8.6640625" customWidth="1"/>
    <col min="5" max="5" width="11" style="2" bestFit="1" customWidth="1"/>
    <col min="6" max="6" width="16.6640625" style="2" customWidth="1"/>
    <col min="7" max="7" width="16.6640625" customWidth="1"/>
    <col min="13" max="13" width="11.88671875" customWidth="1"/>
    <col min="18" max="18" width="11.33203125" bestFit="1" customWidth="1"/>
  </cols>
  <sheetData>
    <row r="1" spans="1:17" x14ac:dyDescent="0.25">
      <c r="A1" s="72" t="s">
        <v>144</v>
      </c>
    </row>
    <row r="2" spans="1:17" x14ac:dyDescent="0.25">
      <c r="A2" s="72" t="s">
        <v>145</v>
      </c>
    </row>
    <row r="4" spans="1:17" ht="21" x14ac:dyDescent="0.4">
      <c r="A4" s="3" t="s">
        <v>4</v>
      </c>
      <c r="B4" s="3"/>
      <c r="C4" s="3"/>
      <c r="D4" s="3"/>
    </row>
    <row r="5" spans="1:17" x14ac:dyDescent="0.25">
      <c r="A5" s="4" t="s">
        <v>9</v>
      </c>
      <c r="B5" s="4"/>
      <c r="C5" s="4"/>
      <c r="D5" s="4"/>
    </row>
    <row r="6" spans="1:17" ht="13.8" thickBot="1" x14ac:dyDescent="0.3"/>
    <row r="7" spans="1:17" x14ac:dyDescent="0.25">
      <c r="A7" s="64" t="s">
        <v>6</v>
      </c>
      <c r="B7" s="65"/>
      <c r="C7" s="65"/>
      <c r="D7" s="65"/>
      <c r="E7" s="65"/>
      <c r="F7" s="65"/>
      <c r="G7" s="66"/>
      <c r="I7" s="67" t="s">
        <v>143</v>
      </c>
      <c r="J7" s="68"/>
      <c r="K7" s="68"/>
      <c r="L7" s="69"/>
      <c r="N7" s="67" t="s">
        <v>17</v>
      </c>
      <c r="O7" s="68"/>
      <c r="P7" s="68"/>
      <c r="Q7" s="69"/>
    </row>
    <row r="8" spans="1:17" ht="40.200000000000003" thickBot="1" x14ac:dyDescent="0.3">
      <c r="A8" s="6" t="s">
        <v>5</v>
      </c>
      <c r="B8" s="13" t="s">
        <v>10</v>
      </c>
      <c r="C8" s="13" t="s">
        <v>11</v>
      </c>
      <c r="D8" s="13" t="s">
        <v>12</v>
      </c>
      <c r="E8" s="14" t="s">
        <v>8</v>
      </c>
      <c r="F8" s="7" t="s">
        <v>0</v>
      </c>
      <c r="G8" s="8" t="s">
        <v>7</v>
      </c>
      <c r="I8" s="6" t="s">
        <v>13</v>
      </c>
      <c r="J8" s="36" t="s">
        <v>14</v>
      </c>
      <c r="K8" s="36" t="s">
        <v>15</v>
      </c>
      <c r="L8" s="35" t="s">
        <v>16</v>
      </c>
      <c r="M8" s="34"/>
      <c r="N8" s="6" t="s">
        <v>13</v>
      </c>
      <c r="O8" s="36" t="s">
        <v>14</v>
      </c>
      <c r="P8" s="36" t="s">
        <v>15</v>
      </c>
      <c r="Q8" s="35" t="s">
        <v>16</v>
      </c>
    </row>
    <row r="9" spans="1:17" x14ac:dyDescent="0.25">
      <c r="A9" s="1">
        <v>35431</v>
      </c>
      <c r="B9" s="9"/>
      <c r="C9" s="9"/>
      <c r="D9" s="9"/>
      <c r="E9" s="17">
        <f>61037+22422+93</f>
        <v>83552</v>
      </c>
      <c r="F9" s="18"/>
      <c r="G9" s="9"/>
    </row>
    <row r="10" spans="1:17" x14ac:dyDescent="0.25">
      <c r="A10" s="1">
        <v>35462</v>
      </c>
      <c r="B10" s="9"/>
      <c r="C10" s="9"/>
      <c r="D10" s="9"/>
      <c r="E10" s="17">
        <f>61289+22515+91</f>
        <v>83895</v>
      </c>
      <c r="F10" s="18"/>
      <c r="G10" s="9"/>
    </row>
    <row r="11" spans="1:17" x14ac:dyDescent="0.25">
      <c r="A11" s="1">
        <v>35490</v>
      </c>
      <c r="B11" s="9"/>
      <c r="C11" s="9"/>
      <c r="D11" s="9"/>
      <c r="E11" s="17">
        <f>61267+22850+93</f>
        <v>84210</v>
      </c>
      <c r="F11" s="18"/>
      <c r="G11" s="9"/>
    </row>
    <row r="12" spans="1:17" x14ac:dyDescent="0.25">
      <c r="A12" s="1">
        <v>35521</v>
      </c>
      <c r="B12" s="9"/>
      <c r="C12" s="9"/>
      <c r="D12" s="9"/>
      <c r="E12" s="17">
        <f>61476+23932+92</f>
        <v>85500</v>
      </c>
      <c r="F12" s="18"/>
      <c r="G12" s="9"/>
    </row>
    <row r="13" spans="1:17" x14ac:dyDescent="0.25">
      <c r="A13" s="1">
        <v>35551</v>
      </c>
      <c r="B13" s="9"/>
      <c r="C13" s="9"/>
      <c r="D13" s="9"/>
      <c r="E13" s="17">
        <f>61169+23038+94</f>
        <v>84301</v>
      </c>
      <c r="F13" s="18"/>
      <c r="G13" s="9"/>
    </row>
    <row r="14" spans="1:17" x14ac:dyDescent="0.25">
      <c r="A14" s="1">
        <v>35582</v>
      </c>
      <c r="B14" s="9"/>
      <c r="C14" s="9"/>
      <c r="D14" s="9"/>
      <c r="E14" s="17">
        <f>62269+22941+96</f>
        <v>85306</v>
      </c>
      <c r="F14" s="18"/>
      <c r="G14" s="9"/>
    </row>
    <row r="15" spans="1:17" x14ac:dyDescent="0.25">
      <c r="A15" s="1">
        <v>35612</v>
      </c>
      <c r="B15" s="9"/>
      <c r="C15" s="9"/>
      <c r="D15" s="9"/>
      <c r="E15" s="17">
        <f>61407+23223+97</f>
        <v>84727</v>
      </c>
      <c r="F15" s="18"/>
      <c r="G15" s="9"/>
    </row>
    <row r="16" spans="1:17" x14ac:dyDescent="0.25">
      <c r="A16" s="1">
        <v>35643</v>
      </c>
      <c r="B16" s="9"/>
      <c r="C16" s="9"/>
      <c r="D16" s="9"/>
      <c r="E16" s="17">
        <f>60906+22784+97</f>
        <v>83787</v>
      </c>
      <c r="F16" s="18"/>
      <c r="G16" s="9"/>
    </row>
    <row r="17" spans="1:7" x14ac:dyDescent="0.25">
      <c r="A17" s="1">
        <v>35674</v>
      </c>
      <c r="B17" s="9"/>
      <c r="C17" s="9"/>
      <c r="D17" s="9"/>
      <c r="E17" s="17">
        <f>61242+22315+103</f>
        <v>83660</v>
      </c>
      <c r="F17" s="18"/>
      <c r="G17" s="9"/>
    </row>
    <row r="18" spans="1:7" x14ac:dyDescent="0.25">
      <c r="A18" s="1">
        <v>35704</v>
      </c>
      <c r="B18" s="9"/>
      <c r="C18" s="9"/>
      <c r="D18" s="9"/>
      <c r="E18" s="17">
        <f>61390+22271+101</f>
        <v>83762</v>
      </c>
      <c r="F18" s="18"/>
      <c r="G18" s="9"/>
    </row>
    <row r="19" spans="1:7" x14ac:dyDescent="0.25">
      <c r="A19" s="1">
        <v>35735</v>
      </c>
      <c r="B19" s="9"/>
      <c r="C19" s="9"/>
      <c r="D19" s="9"/>
      <c r="E19" s="17">
        <f>61295+22166+104</f>
        <v>83565</v>
      </c>
      <c r="F19" s="18"/>
      <c r="G19" s="9"/>
    </row>
    <row r="20" spans="1:7" x14ac:dyDescent="0.25">
      <c r="A20" s="1">
        <v>35765</v>
      </c>
      <c r="B20" s="9"/>
      <c r="C20" s="9"/>
      <c r="D20" s="9"/>
      <c r="E20" s="17">
        <f>61499+22415+110</f>
        <v>84024</v>
      </c>
      <c r="F20" s="18">
        <f>SUM(E9:E20)</f>
        <v>1010289</v>
      </c>
      <c r="G20" s="9">
        <f>+F20/12</f>
        <v>84190.75</v>
      </c>
    </row>
    <row r="21" spans="1:7" x14ac:dyDescent="0.25">
      <c r="A21" s="1">
        <v>35796</v>
      </c>
      <c r="B21" s="9"/>
      <c r="C21" s="9"/>
      <c r="D21" s="9"/>
      <c r="E21" s="17">
        <f>61122+22288+110</f>
        <v>83520</v>
      </c>
      <c r="F21" s="18">
        <f t="shared" ref="F21:F56" si="0">SUM(E10:E21)</f>
        <v>1010257</v>
      </c>
      <c r="G21" s="9">
        <f t="shared" ref="G21:G84" si="1">+F21/12</f>
        <v>84188.083333333328</v>
      </c>
    </row>
    <row r="22" spans="1:7" x14ac:dyDescent="0.25">
      <c r="A22" s="1">
        <v>35827</v>
      </c>
      <c r="B22" s="9"/>
      <c r="C22" s="9"/>
      <c r="D22" s="9"/>
      <c r="E22" s="17">
        <f>61019+22332+108</f>
        <v>83459</v>
      </c>
      <c r="F22" s="18">
        <f t="shared" si="0"/>
        <v>1009821</v>
      </c>
      <c r="G22" s="9">
        <f t="shared" si="1"/>
        <v>84151.75</v>
      </c>
    </row>
    <row r="23" spans="1:7" x14ac:dyDescent="0.25">
      <c r="A23" s="1">
        <v>35855</v>
      </c>
      <c r="B23" s="9"/>
      <c r="C23" s="9"/>
      <c r="D23" s="9"/>
      <c r="E23" s="17">
        <f>60972+22218+112</f>
        <v>83302</v>
      </c>
      <c r="F23" s="18">
        <f t="shared" si="0"/>
        <v>1008913</v>
      </c>
      <c r="G23" s="9">
        <f t="shared" si="1"/>
        <v>84076.083333333328</v>
      </c>
    </row>
    <row r="24" spans="1:7" x14ac:dyDescent="0.25">
      <c r="A24" s="1">
        <v>35886</v>
      </c>
      <c r="B24" s="9"/>
      <c r="C24" s="9"/>
      <c r="D24" s="9"/>
      <c r="E24" s="17">
        <f>60713+22103+120</f>
        <v>82936</v>
      </c>
      <c r="F24" s="18">
        <f t="shared" si="0"/>
        <v>1006349</v>
      </c>
      <c r="G24" s="9">
        <f t="shared" si="1"/>
        <v>83862.416666666672</v>
      </c>
    </row>
    <row r="25" spans="1:7" x14ac:dyDescent="0.25">
      <c r="A25" s="1">
        <v>35916</v>
      </c>
      <c r="B25" s="9"/>
      <c r="C25" s="9"/>
      <c r="D25" s="9"/>
      <c r="E25" s="17">
        <f>60427+22092+119</f>
        <v>82638</v>
      </c>
      <c r="F25" s="18">
        <f t="shared" si="0"/>
        <v>1004686</v>
      </c>
      <c r="G25" s="9">
        <f t="shared" si="1"/>
        <v>83723.833333333328</v>
      </c>
    </row>
    <row r="26" spans="1:7" x14ac:dyDescent="0.25">
      <c r="A26" s="1">
        <v>35947</v>
      </c>
      <c r="B26" s="9"/>
      <c r="C26" s="9"/>
      <c r="D26" s="9"/>
      <c r="E26" s="17">
        <f>60264+22173+119</f>
        <v>82556</v>
      </c>
      <c r="F26" s="18">
        <f t="shared" si="0"/>
        <v>1001936</v>
      </c>
      <c r="G26" s="9">
        <f t="shared" si="1"/>
        <v>83494.666666666672</v>
      </c>
    </row>
    <row r="27" spans="1:7" x14ac:dyDescent="0.25">
      <c r="A27" s="1">
        <v>35977</v>
      </c>
      <c r="B27" s="9"/>
      <c r="C27" s="9"/>
      <c r="D27" s="9"/>
      <c r="E27" s="17">
        <f>59818+22004+125</f>
        <v>81947</v>
      </c>
      <c r="F27" s="18">
        <f t="shared" si="0"/>
        <v>999156</v>
      </c>
      <c r="G27" s="9">
        <f t="shared" si="1"/>
        <v>83263</v>
      </c>
    </row>
    <row r="28" spans="1:7" x14ac:dyDescent="0.25">
      <c r="A28" s="1">
        <v>36008</v>
      </c>
      <c r="B28" s="9"/>
      <c r="C28" s="9"/>
      <c r="D28" s="9"/>
      <c r="E28" s="17">
        <f>59638+22064+121</f>
        <v>81823</v>
      </c>
      <c r="F28" s="18">
        <f t="shared" si="0"/>
        <v>997192</v>
      </c>
      <c r="G28" s="9">
        <f t="shared" si="1"/>
        <v>83099.333333333328</v>
      </c>
    </row>
    <row r="29" spans="1:7" x14ac:dyDescent="0.25">
      <c r="A29" s="1">
        <v>36039</v>
      </c>
      <c r="B29" s="9"/>
      <c r="C29" s="9"/>
      <c r="D29" s="9"/>
      <c r="E29" s="17">
        <f>59664+22006+117</f>
        <v>81787</v>
      </c>
      <c r="F29" s="18">
        <f t="shared" si="0"/>
        <v>995319</v>
      </c>
      <c r="G29" s="9">
        <f t="shared" si="1"/>
        <v>82943.25</v>
      </c>
    </row>
    <row r="30" spans="1:7" x14ac:dyDescent="0.25">
      <c r="A30" s="1">
        <v>36069</v>
      </c>
      <c r="B30" s="9"/>
      <c r="C30" s="9"/>
      <c r="D30" s="9"/>
      <c r="E30" s="17">
        <f>59314+21854+166</f>
        <v>81334</v>
      </c>
      <c r="F30" s="18">
        <f t="shared" si="0"/>
        <v>992891</v>
      </c>
      <c r="G30" s="9">
        <f t="shared" si="1"/>
        <v>82740.916666666672</v>
      </c>
    </row>
    <row r="31" spans="1:7" x14ac:dyDescent="0.25">
      <c r="A31" s="1">
        <v>36100</v>
      </c>
      <c r="B31" s="9"/>
      <c r="C31" s="9"/>
      <c r="D31" s="9"/>
      <c r="E31" s="17">
        <f>59994+22661+118</f>
        <v>82773</v>
      </c>
      <c r="F31" s="18">
        <f t="shared" si="0"/>
        <v>992099</v>
      </c>
      <c r="G31" s="9">
        <f t="shared" si="1"/>
        <v>82674.916666666672</v>
      </c>
    </row>
    <row r="32" spans="1:7" x14ac:dyDescent="0.25">
      <c r="A32" s="1">
        <v>36130</v>
      </c>
      <c r="B32" s="9"/>
      <c r="C32" s="9"/>
      <c r="D32" s="9"/>
      <c r="E32" s="17">
        <f>59011+22839+125</f>
        <v>81975</v>
      </c>
      <c r="F32" s="18">
        <f t="shared" si="0"/>
        <v>990050</v>
      </c>
      <c r="G32" s="9">
        <f t="shared" si="1"/>
        <v>82504.166666666672</v>
      </c>
    </row>
    <row r="33" spans="1:7" x14ac:dyDescent="0.25">
      <c r="A33" s="1">
        <v>36161</v>
      </c>
      <c r="B33" s="9"/>
      <c r="C33" s="9"/>
      <c r="D33" s="9"/>
      <c r="E33" s="17">
        <f>58442+22942+120</f>
        <v>81504</v>
      </c>
      <c r="F33" s="18">
        <f t="shared" si="0"/>
        <v>988034</v>
      </c>
      <c r="G33" s="9">
        <f t="shared" si="1"/>
        <v>82336.166666666672</v>
      </c>
    </row>
    <row r="34" spans="1:7" x14ac:dyDescent="0.25">
      <c r="A34" s="1">
        <v>36192</v>
      </c>
      <c r="B34" s="9"/>
      <c r="C34" s="9"/>
      <c r="D34" s="9"/>
      <c r="E34" s="17">
        <f>60495+23320+128</f>
        <v>83943</v>
      </c>
      <c r="F34" s="18">
        <f t="shared" si="0"/>
        <v>988518</v>
      </c>
      <c r="G34" s="9">
        <f t="shared" si="1"/>
        <v>82376.5</v>
      </c>
    </row>
    <row r="35" spans="1:7" x14ac:dyDescent="0.25">
      <c r="A35" s="1">
        <v>36220</v>
      </c>
      <c r="B35" s="9"/>
      <c r="C35" s="9"/>
      <c r="D35" s="9"/>
      <c r="E35" s="17">
        <f>59434+22920+135</f>
        <v>82489</v>
      </c>
      <c r="F35" s="18">
        <f t="shared" si="0"/>
        <v>987705</v>
      </c>
      <c r="G35" s="9">
        <f t="shared" si="1"/>
        <v>82308.75</v>
      </c>
    </row>
    <row r="36" spans="1:7" x14ac:dyDescent="0.25">
      <c r="A36" s="1">
        <v>36251</v>
      </c>
      <c r="B36" s="9"/>
      <c r="C36" s="9"/>
      <c r="D36" s="9"/>
      <c r="E36" s="17">
        <f>59738+23596+133</f>
        <v>83467</v>
      </c>
      <c r="F36" s="18">
        <f t="shared" si="0"/>
        <v>988236</v>
      </c>
      <c r="G36" s="9">
        <f t="shared" si="1"/>
        <v>82353</v>
      </c>
    </row>
    <row r="37" spans="1:7" x14ac:dyDescent="0.25">
      <c r="A37" s="1">
        <v>36281</v>
      </c>
      <c r="B37" s="9"/>
      <c r="C37" s="9"/>
      <c r="D37" s="9"/>
      <c r="E37" s="17">
        <f>59376+1+25091+138</f>
        <v>84606</v>
      </c>
      <c r="F37" s="18">
        <f t="shared" si="0"/>
        <v>990204</v>
      </c>
      <c r="G37" s="9">
        <f t="shared" si="1"/>
        <v>82517</v>
      </c>
    </row>
    <row r="38" spans="1:7" x14ac:dyDescent="0.25">
      <c r="A38" s="1">
        <v>36312</v>
      </c>
      <c r="B38" s="9"/>
      <c r="C38" s="9"/>
      <c r="D38" s="9"/>
      <c r="E38" s="17">
        <f>59229+32+23415+4+138</f>
        <v>82818</v>
      </c>
      <c r="F38" s="18">
        <f t="shared" si="0"/>
        <v>990466</v>
      </c>
      <c r="G38" s="9">
        <f t="shared" si="1"/>
        <v>82538.833333333328</v>
      </c>
    </row>
    <row r="39" spans="1:7" x14ac:dyDescent="0.25">
      <c r="A39" s="1">
        <v>36342</v>
      </c>
      <c r="B39" s="9"/>
      <c r="C39" s="9"/>
      <c r="D39" s="9"/>
      <c r="E39" s="17">
        <f>58869+19+23045+3+136</f>
        <v>82072</v>
      </c>
      <c r="F39" s="18">
        <f t="shared" si="0"/>
        <v>990591</v>
      </c>
      <c r="G39" s="9">
        <f t="shared" si="1"/>
        <v>82549.25</v>
      </c>
    </row>
    <row r="40" spans="1:7" x14ac:dyDescent="0.25">
      <c r="A40" s="1">
        <v>36373</v>
      </c>
      <c r="B40" s="9"/>
      <c r="C40" s="9"/>
      <c r="D40" s="9"/>
      <c r="E40" s="17">
        <f>59787+15+23237+3+141</f>
        <v>83183</v>
      </c>
      <c r="F40" s="18">
        <f t="shared" si="0"/>
        <v>991951</v>
      </c>
      <c r="G40" s="9">
        <f t="shared" si="1"/>
        <v>82662.583333333328</v>
      </c>
    </row>
    <row r="41" spans="1:7" x14ac:dyDescent="0.25">
      <c r="A41" s="1">
        <v>36404</v>
      </c>
      <c r="B41" s="9"/>
      <c r="C41" s="9"/>
      <c r="D41" s="9"/>
      <c r="E41" s="17">
        <f>58172+15+22578+3+136</f>
        <v>80904</v>
      </c>
      <c r="F41" s="18">
        <f t="shared" si="0"/>
        <v>991068</v>
      </c>
      <c r="G41" s="9">
        <f t="shared" si="1"/>
        <v>82589</v>
      </c>
    </row>
    <row r="42" spans="1:7" x14ac:dyDescent="0.25">
      <c r="A42" s="1">
        <v>36434</v>
      </c>
      <c r="B42" s="9"/>
      <c r="C42" s="9"/>
      <c r="D42" s="9"/>
      <c r="E42" s="17">
        <f>59104+15+22742+3+163</f>
        <v>82027</v>
      </c>
      <c r="F42" s="18">
        <f t="shared" si="0"/>
        <v>991761</v>
      </c>
      <c r="G42" s="9">
        <f t="shared" si="1"/>
        <v>82646.75</v>
      </c>
    </row>
    <row r="43" spans="1:7" x14ac:dyDescent="0.25">
      <c r="A43" s="1">
        <v>36465</v>
      </c>
      <c r="B43" s="9"/>
      <c r="C43" s="9"/>
      <c r="D43" s="9"/>
      <c r="E43" s="17">
        <f>58067+54+22493+3+145</f>
        <v>80762</v>
      </c>
      <c r="F43" s="18">
        <f t="shared" si="0"/>
        <v>989750</v>
      </c>
      <c r="G43" s="9">
        <f t="shared" si="1"/>
        <v>82479.166666666672</v>
      </c>
    </row>
    <row r="44" spans="1:7" x14ac:dyDescent="0.25">
      <c r="A44" s="5">
        <v>36495</v>
      </c>
      <c r="B44" s="10"/>
      <c r="C44" s="10"/>
      <c r="D44" s="10"/>
      <c r="E44" s="19">
        <f>57896+33+22739+3+143</f>
        <v>80814</v>
      </c>
      <c r="F44" s="20">
        <f t="shared" si="0"/>
        <v>988589</v>
      </c>
      <c r="G44" s="10">
        <f t="shared" si="1"/>
        <v>82382.416666666672</v>
      </c>
    </row>
    <row r="45" spans="1:7" x14ac:dyDescent="0.25">
      <c r="A45" s="1">
        <v>36526</v>
      </c>
      <c r="B45" s="9"/>
      <c r="C45" s="9"/>
      <c r="D45" s="9"/>
      <c r="E45" s="17">
        <f>58425+60+22774+3+140</f>
        <v>81402</v>
      </c>
      <c r="F45" s="18">
        <f t="shared" si="0"/>
        <v>988487</v>
      </c>
      <c r="G45" s="9">
        <f t="shared" si="1"/>
        <v>82373.916666666672</v>
      </c>
    </row>
    <row r="46" spans="1:7" x14ac:dyDescent="0.25">
      <c r="A46" s="1">
        <v>36557</v>
      </c>
      <c r="B46" s="9"/>
      <c r="C46" s="9"/>
      <c r="D46" s="9"/>
      <c r="E46" s="17">
        <f>58132+58+23175+11+140</f>
        <v>81516</v>
      </c>
      <c r="F46" s="18">
        <f t="shared" si="0"/>
        <v>986060</v>
      </c>
      <c r="G46" s="9">
        <f t="shared" si="1"/>
        <v>82171.666666666672</v>
      </c>
    </row>
    <row r="47" spans="1:7" x14ac:dyDescent="0.25">
      <c r="A47" s="1">
        <v>36586</v>
      </c>
      <c r="B47" s="9"/>
      <c r="C47" s="9"/>
      <c r="D47" s="9"/>
      <c r="E47" s="17">
        <f>58088+61+22889+10+151</f>
        <v>81199</v>
      </c>
      <c r="F47" s="18">
        <f t="shared" si="0"/>
        <v>984770</v>
      </c>
      <c r="G47" s="9">
        <f t="shared" si="1"/>
        <v>82064.166666666672</v>
      </c>
    </row>
    <row r="48" spans="1:7" x14ac:dyDescent="0.25">
      <c r="A48" s="1">
        <v>36617</v>
      </c>
      <c r="B48" s="9"/>
      <c r="C48" s="9"/>
      <c r="D48" s="9"/>
      <c r="E48" s="17">
        <f>58321+64+22900+12+147</f>
        <v>81444</v>
      </c>
      <c r="F48" s="18">
        <f t="shared" si="0"/>
        <v>982747</v>
      </c>
      <c r="G48" s="9">
        <f t="shared" si="1"/>
        <v>81895.583333333328</v>
      </c>
    </row>
    <row r="49" spans="1:7" x14ac:dyDescent="0.25">
      <c r="A49" s="1">
        <v>36647</v>
      </c>
      <c r="B49" s="9"/>
      <c r="C49" s="9"/>
      <c r="D49" s="9"/>
      <c r="E49" s="17">
        <f>58498+70+23343+12+148</f>
        <v>82071</v>
      </c>
      <c r="F49" s="18">
        <f t="shared" si="0"/>
        <v>980212</v>
      </c>
      <c r="G49" s="9">
        <f t="shared" si="1"/>
        <v>81684.333333333328</v>
      </c>
    </row>
    <row r="50" spans="1:7" x14ac:dyDescent="0.25">
      <c r="A50" s="1">
        <v>36678</v>
      </c>
      <c r="B50" s="9"/>
      <c r="C50" s="9"/>
      <c r="D50" s="9"/>
      <c r="E50" s="17">
        <f>57926+59+23185+11+150</f>
        <v>81331</v>
      </c>
      <c r="F50" s="18">
        <f t="shared" si="0"/>
        <v>978725</v>
      </c>
      <c r="G50" s="9">
        <f t="shared" si="1"/>
        <v>81560.416666666672</v>
      </c>
    </row>
    <row r="51" spans="1:7" x14ac:dyDescent="0.25">
      <c r="A51" s="1">
        <v>36708</v>
      </c>
      <c r="B51" s="9"/>
      <c r="C51" s="9"/>
      <c r="D51" s="9"/>
      <c r="E51" s="17">
        <f>58150+61+22830+13+149</f>
        <v>81203</v>
      </c>
      <c r="F51" s="18">
        <f t="shared" si="0"/>
        <v>977856</v>
      </c>
      <c r="G51" s="9">
        <f t="shared" si="1"/>
        <v>81488</v>
      </c>
    </row>
    <row r="52" spans="1:7" x14ac:dyDescent="0.25">
      <c r="A52" s="1">
        <v>36739</v>
      </c>
      <c r="B52" s="9"/>
      <c r="C52" s="9"/>
      <c r="D52" s="9"/>
      <c r="E52" s="17">
        <f>59017+57+23691+10+150</f>
        <v>82925</v>
      </c>
      <c r="F52" s="18">
        <f t="shared" si="0"/>
        <v>977598</v>
      </c>
      <c r="G52" s="9">
        <f t="shared" si="1"/>
        <v>81466.5</v>
      </c>
    </row>
    <row r="53" spans="1:7" x14ac:dyDescent="0.25">
      <c r="A53" s="1">
        <v>36770</v>
      </c>
      <c r="B53" s="9"/>
      <c r="C53" s="9"/>
      <c r="D53" s="9"/>
      <c r="E53" s="17">
        <f>57435+58+22746+10+145</f>
        <v>80394</v>
      </c>
      <c r="F53" s="18">
        <f t="shared" si="0"/>
        <v>977088</v>
      </c>
      <c r="G53" s="9">
        <f t="shared" si="1"/>
        <v>81424</v>
      </c>
    </row>
    <row r="54" spans="1:7" x14ac:dyDescent="0.25">
      <c r="A54" s="1">
        <v>36800</v>
      </c>
      <c r="B54" s="9"/>
      <c r="C54" s="9"/>
      <c r="D54" s="9"/>
      <c r="E54" s="17">
        <f>57223+60+23265+10+145</f>
        <v>80703</v>
      </c>
      <c r="F54" s="18">
        <f t="shared" si="0"/>
        <v>975764</v>
      </c>
      <c r="G54" s="9">
        <f t="shared" si="1"/>
        <v>81313.666666666672</v>
      </c>
    </row>
    <row r="55" spans="1:7" x14ac:dyDescent="0.25">
      <c r="A55" s="1">
        <v>36831</v>
      </c>
      <c r="B55" s="9"/>
      <c r="C55" s="9"/>
      <c r="D55" s="9"/>
      <c r="E55" s="17">
        <f>57135+57+22894+10+146</f>
        <v>80242</v>
      </c>
      <c r="F55" s="18">
        <f t="shared" si="0"/>
        <v>975244</v>
      </c>
      <c r="G55" s="9">
        <f t="shared" si="1"/>
        <v>81270.333333333328</v>
      </c>
    </row>
    <row r="56" spans="1:7" x14ac:dyDescent="0.25">
      <c r="A56" s="5">
        <v>36861</v>
      </c>
      <c r="B56" s="10"/>
      <c r="C56" s="10"/>
      <c r="D56" s="10"/>
      <c r="E56" s="19">
        <f>57085+57+22898+10+149</f>
        <v>80199</v>
      </c>
      <c r="F56" s="20">
        <f t="shared" si="0"/>
        <v>974629</v>
      </c>
      <c r="G56" s="10">
        <f t="shared" si="1"/>
        <v>81219.083333333328</v>
      </c>
    </row>
    <row r="57" spans="1:7" x14ac:dyDescent="0.25">
      <c r="A57" s="1">
        <v>36892</v>
      </c>
      <c r="B57" s="9"/>
      <c r="C57" s="9"/>
      <c r="D57" s="9"/>
      <c r="E57" s="17">
        <f>56800+58+23190+10+150</f>
        <v>80208</v>
      </c>
      <c r="F57" s="21">
        <f t="shared" ref="F57:F80" si="2">SUM(E46:E57)</f>
        <v>973435</v>
      </c>
      <c r="G57" s="11">
        <f t="shared" si="1"/>
        <v>81119.583333333328</v>
      </c>
    </row>
    <row r="58" spans="1:7" x14ac:dyDescent="0.25">
      <c r="A58" s="1">
        <v>36923</v>
      </c>
      <c r="B58" s="9"/>
      <c r="C58" s="9"/>
      <c r="D58" s="9"/>
      <c r="E58" s="17">
        <f>56556+55+22776+10+152</f>
        <v>79549</v>
      </c>
      <c r="F58" s="21">
        <f t="shared" si="2"/>
        <v>971468</v>
      </c>
      <c r="G58" s="11">
        <f t="shared" si="1"/>
        <v>80955.666666666672</v>
      </c>
    </row>
    <row r="59" spans="1:7" x14ac:dyDescent="0.25">
      <c r="A59" s="1">
        <v>36951</v>
      </c>
      <c r="B59" s="9"/>
      <c r="C59" s="9"/>
      <c r="D59" s="9"/>
      <c r="E59" s="17">
        <f>56805+55+22844+10+151</f>
        <v>79865</v>
      </c>
      <c r="F59" s="21">
        <f t="shared" si="2"/>
        <v>970134</v>
      </c>
      <c r="G59" s="11">
        <f t="shared" si="1"/>
        <v>80844.5</v>
      </c>
    </row>
    <row r="60" spans="1:7" x14ac:dyDescent="0.25">
      <c r="A60" s="1">
        <v>36982</v>
      </c>
      <c r="B60" s="9"/>
      <c r="C60" s="9"/>
      <c r="D60" s="9"/>
      <c r="E60" s="17">
        <f>56343+56+22810+10+153</f>
        <v>79372</v>
      </c>
      <c r="F60" s="21">
        <f t="shared" si="2"/>
        <v>968062</v>
      </c>
      <c r="G60" s="11">
        <f t="shared" si="1"/>
        <v>80671.833333333328</v>
      </c>
    </row>
    <row r="61" spans="1:7" x14ac:dyDescent="0.25">
      <c r="A61" s="1">
        <v>37012</v>
      </c>
      <c r="B61" s="9"/>
      <c r="C61" s="9"/>
      <c r="D61" s="9"/>
      <c r="E61" s="17">
        <f>56120+67+22395+10+153</f>
        <v>78745</v>
      </c>
      <c r="F61" s="21">
        <f t="shared" si="2"/>
        <v>964736</v>
      </c>
      <c r="G61" s="11">
        <f t="shared" si="1"/>
        <v>80394.666666666672</v>
      </c>
    </row>
    <row r="62" spans="1:7" x14ac:dyDescent="0.25">
      <c r="A62" s="1">
        <v>37043</v>
      </c>
      <c r="B62" s="9"/>
      <c r="C62" s="9"/>
      <c r="D62" s="9"/>
      <c r="E62" s="17">
        <f>56709+53+22365+10+147</f>
        <v>79284</v>
      </c>
      <c r="F62" s="21">
        <f t="shared" si="2"/>
        <v>962689</v>
      </c>
      <c r="G62" s="11">
        <f t="shared" si="1"/>
        <v>80224.083333333328</v>
      </c>
    </row>
    <row r="63" spans="1:7" x14ac:dyDescent="0.25">
      <c r="A63" s="1">
        <v>37073</v>
      </c>
      <c r="B63" s="9"/>
      <c r="C63" s="9"/>
      <c r="D63" s="9"/>
      <c r="E63" s="17">
        <f>55441+53+148+22352+10</f>
        <v>78004</v>
      </c>
      <c r="F63" s="21">
        <f t="shared" si="2"/>
        <v>959490</v>
      </c>
      <c r="G63" s="11">
        <f t="shared" si="1"/>
        <v>79957.5</v>
      </c>
    </row>
    <row r="64" spans="1:7" x14ac:dyDescent="0.25">
      <c r="A64" s="1">
        <v>37104</v>
      </c>
      <c r="B64" s="9"/>
      <c r="C64" s="9"/>
      <c r="D64" s="9"/>
      <c r="E64" s="17">
        <f>55239+53+22374+10+144</f>
        <v>77820</v>
      </c>
      <c r="F64" s="21">
        <f t="shared" si="2"/>
        <v>954385</v>
      </c>
      <c r="G64" s="11">
        <f t="shared" si="1"/>
        <v>79532.083333333328</v>
      </c>
    </row>
    <row r="65" spans="1:7" x14ac:dyDescent="0.25">
      <c r="A65" s="1">
        <v>37135</v>
      </c>
      <c r="B65" s="9"/>
      <c r="C65" s="9"/>
      <c r="D65" s="9"/>
      <c r="E65" s="17">
        <f>56306+53+22913+10+153</f>
        <v>79435</v>
      </c>
      <c r="F65" s="21">
        <f t="shared" si="2"/>
        <v>953426</v>
      </c>
      <c r="G65" s="11">
        <f t="shared" si="1"/>
        <v>79452.166666666672</v>
      </c>
    </row>
    <row r="66" spans="1:7" x14ac:dyDescent="0.25">
      <c r="A66" s="1">
        <v>37165</v>
      </c>
      <c r="B66" s="9"/>
      <c r="C66" s="9"/>
      <c r="D66" s="9"/>
      <c r="E66" s="17">
        <f>54804+53+22372+10+144</f>
        <v>77383</v>
      </c>
      <c r="F66" s="21">
        <f t="shared" si="2"/>
        <v>950106</v>
      </c>
      <c r="G66" s="11">
        <f t="shared" si="1"/>
        <v>79175.5</v>
      </c>
    </row>
    <row r="67" spans="1:7" x14ac:dyDescent="0.25">
      <c r="A67" s="1">
        <v>37196</v>
      </c>
      <c r="B67" s="9"/>
      <c r="C67" s="9"/>
      <c r="D67" s="9"/>
      <c r="E67" s="17">
        <f>55197+54+22741+10+144</f>
        <v>78146</v>
      </c>
      <c r="F67" s="21">
        <f t="shared" si="2"/>
        <v>948010</v>
      </c>
      <c r="G67" s="11">
        <f t="shared" si="1"/>
        <v>79000.833333333328</v>
      </c>
    </row>
    <row r="68" spans="1:7" x14ac:dyDescent="0.25">
      <c r="A68" s="5">
        <v>37226</v>
      </c>
      <c r="B68" s="10"/>
      <c r="C68" s="10"/>
      <c r="D68" s="10"/>
      <c r="E68" s="17">
        <f>54979+53+22578+15+144</f>
        <v>77769</v>
      </c>
      <c r="F68" s="20">
        <f t="shared" si="2"/>
        <v>945580</v>
      </c>
      <c r="G68" s="10">
        <f t="shared" si="1"/>
        <v>78798.333333333328</v>
      </c>
    </row>
    <row r="69" spans="1:7" x14ac:dyDescent="0.25">
      <c r="A69" s="1">
        <v>37257</v>
      </c>
      <c r="B69" s="9"/>
      <c r="C69" s="9"/>
      <c r="D69" s="9"/>
      <c r="E69" s="17">
        <f>55647+53+22451+10+146</f>
        <v>78307</v>
      </c>
      <c r="F69" s="21">
        <f t="shared" si="2"/>
        <v>943679</v>
      </c>
      <c r="G69" s="11">
        <f t="shared" si="1"/>
        <v>78639.916666666672</v>
      </c>
    </row>
    <row r="70" spans="1:7" x14ac:dyDescent="0.25">
      <c r="A70" s="1">
        <v>37288</v>
      </c>
      <c r="B70" s="9"/>
      <c r="C70" s="9"/>
      <c r="D70" s="9"/>
      <c r="E70" s="17">
        <f>54511+54+22543+10+144</f>
        <v>77262</v>
      </c>
      <c r="F70" s="21">
        <f t="shared" si="2"/>
        <v>941392</v>
      </c>
      <c r="G70" s="11">
        <f t="shared" si="1"/>
        <v>78449.333333333328</v>
      </c>
    </row>
    <row r="71" spans="1:7" x14ac:dyDescent="0.25">
      <c r="A71" s="1">
        <v>37316</v>
      </c>
      <c r="B71" s="9"/>
      <c r="C71" s="9"/>
      <c r="D71" s="9"/>
      <c r="E71" s="17">
        <f>54523+53+22550+10+145</f>
        <v>77281</v>
      </c>
      <c r="F71" s="21">
        <f t="shared" si="2"/>
        <v>938808</v>
      </c>
      <c r="G71" s="11">
        <f t="shared" si="1"/>
        <v>78234</v>
      </c>
    </row>
    <row r="72" spans="1:7" x14ac:dyDescent="0.25">
      <c r="A72" s="1">
        <v>37347</v>
      </c>
      <c r="B72" s="9"/>
      <c r="C72" s="9"/>
      <c r="D72" s="9"/>
      <c r="E72" s="17">
        <f>56296+53+24110+10+159</f>
        <v>80628</v>
      </c>
      <c r="F72" s="21">
        <f t="shared" si="2"/>
        <v>940064</v>
      </c>
      <c r="G72" s="11">
        <f t="shared" si="1"/>
        <v>78338.666666666672</v>
      </c>
    </row>
    <row r="73" spans="1:7" x14ac:dyDescent="0.25">
      <c r="A73" s="1">
        <v>37377</v>
      </c>
      <c r="B73" s="9"/>
      <c r="C73" s="9"/>
      <c r="D73" s="9"/>
      <c r="E73" s="17">
        <f>54167+53+22541+10+149</f>
        <v>76920</v>
      </c>
      <c r="F73" s="21">
        <f t="shared" si="2"/>
        <v>938239</v>
      </c>
      <c r="G73" s="11">
        <f t="shared" si="1"/>
        <v>78186.583333333328</v>
      </c>
    </row>
    <row r="74" spans="1:7" x14ac:dyDescent="0.25">
      <c r="A74" s="1">
        <v>37408</v>
      </c>
      <c r="B74" s="9"/>
      <c r="C74" s="9"/>
      <c r="D74" s="9"/>
      <c r="E74" s="17">
        <f>53996+53+22429+10+145</f>
        <v>76633</v>
      </c>
      <c r="F74" s="21">
        <f t="shared" si="2"/>
        <v>935588</v>
      </c>
      <c r="G74" s="11">
        <f t="shared" si="1"/>
        <v>77965.666666666672</v>
      </c>
    </row>
    <row r="75" spans="1:7" x14ac:dyDescent="0.25">
      <c r="A75" s="1">
        <v>37438</v>
      </c>
      <c r="B75" s="9"/>
      <c r="C75" s="9"/>
      <c r="D75" s="9"/>
      <c r="E75" s="17">
        <f>54073+53+22398+10+145</f>
        <v>76679</v>
      </c>
      <c r="F75" s="21">
        <f t="shared" si="2"/>
        <v>934263</v>
      </c>
      <c r="G75" s="11">
        <f t="shared" si="1"/>
        <v>77855.25</v>
      </c>
    </row>
    <row r="76" spans="1:7" x14ac:dyDescent="0.25">
      <c r="A76" s="1">
        <v>37469</v>
      </c>
      <c r="B76" s="9"/>
      <c r="C76" s="9"/>
      <c r="D76" s="9"/>
      <c r="E76" s="17">
        <f>53741+53+22804+10+146</f>
        <v>76754</v>
      </c>
      <c r="F76" s="21">
        <f t="shared" si="2"/>
        <v>933197</v>
      </c>
      <c r="G76" s="11">
        <f t="shared" si="1"/>
        <v>77766.416666666672</v>
      </c>
    </row>
    <row r="77" spans="1:7" x14ac:dyDescent="0.25">
      <c r="A77" s="1">
        <v>37500</v>
      </c>
      <c r="B77" s="9"/>
      <c r="C77" s="9"/>
      <c r="D77" s="9"/>
      <c r="E77" s="17">
        <f>53564+53+22317+10+149</f>
        <v>76093</v>
      </c>
      <c r="F77" s="21">
        <f t="shared" si="2"/>
        <v>929855</v>
      </c>
      <c r="G77" s="11">
        <f t="shared" si="1"/>
        <v>77487.916666666672</v>
      </c>
    </row>
    <row r="78" spans="1:7" x14ac:dyDescent="0.25">
      <c r="A78" s="1">
        <v>37530</v>
      </c>
      <c r="B78" s="9"/>
      <c r="C78" s="9"/>
      <c r="D78" s="9"/>
      <c r="E78" s="17">
        <f>53492+53+22325+10+152</f>
        <v>76032</v>
      </c>
      <c r="F78" s="21">
        <f t="shared" si="2"/>
        <v>928504</v>
      </c>
      <c r="G78" s="11">
        <f t="shared" si="1"/>
        <v>77375.333333333328</v>
      </c>
    </row>
    <row r="79" spans="1:7" x14ac:dyDescent="0.25">
      <c r="A79" s="1">
        <v>37561</v>
      </c>
      <c r="B79" s="9"/>
      <c r="C79" s="9"/>
      <c r="D79" s="9"/>
      <c r="E79" s="17">
        <f>53428+53+22379+10+149</f>
        <v>76019</v>
      </c>
      <c r="F79" s="21">
        <f t="shared" si="2"/>
        <v>926377</v>
      </c>
      <c r="G79" s="11">
        <f t="shared" si="1"/>
        <v>77198.083333333328</v>
      </c>
    </row>
    <row r="80" spans="1:7" x14ac:dyDescent="0.25">
      <c r="A80" s="5">
        <v>37591</v>
      </c>
      <c r="B80" s="10"/>
      <c r="C80" s="10"/>
      <c r="D80" s="10"/>
      <c r="E80" s="17">
        <f>53148+53+22262+10+173</f>
        <v>75646</v>
      </c>
      <c r="F80" s="20">
        <f t="shared" si="2"/>
        <v>924254</v>
      </c>
      <c r="G80" s="10">
        <f t="shared" si="1"/>
        <v>77021.166666666672</v>
      </c>
    </row>
    <row r="81" spans="1:7" x14ac:dyDescent="0.25">
      <c r="A81" s="1">
        <v>37622</v>
      </c>
      <c r="B81" s="9"/>
      <c r="C81" s="9"/>
      <c r="D81" s="9"/>
      <c r="E81" s="17">
        <f>53200+53+22289+10+151</f>
        <v>75703</v>
      </c>
      <c r="F81" s="20">
        <f t="shared" ref="F81:F104" si="3">SUM(E70:E81)</f>
        <v>921650</v>
      </c>
      <c r="G81" s="10">
        <f t="shared" si="1"/>
        <v>76804.166666666672</v>
      </c>
    </row>
    <row r="82" spans="1:7" x14ac:dyDescent="0.25">
      <c r="A82" s="1">
        <v>37653</v>
      </c>
      <c r="B82" s="9"/>
      <c r="C82" s="9"/>
      <c r="D82" s="9"/>
      <c r="E82" s="17">
        <f>53103+53+22416+10+149</f>
        <v>75731</v>
      </c>
      <c r="F82" s="20">
        <f t="shared" si="3"/>
        <v>920119</v>
      </c>
      <c r="G82" s="10">
        <f t="shared" si="1"/>
        <v>76676.583333333328</v>
      </c>
    </row>
    <row r="83" spans="1:7" x14ac:dyDescent="0.25">
      <c r="A83" s="1">
        <v>37681</v>
      </c>
      <c r="B83" s="9"/>
      <c r="C83" s="9"/>
      <c r="D83" s="9"/>
      <c r="E83" s="17">
        <f>52939+53+22113+10+150</f>
        <v>75265</v>
      </c>
      <c r="F83" s="20">
        <f t="shared" si="3"/>
        <v>918103</v>
      </c>
      <c r="G83" s="10">
        <f t="shared" si="1"/>
        <v>76508.583333333328</v>
      </c>
    </row>
    <row r="84" spans="1:7" x14ac:dyDescent="0.25">
      <c r="A84" s="1">
        <v>37712</v>
      </c>
      <c r="B84" s="9"/>
      <c r="C84" s="9"/>
      <c r="D84" s="9"/>
      <c r="E84" s="17">
        <f>52824+53+22455+10+149</f>
        <v>75491</v>
      </c>
      <c r="F84" s="20">
        <f t="shared" si="3"/>
        <v>912966</v>
      </c>
      <c r="G84" s="10">
        <f t="shared" si="1"/>
        <v>76080.5</v>
      </c>
    </row>
    <row r="85" spans="1:7" x14ac:dyDescent="0.25">
      <c r="A85" s="1">
        <v>37742</v>
      </c>
      <c r="B85" s="9"/>
      <c r="C85" s="9"/>
      <c r="D85" s="9"/>
      <c r="E85" s="17">
        <f>52625+53+22468+10+149</f>
        <v>75305</v>
      </c>
      <c r="F85" s="20">
        <f t="shared" si="3"/>
        <v>911351</v>
      </c>
      <c r="G85" s="10">
        <f t="shared" ref="G85:G148" si="4">+F85/12</f>
        <v>75945.916666666672</v>
      </c>
    </row>
    <row r="86" spans="1:7" x14ac:dyDescent="0.25">
      <c r="A86" s="1">
        <v>37773</v>
      </c>
      <c r="B86" s="9"/>
      <c r="C86" s="9"/>
      <c r="D86" s="9"/>
      <c r="E86" s="17">
        <f>52554+54+22366+10+147</f>
        <v>75131</v>
      </c>
      <c r="F86" s="20">
        <f t="shared" si="3"/>
        <v>909849</v>
      </c>
      <c r="G86" s="10">
        <f t="shared" si="4"/>
        <v>75820.75</v>
      </c>
    </row>
    <row r="87" spans="1:7" x14ac:dyDescent="0.25">
      <c r="A87" s="1">
        <v>37803</v>
      </c>
      <c r="B87" s="9"/>
      <c r="C87" s="9"/>
      <c r="D87" s="9"/>
      <c r="E87" s="17">
        <f>52525+53+22348+18+147</f>
        <v>75091</v>
      </c>
      <c r="F87" s="20">
        <f t="shared" si="3"/>
        <v>908261</v>
      </c>
      <c r="G87" s="10">
        <f t="shared" si="4"/>
        <v>75688.416666666672</v>
      </c>
    </row>
    <row r="88" spans="1:7" x14ac:dyDescent="0.25">
      <c r="A88" s="1">
        <v>37834</v>
      </c>
      <c r="B88" s="9"/>
      <c r="C88" s="9"/>
      <c r="D88" s="9"/>
      <c r="E88" s="17">
        <f>52341+53+22479+10+150</f>
        <v>75033</v>
      </c>
      <c r="F88" s="20">
        <f t="shared" si="3"/>
        <v>906540</v>
      </c>
      <c r="G88" s="10">
        <f t="shared" si="4"/>
        <v>75545</v>
      </c>
    </row>
    <row r="89" spans="1:7" x14ac:dyDescent="0.25">
      <c r="A89" s="1">
        <v>37865</v>
      </c>
      <c r="B89" s="9"/>
      <c r="C89" s="9"/>
      <c r="D89" s="9"/>
      <c r="E89" s="17">
        <f>52159+53+22245+10+150</f>
        <v>74617</v>
      </c>
      <c r="F89" s="20">
        <f t="shared" si="3"/>
        <v>905064</v>
      </c>
      <c r="G89" s="10">
        <f t="shared" si="4"/>
        <v>75422</v>
      </c>
    </row>
    <row r="90" spans="1:7" x14ac:dyDescent="0.25">
      <c r="A90" s="1">
        <v>37895</v>
      </c>
      <c r="B90" s="9"/>
      <c r="C90" s="9"/>
      <c r="D90" s="9"/>
      <c r="E90" s="17">
        <f>51869+53+22363+10+145</f>
        <v>74440</v>
      </c>
      <c r="F90" s="20">
        <f t="shared" si="3"/>
        <v>903472</v>
      </c>
      <c r="G90" s="10">
        <f t="shared" si="4"/>
        <v>75289.333333333328</v>
      </c>
    </row>
    <row r="91" spans="1:7" x14ac:dyDescent="0.25">
      <c r="A91" s="1">
        <v>37926</v>
      </c>
      <c r="B91" s="9"/>
      <c r="C91" s="9"/>
      <c r="D91" s="9"/>
      <c r="E91" s="17">
        <f>51782+53+22503+10+144</f>
        <v>74492</v>
      </c>
      <c r="F91" s="20">
        <f t="shared" si="3"/>
        <v>901945</v>
      </c>
      <c r="G91" s="10">
        <f t="shared" si="4"/>
        <v>75162.083333333328</v>
      </c>
    </row>
    <row r="92" spans="1:7" x14ac:dyDescent="0.25">
      <c r="A92" s="5">
        <v>37956</v>
      </c>
      <c r="B92" s="10"/>
      <c r="C92" s="10"/>
      <c r="D92" s="10"/>
      <c r="E92" s="17">
        <f>51455+52+22073+10+144</f>
        <v>73734</v>
      </c>
      <c r="F92" s="20">
        <f t="shared" si="3"/>
        <v>900033</v>
      </c>
      <c r="G92" s="10">
        <f t="shared" si="4"/>
        <v>75002.75</v>
      </c>
    </row>
    <row r="93" spans="1:7" x14ac:dyDescent="0.25">
      <c r="A93" s="1">
        <v>37987</v>
      </c>
      <c r="B93" s="9"/>
      <c r="C93" s="9"/>
      <c r="D93" s="9"/>
      <c r="E93" s="17">
        <f>51436+52+22197+10+147</f>
        <v>73842</v>
      </c>
      <c r="F93" s="20">
        <f t="shared" si="3"/>
        <v>898172</v>
      </c>
      <c r="G93" s="10">
        <f t="shared" si="4"/>
        <v>74847.666666666672</v>
      </c>
    </row>
    <row r="94" spans="1:7" x14ac:dyDescent="0.25">
      <c r="A94" s="12">
        <v>38018</v>
      </c>
      <c r="B94" s="11"/>
      <c r="C94" s="11"/>
      <c r="D94" s="11"/>
      <c r="E94" s="17">
        <f>51555+52+22443+10+147</f>
        <v>74207</v>
      </c>
      <c r="F94" s="20">
        <f t="shared" si="3"/>
        <v>896648</v>
      </c>
      <c r="G94" s="10">
        <f t="shared" si="4"/>
        <v>74720.666666666672</v>
      </c>
    </row>
    <row r="95" spans="1:7" x14ac:dyDescent="0.25">
      <c r="A95" s="1">
        <v>38047</v>
      </c>
      <c r="B95" s="9"/>
      <c r="C95" s="9"/>
      <c r="D95" s="9"/>
      <c r="E95" s="17">
        <f>51259+52+22360+10+147</f>
        <v>73828</v>
      </c>
      <c r="F95" s="20">
        <f t="shared" si="3"/>
        <v>895211</v>
      </c>
      <c r="G95" s="10">
        <f t="shared" si="4"/>
        <v>74600.916666666672</v>
      </c>
    </row>
    <row r="96" spans="1:7" x14ac:dyDescent="0.25">
      <c r="A96" s="1">
        <v>38078</v>
      </c>
      <c r="B96" s="9"/>
      <c r="C96" s="9"/>
      <c r="D96" s="9"/>
      <c r="E96" s="17">
        <f>51070+51+22280+10+150</f>
        <v>73561</v>
      </c>
      <c r="F96" s="20">
        <f t="shared" si="3"/>
        <v>893281</v>
      </c>
      <c r="G96" s="10">
        <f t="shared" si="4"/>
        <v>74440.083333333328</v>
      </c>
    </row>
    <row r="97" spans="1:7" x14ac:dyDescent="0.25">
      <c r="A97" s="1">
        <v>38108</v>
      </c>
      <c r="B97" s="9"/>
      <c r="C97" s="9"/>
      <c r="D97" s="9"/>
      <c r="E97" s="17">
        <f>50978+52+22400+10+152</f>
        <v>73592</v>
      </c>
      <c r="F97" s="20">
        <f t="shared" si="3"/>
        <v>891568</v>
      </c>
      <c r="G97" s="10">
        <f t="shared" si="4"/>
        <v>74297.333333333328</v>
      </c>
    </row>
    <row r="98" spans="1:7" x14ac:dyDescent="0.25">
      <c r="A98" s="1">
        <v>38139</v>
      </c>
      <c r="B98" s="9"/>
      <c r="C98" s="9"/>
      <c r="D98" s="9"/>
      <c r="E98" s="17">
        <f>51010+50+22279+10+151</f>
        <v>73500</v>
      </c>
      <c r="F98" s="20">
        <f t="shared" si="3"/>
        <v>889937</v>
      </c>
      <c r="G98" s="10">
        <f t="shared" si="4"/>
        <v>74161.416666666672</v>
      </c>
    </row>
    <row r="99" spans="1:7" x14ac:dyDescent="0.25">
      <c r="A99" s="1">
        <v>38169</v>
      </c>
      <c r="B99" s="9"/>
      <c r="C99" s="9"/>
      <c r="D99" s="9"/>
      <c r="E99" s="17">
        <f>50904+50+22417+10+152</f>
        <v>73533</v>
      </c>
      <c r="F99" s="20">
        <f t="shared" si="3"/>
        <v>888379</v>
      </c>
      <c r="G99" s="10">
        <f t="shared" si="4"/>
        <v>74031.583333333328</v>
      </c>
    </row>
    <row r="100" spans="1:7" x14ac:dyDescent="0.25">
      <c r="A100" s="1">
        <v>38200</v>
      </c>
      <c r="B100" s="9"/>
      <c r="C100" s="9"/>
      <c r="D100" s="9"/>
      <c r="E100" s="17">
        <f>48305+50+21462+10+146</f>
        <v>69973</v>
      </c>
      <c r="F100" s="20">
        <f t="shared" si="3"/>
        <v>883319</v>
      </c>
      <c r="G100" s="10">
        <f t="shared" si="4"/>
        <v>73609.916666666672</v>
      </c>
    </row>
    <row r="101" spans="1:7" x14ac:dyDescent="0.25">
      <c r="A101" s="1">
        <v>38231</v>
      </c>
      <c r="B101" s="9"/>
      <c r="C101" s="9"/>
      <c r="D101" s="9"/>
      <c r="E101" s="17">
        <f>51863+48+22422+10+162</f>
        <v>74505</v>
      </c>
      <c r="F101" s="20">
        <f t="shared" si="3"/>
        <v>883207</v>
      </c>
      <c r="G101" s="10">
        <f t="shared" si="4"/>
        <v>73600.583333333328</v>
      </c>
    </row>
    <row r="102" spans="1:7" x14ac:dyDescent="0.25">
      <c r="A102" s="1">
        <v>38261</v>
      </c>
      <c r="B102" s="9"/>
      <c r="C102" s="9"/>
      <c r="D102" s="9"/>
      <c r="E102" s="17">
        <f>51054+52+22489+10+148</f>
        <v>73753</v>
      </c>
      <c r="F102" s="20">
        <f t="shared" si="3"/>
        <v>882520</v>
      </c>
      <c r="G102" s="10">
        <f t="shared" si="4"/>
        <v>73543.333333333328</v>
      </c>
    </row>
    <row r="103" spans="1:7" x14ac:dyDescent="0.25">
      <c r="A103" s="1">
        <v>38292</v>
      </c>
      <c r="B103" s="9"/>
      <c r="C103" s="9"/>
      <c r="D103" s="9"/>
      <c r="E103" s="17">
        <f>50098+34+22144+7+151</f>
        <v>72434</v>
      </c>
      <c r="F103" s="20">
        <f t="shared" si="3"/>
        <v>880462</v>
      </c>
      <c r="G103" s="10">
        <f t="shared" si="4"/>
        <v>73371.833333333328</v>
      </c>
    </row>
    <row r="104" spans="1:7" x14ac:dyDescent="0.25">
      <c r="A104" s="1">
        <v>38322</v>
      </c>
      <c r="B104" s="9"/>
      <c r="C104" s="9"/>
      <c r="D104" s="9"/>
      <c r="E104" s="17">
        <f>49660+0+22162+0+145</f>
        <v>71967</v>
      </c>
      <c r="F104" s="20">
        <f t="shared" si="3"/>
        <v>878695</v>
      </c>
      <c r="G104" s="10">
        <f t="shared" si="4"/>
        <v>73224.583333333328</v>
      </c>
    </row>
    <row r="105" spans="1:7" x14ac:dyDescent="0.25">
      <c r="A105" s="1">
        <v>38353</v>
      </c>
      <c r="B105" s="9"/>
      <c r="C105" s="9"/>
      <c r="D105" s="9"/>
      <c r="E105" s="22">
        <f>49633+0+22452+147</f>
        <v>72232</v>
      </c>
      <c r="F105" s="20">
        <f t="shared" ref="F105:F116" si="5">SUM(E94:E105)</f>
        <v>877085</v>
      </c>
      <c r="G105" s="10">
        <f t="shared" si="4"/>
        <v>73090.416666666672</v>
      </c>
    </row>
    <row r="106" spans="1:7" x14ac:dyDescent="0.25">
      <c r="A106" s="1">
        <v>38384</v>
      </c>
      <c r="B106" s="9"/>
      <c r="C106" s="9"/>
      <c r="D106" s="9"/>
      <c r="E106" s="22">
        <f>49584+0+22421+149</f>
        <v>72154</v>
      </c>
      <c r="F106" s="20">
        <f t="shared" si="5"/>
        <v>875032</v>
      </c>
      <c r="G106" s="10">
        <f t="shared" si="4"/>
        <v>72919.333333333328</v>
      </c>
    </row>
    <row r="107" spans="1:7" x14ac:dyDescent="0.25">
      <c r="A107" s="1">
        <v>38412</v>
      </c>
      <c r="B107" s="9"/>
      <c r="C107" s="9"/>
      <c r="D107" s="9"/>
      <c r="E107" s="22">
        <f>49173+0+22106+147</f>
        <v>71426</v>
      </c>
      <c r="F107" s="20">
        <f t="shared" si="5"/>
        <v>872630</v>
      </c>
      <c r="G107" s="10">
        <f t="shared" si="4"/>
        <v>72719.166666666672</v>
      </c>
    </row>
    <row r="108" spans="1:7" x14ac:dyDescent="0.25">
      <c r="A108" s="1">
        <v>38443</v>
      </c>
      <c r="B108" s="9"/>
      <c r="C108" s="9"/>
      <c r="D108" s="9"/>
      <c r="E108" s="22">
        <f>49156+0+21936+150</f>
        <v>71242</v>
      </c>
      <c r="F108" s="20">
        <f t="shared" si="5"/>
        <v>870311</v>
      </c>
      <c r="G108" s="10">
        <f t="shared" si="4"/>
        <v>72525.916666666672</v>
      </c>
    </row>
    <row r="109" spans="1:7" x14ac:dyDescent="0.25">
      <c r="A109" s="1">
        <v>38473</v>
      </c>
      <c r="B109" s="9"/>
      <c r="C109" s="9"/>
      <c r="D109" s="9"/>
      <c r="E109" s="22">
        <f>49083+21997+150</f>
        <v>71230</v>
      </c>
      <c r="F109" s="20">
        <f t="shared" si="5"/>
        <v>867949</v>
      </c>
      <c r="G109" s="10">
        <f t="shared" si="4"/>
        <v>72329.083333333328</v>
      </c>
    </row>
    <row r="110" spans="1:7" x14ac:dyDescent="0.25">
      <c r="A110" s="1">
        <v>38504</v>
      </c>
      <c r="B110" s="9"/>
      <c r="C110" s="9"/>
      <c r="D110" s="9"/>
      <c r="E110" s="22">
        <f>49176+21907+157</f>
        <v>71240</v>
      </c>
      <c r="F110" s="20">
        <f t="shared" si="5"/>
        <v>865689</v>
      </c>
      <c r="G110" s="10">
        <f t="shared" si="4"/>
        <v>72140.75</v>
      </c>
    </row>
    <row r="111" spans="1:7" x14ac:dyDescent="0.25">
      <c r="A111" s="1">
        <v>38534</v>
      </c>
      <c r="B111" s="9"/>
      <c r="C111" s="9"/>
      <c r="D111" s="9"/>
      <c r="E111" s="22">
        <f>48910+22134+150</f>
        <v>71194</v>
      </c>
      <c r="F111" s="20">
        <f t="shared" si="5"/>
        <v>863350</v>
      </c>
      <c r="G111" s="10">
        <f t="shared" si="4"/>
        <v>71945.833333333328</v>
      </c>
    </row>
    <row r="112" spans="1:7" x14ac:dyDescent="0.25">
      <c r="A112" s="1">
        <v>38565</v>
      </c>
      <c r="B112" s="9"/>
      <c r="C112" s="9"/>
      <c r="D112" s="9"/>
      <c r="E112" s="22">
        <f>48808+22092+148</f>
        <v>71048</v>
      </c>
      <c r="F112" s="20">
        <f t="shared" si="5"/>
        <v>864425</v>
      </c>
      <c r="G112" s="10">
        <f t="shared" si="4"/>
        <v>72035.416666666672</v>
      </c>
    </row>
    <row r="113" spans="1:7" x14ac:dyDescent="0.25">
      <c r="A113" s="1">
        <v>38596</v>
      </c>
      <c r="B113" s="9"/>
      <c r="C113" s="9"/>
      <c r="D113" s="9"/>
      <c r="E113" s="22">
        <f>48712+21977+149</f>
        <v>70838</v>
      </c>
      <c r="F113" s="20">
        <f t="shared" si="5"/>
        <v>860758</v>
      </c>
      <c r="G113" s="10">
        <f t="shared" si="4"/>
        <v>71729.833333333328</v>
      </c>
    </row>
    <row r="114" spans="1:7" x14ac:dyDescent="0.25">
      <c r="A114" s="1">
        <v>38626</v>
      </c>
      <c r="B114" s="9"/>
      <c r="C114" s="9"/>
      <c r="D114" s="9"/>
      <c r="E114" s="22">
        <f>48509+22100+146</f>
        <v>70755</v>
      </c>
      <c r="F114" s="20">
        <f t="shared" si="5"/>
        <v>857760</v>
      </c>
      <c r="G114" s="10">
        <f t="shared" si="4"/>
        <v>71480</v>
      </c>
    </row>
    <row r="115" spans="1:7" x14ac:dyDescent="0.25">
      <c r="A115" s="1">
        <v>38657</v>
      </c>
      <c r="B115" s="9"/>
      <c r="C115" s="9"/>
      <c r="D115" s="9"/>
      <c r="E115" s="22">
        <f>48501+22073+142</f>
        <v>70716</v>
      </c>
      <c r="F115" s="20">
        <f t="shared" si="5"/>
        <v>856042</v>
      </c>
      <c r="G115" s="10">
        <f t="shared" si="4"/>
        <v>71336.833333333328</v>
      </c>
    </row>
    <row r="116" spans="1:7" x14ac:dyDescent="0.25">
      <c r="A116" s="1">
        <v>38687</v>
      </c>
      <c r="B116" s="9"/>
      <c r="C116" s="9"/>
      <c r="D116" s="9"/>
      <c r="E116" s="22">
        <f>48239+21766+140</f>
        <v>70145</v>
      </c>
      <c r="F116" s="20">
        <f t="shared" si="5"/>
        <v>854220</v>
      </c>
      <c r="G116" s="10">
        <f t="shared" si="4"/>
        <v>71185</v>
      </c>
    </row>
    <row r="117" spans="1:7" x14ac:dyDescent="0.25">
      <c r="A117" s="1">
        <v>38718</v>
      </c>
      <c r="B117" s="9"/>
      <c r="C117" s="9"/>
      <c r="D117" s="9"/>
      <c r="E117" s="17">
        <f>48491+22014+139</f>
        <v>70644</v>
      </c>
      <c r="F117" s="20">
        <f t="shared" ref="F117:F128" si="6">SUM(E106:E117)</f>
        <v>852632</v>
      </c>
      <c r="G117" s="10">
        <f t="shared" si="4"/>
        <v>71052.666666666672</v>
      </c>
    </row>
    <row r="118" spans="1:7" x14ac:dyDescent="0.25">
      <c r="A118" s="1">
        <v>38749</v>
      </c>
      <c r="B118" s="9"/>
      <c r="C118" s="9"/>
      <c r="D118" s="9"/>
      <c r="E118" s="17">
        <f>47974+22003+138</f>
        <v>70115</v>
      </c>
      <c r="F118" s="20">
        <f t="shared" si="6"/>
        <v>850593</v>
      </c>
      <c r="G118" s="10">
        <f t="shared" si="4"/>
        <v>70882.75</v>
      </c>
    </row>
    <row r="119" spans="1:7" x14ac:dyDescent="0.25">
      <c r="A119" s="1">
        <v>38777</v>
      </c>
      <c r="B119" s="9"/>
      <c r="C119" s="9"/>
      <c r="D119" s="9"/>
      <c r="E119" s="17">
        <f>47822+21736+139</f>
        <v>69697</v>
      </c>
      <c r="F119" s="20">
        <f t="shared" si="6"/>
        <v>848864</v>
      </c>
      <c r="G119" s="10">
        <f t="shared" si="4"/>
        <v>70738.666666666672</v>
      </c>
    </row>
    <row r="120" spans="1:7" x14ac:dyDescent="0.25">
      <c r="A120" s="1">
        <v>38808</v>
      </c>
      <c r="B120" s="9"/>
      <c r="C120" s="9"/>
      <c r="D120" s="9"/>
      <c r="E120" s="17">
        <f>47943+22005+142</f>
        <v>70090</v>
      </c>
      <c r="F120" s="20">
        <f t="shared" si="6"/>
        <v>847712</v>
      </c>
      <c r="G120" s="10">
        <f t="shared" si="4"/>
        <v>70642.666666666672</v>
      </c>
    </row>
    <row r="121" spans="1:7" x14ac:dyDescent="0.25">
      <c r="A121" s="1">
        <v>38838</v>
      </c>
      <c r="B121" s="9"/>
      <c r="C121" s="9"/>
      <c r="D121" s="9"/>
      <c r="E121" s="17">
        <f>47551+21916+143</f>
        <v>69610</v>
      </c>
      <c r="F121" s="20">
        <f t="shared" si="6"/>
        <v>846092</v>
      </c>
      <c r="G121" s="10">
        <f t="shared" si="4"/>
        <v>70507.666666666672</v>
      </c>
    </row>
    <row r="122" spans="1:7" x14ac:dyDescent="0.25">
      <c r="A122" s="1">
        <v>38869</v>
      </c>
      <c r="B122" s="9"/>
      <c r="C122" s="9"/>
      <c r="D122" s="9"/>
      <c r="E122" s="17">
        <f>47428+21835+144</f>
        <v>69407</v>
      </c>
      <c r="F122" s="20">
        <f t="shared" si="6"/>
        <v>844259</v>
      </c>
      <c r="G122" s="10">
        <f t="shared" si="4"/>
        <v>70354.916666666672</v>
      </c>
    </row>
    <row r="123" spans="1:7" x14ac:dyDescent="0.25">
      <c r="A123" s="1">
        <v>38899</v>
      </c>
      <c r="B123" s="9"/>
      <c r="C123" s="9"/>
      <c r="D123" s="9"/>
      <c r="E123" s="17">
        <f>47359+21906+141</f>
        <v>69406</v>
      </c>
      <c r="F123" s="20">
        <f t="shared" si="6"/>
        <v>842471</v>
      </c>
      <c r="G123" s="10">
        <f t="shared" si="4"/>
        <v>70205.916666666672</v>
      </c>
    </row>
    <row r="124" spans="1:7" x14ac:dyDescent="0.25">
      <c r="A124" s="1">
        <v>38930</v>
      </c>
      <c r="B124" s="9"/>
      <c r="C124" s="9"/>
      <c r="D124" s="9"/>
      <c r="E124" s="17">
        <f>47179+21586+142</f>
        <v>68907</v>
      </c>
      <c r="F124" s="20">
        <f t="shared" si="6"/>
        <v>840330</v>
      </c>
      <c r="G124" s="10">
        <f t="shared" si="4"/>
        <v>70027.5</v>
      </c>
    </row>
    <row r="125" spans="1:7" x14ac:dyDescent="0.25">
      <c r="A125" s="1">
        <v>38961</v>
      </c>
      <c r="B125" s="9"/>
      <c r="C125" s="9"/>
      <c r="D125" s="9"/>
      <c r="E125" s="17">
        <f>46900+21585+144</f>
        <v>68629</v>
      </c>
      <c r="F125" s="20">
        <f t="shared" si="6"/>
        <v>838121</v>
      </c>
      <c r="G125" s="10">
        <f t="shared" si="4"/>
        <v>69843.416666666672</v>
      </c>
    </row>
    <row r="126" spans="1:7" x14ac:dyDescent="0.25">
      <c r="A126" s="1">
        <v>38991</v>
      </c>
      <c r="B126" s="9"/>
      <c r="C126" s="9"/>
      <c r="D126" s="9"/>
      <c r="E126" s="17">
        <f>46742+21579+146</f>
        <v>68467</v>
      </c>
      <c r="F126" s="20">
        <f t="shared" si="6"/>
        <v>835833</v>
      </c>
      <c r="G126" s="10">
        <f t="shared" si="4"/>
        <v>69652.75</v>
      </c>
    </row>
    <row r="127" spans="1:7" x14ac:dyDescent="0.25">
      <c r="A127" s="1">
        <v>39022</v>
      </c>
      <c r="B127" s="9"/>
      <c r="C127" s="9"/>
      <c r="D127" s="9"/>
      <c r="E127" s="17">
        <f>46800+21738+142</f>
        <v>68680</v>
      </c>
      <c r="F127" s="20">
        <f t="shared" si="6"/>
        <v>833797</v>
      </c>
      <c r="G127" s="10">
        <f t="shared" si="4"/>
        <v>69483.083333333328</v>
      </c>
    </row>
    <row r="128" spans="1:7" x14ac:dyDescent="0.25">
      <c r="A128" s="1">
        <v>39052</v>
      </c>
      <c r="B128" s="9"/>
      <c r="C128" s="18"/>
      <c r="D128" s="18"/>
      <c r="E128" s="17">
        <f>46626+21497+142</f>
        <v>68265</v>
      </c>
      <c r="F128" s="20">
        <f t="shared" si="6"/>
        <v>831917</v>
      </c>
      <c r="G128" s="10">
        <f t="shared" si="4"/>
        <v>69326.416666666672</v>
      </c>
    </row>
    <row r="129" spans="1:7" x14ac:dyDescent="0.25">
      <c r="A129" s="1">
        <v>39083</v>
      </c>
      <c r="B129" s="18">
        <v>49788</v>
      </c>
      <c r="C129" s="18">
        <v>22951</v>
      </c>
      <c r="D129" s="18">
        <v>152</v>
      </c>
      <c r="E129" s="18">
        <f>SUM(B129:D129)</f>
        <v>72891</v>
      </c>
      <c r="F129" s="20">
        <f t="shared" ref="F129:F139" si="7">SUM(E118:E129)</f>
        <v>834164</v>
      </c>
      <c r="G129" s="10">
        <f t="shared" si="4"/>
        <v>69513.666666666672</v>
      </c>
    </row>
    <row r="130" spans="1:7" x14ac:dyDescent="0.25">
      <c r="A130" s="1">
        <v>39114</v>
      </c>
      <c r="B130" s="18">
        <v>46727</v>
      </c>
      <c r="C130" s="18">
        <v>21765</v>
      </c>
      <c r="D130" s="18">
        <v>145</v>
      </c>
      <c r="E130" s="18">
        <f t="shared" ref="E130:E140" si="8">SUM(B130:D130)</f>
        <v>68637</v>
      </c>
      <c r="F130" s="20">
        <f t="shared" si="7"/>
        <v>832686</v>
      </c>
      <c r="G130" s="10">
        <f t="shared" si="4"/>
        <v>69390.5</v>
      </c>
    </row>
    <row r="131" spans="1:7" x14ac:dyDescent="0.25">
      <c r="A131" s="1">
        <v>39142</v>
      </c>
      <c r="B131" s="18">
        <v>46778</v>
      </c>
      <c r="C131" s="18">
        <v>21696</v>
      </c>
      <c r="D131" s="18">
        <v>146</v>
      </c>
      <c r="E131" s="18">
        <f t="shared" si="8"/>
        <v>68620</v>
      </c>
      <c r="F131" s="20">
        <f t="shared" si="7"/>
        <v>831609</v>
      </c>
      <c r="G131" s="10">
        <f t="shared" si="4"/>
        <v>69300.75</v>
      </c>
    </row>
    <row r="132" spans="1:7" x14ac:dyDescent="0.25">
      <c r="A132" s="1">
        <v>39173</v>
      </c>
      <c r="B132" s="18">
        <v>46749</v>
      </c>
      <c r="C132" s="18">
        <v>21712</v>
      </c>
      <c r="D132" s="18">
        <v>147</v>
      </c>
      <c r="E132" s="18">
        <f t="shared" si="8"/>
        <v>68608</v>
      </c>
      <c r="F132" s="20">
        <f t="shared" si="7"/>
        <v>830127</v>
      </c>
      <c r="G132" s="10">
        <f t="shared" si="4"/>
        <v>69177.25</v>
      </c>
    </row>
    <row r="133" spans="1:7" x14ac:dyDescent="0.25">
      <c r="A133" s="1">
        <v>39203</v>
      </c>
      <c r="B133" s="18">
        <v>46677</v>
      </c>
      <c r="C133" s="18">
        <v>21946</v>
      </c>
      <c r="D133" s="18">
        <v>150</v>
      </c>
      <c r="E133" s="18">
        <f t="shared" si="8"/>
        <v>68773</v>
      </c>
      <c r="F133" s="20">
        <f t="shared" si="7"/>
        <v>829290</v>
      </c>
      <c r="G133" s="10">
        <f t="shared" si="4"/>
        <v>69107.5</v>
      </c>
    </row>
    <row r="134" spans="1:7" x14ac:dyDescent="0.25">
      <c r="A134" s="1">
        <v>39234</v>
      </c>
      <c r="B134" s="18">
        <v>46569</v>
      </c>
      <c r="C134" s="18">
        <v>21698</v>
      </c>
      <c r="D134" s="18">
        <v>152</v>
      </c>
      <c r="E134" s="18">
        <f t="shared" si="8"/>
        <v>68419</v>
      </c>
      <c r="F134" s="20">
        <f t="shared" si="7"/>
        <v>828302</v>
      </c>
      <c r="G134" s="10">
        <f t="shared" si="4"/>
        <v>69025.166666666672</v>
      </c>
    </row>
    <row r="135" spans="1:7" x14ac:dyDescent="0.25">
      <c r="A135" s="1">
        <v>39264</v>
      </c>
      <c r="B135" s="18">
        <v>46356</v>
      </c>
      <c r="C135" s="18">
        <v>21506</v>
      </c>
      <c r="D135" s="18">
        <v>153</v>
      </c>
      <c r="E135" s="18">
        <f t="shared" si="8"/>
        <v>68015</v>
      </c>
      <c r="F135" s="20">
        <f t="shared" si="7"/>
        <v>826911</v>
      </c>
      <c r="G135" s="10">
        <f t="shared" si="4"/>
        <v>68909.25</v>
      </c>
    </row>
    <row r="136" spans="1:7" x14ac:dyDescent="0.25">
      <c r="A136" s="1">
        <v>39295</v>
      </c>
      <c r="B136" s="18">
        <v>46335</v>
      </c>
      <c r="C136" s="18">
        <v>21574</v>
      </c>
      <c r="D136" s="18">
        <v>151</v>
      </c>
      <c r="E136" s="18">
        <f t="shared" si="8"/>
        <v>68060</v>
      </c>
      <c r="F136" s="20">
        <f t="shared" si="7"/>
        <v>826064</v>
      </c>
      <c r="G136" s="10">
        <f t="shared" si="4"/>
        <v>68838.666666666672</v>
      </c>
    </row>
    <row r="137" spans="1:7" x14ac:dyDescent="0.25">
      <c r="A137" s="1">
        <v>39326</v>
      </c>
      <c r="B137" s="18">
        <v>46087</v>
      </c>
      <c r="C137" s="18">
        <v>21493</v>
      </c>
      <c r="D137" s="18">
        <v>150</v>
      </c>
      <c r="E137" s="18">
        <f t="shared" si="8"/>
        <v>67730</v>
      </c>
      <c r="F137" s="20">
        <f t="shared" si="7"/>
        <v>825165</v>
      </c>
      <c r="G137" s="10">
        <f t="shared" si="4"/>
        <v>68763.75</v>
      </c>
    </row>
    <row r="138" spans="1:7" x14ac:dyDescent="0.25">
      <c r="A138" s="1">
        <v>39356</v>
      </c>
      <c r="B138" s="18">
        <v>46154</v>
      </c>
      <c r="C138" s="18">
        <v>21392</v>
      </c>
      <c r="D138" s="18">
        <v>153</v>
      </c>
      <c r="E138" s="18">
        <f t="shared" si="8"/>
        <v>67699</v>
      </c>
      <c r="F138" s="20">
        <f t="shared" si="7"/>
        <v>824397</v>
      </c>
      <c r="G138" s="10">
        <f t="shared" si="4"/>
        <v>68699.75</v>
      </c>
    </row>
    <row r="139" spans="1:7" x14ac:dyDescent="0.25">
      <c r="A139" s="1">
        <v>39387</v>
      </c>
      <c r="B139" s="18">
        <v>45994</v>
      </c>
      <c r="C139" s="18">
        <v>21682</v>
      </c>
      <c r="D139" s="18">
        <v>155</v>
      </c>
      <c r="E139" s="18">
        <f t="shared" si="8"/>
        <v>67831</v>
      </c>
      <c r="F139" s="20">
        <f t="shared" si="7"/>
        <v>823548</v>
      </c>
      <c r="G139" s="10">
        <f t="shared" si="4"/>
        <v>68629</v>
      </c>
    </row>
    <row r="140" spans="1:7" x14ac:dyDescent="0.25">
      <c r="A140" s="1">
        <v>39417</v>
      </c>
      <c r="B140" s="18">
        <v>45981</v>
      </c>
      <c r="C140" s="18">
        <v>21604</v>
      </c>
      <c r="D140" s="18">
        <v>150</v>
      </c>
      <c r="E140" s="18">
        <f t="shared" si="8"/>
        <v>67735</v>
      </c>
      <c r="F140" s="20">
        <f>SUM(E129:E140)</f>
        <v>823018</v>
      </c>
      <c r="G140" s="15">
        <f t="shared" si="4"/>
        <v>68584.833333333328</v>
      </c>
    </row>
    <row r="141" spans="1:7" x14ac:dyDescent="0.25">
      <c r="A141" s="1">
        <v>39448</v>
      </c>
      <c r="B141" s="18">
        <v>45981</v>
      </c>
      <c r="C141" s="18">
        <v>21604</v>
      </c>
      <c r="D141" s="18">
        <v>150</v>
      </c>
      <c r="E141" s="18">
        <f t="shared" ref="E141:E152" si="9">SUM(B141:D141)</f>
        <v>67735</v>
      </c>
      <c r="F141" s="20">
        <f t="shared" ref="F141:F152" si="10">SUM(E130:E141)</f>
        <v>817862</v>
      </c>
      <c r="G141" s="10">
        <f t="shared" si="4"/>
        <v>68155.166666666672</v>
      </c>
    </row>
    <row r="142" spans="1:7" x14ac:dyDescent="0.25">
      <c r="A142" s="1">
        <v>39479</v>
      </c>
      <c r="B142" s="18">
        <v>45948</v>
      </c>
      <c r="C142" s="18">
        <v>21552</v>
      </c>
      <c r="D142" s="18">
        <v>147</v>
      </c>
      <c r="E142" s="18">
        <f t="shared" si="9"/>
        <v>67647</v>
      </c>
      <c r="F142" s="20">
        <f t="shared" si="10"/>
        <v>816872</v>
      </c>
      <c r="G142" s="10">
        <f t="shared" si="4"/>
        <v>68072.666666666672</v>
      </c>
    </row>
    <row r="143" spans="1:7" x14ac:dyDescent="0.25">
      <c r="A143" s="1">
        <v>39508</v>
      </c>
      <c r="B143" s="18">
        <v>45837</v>
      </c>
      <c r="C143" s="18">
        <v>21649</v>
      </c>
      <c r="D143" s="18">
        <v>146</v>
      </c>
      <c r="E143" s="18">
        <f t="shared" si="9"/>
        <v>67632</v>
      </c>
      <c r="F143" s="20">
        <f t="shared" si="10"/>
        <v>815884</v>
      </c>
      <c r="G143" s="10">
        <f t="shared" si="4"/>
        <v>67990.333333333328</v>
      </c>
    </row>
    <row r="144" spans="1:7" x14ac:dyDescent="0.25">
      <c r="A144" s="1">
        <v>39539</v>
      </c>
      <c r="B144" s="18">
        <v>45715</v>
      </c>
      <c r="C144" s="18">
        <v>21749</v>
      </c>
      <c r="D144" s="18">
        <v>149</v>
      </c>
      <c r="E144" s="18">
        <f t="shared" si="9"/>
        <v>67613</v>
      </c>
      <c r="F144" s="20">
        <f t="shared" si="10"/>
        <v>814889</v>
      </c>
      <c r="G144" s="10">
        <f t="shared" si="4"/>
        <v>67907.416666666672</v>
      </c>
    </row>
    <row r="145" spans="1:7" x14ac:dyDescent="0.25">
      <c r="A145" s="1">
        <v>39569</v>
      </c>
      <c r="B145" s="18">
        <v>45596</v>
      </c>
      <c r="C145" s="18">
        <v>21303</v>
      </c>
      <c r="D145" s="18">
        <v>147</v>
      </c>
      <c r="E145" s="18">
        <f t="shared" si="9"/>
        <v>67046</v>
      </c>
      <c r="F145" s="20">
        <f t="shared" si="10"/>
        <v>813162</v>
      </c>
      <c r="G145" s="10">
        <f t="shared" si="4"/>
        <v>67763.5</v>
      </c>
    </row>
    <row r="146" spans="1:7" x14ac:dyDescent="0.25">
      <c r="A146" s="1">
        <v>39600</v>
      </c>
      <c r="B146" s="18">
        <v>45438</v>
      </c>
      <c r="C146" s="18">
        <v>21524</v>
      </c>
      <c r="D146" s="18">
        <v>150</v>
      </c>
      <c r="E146" s="18">
        <f t="shared" si="9"/>
        <v>67112</v>
      </c>
      <c r="F146" s="20">
        <f t="shared" si="10"/>
        <v>811855</v>
      </c>
      <c r="G146" s="10">
        <f t="shared" si="4"/>
        <v>67654.583333333328</v>
      </c>
    </row>
    <row r="147" spans="1:7" x14ac:dyDescent="0.25">
      <c r="A147" s="1">
        <v>39630</v>
      </c>
      <c r="B147" s="18">
        <v>45206</v>
      </c>
      <c r="C147" s="18">
        <v>21581</v>
      </c>
      <c r="D147" s="18">
        <v>147</v>
      </c>
      <c r="E147" s="18">
        <f t="shared" si="9"/>
        <v>66934</v>
      </c>
      <c r="F147" s="20">
        <f t="shared" si="10"/>
        <v>810774</v>
      </c>
      <c r="G147" s="10">
        <f t="shared" si="4"/>
        <v>67564.5</v>
      </c>
    </row>
    <row r="148" spans="1:7" x14ac:dyDescent="0.25">
      <c r="A148" s="1">
        <v>39661</v>
      </c>
      <c r="B148" s="18">
        <v>44966</v>
      </c>
      <c r="C148" s="18">
        <v>21190</v>
      </c>
      <c r="D148" s="18">
        <v>150</v>
      </c>
      <c r="E148" s="18">
        <f t="shared" si="9"/>
        <v>66306</v>
      </c>
      <c r="F148" s="20">
        <f t="shared" si="10"/>
        <v>809020</v>
      </c>
      <c r="G148" s="10">
        <f t="shared" si="4"/>
        <v>67418.333333333328</v>
      </c>
    </row>
    <row r="149" spans="1:7" x14ac:dyDescent="0.25">
      <c r="A149" s="1">
        <v>39692</v>
      </c>
      <c r="B149" s="18">
        <v>44823</v>
      </c>
      <c r="C149" s="18">
        <v>21242</v>
      </c>
      <c r="D149" s="18">
        <v>148</v>
      </c>
      <c r="E149" s="18">
        <f t="shared" si="9"/>
        <v>66213</v>
      </c>
      <c r="F149" s="20">
        <f t="shared" si="10"/>
        <v>807503</v>
      </c>
      <c r="G149" s="10">
        <f>+F149/12</f>
        <v>67291.916666666672</v>
      </c>
    </row>
    <row r="150" spans="1:7" x14ac:dyDescent="0.25">
      <c r="A150" s="1">
        <v>39722</v>
      </c>
      <c r="B150" s="18">
        <v>44700</v>
      </c>
      <c r="C150" s="18">
        <v>21123</v>
      </c>
      <c r="D150" s="18">
        <v>147</v>
      </c>
      <c r="E150" s="18">
        <f t="shared" si="9"/>
        <v>65970</v>
      </c>
      <c r="F150" s="20">
        <f>SUM(E139:E150)</f>
        <v>805774</v>
      </c>
      <c r="G150" s="10">
        <f>+F150/12</f>
        <v>67147.833333333328</v>
      </c>
    </row>
    <row r="151" spans="1:7" x14ac:dyDescent="0.25">
      <c r="A151" s="1">
        <v>39753</v>
      </c>
      <c r="B151" s="18">
        <v>44450</v>
      </c>
      <c r="C151" s="18">
        <v>21344</v>
      </c>
      <c r="D151" s="18">
        <v>145</v>
      </c>
      <c r="E151" s="18">
        <f t="shared" si="9"/>
        <v>65939</v>
      </c>
      <c r="F151" s="20">
        <f t="shared" si="10"/>
        <v>803882</v>
      </c>
      <c r="G151" s="10">
        <f>+F151/12</f>
        <v>66990.166666666672</v>
      </c>
    </row>
    <row r="152" spans="1:7" x14ac:dyDescent="0.25">
      <c r="A152" s="1">
        <v>39783</v>
      </c>
      <c r="B152" s="18">
        <v>44176</v>
      </c>
      <c r="C152" s="18">
        <v>21263</v>
      </c>
      <c r="D152" s="18">
        <v>142</v>
      </c>
      <c r="E152" s="18">
        <f t="shared" si="9"/>
        <v>65581</v>
      </c>
      <c r="F152" s="20">
        <f t="shared" si="10"/>
        <v>801728</v>
      </c>
      <c r="G152" s="15">
        <f>+F152/12</f>
        <v>66810.666666666672</v>
      </c>
    </row>
    <row r="153" spans="1:7" x14ac:dyDescent="0.25">
      <c r="A153" s="1">
        <v>39814</v>
      </c>
      <c r="B153" s="18">
        <v>44073</v>
      </c>
      <c r="C153" s="18">
        <v>20999</v>
      </c>
      <c r="D153" s="18">
        <v>142</v>
      </c>
      <c r="E153" s="18">
        <f t="shared" ref="E153:E186" si="11">SUM(B153:D153)</f>
        <v>65214</v>
      </c>
      <c r="F153" s="20">
        <f t="shared" ref="F153:F162" si="12">SUM(E142:E153)</f>
        <v>799207</v>
      </c>
      <c r="G153" s="10">
        <f t="shared" ref="G153:G175" si="13">+F153/12</f>
        <v>66600.583333333328</v>
      </c>
    </row>
    <row r="154" spans="1:7" x14ac:dyDescent="0.25">
      <c r="A154" s="1">
        <v>39845</v>
      </c>
      <c r="B154" s="18">
        <v>43951</v>
      </c>
      <c r="C154" s="18">
        <v>21083</v>
      </c>
      <c r="D154" s="18">
        <v>143</v>
      </c>
      <c r="E154" s="18">
        <f t="shared" si="11"/>
        <v>65177</v>
      </c>
      <c r="F154" s="20">
        <f t="shared" si="12"/>
        <v>796737</v>
      </c>
      <c r="G154" s="10">
        <f t="shared" si="13"/>
        <v>66394.75</v>
      </c>
    </row>
    <row r="155" spans="1:7" x14ac:dyDescent="0.25">
      <c r="A155" s="1">
        <v>39873</v>
      </c>
      <c r="B155" s="18">
        <v>43766</v>
      </c>
      <c r="C155" s="18">
        <v>21228</v>
      </c>
      <c r="D155" s="18">
        <v>140</v>
      </c>
      <c r="E155" s="18">
        <f t="shared" si="11"/>
        <v>65134</v>
      </c>
      <c r="F155" s="20">
        <f t="shared" si="12"/>
        <v>794239</v>
      </c>
      <c r="G155" s="10">
        <f t="shared" si="13"/>
        <v>66186.583333333328</v>
      </c>
    </row>
    <row r="156" spans="1:7" x14ac:dyDescent="0.25">
      <c r="A156" s="1">
        <v>39904</v>
      </c>
      <c r="B156" s="18">
        <v>43555</v>
      </c>
      <c r="C156" s="18">
        <v>20868</v>
      </c>
      <c r="D156" s="18">
        <v>137</v>
      </c>
      <c r="E156" s="18">
        <f t="shared" si="11"/>
        <v>64560</v>
      </c>
      <c r="F156" s="20">
        <f t="shared" si="12"/>
        <v>791186</v>
      </c>
      <c r="G156" s="10">
        <f t="shared" si="13"/>
        <v>65932.166666666672</v>
      </c>
    </row>
    <row r="157" spans="1:7" x14ac:dyDescent="0.25">
      <c r="A157" s="1">
        <v>39934</v>
      </c>
      <c r="B157" s="18">
        <v>43495</v>
      </c>
      <c r="C157" s="18">
        <v>20939</v>
      </c>
      <c r="D157" s="18">
        <v>136</v>
      </c>
      <c r="E157" s="18">
        <f t="shared" si="11"/>
        <v>64570</v>
      </c>
      <c r="F157" s="20">
        <f t="shared" si="12"/>
        <v>788710</v>
      </c>
      <c r="G157" s="10">
        <f t="shared" si="13"/>
        <v>65725.833333333328</v>
      </c>
    </row>
    <row r="158" spans="1:7" x14ac:dyDescent="0.25">
      <c r="A158" s="1">
        <v>39965</v>
      </c>
      <c r="B158" s="18">
        <v>43419</v>
      </c>
      <c r="C158" s="18">
        <v>20871</v>
      </c>
      <c r="D158" s="18">
        <v>135</v>
      </c>
      <c r="E158" s="18">
        <f t="shared" si="11"/>
        <v>64425</v>
      </c>
      <c r="F158" s="20">
        <f t="shared" si="12"/>
        <v>786023</v>
      </c>
      <c r="G158" s="10">
        <f t="shared" si="13"/>
        <v>65501.916666666664</v>
      </c>
    </row>
    <row r="159" spans="1:7" x14ac:dyDescent="0.25">
      <c r="A159" s="1">
        <v>39995</v>
      </c>
      <c r="B159" s="18">
        <v>43306</v>
      </c>
      <c r="C159" s="18">
        <v>20801</v>
      </c>
      <c r="D159" s="18">
        <v>135</v>
      </c>
      <c r="E159" s="18">
        <f t="shared" si="11"/>
        <v>64242</v>
      </c>
      <c r="F159" s="20">
        <f t="shared" si="12"/>
        <v>783331</v>
      </c>
      <c r="G159" s="10">
        <f t="shared" si="13"/>
        <v>65277.583333333336</v>
      </c>
    </row>
    <row r="160" spans="1:7" x14ac:dyDescent="0.25">
      <c r="A160" s="1">
        <v>40026</v>
      </c>
      <c r="B160" s="18">
        <v>43365</v>
      </c>
      <c r="C160" s="18">
        <v>20771</v>
      </c>
      <c r="D160" s="18">
        <v>136</v>
      </c>
      <c r="E160" s="18">
        <f t="shared" si="11"/>
        <v>64272</v>
      </c>
      <c r="F160" s="20">
        <f t="shared" si="12"/>
        <v>781297</v>
      </c>
      <c r="G160" s="10">
        <f t="shared" si="13"/>
        <v>65108.083333333336</v>
      </c>
    </row>
    <row r="161" spans="1:7" x14ac:dyDescent="0.25">
      <c r="A161" s="1">
        <v>40057</v>
      </c>
      <c r="B161" s="18">
        <v>43281</v>
      </c>
      <c r="C161" s="18">
        <v>20488</v>
      </c>
      <c r="D161" s="18">
        <v>170</v>
      </c>
      <c r="E161" s="18">
        <f t="shared" si="11"/>
        <v>63939</v>
      </c>
      <c r="F161" s="20">
        <f t="shared" si="12"/>
        <v>779023</v>
      </c>
      <c r="G161" s="10">
        <f>+F161/12</f>
        <v>64918.583333333336</v>
      </c>
    </row>
    <row r="162" spans="1:7" x14ac:dyDescent="0.25">
      <c r="A162" s="1">
        <v>40087</v>
      </c>
      <c r="B162" s="18">
        <v>43110</v>
      </c>
      <c r="C162" s="18">
        <v>20782</v>
      </c>
      <c r="D162" s="18">
        <v>133</v>
      </c>
      <c r="E162" s="18">
        <f t="shared" si="11"/>
        <v>64025</v>
      </c>
      <c r="F162" s="20">
        <f t="shared" si="12"/>
        <v>777078</v>
      </c>
      <c r="G162" s="10">
        <f t="shared" si="13"/>
        <v>64756.5</v>
      </c>
    </row>
    <row r="163" spans="1:7" x14ac:dyDescent="0.25">
      <c r="A163" s="1">
        <v>40118</v>
      </c>
      <c r="B163" s="18">
        <v>43093</v>
      </c>
      <c r="C163" s="18">
        <v>20945</v>
      </c>
      <c r="D163" s="18">
        <v>130</v>
      </c>
      <c r="E163" s="18">
        <f t="shared" si="11"/>
        <v>64168</v>
      </c>
      <c r="F163" s="20">
        <f>SUM(E152:E163)</f>
        <v>775307</v>
      </c>
      <c r="G163" s="10">
        <f t="shared" si="13"/>
        <v>64608.916666666664</v>
      </c>
    </row>
    <row r="164" spans="1:7" x14ac:dyDescent="0.25">
      <c r="A164" s="1">
        <v>40148</v>
      </c>
      <c r="B164" s="18">
        <v>42899</v>
      </c>
      <c r="C164" s="18">
        <v>20468</v>
      </c>
      <c r="D164" s="18">
        <v>132</v>
      </c>
      <c r="E164" s="18">
        <f t="shared" si="11"/>
        <v>63499</v>
      </c>
      <c r="F164" s="20">
        <f>SUM(E153:E164)</f>
        <v>773225</v>
      </c>
      <c r="G164" s="15">
        <f>+F164/12</f>
        <v>64435.416666666664</v>
      </c>
    </row>
    <row r="165" spans="1:7" x14ac:dyDescent="0.25">
      <c r="A165" s="1">
        <v>40179</v>
      </c>
      <c r="B165" s="18">
        <v>43043</v>
      </c>
      <c r="C165" s="18">
        <v>20550</v>
      </c>
      <c r="D165" s="18">
        <v>129</v>
      </c>
      <c r="E165" s="18">
        <f t="shared" si="11"/>
        <v>63722</v>
      </c>
      <c r="F165" s="20">
        <f t="shared" ref="F165:F175" si="14">SUM(E154:E165)</f>
        <v>771733</v>
      </c>
      <c r="G165" s="10">
        <f t="shared" si="13"/>
        <v>64311.083333333336</v>
      </c>
    </row>
    <row r="166" spans="1:7" x14ac:dyDescent="0.25">
      <c r="A166" s="1">
        <v>40210</v>
      </c>
      <c r="B166" s="18">
        <v>42716</v>
      </c>
      <c r="C166" s="18">
        <v>20438</v>
      </c>
      <c r="D166" s="18">
        <v>141</v>
      </c>
      <c r="E166" s="18">
        <f t="shared" si="11"/>
        <v>63295</v>
      </c>
      <c r="F166" s="20">
        <f t="shared" si="14"/>
        <v>769851</v>
      </c>
      <c r="G166" s="10">
        <f t="shared" si="13"/>
        <v>64154.25</v>
      </c>
    </row>
    <row r="167" spans="1:7" x14ac:dyDescent="0.25">
      <c r="A167" s="1">
        <v>40238</v>
      </c>
      <c r="B167" s="18">
        <v>42706</v>
      </c>
      <c r="C167" s="18">
        <v>20478</v>
      </c>
      <c r="D167" s="18">
        <v>129</v>
      </c>
      <c r="E167" s="18">
        <f t="shared" si="11"/>
        <v>63313</v>
      </c>
      <c r="F167" s="20">
        <f>SUM(E156:E167)</f>
        <v>768030</v>
      </c>
      <c r="G167" s="10">
        <f t="shared" si="13"/>
        <v>64002.5</v>
      </c>
    </row>
    <row r="168" spans="1:7" x14ac:dyDescent="0.25">
      <c r="A168" s="1">
        <v>40269</v>
      </c>
      <c r="B168" s="18">
        <v>42642</v>
      </c>
      <c r="C168" s="18">
        <v>20468</v>
      </c>
      <c r="D168" s="18">
        <v>129</v>
      </c>
      <c r="E168" s="18">
        <f t="shared" si="11"/>
        <v>63239</v>
      </c>
      <c r="F168" s="20">
        <f t="shared" si="14"/>
        <v>766709</v>
      </c>
      <c r="G168" s="10">
        <f t="shared" si="13"/>
        <v>63892.416666666664</v>
      </c>
    </row>
    <row r="169" spans="1:7" x14ac:dyDescent="0.25">
      <c r="A169" s="1">
        <v>40299</v>
      </c>
      <c r="B169" s="18">
        <v>42579</v>
      </c>
      <c r="C169" s="18">
        <v>20555</v>
      </c>
      <c r="D169" s="18">
        <v>124</v>
      </c>
      <c r="E169" s="18">
        <f t="shared" si="11"/>
        <v>63258</v>
      </c>
      <c r="F169" s="20">
        <f t="shared" si="14"/>
        <v>765397</v>
      </c>
      <c r="G169" s="10">
        <f t="shared" si="13"/>
        <v>63783.083333333336</v>
      </c>
    </row>
    <row r="170" spans="1:7" x14ac:dyDescent="0.25">
      <c r="A170" s="1">
        <v>40330</v>
      </c>
      <c r="B170" s="18">
        <v>42515</v>
      </c>
      <c r="C170" s="18">
        <v>20391</v>
      </c>
      <c r="D170" s="18">
        <v>125</v>
      </c>
      <c r="E170" s="18">
        <f t="shared" si="11"/>
        <v>63031</v>
      </c>
      <c r="F170" s="20">
        <f t="shared" si="14"/>
        <v>764003</v>
      </c>
      <c r="G170" s="10">
        <f t="shared" si="13"/>
        <v>63666.916666666664</v>
      </c>
    </row>
    <row r="171" spans="1:7" x14ac:dyDescent="0.25">
      <c r="A171" s="1">
        <v>40360</v>
      </c>
      <c r="B171" s="18">
        <v>42454</v>
      </c>
      <c r="C171" s="18">
        <v>20579</v>
      </c>
      <c r="D171" s="18">
        <v>124</v>
      </c>
      <c r="E171" s="18">
        <f t="shared" si="11"/>
        <v>63157</v>
      </c>
      <c r="F171" s="20">
        <f t="shared" si="14"/>
        <v>762918</v>
      </c>
      <c r="G171" s="10">
        <f t="shared" si="13"/>
        <v>63576.5</v>
      </c>
    </row>
    <row r="172" spans="1:7" x14ac:dyDescent="0.25">
      <c r="A172" s="1">
        <v>40391</v>
      </c>
      <c r="B172" s="18">
        <v>42458</v>
      </c>
      <c r="C172" s="18">
        <v>20468</v>
      </c>
      <c r="D172" s="18">
        <v>124</v>
      </c>
      <c r="E172" s="18">
        <f t="shared" si="11"/>
        <v>63050</v>
      </c>
      <c r="F172" s="20">
        <f t="shared" si="14"/>
        <v>761696</v>
      </c>
      <c r="G172" s="10">
        <f t="shared" si="13"/>
        <v>63474.666666666664</v>
      </c>
    </row>
    <row r="173" spans="1:7" x14ac:dyDescent="0.25">
      <c r="A173" s="1">
        <v>40422</v>
      </c>
      <c r="B173" s="18">
        <v>42397</v>
      </c>
      <c r="C173" s="18">
        <v>20621</v>
      </c>
      <c r="D173" s="18">
        <v>124</v>
      </c>
      <c r="E173" s="18">
        <f t="shared" si="11"/>
        <v>63142</v>
      </c>
      <c r="F173" s="20">
        <f t="shared" si="14"/>
        <v>760899</v>
      </c>
      <c r="G173" s="10">
        <f t="shared" si="13"/>
        <v>63408.25</v>
      </c>
    </row>
    <row r="174" spans="1:7" x14ac:dyDescent="0.25">
      <c r="A174" s="1">
        <v>40452</v>
      </c>
      <c r="B174" s="18">
        <v>42407</v>
      </c>
      <c r="C174" s="18">
        <v>20605</v>
      </c>
      <c r="D174" s="18">
        <v>125</v>
      </c>
      <c r="E174" s="18">
        <f t="shared" si="11"/>
        <v>63137</v>
      </c>
      <c r="F174" s="20">
        <f t="shared" si="14"/>
        <v>760011</v>
      </c>
      <c r="G174" s="10">
        <f t="shared" si="13"/>
        <v>63334.25</v>
      </c>
    </row>
    <row r="175" spans="1:7" x14ac:dyDescent="0.25">
      <c r="A175" s="1">
        <v>40483</v>
      </c>
      <c r="B175" s="18">
        <v>42331</v>
      </c>
      <c r="C175" s="18">
        <v>20493</v>
      </c>
      <c r="D175" s="18">
        <v>124</v>
      </c>
      <c r="E175" s="18">
        <f t="shared" si="11"/>
        <v>62948</v>
      </c>
      <c r="F175" s="20">
        <f t="shared" si="14"/>
        <v>758791</v>
      </c>
      <c r="G175" s="10">
        <f t="shared" si="13"/>
        <v>63232.583333333336</v>
      </c>
    </row>
    <row r="176" spans="1:7" x14ac:dyDescent="0.25">
      <c r="A176" s="1">
        <v>40513</v>
      </c>
      <c r="B176" s="18">
        <v>42293</v>
      </c>
      <c r="C176" s="18">
        <v>20115</v>
      </c>
      <c r="D176" s="18">
        <v>124</v>
      </c>
      <c r="E176" s="18">
        <f t="shared" si="11"/>
        <v>62532</v>
      </c>
      <c r="F176" s="20">
        <f>SUM(E165:E176)</f>
        <v>757824</v>
      </c>
      <c r="G176" s="15">
        <f>+F176/12</f>
        <v>63152</v>
      </c>
    </row>
    <row r="177" spans="1:7" x14ac:dyDescent="0.25">
      <c r="A177" s="1">
        <v>40544</v>
      </c>
      <c r="B177" s="9">
        <v>42495</v>
      </c>
      <c r="C177" s="9">
        <v>20483</v>
      </c>
      <c r="D177" s="18">
        <v>124</v>
      </c>
      <c r="E177" s="18">
        <f t="shared" si="11"/>
        <v>63102</v>
      </c>
      <c r="F177" s="20">
        <f>SUM(E166:E177)</f>
        <v>757204</v>
      </c>
      <c r="G177" s="10">
        <f>+F177/12</f>
        <v>63100.333333333336</v>
      </c>
    </row>
    <row r="178" spans="1:7" x14ac:dyDescent="0.25">
      <c r="A178" s="1">
        <v>40575</v>
      </c>
      <c r="B178" s="9">
        <v>42300</v>
      </c>
      <c r="C178" s="9">
        <v>20494</v>
      </c>
      <c r="D178" s="18">
        <v>121</v>
      </c>
      <c r="E178" s="18">
        <f t="shared" si="11"/>
        <v>62915</v>
      </c>
      <c r="F178" s="20">
        <f t="shared" ref="F178:F182" si="15">SUM(E167:E178)</f>
        <v>756824</v>
      </c>
      <c r="G178" s="10">
        <f t="shared" ref="G178:G187" si="16">+F178/12</f>
        <v>63068.666666666664</v>
      </c>
    </row>
    <row r="179" spans="1:7" x14ac:dyDescent="0.25">
      <c r="A179" s="1">
        <v>40603</v>
      </c>
      <c r="B179" s="9">
        <v>42285</v>
      </c>
      <c r="C179" s="9">
        <v>20405</v>
      </c>
      <c r="D179" s="18">
        <v>121</v>
      </c>
      <c r="E179" s="18">
        <f t="shared" si="11"/>
        <v>62811</v>
      </c>
      <c r="F179" s="20">
        <f t="shared" si="15"/>
        <v>756322</v>
      </c>
      <c r="G179" s="10">
        <f t="shared" si="16"/>
        <v>63026.833333333336</v>
      </c>
    </row>
    <row r="180" spans="1:7" x14ac:dyDescent="0.25">
      <c r="A180" s="1">
        <v>40634</v>
      </c>
      <c r="B180" s="9">
        <v>42346</v>
      </c>
      <c r="C180" s="9">
        <v>20464</v>
      </c>
      <c r="D180" s="18">
        <v>120</v>
      </c>
      <c r="E180" s="18">
        <f t="shared" si="11"/>
        <v>62930</v>
      </c>
      <c r="F180" s="20">
        <f t="shared" si="15"/>
        <v>756013</v>
      </c>
      <c r="G180" s="10">
        <f t="shared" si="16"/>
        <v>63001.083333333336</v>
      </c>
    </row>
    <row r="181" spans="1:7" x14ac:dyDescent="0.25">
      <c r="A181" s="1">
        <v>40664</v>
      </c>
      <c r="B181" s="9">
        <v>42271</v>
      </c>
      <c r="C181" s="9">
        <v>20418</v>
      </c>
      <c r="D181" s="18">
        <v>120</v>
      </c>
      <c r="E181" s="18">
        <f t="shared" si="11"/>
        <v>62809</v>
      </c>
      <c r="F181" s="20">
        <f t="shared" si="15"/>
        <v>755564</v>
      </c>
      <c r="G181" s="10">
        <f t="shared" si="16"/>
        <v>62963.666666666664</v>
      </c>
    </row>
    <row r="182" spans="1:7" x14ac:dyDescent="0.25">
      <c r="A182" s="1">
        <v>40695</v>
      </c>
      <c r="B182" s="9">
        <v>42311</v>
      </c>
      <c r="C182" s="9">
        <v>20377</v>
      </c>
      <c r="D182" s="18">
        <v>120</v>
      </c>
      <c r="E182" s="18">
        <f t="shared" si="11"/>
        <v>62808</v>
      </c>
      <c r="F182" s="20">
        <f t="shared" si="15"/>
        <v>755341</v>
      </c>
      <c r="G182" s="10">
        <f t="shared" si="16"/>
        <v>62945.083333333336</v>
      </c>
    </row>
    <row r="183" spans="1:7" x14ac:dyDescent="0.25">
      <c r="A183" s="1">
        <v>40725</v>
      </c>
      <c r="B183" s="9">
        <v>42121</v>
      </c>
      <c r="C183" s="9">
        <v>20196</v>
      </c>
      <c r="D183" s="18">
        <v>121</v>
      </c>
      <c r="E183" s="18">
        <f t="shared" si="11"/>
        <v>62438</v>
      </c>
      <c r="F183" s="20">
        <f t="shared" ref="F183:F200" si="17">SUM(E172:E183)</f>
        <v>754622</v>
      </c>
      <c r="G183" s="10">
        <f t="shared" si="16"/>
        <v>62885.166666666664</v>
      </c>
    </row>
    <row r="184" spans="1:7" x14ac:dyDescent="0.25">
      <c r="A184" s="1">
        <v>40756</v>
      </c>
      <c r="B184" s="9">
        <v>42071</v>
      </c>
      <c r="C184" s="9">
        <v>20253</v>
      </c>
      <c r="D184" s="18">
        <v>123</v>
      </c>
      <c r="E184" s="18">
        <f t="shared" si="11"/>
        <v>62447</v>
      </c>
      <c r="F184" s="20">
        <f t="shared" si="17"/>
        <v>754019</v>
      </c>
      <c r="G184" s="10">
        <f t="shared" si="16"/>
        <v>62834.916666666664</v>
      </c>
    </row>
    <row r="185" spans="1:7" x14ac:dyDescent="0.25">
      <c r="A185" s="1">
        <v>40787</v>
      </c>
      <c r="B185" s="9">
        <v>41982</v>
      </c>
      <c r="C185" s="9">
        <v>20653</v>
      </c>
      <c r="D185" s="18">
        <v>125</v>
      </c>
      <c r="E185" s="18">
        <f t="shared" si="11"/>
        <v>62760</v>
      </c>
      <c r="F185" s="20">
        <f t="shared" si="17"/>
        <v>753637</v>
      </c>
      <c r="G185" s="10">
        <f t="shared" si="16"/>
        <v>62803.083333333336</v>
      </c>
    </row>
    <row r="186" spans="1:7" x14ac:dyDescent="0.25">
      <c r="A186" s="1">
        <v>40817</v>
      </c>
      <c r="B186" s="9">
        <v>42023</v>
      </c>
      <c r="C186" s="9">
        <v>20592</v>
      </c>
      <c r="D186" s="18">
        <v>122</v>
      </c>
      <c r="E186" s="18">
        <f t="shared" si="11"/>
        <v>62737</v>
      </c>
      <c r="F186" s="20">
        <f t="shared" si="17"/>
        <v>753237</v>
      </c>
      <c r="G186" s="10">
        <f t="shared" si="16"/>
        <v>62769.75</v>
      </c>
    </row>
    <row r="187" spans="1:7" x14ac:dyDescent="0.25">
      <c r="A187" s="1">
        <v>40848</v>
      </c>
      <c r="B187" s="9">
        <v>41692</v>
      </c>
      <c r="C187" s="9">
        <v>20494</v>
      </c>
      <c r="D187" s="18">
        <v>122</v>
      </c>
      <c r="E187" s="18">
        <f t="shared" ref="E187:E188" si="18">SUM(B187:D187)</f>
        <v>62308</v>
      </c>
      <c r="F187" s="20">
        <f t="shared" si="17"/>
        <v>752597</v>
      </c>
      <c r="G187" s="10">
        <f t="shared" si="16"/>
        <v>62716.416666666664</v>
      </c>
    </row>
    <row r="188" spans="1:7" x14ac:dyDescent="0.25">
      <c r="A188" s="1">
        <v>40878</v>
      </c>
      <c r="B188" s="9">
        <v>41711</v>
      </c>
      <c r="C188" s="9">
        <v>20410</v>
      </c>
      <c r="D188" s="18">
        <v>121</v>
      </c>
      <c r="E188" s="18">
        <f t="shared" si="18"/>
        <v>62242</v>
      </c>
      <c r="F188" s="20">
        <f t="shared" si="17"/>
        <v>752307</v>
      </c>
      <c r="G188" s="26">
        <f>+F188/12</f>
        <v>62692.25</v>
      </c>
    </row>
    <row r="189" spans="1:7" outlineLevel="1" x14ac:dyDescent="0.25">
      <c r="A189" s="1">
        <v>40909</v>
      </c>
      <c r="B189" s="9">
        <v>41803</v>
      </c>
      <c r="C189" s="9">
        <v>20570</v>
      </c>
      <c r="D189" s="18">
        <v>123</v>
      </c>
      <c r="E189" s="18">
        <f t="shared" ref="E189:E200" si="19">SUM(B189:D189)</f>
        <v>62496</v>
      </c>
      <c r="F189" s="20">
        <f t="shared" si="17"/>
        <v>751701</v>
      </c>
      <c r="G189" s="16">
        <f t="shared" ref="G189:G200" si="20">+F189/12</f>
        <v>62641.75</v>
      </c>
    </row>
    <row r="190" spans="1:7" outlineLevel="1" x14ac:dyDescent="0.25">
      <c r="A190" s="1">
        <v>40940</v>
      </c>
      <c r="B190" s="9">
        <v>41827</v>
      </c>
      <c r="C190" s="9">
        <v>20339</v>
      </c>
      <c r="D190" s="18">
        <v>123</v>
      </c>
      <c r="E190" s="18">
        <f t="shared" si="19"/>
        <v>62289</v>
      </c>
      <c r="F190" s="20">
        <f t="shared" si="17"/>
        <v>751075</v>
      </c>
      <c r="G190" s="16">
        <f t="shared" si="20"/>
        <v>62589.583333333336</v>
      </c>
    </row>
    <row r="191" spans="1:7" outlineLevel="1" x14ac:dyDescent="0.25">
      <c r="A191" s="1">
        <v>40969</v>
      </c>
      <c r="B191" s="9">
        <v>41741</v>
      </c>
      <c r="C191" s="9">
        <v>20222</v>
      </c>
      <c r="D191" s="18">
        <v>122</v>
      </c>
      <c r="E191" s="18">
        <f t="shared" si="19"/>
        <v>62085</v>
      </c>
      <c r="F191" s="20">
        <f t="shared" si="17"/>
        <v>750349</v>
      </c>
      <c r="G191" s="16">
        <f t="shared" si="20"/>
        <v>62529.083333333336</v>
      </c>
    </row>
    <row r="192" spans="1:7" outlineLevel="1" x14ac:dyDescent="0.25">
      <c r="A192" s="1">
        <v>41000</v>
      </c>
      <c r="B192" s="9">
        <v>41766</v>
      </c>
      <c r="C192" s="9">
        <v>20396</v>
      </c>
      <c r="D192" s="23">
        <v>191</v>
      </c>
      <c r="E192" s="18">
        <f t="shared" si="19"/>
        <v>62353</v>
      </c>
      <c r="F192" s="20">
        <f t="shared" si="17"/>
        <v>749772</v>
      </c>
      <c r="G192" s="16">
        <f t="shared" si="20"/>
        <v>62481</v>
      </c>
    </row>
    <row r="193" spans="1:18" outlineLevel="1" x14ac:dyDescent="0.25">
      <c r="A193" s="1">
        <v>41030</v>
      </c>
      <c r="B193" s="9">
        <v>41706</v>
      </c>
      <c r="C193" s="9">
        <v>20265</v>
      </c>
      <c r="D193" s="18">
        <v>119</v>
      </c>
      <c r="E193" s="18">
        <f t="shared" si="19"/>
        <v>62090</v>
      </c>
      <c r="F193" s="20">
        <f t="shared" si="17"/>
        <v>749053</v>
      </c>
      <c r="G193" s="16">
        <f t="shared" si="20"/>
        <v>62421.083333333336</v>
      </c>
    </row>
    <row r="194" spans="1:18" outlineLevel="1" x14ac:dyDescent="0.25">
      <c r="A194" s="1">
        <v>41061</v>
      </c>
      <c r="B194" s="9">
        <v>41524</v>
      </c>
      <c r="C194" s="9">
        <v>20122</v>
      </c>
      <c r="D194" s="18">
        <v>120</v>
      </c>
      <c r="E194" s="18">
        <f t="shared" si="19"/>
        <v>61766</v>
      </c>
      <c r="F194" s="20">
        <f t="shared" si="17"/>
        <v>748011</v>
      </c>
      <c r="G194" s="16">
        <f t="shared" si="20"/>
        <v>62334.25</v>
      </c>
    </row>
    <row r="195" spans="1:18" outlineLevel="1" x14ac:dyDescent="0.25">
      <c r="A195" s="1">
        <v>41091</v>
      </c>
      <c r="B195" s="9">
        <v>41553</v>
      </c>
      <c r="C195" s="9">
        <v>20714</v>
      </c>
      <c r="D195" s="9">
        <v>117</v>
      </c>
      <c r="E195" s="18">
        <f t="shared" si="19"/>
        <v>62384</v>
      </c>
      <c r="F195" s="20">
        <f t="shared" si="17"/>
        <v>747957</v>
      </c>
      <c r="G195" s="16">
        <f t="shared" si="20"/>
        <v>62329.75</v>
      </c>
    </row>
    <row r="196" spans="1:18" outlineLevel="1" x14ac:dyDescent="0.25">
      <c r="A196" s="1">
        <v>41122</v>
      </c>
      <c r="B196" s="9">
        <v>41383</v>
      </c>
      <c r="C196" s="9">
        <v>20384</v>
      </c>
      <c r="D196" s="24">
        <v>204</v>
      </c>
      <c r="E196" s="18">
        <f t="shared" si="19"/>
        <v>61971</v>
      </c>
      <c r="F196" s="20">
        <f t="shared" si="17"/>
        <v>747481</v>
      </c>
      <c r="G196" s="16">
        <f t="shared" si="20"/>
        <v>62290.083333333336</v>
      </c>
    </row>
    <row r="197" spans="1:18" outlineLevel="1" x14ac:dyDescent="0.25">
      <c r="A197" s="1">
        <v>41153</v>
      </c>
      <c r="B197" s="9">
        <v>41470</v>
      </c>
      <c r="C197" s="9">
        <v>20213</v>
      </c>
      <c r="D197" s="9">
        <v>118</v>
      </c>
      <c r="E197" s="18">
        <f t="shared" si="19"/>
        <v>61801</v>
      </c>
      <c r="F197" s="20">
        <f t="shared" si="17"/>
        <v>746522</v>
      </c>
      <c r="G197" s="16">
        <f t="shared" si="20"/>
        <v>62210.166666666664</v>
      </c>
    </row>
    <row r="198" spans="1:18" outlineLevel="1" x14ac:dyDescent="0.25">
      <c r="A198" s="1">
        <v>41183</v>
      </c>
      <c r="B198" s="9">
        <v>41323</v>
      </c>
      <c r="C198" s="9">
        <v>20442</v>
      </c>
      <c r="D198" s="25">
        <v>114</v>
      </c>
      <c r="E198" s="18">
        <f t="shared" si="19"/>
        <v>61879</v>
      </c>
      <c r="F198" s="20">
        <f t="shared" si="17"/>
        <v>745664</v>
      </c>
      <c r="G198" s="16">
        <f t="shared" si="20"/>
        <v>62138.666666666664</v>
      </c>
    </row>
    <row r="199" spans="1:18" outlineLevel="1" x14ac:dyDescent="0.25">
      <c r="A199" s="1">
        <v>41214</v>
      </c>
      <c r="B199" s="9">
        <v>41208</v>
      </c>
      <c r="C199" s="9">
        <v>20320</v>
      </c>
      <c r="D199" s="25">
        <v>118</v>
      </c>
      <c r="E199" s="18">
        <f t="shared" si="19"/>
        <v>61646</v>
      </c>
      <c r="F199" s="20">
        <f t="shared" si="17"/>
        <v>745002</v>
      </c>
      <c r="G199" s="16">
        <f t="shared" si="20"/>
        <v>62083.5</v>
      </c>
    </row>
    <row r="200" spans="1:18" outlineLevel="1" x14ac:dyDescent="0.25">
      <c r="A200" s="27">
        <v>41244</v>
      </c>
      <c r="B200" s="28">
        <v>41264</v>
      </c>
      <c r="C200" s="28">
        <v>20130</v>
      </c>
      <c r="D200" s="29">
        <v>115</v>
      </c>
      <c r="E200" s="30">
        <f t="shared" si="19"/>
        <v>61509</v>
      </c>
      <c r="F200" s="31">
        <f t="shared" si="17"/>
        <v>744269</v>
      </c>
      <c r="G200" s="32">
        <f t="shared" si="20"/>
        <v>62022.416666666664</v>
      </c>
    </row>
    <row r="201" spans="1:18" collapsed="1" x14ac:dyDescent="0.25">
      <c r="A201" s="1">
        <v>41275</v>
      </c>
      <c r="B201" s="9">
        <v>41391</v>
      </c>
      <c r="C201" s="9">
        <v>20172</v>
      </c>
      <c r="D201" s="25">
        <v>115</v>
      </c>
      <c r="E201" s="18">
        <f t="shared" ref="E201:E212" si="21">SUM(B201:D201)</f>
        <v>61678</v>
      </c>
      <c r="F201" s="20">
        <f t="shared" ref="F201:F212" si="22">SUM(E190:E201)</f>
        <v>743451</v>
      </c>
      <c r="G201" s="16">
        <f t="shared" ref="G201:G212" si="23">+F201/12</f>
        <v>61954.25</v>
      </c>
      <c r="I201" s="2">
        <v>3367</v>
      </c>
      <c r="J201" s="2">
        <v>2491</v>
      </c>
      <c r="K201" s="2">
        <v>14</v>
      </c>
      <c r="L201" s="2">
        <f>SUM(I201:K201)</f>
        <v>5872</v>
      </c>
      <c r="M201" s="2"/>
      <c r="N201" s="38">
        <f>+B201/I201</f>
        <v>12.293139293139292</v>
      </c>
      <c r="O201" s="38">
        <f t="shared" ref="O201:P201" si="24">+C201/J201</f>
        <v>8.0979526294660786</v>
      </c>
      <c r="P201" s="38">
        <f t="shared" si="24"/>
        <v>8.2142857142857135</v>
      </c>
      <c r="Q201" s="38">
        <f>+E201/L201</f>
        <v>10.503746594005449</v>
      </c>
      <c r="R201" s="40"/>
    </row>
    <row r="202" spans="1:18" x14ac:dyDescent="0.25">
      <c r="A202" s="1">
        <v>41306</v>
      </c>
      <c r="B202" s="9">
        <v>41215</v>
      </c>
      <c r="C202" s="9">
        <v>20243</v>
      </c>
      <c r="D202" s="25">
        <v>114</v>
      </c>
      <c r="E202" s="18">
        <f t="shared" si="21"/>
        <v>61572</v>
      </c>
      <c r="F202" s="20">
        <f t="shared" si="22"/>
        <v>742734</v>
      </c>
      <c r="G202" s="16">
        <f t="shared" si="23"/>
        <v>61894.5</v>
      </c>
      <c r="I202" s="2">
        <v>3357</v>
      </c>
      <c r="J202" s="2">
        <v>2496</v>
      </c>
      <c r="K202" s="2">
        <v>14</v>
      </c>
      <c r="L202" s="2">
        <f t="shared" ref="L202:L224" si="25">SUM(I202:K202)</f>
        <v>5867</v>
      </c>
      <c r="M202" s="2"/>
      <c r="N202" s="38">
        <f t="shared" ref="N202:N224" si="26">+B202/I202</f>
        <v>12.277330950253202</v>
      </c>
      <c r="O202" s="38">
        <f t="shared" ref="O202:O224" si="27">+C202/J202</f>
        <v>8.1101762820512828</v>
      </c>
      <c r="P202" s="38">
        <f t="shared" ref="P202:P224" si="28">+D202/K202</f>
        <v>8.1428571428571423</v>
      </c>
      <c r="Q202" s="38">
        <f t="shared" ref="Q202:Q224" si="29">+E202/L202</f>
        <v>10.494630986875746</v>
      </c>
    </row>
    <row r="203" spans="1:18" x14ac:dyDescent="0.25">
      <c r="A203" s="1">
        <v>41334</v>
      </c>
      <c r="B203" s="9">
        <v>41259</v>
      </c>
      <c r="C203" s="9">
        <v>20211</v>
      </c>
      <c r="D203" s="25">
        <v>115</v>
      </c>
      <c r="E203" s="18">
        <f t="shared" si="21"/>
        <v>61585</v>
      </c>
      <c r="F203" s="20">
        <f t="shared" si="22"/>
        <v>742234</v>
      </c>
      <c r="G203" s="16">
        <f t="shared" si="23"/>
        <v>61852.833333333336</v>
      </c>
      <c r="I203" s="2">
        <v>3343</v>
      </c>
      <c r="J203" s="2">
        <v>2496</v>
      </c>
      <c r="K203" s="2">
        <v>14</v>
      </c>
      <c r="L203" s="2">
        <f t="shared" si="25"/>
        <v>5853</v>
      </c>
      <c r="M203" s="2"/>
      <c r="N203" s="38">
        <f t="shared" si="26"/>
        <v>12.341908465450194</v>
      </c>
      <c r="O203" s="38">
        <f t="shared" si="27"/>
        <v>8.0973557692307701</v>
      </c>
      <c r="P203" s="38">
        <f t="shared" si="28"/>
        <v>8.2142857142857135</v>
      </c>
      <c r="Q203" s="38">
        <f t="shared" si="29"/>
        <v>10.521954553220571</v>
      </c>
    </row>
    <row r="204" spans="1:18" x14ac:dyDescent="0.25">
      <c r="A204" s="1">
        <v>41365</v>
      </c>
      <c r="B204" s="9">
        <v>41168</v>
      </c>
      <c r="C204" s="9">
        <v>20394</v>
      </c>
      <c r="D204" s="25">
        <v>117</v>
      </c>
      <c r="E204" s="18">
        <f t="shared" si="21"/>
        <v>61679</v>
      </c>
      <c r="F204" s="20">
        <f t="shared" si="22"/>
        <v>741560</v>
      </c>
      <c r="G204" s="16">
        <f t="shared" si="23"/>
        <v>61796.666666666664</v>
      </c>
      <c r="I204" s="2">
        <v>3335</v>
      </c>
      <c r="J204" s="2">
        <v>2484</v>
      </c>
      <c r="K204" s="2">
        <v>14</v>
      </c>
      <c r="L204" s="2">
        <f t="shared" si="25"/>
        <v>5833</v>
      </c>
      <c r="M204" s="2"/>
      <c r="N204" s="38">
        <f t="shared" si="26"/>
        <v>12.344227886056972</v>
      </c>
      <c r="O204" s="38">
        <f t="shared" si="27"/>
        <v>8.2101449275362324</v>
      </c>
      <c r="P204" s="38">
        <f t="shared" si="28"/>
        <v>8.3571428571428577</v>
      </c>
      <c r="Q204" s="38">
        <f t="shared" si="29"/>
        <v>10.574147094119663</v>
      </c>
    </row>
    <row r="205" spans="1:18" x14ac:dyDescent="0.25">
      <c r="A205" s="1">
        <v>41395</v>
      </c>
      <c r="B205" s="9">
        <v>41049</v>
      </c>
      <c r="C205" s="9">
        <v>20069</v>
      </c>
      <c r="D205" s="25">
        <v>117</v>
      </c>
      <c r="E205" s="18">
        <f t="shared" si="21"/>
        <v>61235</v>
      </c>
      <c r="F205" s="20">
        <f t="shared" si="22"/>
        <v>740705</v>
      </c>
      <c r="G205" s="16">
        <f t="shared" si="23"/>
        <v>61725.416666666664</v>
      </c>
      <c r="I205" s="2">
        <v>3326</v>
      </c>
      <c r="J205" s="2">
        <v>2482</v>
      </c>
      <c r="K205" s="2">
        <v>14</v>
      </c>
      <c r="L205" s="2">
        <f t="shared" si="25"/>
        <v>5822</v>
      </c>
      <c r="M205" s="2"/>
      <c r="N205" s="38">
        <f t="shared" si="26"/>
        <v>12.341852074564041</v>
      </c>
      <c r="O205" s="38">
        <f t="shared" si="27"/>
        <v>8.0858178887993546</v>
      </c>
      <c r="P205" s="38">
        <f t="shared" si="28"/>
        <v>8.3571428571428577</v>
      </c>
      <c r="Q205" s="38">
        <f t="shared" si="29"/>
        <v>10.517863277224322</v>
      </c>
    </row>
    <row r="206" spans="1:18" x14ac:dyDescent="0.25">
      <c r="A206" s="1">
        <v>41426</v>
      </c>
      <c r="B206" s="9">
        <v>40976</v>
      </c>
      <c r="C206" s="9">
        <v>20324</v>
      </c>
      <c r="D206" s="25">
        <v>118</v>
      </c>
      <c r="E206" s="18">
        <f t="shared" si="21"/>
        <v>61418</v>
      </c>
      <c r="F206" s="20">
        <f t="shared" si="22"/>
        <v>740357</v>
      </c>
      <c r="G206" s="16">
        <f t="shared" si="23"/>
        <v>61696.416666666664</v>
      </c>
      <c r="I206" s="2">
        <v>3318</v>
      </c>
      <c r="J206" s="2">
        <v>2474</v>
      </c>
      <c r="K206" s="2">
        <v>13</v>
      </c>
      <c r="L206" s="2">
        <f t="shared" si="25"/>
        <v>5805</v>
      </c>
      <c r="M206" s="2"/>
      <c r="N206" s="38">
        <f t="shared" si="26"/>
        <v>12.349608197709463</v>
      </c>
      <c r="O206" s="38">
        <f t="shared" si="27"/>
        <v>8.2150363783346805</v>
      </c>
      <c r="P206" s="38">
        <f t="shared" si="28"/>
        <v>9.0769230769230766</v>
      </c>
      <c r="Q206" s="38">
        <f t="shared" si="29"/>
        <v>10.580189491817398</v>
      </c>
    </row>
    <row r="207" spans="1:18" x14ac:dyDescent="0.25">
      <c r="A207" s="1">
        <v>41456</v>
      </c>
      <c r="B207" s="9">
        <v>40694</v>
      </c>
      <c r="C207" s="9">
        <v>20188</v>
      </c>
      <c r="D207" s="25">
        <v>116</v>
      </c>
      <c r="E207" s="18">
        <f t="shared" si="21"/>
        <v>60998</v>
      </c>
      <c r="F207" s="20">
        <f t="shared" si="22"/>
        <v>738971</v>
      </c>
      <c r="G207" s="16">
        <f t="shared" si="23"/>
        <v>61580.916666666664</v>
      </c>
      <c r="I207" s="2">
        <v>3314</v>
      </c>
      <c r="J207" s="2">
        <v>2472</v>
      </c>
      <c r="K207" s="2">
        <v>13</v>
      </c>
      <c r="L207" s="2">
        <f t="shared" si="25"/>
        <v>5799</v>
      </c>
      <c r="M207" s="2"/>
      <c r="N207" s="38">
        <f t="shared" si="26"/>
        <v>12.27942063971032</v>
      </c>
      <c r="O207" s="38">
        <f t="shared" si="27"/>
        <v>8.1666666666666661</v>
      </c>
      <c r="P207" s="38">
        <f t="shared" si="28"/>
        <v>8.9230769230769234</v>
      </c>
      <c r="Q207" s="38">
        <f t="shared" si="29"/>
        <v>10.518710122434902</v>
      </c>
    </row>
    <row r="208" spans="1:18" x14ac:dyDescent="0.25">
      <c r="A208" s="1">
        <v>41487</v>
      </c>
      <c r="B208" s="9">
        <v>40642</v>
      </c>
      <c r="C208" s="9">
        <v>20870</v>
      </c>
      <c r="D208" s="25">
        <v>116</v>
      </c>
      <c r="E208" s="18">
        <f t="shared" si="21"/>
        <v>61628</v>
      </c>
      <c r="F208" s="20">
        <f t="shared" si="22"/>
        <v>738628</v>
      </c>
      <c r="G208" s="16">
        <f t="shared" si="23"/>
        <v>61552.333333333336</v>
      </c>
      <c r="I208" s="2">
        <v>3300</v>
      </c>
      <c r="J208" s="2">
        <v>2466</v>
      </c>
      <c r="K208" s="2">
        <v>13</v>
      </c>
      <c r="L208" s="2">
        <f t="shared" si="25"/>
        <v>5779</v>
      </c>
      <c r="M208" s="2"/>
      <c r="N208" s="38">
        <f t="shared" si="26"/>
        <v>12.315757575757576</v>
      </c>
      <c r="O208" s="38">
        <f t="shared" si="27"/>
        <v>8.4630981346309806</v>
      </c>
      <c r="P208" s="38">
        <f t="shared" si="28"/>
        <v>8.9230769230769234</v>
      </c>
      <c r="Q208" s="38">
        <f t="shared" si="29"/>
        <v>10.664128741996885</v>
      </c>
    </row>
    <row r="209" spans="1:17" x14ac:dyDescent="0.25">
      <c r="A209" s="1">
        <v>41518</v>
      </c>
      <c r="B209" s="9">
        <v>40611</v>
      </c>
      <c r="C209" s="9">
        <v>20019</v>
      </c>
      <c r="D209" s="25">
        <v>116</v>
      </c>
      <c r="E209" s="18">
        <f t="shared" si="21"/>
        <v>60746</v>
      </c>
      <c r="F209" s="20">
        <f t="shared" si="22"/>
        <v>737573</v>
      </c>
      <c r="G209" s="16">
        <f t="shared" si="23"/>
        <v>61464.416666666664</v>
      </c>
      <c r="I209" s="2">
        <v>3288</v>
      </c>
      <c r="J209" s="2">
        <v>2465</v>
      </c>
      <c r="K209" s="2">
        <v>13</v>
      </c>
      <c r="L209" s="2">
        <f t="shared" si="25"/>
        <v>5766</v>
      </c>
      <c r="M209" s="2"/>
      <c r="N209" s="38">
        <f t="shared" si="26"/>
        <v>12.351277372262773</v>
      </c>
      <c r="O209" s="38">
        <f t="shared" si="27"/>
        <v>8.1212981744421899</v>
      </c>
      <c r="P209" s="38">
        <f t="shared" si="28"/>
        <v>8.9230769230769234</v>
      </c>
      <c r="Q209" s="38">
        <f t="shared" si="29"/>
        <v>10.535206382240721</v>
      </c>
    </row>
    <row r="210" spans="1:17" x14ac:dyDescent="0.25">
      <c r="A210" s="1">
        <v>41548</v>
      </c>
      <c r="B210" s="9">
        <v>40518</v>
      </c>
      <c r="C210" s="9">
        <v>20242</v>
      </c>
      <c r="D210" s="25">
        <v>115</v>
      </c>
      <c r="E210" s="18">
        <f t="shared" si="21"/>
        <v>60875</v>
      </c>
      <c r="F210" s="20">
        <f t="shared" si="22"/>
        <v>736569</v>
      </c>
      <c r="G210" s="16">
        <f t="shared" si="23"/>
        <v>61380.75</v>
      </c>
      <c r="I210" s="2">
        <v>3281</v>
      </c>
      <c r="J210" s="2">
        <v>2458</v>
      </c>
      <c r="K210" s="2">
        <v>13</v>
      </c>
      <c r="L210" s="2">
        <f t="shared" si="25"/>
        <v>5752</v>
      </c>
      <c r="M210" s="2"/>
      <c r="N210" s="38">
        <f t="shared" si="26"/>
        <v>12.349283754952758</v>
      </c>
      <c r="O210" s="38">
        <f t="shared" si="27"/>
        <v>8.2351505288852724</v>
      </c>
      <c r="P210" s="38">
        <f t="shared" si="28"/>
        <v>8.8461538461538467</v>
      </c>
      <c r="Q210" s="38">
        <f t="shared" si="29"/>
        <v>10.58327538247566</v>
      </c>
    </row>
    <row r="211" spans="1:17" x14ac:dyDescent="0.25">
      <c r="A211" s="1">
        <v>41579</v>
      </c>
      <c r="B211" s="9">
        <v>40506</v>
      </c>
      <c r="C211" s="9">
        <v>20560</v>
      </c>
      <c r="D211" s="25">
        <v>116</v>
      </c>
      <c r="E211" s="18">
        <f t="shared" si="21"/>
        <v>61182</v>
      </c>
      <c r="F211" s="20">
        <f t="shared" si="22"/>
        <v>736105</v>
      </c>
      <c r="G211" s="16">
        <f t="shared" si="23"/>
        <v>61342.083333333336</v>
      </c>
      <c r="I211" s="2">
        <v>3278</v>
      </c>
      <c r="J211" s="2">
        <v>2456</v>
      </c>
      <c r="K211" s="2">
        <v>13</v>
      </c>
      <c r="L211" s="2">
        <f t="shared" si="25"/>
        <v>5747</v>
      </c>
      <c r="M211" s="2"/>
      <c r="N211" s="38">
        <f t="shared" si="26"/>
        <v>12.356924954240391</v>
      </c>
      <c r="O211" s="38">
        <f t="shared" si="27"/>
        <v>8.3713355048859928</v>
      </c>
      <c r="P211" s="38">
        <f t="shared" si="28"/>
        <v>8.9230769230769234</v>
      </c>
      <c r="Q211" s="38">
        <f t="shared" si="29"/>
        <v>10.645902209848616</v>
      </c>
    </row>
    <row r="212" spans="1:17" x14ac:dyDescent="0.25">
      <c r="A212" s="27">
        <v>41609</v>
      </c>
      <c r="B212" s="28">
        <v>40359</v>
      </c>
      <c r="C212" s="28">
        <v>20155</v>
      </c>
      <c r="D212" s="29">
        <v>116</v>
      </c>
      <c r="E212" s="30">
        <f t="shared" si="21"/>
        <v>60630</v>
      </c>
      <c r="F212" s="31">
        <f t="shared" si="22"/>
        <v>735226</v>
      </c>
      <c r="G212" s="32">
        <f t="shared" si="23"/>
        <v>61268.833333333336</v>
      </c>
      <c r="I212" s="37">
        <v>3273</v>
      </c>
      <c r="J212" s="37">
        <v>2451</v>
      </c>
      <c r="K212" s="37">
        <v>13</v>
      </c>
      <c r="L212" s="37">
        <f t="shared" si="25"/>
        <v>5737</v>
      </c>
      <c r="M212" s="2"/>
      <c r="N212" s="39">
        <f t="shared" si="26"/>
        <v>12.330889092575619</v>
      </c>
      <c r="O212" s="39">
        <f t="shared" si="27"/>
        <v>8.2231742146062832</v>
      </c>
      <c r="P212" s="39">
        <f t="shared" si="28"/>
        <v>8.9230769230769234</v>
      </c>
      <c r="Q212" s="39">
        <f t="shared" si="29"/>
        <v>10.56824124106676</v>
      </c>
    </row>
    <row r="213" spans="1:17" x14ac:dyDescent="0.25">
      <c r="A213" s="1">
        <v>41640</v>
      </c>
      <c r="B213" s="9">
        <v>40373</v>
      </c>
      <c r="C213" s="9">
        <v>20042</v>
      </c>
      <c r="D213" s="25">
        <v>115</v>
      </c>
      <c r="E213" s="18">
        <f t="shared" ref="E213:E224" si="30">SUM(B213:D213)</f>
        <v>60530</v>
      </c>
      <c r="F213" s="20">
        <f t="shared" ref="F213:F224" si="31">SUM(E202:E213)</f>
        <v>734078</v>
      </c>
      <c r="G213" s="16">
        <f t="shared" ref="G213:G224" si="32">+F213/12</f>
        <v>61173.166666666664</v>
      </c>
      <c r="I213" s="2">
        <v>3255</v>
      </c>
      <c r="J213" s="2">
        <v>2448</v>
      </c>
      <c r="K213" s="2">
        <v>13</v>
      </c>
      <c r="L213" s="2">
        <f t="shared" si="25"/>
        <v>5716</v>
      </c>
      <c r="M213" s="2"/>
      <c r="N213" s="38">
        <f t="shared" si="26"/>
        <v>12.403379416282641</v>
      </c>
      <c r="O213" s="38">
        <f t="shared" si="27"/>
        <v>8.1870915032679736</v>
      </c>
      <c r="P213" s="38">
        <f t="shared" si="28"/>
        <v>8.8461538461538467</v>
      </c>
      <c r="Q213" s="38">
        <f t="shared" si="29"/>
        <v>10.589573128061582</v>
      </c>
    </row>
    <row r="214" spans="1:17" x14ac:dyDescent="0.25">
      <c r="A214" s="1">
        <v>41671</v>
      </c>
      <c r="B214" s="9">
        <v>40374</v>
      </c>
      <c r="C214" s="9">
        <v>20315</v>
      </c>
      <c r="D214" s="25">
        <v>115</v>
      </c>
      <c r="E214" s="18">
        <f t="shared" si="30"/>
        <v>60804</v>
      </c>
      <c r="F214" s="20">
        <f t="shared" si="31"/>
        <v>733310</v>
      </c>
      <c r="G214" s="16">
        <f t="shared" si="32"/>
        <v>61109.166666666664</v>
      </c>
      <c r="I214" s="2">
        <v>3250</v>
      </c>
      <c r="J214" s="2">
        <v>2447</v>
      </c>
      <c r="K214" s="2">
        <v>13</v>
      </c>
      <c r="L214" s="2">
        <f t="shared" si="25"/>
        <v>5710</v>
      </c>
      <c r="M214" s="2"/>
      <c r="N214" s="38">
        <f t="shared" si="26"/>
        <v>12.42276923076923</v>
      </c>
      <c r="O214" s="38">
        <f t="shared" si="27"/>
        <v>8.3020024519820179</v>
      </c>
      <c r="P214" s="38">
        <f t="shared" si="28"/>
        <v>8.8461538461538467</v>
      </c>
      <c r="Q214" s="38">
        <f t="shared" si="29"/>
        <v>10.648686514886165</v>
      </c>
    </row>
    <row r="215" spans="1:17" x14ac:dyDescent="0.25">
      <c r="A215" s="1">
        <v>41699</v>
      </c>
      <c r="B215" s="9">
        <v>40287</v>
      </c>
      <c r="C215" s="9">
        <v>20281</v>
      </c>
      <c r="D215" s="25">
        <v>115</v>
      </c>
      <c r="E215" s="18">
        <f t="shared" si="30"/>
        <v>60683</v>
      </c>
      <c r="F215" s="20">
        <f t="shared" si="31"/>
        <v>732408</v>
      </c>
      <c r="G215" s="16">
        <f t="shared" si="32"/>
        <v>61034</v>
      </c>
      <c r="I215" s="2">
        <v>3242</v>
      </c>
      <c r="J215" s="2">
        <v>2435</v>
      </c>
      <c r="K215" s="2">
        <v>13</v>
      </c>
      <c r="L215" s="2">
        <f t="shared" si="25"/>
        <v>5690</v>
      </c>
      <c r="M215" s="2"/>
      <c r="N215" s="38">
        <f t="shared" si="26"/>
        <v>12.426588525601481</v>
      </c>
      <c r="O215" s="38">
        <f t="shared" si="27"/>
        <v>8.3289527720739223</v>
      </c>
      <c r="P215" s="38">
        <f t="shared" si="28"/>
        <v>8.8461538461538467</v>
      </c>
      <c r="Q215" s="38">
        <f t="shared" si="29"/>
        <v>10.664850615114236</v>
      </c>
    </row>
    <row r="216" spans="1:17" x14ac:dyDescent="0.25">
      <c r="A216" s="1">
        <v>41730</v>
      </c>
      <c r="B216" s="9">
        <v>40261</v>
      </c>
      <c r="C216" s="9">
        <v>20392</v>
      </c>
      <c r="D216" s="25">
        <v>115</v>
      </c>
      <c r="E216" s="18">
        <f t="shared" si="30"/>
        <v>60768</v>
      </c>
      <c r="F216" s="20">
        <f t="shared" si="31"/>
        <v>731497</v>
      </c>
      <c r="G216" s="16">
        <f t="shared" si="32"/>
        <v>60958.083333333336</v>
      </c>
      <c r="I216" s="2">
        <v>3227</v>
      </c>
      <c r="J216" s="2">
        <v>2437</v>
      </c>
      <c r="K216" s="2">
        <v>13</v>
      </c>
      <c r="L216" s="2">
        <f t="shared" si="25"/>
        <v>5677</v>
      </c>
      <c r="M216" s="2"/>
      <c r="N216" s="38">
        <f t="shared" si="26"/>
        <v>12.476293771304617</v>
      </c>
      <c r="O216" s="38">
        <f t="shared" si="27"/>
        <v>8.3676651620845295</v>
      </c>
      <c r="P216" s="38">
        <f t="shared" si="28"/>
        <v>8.8461538461538467</v>
      </c>
      <c r="Q216" s="38">
        <f t="shared" si="29"/>
        <v>10.70424519992954</v>
      </c>
    </row>
    <row r="217" spans="1:17" x14ac:dyDescent="0.25">
      <c r="A217" s="1">
        <v>41760</v>
      </c>
      <c r="B217" s="9">
        <v>40071</v>
      </c>
      <c r="C217" s="9">
        <v>20291</v>
      </c>
      <c r="D217" s="25">
        <v>115</v>
      </c>
      <c r="E217" s="18">
        <f t="shared" si="30"/>
        <v>60477</v>
      </c>
      <c r="F217" s="20">
        <f t="shared" si="31"/>
        <v>730739</v>
      </c>
      <c r="G217" s="16">
        <f t="shared" si="32"/>
        <v>60894.916666666664</v>
      </c>
      <c r="I217" s="2">
        <v>3208</v>
      </c>
      <c r="J217" s="2">
        <v>2431</v>
      </c>
      <c r="K217" s="2">
        <v>13</v>
      </c>
      <c r="L217" s="2">
        <f t="shared" si="25"/>
        <v>5652</v>
      </c>
      <c r="M217" s="2"/>
      <c r="N217" s="38">
        <f t="shared" si="26"/>
        <v>12.490960099750623</v>
      </c>
      <c r="O217" s="38">
        <f t="shared" si="27"/>
        <v>8.3467708761826405</v>
      </c>
      <c r="P217" s="38">
        <f t="shared" si="28"/>
        <v>8.8461538461538467</v>
      </c>
      <c r="Q217" s="38">
        <f t="shared" si="29"/>
        <v>10.700106157112527</v>
      </c>
    </row>
    <row r="218" spans="1:17" x14ac:dyDescent="0.25">
      <c r="A218" s="1">
        <v>41791</v>
      </c>
      <c r="B218" s="9">
        <v>39950</v>
      </c>
      <c r="C218" s="9">
        <v>19958</v>
      </c>
      <c r="D218" s="25">
        <v>118</v>
      </c>
      <c r="E218" s="18">
        <f t="shared" si="30"/>
        <v>60026</v>
      </c>
      <c r="F218" s="20">
        <f t="shared" si="31"/>
        <v>729347</v>
      </c>
      <c r="G218" s="16">
        <f t="shared" si="32"/>
        <v>60778.916666666664</v>
      </c>
      <c r="I218" s="2">
        <v>3195</v>
      </c>
      <c r="J218" s="2">
        <v>2434</v>
      </c>
      <c r="K218" s="2">
        <v>13</v>
      </c>
      <c r="L218" s="2">
        <f t="shared" si="25"/>
        <v>5642</v>
      </c>
      <c r="M218" s="2"/>
      <c r="N218" s="38">
        <f t="shared" si="26"/>
        <v>12.503912363067293</v>
      </c>
      <c r="O218" s="38">
        <f t="shared" si="27"/>
        <v>8.1996713229252265</v>
      </c>
      <c r="P218" s="38">
        <f t="shared" si="28"/>
        <v>9.0769230769230766</v>
      </c>
      <c r="Q218" s="38">
        <f t="shared" si="29"/>
        <v>10.639135058489897</v>
      </c>
    </row>
    <row r="219" spans="1:17" x14ac:dyDescent="0.25">
      <c r="A219" s="1">
        <v>41821</v>
      </c>
      <c r="B219" s="9">
        <v>39870</v>
      </c>
      <c r="C219" s="9">
        <v>20142</v>
      </c>
      <c r="D219" s="25">
        <v>115</v>
      </c>
      <c r="E219" s="18">
        <f t="shared" si="30"/>
        <v>60127</v>
      </c>
      <c r="F219" s="20">
        <f t="shared" si="31"/>
        <v>728476</v>
      </c>
      <c r="G219" s="16">
        <f t="shared" si="32"/>
        <v>60706.333333333336</v>
      </c>
      <c r="I219" s="2">
        <v>3189</v>
      </c>
      <c r="J219" s="2">
        <v>2429</v>
      </c>
      <c r="K219" s="2">
        <v>13</v>
      </c>
      <c r="L219" s="2">
        <f t="shared" si="25"/>
        <v>5631</v>
      </c>
      <c r="M219" s="2"/>
      <c r="N219" s="38">
        <f t="shared" si="26"/>
        <v>12.502351834430856</v>
      </c>
      <c r="O219" s="38">
        <f t="shared" si="27"/>
        <v>8.2923013585837797</v>
      </c>
      <c r="P219" s="38">
        <f t="shared" si="28"/>
        <v>8.8461538461538467</v>
      </c>
      <c r="Q219" s="38">
        <f t="shared" si="29"/>
        <v>10.677854732729532</v>
      </c>
    </row>
    <row r="220" spans="1:17" x14ac:dyDescent="0.25">
      <c r="A220" s="1">
        <v>41852</v>
      </c>
      <c r="B220" s="9">
        <v>39676</v>
      </c>
      <c r="C220" s="9">
        <v>19950</v>
      </c>
      <c r="D220" s="25">
        <v>124</v>
      </c>
      <c r="E220" s="18">
        <f t="shared" si="30"/>
        <v>59750</v>
      </c>
      <c r="F220" s="20">
        <f t="shared" si="31"/>
        <v>726598</v>
      </c>
      <c r="G220" s="16">
        <f t="shared" si="32"/>
        <v>60549.833333333336</v>
      </c>
      <c r="I220" s="2">
        <v>3175</v>
      </c>
      <c r="J220" s="2">
        <v>2422</v>
      </c>
      <c r="K220" s="2">
        <v>13</v>
      </c>
      <c r="L220" s="2">
        <f t="shared" si="25"/>
        <v>5610</v>
      </c>
      <c r="M220" s="2"/>
      <c r="N220" s="38">
        <f t="shared" si="26"/>
        <v>12.496377952755905</v>
      </c>
      <c r="O220" s="38">
        <f t="shared" si="27"/>
        <v>8.2369942196531785</v>
      </c>
      <c r="P220" s="38">
        <f t="shared" si="28"/>
        <v>9.5384615384615383</v>
      </c>
      <c r="Q220" s="38">
        <f t="shared" si="29"/>
        <v>10.650623885918003</v>
      </c>
    </row>
    <row r="221" spans="1:17" x14ac:dyDescent="0.25">
      <c r="A221" s="1">
        <v>41883</v>
      </c>
      <c r="B221" s="9">
        <v>39573</v>
      </c>
      <c r="C221" s="9">
        <v>20016</v>
      </c>
      <c r="D221" s="25">
        <v>109</v>
      </c>
      <c r="E221" s="18">
        <f t="shared" si="30"/>
        <v>59698</v>
      </c>
      <c r="F221" s="20">
        <f t="shared" si="31"/>
        <v>725550</v>
      </c>
      <c r="G221" s="16">
        <f t="shared" si="32"/>
        <v>60462.5</v>
      </c>
      <c r="I221" s="2">
        <v>3161</v>
      </c>
      <c r="J221" s="2">
        <v>2422</v>
      </c>
      <c r="K221" s="2">
        <v>13</v>
      </c>
      <c r="L221" s="2">
        <f t="shared" si="25"/>
        <v>5596</v>
      </c>
      <c r="M221" s="2"/>
      <c r="N221" s="38">
        <f t="shared" si="26"/>
        <v>12.519139512812401</v>
      </c>
      <c r="O221" s="38">
        <f t="shared" si="27"/>
        <v>8.2642444260941375</v>
      </c>
      <c r="P221" s="38">
        <f t="shared" si="28"/>
        <v>8.384615384615385</v>
      </c>
      <c r="Q221" s="38">
        <f t="shared" si="29"/>
        <v>10.667977126518942</v>
      </c>
    </row>
    <row r="222" spans="1:17" x14ac:dyDescent="0.25">
      <c r="A222" s="1">
        <v>41913</v>
      </c>
      <c r="B222" s="9">
        <v>39395</v>
      </c>
      <c r="C222" s="9">
        <v>19957</v>
      </c>
      <c r="D222" s="25">
        <v>110</v>
      </c>
      <c r="E222" s="18">
        <f t="shared" si="30"/>
        <v>59462</v>
      </c>
      <c r="F222" s="20">
        <f t="shared" si="31"/>
        <v>724137</v>
      </c>
      <c r="G222" s="16">
        <f t="shared" si="32"/>
        <v>60344.75</v>
      </c>
      <c r="I222" s="2">
        <v>3153</v>
      </c>
      <c r="J222" s="2">
        <v>2415</v>
      </c>
      <c r="K222" s="2">
        <v>13</v>
      </c>
      <c r="L222" s="2">
        <f t="shared" si="25"/>
        <v>5581</v>
      </c>
      <c r="M222" s="2"/>
      <c r="N222" s="38">
        <f t="shared" si="26"/>
        <v>12.494449730415477</v>
      </c>
      <c r="O222" s="38">
        <f t="shared" si="27"/>
        <v>8.2637681159420282</v>
      </c>
      <c r="P222" s="38">
        <f t="shared" si="28"/>
        <v>8.4615384615384617</v>
      </c>
      <c r="Q222" s="38">
        <f t="shared" si="29"/>
        <v>10.654363017380398</v>
      </c>
    </row>
    <row r="223" spans="1:17" x14ac:dyDescent="0.25">
      <c r="A223" s="1">
        <v>41944</v>
      </c>
      <c r="B223" s="9">
        <v>39261</v>
      </c>
      <c r="C223" s="9">
        <v>20008</v>
      </c>
      <c r="D223" s="25">
        <v>107</v>
      </c>
      <c r="E223" s="18">
        <f t="shared" si="30"/>
        <v>59376</v>
      </c>
      <c r="F223" s="20">
        <f t="shared" si="31"/>
        <v>722331</v>
      </c>
      <c r="G223" s="16">
        <f t="shared" si="32"/>
        <v>60194.25</v>
      </c>
      <c r="I223" s="2">
        <v>3147</v>
      </c>
      <c r="J223" s="2">
        <v>2405</v>
      </c>
      <c r="K223" s="2">
        <v>13</v>
      </c>
      <c r="L223" s="2">
        <f t="shared" si="25"/>
        <v>5565</v>
      </c>
      <c r="M223" s="2"/>
      <c r="N223" s="38">
        <f t="shared" si="26"/>
        <v>12.475691134413728</v>
      </c>
      <c r="O223" s="38">
        <f t="shared" si="27"/>
        <v>8.3193347193347194</v>
      </c>
      <c r="P223" s="38">
        <f t="shared" si="28"/>
        <v>8.2307692307692299</v>
      </c>
      <c r="Q223" s="38">
        <f t="shared" si="29"/>
        <v>10.669541778975741</v>
      </c>
    </row>
    <row r="224" spans="1:17" x14ac:dyDescent="0.25">
      <c r="A224" s="27">
        <v>41974</v>
      </c>
      <c r="B224" s="28">
        <v>39257</v>
      </c>
      <c r="C224" s="28">
        <v>20012</v>
      </c>
      <c r="D224" s="29">
        <v>108</v>
      </c>
      <c r="E224" s="30">
        <f t="shared" si="30"/>
        <v>59377</v>
      </c>
      <c r="F224" s="31">
        <f t="shared" si="31"/>
        <v>721078</v>
      </c>
      <c r="G224" s="32">
        <f t="shared" si="32"/>
        <v>60089.833333333336</v>
      </c>
      <c r="I224" s="37">
        <v>3148</v>
      </c>
      <c r="J224" s="37">
        <v>2400</v>
      </c>
      <c r="K224" s="37">
        <v>13</v>
      </c>
      <c r="L224" s="37">
        <f t="shared" si="25"/>
        <v>5561</v>
      </c>
      <c r="M224" s="2"/>
      <c r="N224" s="38">
        <f t="shared" si="26"/>
        <v>12.470457433290978</v>
      </c>
      <c r="O224" s="38">
        <f t="shared" si="27"/>
        <v>8.3383333333333329</v>
      </c>
      <c r="P224" s="38">
        <f t="shared" si="28"/>
        <v>8.3076923076923084</v>
      </c>
      <c r="Q224" s="38">
        <f t="shared" si="29"/>
        <v>10.677396151771264</v>
      </c>
    </row>
    <row r="225" spans="1:17" ht="13.8" thickBot="1" x14ac:dyDescent="0.3">
      <c r="A225" s="1">
        <v>42005</v>
      </c>
      <c r="B225" s="40">
        <f>+I225*N$225</f>
        <v>0</v>
      </c>
      <c r="C225" s="40">
        <f t="shared" ref="C225:D225" si="33">+J225*O$225</f>
        <v>0</v>
      </c>
      <c r="D225" s="40">
        <f t="shared" si="33"/>
        <v>0</v>
      </c>
      <c r="E225" s="18">
        <f>+L225*$Q$225</f>
        <v>58909.576838094959</v>
      </c>
      <c r="F225" s="20">
        <f t="shared" ref="F225:F284" si="34">SUM(E214:E225)</f>
        <v>719457.57683809497</v>
      </c>
      <c r="G225" s="16">
        <f t="shared" ref="G225:G284" si="35">+F225/12</f>
        <v>59954.79806984125</v>
      </c>
      <c r="L225" s="62">
        <f>+'Customer Forecast by Rate Code'!B11</f>
        <v>5552</v>
      </c>
      <c r="M225" s="41" t="s">
        <v>18</v>
      </c>
      <c r="N225" s="42"/>
      <c r="O225" s="42"/>
      <c r="P225" s="42"/>
      <c r="Q225" s="47">
        <f t="shared" ref="Q225" si="36">AVERAGE(Q201:Q224)</f>
        <v>10.610514560175606</v>
      </c>
    </row>
    <row r="226" spans="1:17" ht="13.8" thickTop="1" x14ac:dyDescent="0.25">
      <c r="A226" s="1">
        <v>42036</v>
      </c>
      <c r="B226" s="40">
        <f t="shared" ref="B226:B235" si="37">+I226*N$225</f>
        <v>0</v>
      </c>
      <c r="C226" s="40">
        <f t="shared" ref="C226:C235" si="38">+J226*O$225</f>
        <v>0</v>
      </c>
      <c r="D226" s="40">
        <f t="shared" ref="D226:D235" si="39">+K226*P$225</f>
        <v>0</v>
      </c>
      <c r="E226" s="18">
        <f t="shared" ref="E226:E284" si="40">+L226*$Q$225</f>
        <v>58707.977061451624</v>
      </c>
      <c r="F226" s="20">
        <f t="shared" si="34"/>
        <v>717361.55389954662</v>
      </c>
      <c r="G226" s="16">
        <f t="shared" si="35"/>
        <v>59780.129491628883</v>
      </c>
      <c r="L226" s="62">
        <f>+'Customer Forecast by Rate Code'!C11</f>
        <v>5533</v>
      </c>
    </row>
    <row r="227" spans="1:17" x14ac:dyDescent="0.25">
      <c r="A227" s="1">
        <v>42064</v>
      </c>
      <c r="B227" s="40">
        <f t="shared" si="37"/>
        <v>0</v>
      </c>
      <c r="C227" s="40">
        <f t="shared" si="38"/>
        <v>0</v>
      </c>
      <c r="D227" s="40">
        <f t="shared" si="39"/>
        <v>0</v>
      </c>
      <c r="E227" s="18">
        <f t="shared" si="40"/>
        <v>58601.871915849872</v>
      </c>
      <c r="F227" s="20">
        <f t="shared" si="34"/>
        <v>715280.42581539648</v>
      </c>
      <c r="G227" s="16">
        <f t="shared" si="35"/>
        <v>59606.70215128304</v>
      </c>
      <c r="L227" s="62">
        <f>+'Customer Forecast by Rate Code'!D11</f>
        <v>5523</v>
      </c>
    </row>
    <row r="228" spans="1:17" x14ac:dyDescent="0.25">
      <c r="A228" s="1">
        <v>42095</v>
      </c>
      <c r="B228" s="40">
        <f t="shared" si="37"/>
        <v>0</v>
      </c>
      <c r="C228" s="40">
        <f t="shared" si="38"/>
        <v>0</v>
      </c>
      <c r="D228" s="40">
        <f t="shared" si="39"/>
        <v>0</v>
      </c>
      <c r="E228" s="18">
        <f t="shared" si="40"/>
        <v>58463.935226567584</v>
      </c>
      <c r="F228" s="20">
        <f t="shared" si="34"/>
        <v>712976.36104196403</v>
      </c>
      <c r="G228" s="16">
        <f t="shared" si="35"/>
        <v>59414.696753497003</v>
      </c>
      <c r="L228" s="62">
        <v>5510</v>
      </c>
    </row>
    <row r="229" spans="1:17" x14ac:dyDescent="0.25">
      <c r="A229" s="1">
        <v>42125</v>
      </c>
      <c r="B229" s="40">
        <f t="shared" si="37"/>
        <v>0</v>
      </c>
      <c r="C229" s="40">
        <f t="shared" si="38"/>
        <v>0</v>
      </c>
      <c r="D229" s="40">
        <f t="shared" si="39"/>
        <v>0</v>
      </c>
      <c r="E229" s="18">
        <f t="shared" si="40"/>
        <v>58485.156255687936</v>
      </c>
      <c r="F229" s="20">
        <f t="shared" si="34"/>
        <v>710984.51729765197</v>
      </c>
      <c r="G229" s="16">
        <f t="shared" si="35"/>
        <v>59248.709774804331</v>
      </c>
      <c r="L229" s="62">
        <v>5512</v>
      </c>
    </row>
    <row r="230" spans="1:17" x14ac:dyDescent="0.25">
      <c r="A230" s="1">
        <v>42156</v>
      </c>
      <c r="B230" s="40">
        <f t="shared" si="37"/>
        <v>0</v>
      </c>
      <c r="C230" s="40">
        <f t="shared" si="38"/>
        <v>0</v>
      </c>
      <c r="D230" s="40">
        <f t="shared" si="39"/>
        <v>0</v>
      </c>
      <c r="E230" s="18">
        <f t="shared" si="40"/>
        <v>58272.945964484425</v>
      </c>
      <c r="F230" s="20">
        <f t="shared" si="34"/>
        <v>709231.46326213644</v>
      </c>
      <c r="G230" s="16">
        <f t="shared" si="35"/>
        <v>59102.621938511373</v>
      </c>
      <c r="L230" s="62">
        <v>5492</v>
      </c>
    </row>
    <row r="231" spans="1:17" x14ac:dyDescent="0.25">
      <c r="A231" s="1">
        <v>42186</v>
      </c>
      <c r="B231" s="40">
        <f t="shared" si="37"/>
        <v>0</v>
      </c>
      <c r="C231" s="40">
        <f t="shared" si="38"/>
        <v>0</v>
      </c>
      <c r="D231" s="40">
        <f t="shared" si="39"/>
        <v>0</v>
      </c>
      <c r="E231" s="18">
        <f t="shared" si="40"/>
        <v>58219.893391683545</v>
      </c>
      <c r="F231" s="20">
        <f t="shared" si="34"/>
        <v>707324.35665382002</v>
      </c>
      <c r="G231" s="16">
        <f t="shared" si="35"/>
        <v>58943.696387818338</v>
      </c>
      <c r="L231" s="62">
        <v>5487</v>
      </c>
    </row>
    <row r="232" spans="1:17" x14ac:dyDescent="0.25">
      <c r="A232" s="1">
        <v>42217</v>
      </c>
      <c r="B232" s="40">
        <f t="shared" si="37"/>
        <v>0</v>
      </c>
      <c r="C232" s="40">
        <f t="shared" si="38"/>
        <v>0</v>
      </c>
      <c r="D232" s="40">
        <f t="shared" si="39"/>
        <v>0</v>
      </c>
      <c r="E232" s="18">
        <f t="shared" si="40"/>
        <v>58092.567216961441</v>
      </c>
      <c r="F232" s="20">
        <f t="shared" si="34"/>
        <v>705666.92387078144</v>
      </c>
      <c r="G232" s="16">
        <f t="shared" si="35"/>
        <v>58805.576989231784</v>
      </c>
      <c r="L232" s="62">
        <v>5475</v>
      </c>
    </row>
    <row r="233" spans="1:17" x14ac:dyDescent="0.25">
      <c r="A233" s="1">
        <v>42248</v>
      </c>
      <c r="B233" s="40">
        <f t="shared" si="37"/>
        <v>0</v>
      </c>
      <c r="C233" s="40">
        <f t="shared" si="38"/>
        <v>0</v>
      </c>
      <c r="D233" s="40">
        <f t="shared" si="39"/>
        <v>0</v>
      </c>
      <c r="E233" s="18">
        <f t="shared" si="40"/>
        <v>58060.735673280913</v>
      </c>
      <c r="F233" s="20">
        <f t="shared" si="34"/>
        <v>704029.65954406234</v>
      </c>
      <c r="G233" s="16">
        <f t="shared" si="35"/>
        <v>58669.138295338525</v>
      </c>
      <c r="L233" s="62">
        <v>5472</v>
      </c>
    </row>
    <row r="234" spans="1:17" x14ac:dyDescent="0.25">
      <c r="A234" s="1">
        <v>42278</v>
      </c>
      <c r="B234" s="40">
        <f t="shared" si="37"/>
        <v>0</v>
      </c>
      <c r="C234" s="40">
        <f t="shared" si="38"/>
        <v>0</v>
      </c>
      <c r="D234" s="40">
        <f t="shared" si="39"/>
        <v>0</v>
      </c>
      <c r="E234" s="18">
        <f t="shared" si="40"/>
        <v>58028.904129600385</v>
      </c>
      <c r="F234" s="20">
        <f t="shared" si="34"/>
        <v>702596.5636736626</v>
      </c>
      <c r="G234" s="16">
        <f t="shared" si="35"/>
        <v>58549.713639471884</v>
      </c>
      <c r="L234" s="62">
        <v>5469</v>
      </c>
    </row>
    <row r="235" spans="1:17" x14ac:dyDescent="0.25">
      <c r="A235" s="1">
        <v>42309</v>
      </c>
      <c r="B235" s="40">
        <f t="shared" si="37"/>
        <v>0</v>
      </c>
      <c r="C235" s="40">
        <f t="shared" si="38"/>
        <v>0</v>
      </c>
      <c r="D235" s="40">
        <f t="shared" si="39"/>
        <v>0</v>
      </c>
      <c r="E235" s="18">
        <f t="shared" si="40"/>
        <v>57997.072585919857</v>
      </c>
      <c r="F235" s="20">
        <f t="shared" si="34"/>
        <v>701217.63625958248</v>
      </c>
      <c r="G235" s="16">
        <f t="shared" si="35"/>
        <v>58434.803021631873</v>
      </c>
      <c r="L235" s="62">
        <v>5466</v>
      </c>
    </row>
    <row r="236" spans="1:17" x14ac:dyDescent="0.25">
      <c r="A236" s="27">
        <v>42339</v>
      </c>
      <c r="B236" s="46">
        <f t="shared" ref="B236" si="41">+I236*N$225</f>
        <v>0</v>
      </c>
      <c r="C236" s="46">
        <f t="shared" ref="C236:C247" si="42">+J236*O$225</f>
        <v>0</v>
      </c>
      <c r="D236" s="46">
        <f t="shared" ref="D236:D247" si="43">+K236*P$225</f>
        <v>0</v>
      </c>
      <c r="E236" s="53">
        <f t="shared" si="40"/>
        <v>57965.241042239337</v>
      </c>
      <c r="F236" s="31">
        <f t="shared" si="34"/>
        <v>699805.87730182183</v>
      </c>
      <c r="G236" s="33">
        <f t="shared" si="35"/>
        <v>58317.156441818486</v>
      </c>
      <c r="I236" s="43"/>
      <c r="J236" s="43"/>
      <c r="K236" s="43"/>
      <c r="L236" s="63">
        <v>5463</v>
      </c>
    </row>
    <row r="237" spans="1:17" x14ac:dyDescent="0.25">
      <c r="A237" s="1">
        <v>42370</v>
      </c>
      <c r="B237" s="40">
        <f>+I237*N$225</f>
        <v>0</v>
      </c>
      <c r="C237" s="40">
        <f t="shared" si="42"/>
        <v>0</v>
      </c>
      <c r="D237" s="40">
        <f t="shared" si="43"/>
        <v>0</v>
      </c>
      <c r="E237" s="18">
        <f t="shared" si="40"/>
        <v>57933.409498558809</v>
      </c>
      <c r="F237" s="20">
        <f t="shared" si="34"/>
        <v>698829.70996228582</v>
      </c>
      <c r="G237" s="16">
        <f t="shared" si="35"/>
        <v>58235.809163523816</v>
      </c>
      <c r="L237" s="62">
        <v>5460</v>
      </c>
    </row>
    <row r="238" spans="1:17" x14ac:dyDescent="0.25">
      <c r="A238" s="1">
        <v>42401</v>
      </c>
      <c r="B238" s="40">
        <f t="shared" ref="B238:B248" si="44">+I238*N$225</f>
        <v>0</v>
      </c>
      <c r="C238" s="40">
        <f t="shared" si="42"/>
        <v>0</v>
      </c>
      <c r="D238" s="40">
        <f t="shared" si="43"/>
        <v>0</v>
      </c>
      <c r="E238" s="18">
        <f t="shared" si="40"/>
        <v>57901.577954878281</v>
      </c>
      <c r="F238" s="20">
        <f t="shared" si="34"/>
        <v>698023.31085571251</v>
      </c>
      <c r="G238" s="16">
        <f t="shared" si="35"/>
        <v>58168.609237976045</v>
      </c>
      <c r="L238" s="62">
        <v>5457</v>
      </c>
    </row>
    <row r="239" spans="1:17" x14ac:dyDescent="0.25">
      <c r="A239" s="1">
        <v>42430</v>
      </c>
      <c r="B239" s="40">
        <f t="shared" si="44"/>
        <v>0</v>
      </c>
      <c r="C239" s="40">
        <f t="shared" si="42"/>
        <v>0</v>
      </c>
      <c r="D239" s="40">
        <f t="shared" si="43"/>
        <v>0</v>
      </c>
      <c r="E239" s="18">
        <f t="shared" si="40"/>
        <v>57869.746411197753</v>
      </c>
      <c r="F239" s="20">
        <f t="shared" si="34"/>
        <v>697291.18535106035</v>
      </c>
      <c r="G239" s="16">
        <f t="shared" si="35"/>
        <v>58107.59877925503</v>
      </c>
      <c r="L239" s="62">
        <v>5454</v>
      </c>
    </row>
    <row r="240" spans="1:17" x14ac:dyDescent="0.25">
      <c r="A240" s="1">
        <v>42461</v>
      </c>
      <c r="B240" s="40">
        <f t="shared" si="44"/>
        <v>0</v>
      </c>
      <c r="C240" s="40">
        <f t="shared" si="42"/>
        <v>0</v>
      </c>
      <c r="D240" s="40">
        <f t="shared" si="43"/>
        <v>0</v>
      </c>
      <c r="E240" s="18">
        <f t="shared" si="40"/>
        <v>57837.914867517226</v>
      </c>
      <c r="F240" s="20">
        <f t="shared" si="34"/>
        <v>696665.16499200987</v>
      </c>
      <c r="G240" s="16">
        <f t="shared" si="35"/>
        <v>58055.430416000825</v>
      </c>
      <c r="L240" s="62">
        <v>5451</v>
      </c>
    </row>
    <row r="241" spans="1:12" x14ac:dyDescent="0.25">
      <c r="A241" s="1">
        <v>42491</v>
      </c>
      <c r="B241" s="40">
        <f t="shared" si="44"/>
        <v>0</v>
      </c>
      <c r="C241" s="40">
        <f t="shared" si="42"/>
        <v>0</v>
      </c>
      <c r="D241" s="40">
        <f t="shared" si="43"/>
        <v>0</v>
      </c>
      <c r="E241" s="18">
        <f t="shared" si="40"/>
        <v>57806.083323836698</v>
      </c>
      <c r="F241" s="20">
        <f t="shared" si="34"/>
        <v>695986.09206015861</v>
      </c>
      <c r="G241" s="16">
        <f t="shared" si="35"/>
        <v>57998.841005013215</v>
      </c>
      <c r="L241" s="62">
        <v>5448</v>
      </c>
    </row>
    <row r="242" spans="1:12" x14ac:dyDescent="0.25">
      <c r="A242" s="1">
        <v>42522</v>
      </c>
      <c r="B242" s="40">
        <f t="shared" si="44"/>
        <v>0</v>
      </c>
      <c r="C242" s="40">
        <f t="shared" si="42"/>
        <v>0</v>
      </c>
      <c r="D242" s="40">
        <f t="shared" si="43"/>
        <v>0</v>
      </c>
      <c r="E242" s="18">
        <f t="shared" si="40"/>
        <v>57774.25178015617</v>
      </c>
      <c r="F242" s="20">
        <f t="shared" si="34"/>
        <v>695487.39787583041</v>
      </c>
      <c r="G242" s="16">
        <f t="shared" si="35"/>
        <v>57957.283156319201</v>
      </c>
      <c r="L242" s="62">
        <v>5445</v>
      </c>
    </row>
    <row r="243" spans="1:12" x14ac:dyDescent="0.25">
      <c r="A243" s="1">
        <v>42552</v>
      </c>
      <c r="B243" s="40">
        <f t="shared" si="44"/>
        <v>0</v>
      </c>
      <c r="C243" s="40">
        <f t="shared" si="42"/>
        <v>0</v>
      </c>
      <c r="D243" s="40">
        <f t="shared" si="43"/>
        <v>0</v>
      </c>
      <c r="E243" s="18">
        <f t="shared" si="40"/>
        <v>57742.420236475649</v>
      </c>
      <c r="F243" s="20">
        <f t="shared" si="34"/>
        <v>695009.9247206226</v>
      </c>
      <c r="G243" s="16">
        <f t="shared" si="35"/>
        <v>57917.493726718552</v>
      </c>
      <c r="L243" s="62">
        <v>5442</v>
      </c>
    </row>
    <row r="244" spans="1:12" x14ac:dyDescent="0.25">
      <c r="A244" s="1">
        <v>42583</v>
      </c>
      <c r="B244" s="40">
        <f t="shared" si="44"/>
        <v>0</v>
      </c>
      <c r="C244" s="40">
        <f t="shared" si="42"/>
        <v>0</v>
      </c>
      <c r="D244" s="40">
        <f t="shared" si="43"/>
        <v>0</v>
      </c>
      <c r="E244" s="18">
        <f t="shared" si="40"/>
        <v>57710.588692795121</v>
      </c>
      <c r="F244" s="20">
        <f t="shared" si="34"/>
        <v>694627.94619645621</v>
      </c>
      <c r="G244" s="16">
        <f t="shared" si="35"/>
        <v>57885.662183038017</v>
      </c>
      <c r="L244" s="62">
        <v>5439</v>
      </c>
    </row>
    <row r="245" spans="1:12" x14ac:dyDescent="0.25">
      <c r="A245" s="1">
        <v>42614</v>
      </c>
      <c r="B245" s="40">
        <f t="shared" si="44"/>
        <v>0</v>
      </c>
      <c r="C245" s="40">
        <f t="shared" si="42"/>
        <v>0</v>
      </c>
      <c r="D245" s="40">
        <f t="shared" si="43"/>
        <v>0</v>
      </c>
      <c r="E245" s="18">
        <f t="shared" si="40"/>
        <v>57678.757149114594</v>
      </c>
      <c r="F245" s="20">
        <f t="shared" si="34"/>
        <v>694245.96767228993</v>
      </c>
      <c r="G245" s="16">
        <f t="shared" si="35"/>
        <v>57853.830639357497</v>
      </c>
      <c r="L245" s="62">
        <v>5436</v>
      </c>
    </row>
    <row r="246" spans="1:12" x14ac:dyDescent="0.25">
      <c r="A246" s="1">
        <v>42644</v>
      </c>
      <c r="B246" s="40">
        <f t="shared" si="44"/>
        <v>0</v>
      </c>
      <c r="C246" s="40">
        <f t="shared" si="42"/>
        <v>0</v>
      </c>
      <c r="D246" s="40">
        <f t="shared" si="43"/>
        <v>0</v>
      </c>
      <c r="E246" s="18">
        <f t="shared" si="40"/>
        <v>57646.925605434066</v>
      </c>
      <c r="F246" s="20">
        <f t="shared" si="34"/>
        <v>693863.98914812366</v>
      </c>
      <c r="G246" s="16">
        <f t="shared" si="35"/>
        <v>57821.999095676969</v>
      </c>
      <c r="L246" s="62">
        <v>5433</v>
      </c>
    </row>
    <row r="247" spans="1:12" x14ac:dyDescent="0.25">
      <c r="A247" s="1">
        <v>42675</v>
      </c>
      <c r="B247" s="40">
        <f t="shared" si="44"/>
        <v>0</v>
      </c>
      <c r="C247" s="40">
        <f t="shared" si="42"/>
        <v>0</v>
      </c>
      <c r="D247" s="40">
        <f t="shared" si="43"/>
        <v>0</v>
      </c>
      <c r="E247" s="18">
        <f t="shared" si="40"/>
        <v>57615.094061753538</v>
      </c>
      <c r="F247" s="20">
        <f t="shared" si="34"/>
        <v>693482.01062395726</v>
      </c>
      <c r="G247" s="16">
        <f t="shared" si="35"/>
        <v>57790.167551996441</v>
      </c>
      <c r="L247" s="62">
        <v>5430</v>
      </c>
    </row>
    <row r="248" spans="1:12" x14ac:dyDescent="0.25">
      <c r="A248" s="27">
        <v>42705</v>
      </c>
      <c r="B248" s="46">
        <f t="shared" si="44"/>
        <v>0</v>
      </c>
      <c r="C248" s="46">
        <f t="shared" ref="C248:C284" si="45">+J248*O$225</f>
        <v>0</v>
      </c>
      <c r="D248" s="46">
        <f t="shared" ref="D248:D284" si="46">+K248*P$225</f>
        <v>0</v>
      </c>
      <c r="E248" s="30">
        <f t="shared" si="40"/>
        <v>57583.26251807301</v>
      </c>
      <c r="F248" s="31">
        <f t="shared" si="34"/>
        <v>693100.03209979087</v>
      </c>
      <c r="G248" s="33">
        <f t="shared" si="35"/>
        <v>57758.336008315906</v>
      </c>
      <c r="I248" s="43"/>
      <c r="J248" s="43"/>
      <c r="K248" s="43"/>
      <c r="L248" s="63">
        <v>5427</v>
      </c>
    </row>
    <row r="249" spans="1:12" x14ac:dyDescent="0.25">
      <c r="A249" s="1">
        <v>42736</v>
      </c>
      <c r="B249" s="40">
        <f>+I249*N$225</f>
        <v>0</v>
      </c>
      <c r="C249" s="40">
        <f t="shared" si="45"/>
        <v>0</v>
      </c>
      <c r="D249" s="40">
        <f t="shared" si="46"/>
        <v>0</v>
      </c>
      <c r="E249" s="18">
        <f t="shared" si="40"/>
        <v>57551.430974392482</v>
      </c>
      <c r="F249" s="20">
        <f t="shared" si="34"/>
        <v>692718.05357562448</v>
      </c>
      <c r="G249" s="16">
        <f t="shared" si="35"/>
        <v>57726.504464635371</v>
      </c>
      <c r="L249" s="62">
        <v>5424</v>
      </c>
    </row>
    <row r="250" spans="1:12" x14ac:dyDescent="0.25">
      <c r="A250" s="1">
        <v>42767</v>
      </c>
      <c r="B250" s="40">
        <f t="shared" ref="B250:B260" si="47">+I250*N$225</f>
        <v>0</v>
      </c>
      <c r="C250" s="40">
        <f t="shared" si="45"/>
        <v>0</v>
      </c>
      <c r="D250" s="40">
        <f t="shared" si="46"/>
        <v>0</v>
      </c>
      <c r="E250" s="18">
        <f t="shared" si="40"/>
        <v>57519.599430711962</v>
      </c>
      <c r="F250" s="20">
        <f t="shared" si="34"/>
        <v>692336.0750514582</v>
      </c>
      <c r="G250" s="16">
        <f t="shared" si="35"/>
        <v>57694.67292095485</v>
      </c>
      <c r="L250" s="62">
        <v>5421</v>
      </c>
    </row>
    <row r="251" spans="1:12" x14ac:dyDescent="0.25">
      <c r="A251" s="1">
        <v>42795</v>
      </c>
      <c r="B251" s="40">
        <f t="shared" si="47"/>
        <v>0</v>
      </c>
      <c r="C251" s="40">
        <f t="shared" si="45"/>
        <v>0</v>
      </c>
      <c r="D251" s="40">
        <f t="shared" si="46"/>
        <v>0</v>
      </c>
      <c r="E251" s="18">
        <f t="shared" si="40"/>
        <v>57487.767887031434</v>
      </c>
      <c r="F251" s="20">
        <f t="shared" si="34"/>
        <v>691954.09652729193</v>
      </c>
      <c r="G251" s="16">
        <f t="shared" si="35"/>
        <v>57662.84137727433</v>
      </c>
      <c r="L251" s="62">
        <v>5418</v>
      </c>
    </row>
    <row r="252" spans="1:12" x14ac:dyDescent="0.25">
      <c r="A252" s="1">
        <v>42826</v>
      </c>
      <c r="B252" s="40">
        <f t="shared" si="47"/>
        <v>0</v>
      </c>
      <c r="C252" s="40">
        <f t="shared" si="45"/>
        <v>0</v>
      </c>
      <c r="D252" s="40">
        <f t="shared" si="46"/>
        <v>0</v>
      </c>
      <c r="E252" s="18">
        <f t="shared" si="40"/>
        <v>57455.936343350906</v>
      </c>
      <c r="F252" s="20">
        <f t="shared" si="34"/>
        <v>691572.11800312565</v>
      </c>
      <c r="G252" s="16">
        <f t="shared" si="35"/>
        <v>57631.009833593802</v>
      </c>
      <c r="L252" s="62">
        <v>5415</v>
      </c>
    </row>
    <row r="253" spans="1:12" x14ac:dyDescent="0.25">
      <c r="A253" s="1">
        <v>42856</v>
      </c>
      <c r="B253" s="40">
        <f t="shared" si="47"/>
        <v>0</v>
      </c>
      <c r="C253" s="40">
        <f t="shared" si="45"/>
        <v>0</v>
      </c>
      <c r="D253" s="40">
        <f t="shared" si="46"/>
        <v>0</v>
      </c>
      <c r="E253" s="18">
        <f t="shared" si="40"/>
        <v>57424.104799670378</v>
      </c>
      <c r="F253" s="20">
        <f t="shared" si="34"/>
        <v>691190.13947895938</v>
      </c>
      <c r="G253" s="16">
        <f t="shared" si="35"/>
        <v>57599.178289913281</v>
      </c>
      <c r="L253" s="62">
        <v>5412</v>
      </c>
    </row>
    <row r="254" spans="1:12" x14ac:dyDescent="0.25">
      <c r="A254" s="1">
        <v>42887</v>
      </c>
      <c r="B254" s="40">
        <f t="shared" si="47"/>
        <v>0</v>
      </c>
      <c r="C254" s="40">
        <f t="shared" si="45"/>
        <v>0</v>
      </c>
      <c r="D254" s="40">
        <f t="shared" si="46"/>
        <v>0</v>
      </c>
      <c r="E254" s="18">
        <f t="shared" si="40"/>
        <v>57392.27325598985</v>
      </c>
      <c r="F254" s="20">
        <f t="shared" si="34"/>
        <v>690808.16095479298</v>
      </c>
      <c r="G254" s="16">
        <f t="shared" si="35"/>
        <v>57567.346746232746</v>
      </c>
      <c r="L254" s="62">
        <v>5409</v>
      </c>
    </row>
    <row r="255" spans="1:12" x14ac:dyDescent="0.25">
      <c r="A255" s="1">
        <v>42917</v>
      </c>
      <c r="B255" s="40">
        <f t="shared" si="47"/>
        <v>0</v>
      </c>
      <c r="C255" s="40">
        <f t="shared" si="45"/>
        <v>0</v>
      </c>
      <c r="D255" s="40">
        <f t="shared" si="46"/>
        <v>0</v>
      </c>
      <c r="E255" s="18">
        <f t="shared" si="40"/>
        <v>57360.441712309323</v>
      </c>
      <c r="F255" s="20">
        <f t="shared" si="34"/>
        <v>690426.18243062671</v>
      </c>
      <c r="G255" s="16">
        <f t="shared" si="35"/>
        <v>57535.515202552226</v>
      </c>
      <c r="L255" s="62">
        <v>5406</v>
      </c>
    </row>
    <row r="256" spans="1:12" x14ac:dyDescent="0.25">
      <c r="A256" s="1">
        <v>42948</v>
      </c>
      <c r="B256" s="40">
        <f t="shared" si="47"/>
        <v>0</v>
      </c>
      <c r="C256" s="40">
        <f t="shared" si="45"/>
        <v>0</v>
      </c>
      <c r="D256" s="40">
        <f t="shared" si="46"/>
        <v>0</v>
      </c>
      <c r="E256" s="18">
        <f t="shared" si="40"/>
        <v>57328.610168628795</v>
      </c>
      <c r="F256" s="20">
        <f t="shared" si="34"/>
        <v>690044.20390646043</v>
      </c>
      <c r="G256" s="16">
        <f t="shared" si="35"/>
        <v>57503.683658871705</v>
      </c>
      <c r="L256" s="62">
        <v>5403</v>
      </c>
    </row>
    <row r="257" spans="1:12" x14ac:dyDescent="0.25">
      <c r="A257" s="1">
        <v>42979</v>
      </c>
      <c r="B257" s="40">
        <f t="shared" si="47"/>
        <v>0</v>
      </c>
      <c r="C257" s="40">
        <f t="shared" si="45"/>
        <v>0</v>
      </c>
      <c r="D257" s="40">
        <f t="shared" si="46"/>
        <v>0</v>
      </c>
      <c r="E257" s="18">
        <f t="shared" si="40"/>
        <v>57296.778624948274</v>
      </c>
      <c r="F257" s="20">
        <f t="shared" si="34"/>
        <v>689662.22538229392</v>
      </c>
      <c r="G257" s="16">
        <f t="shared" si="35"/>
        <v>57471.852115191163</v>
      </c>
      <c r="L257" s="62">
        <v>5400</v>
      </c>
    </row>
    <row r="258" spans="1:12" x14ac:dyDescent="0.25">
      <c r="A258" s="1">
        <v>43009</v>
      </c>
      <c r="B258" s="40">
        <f t="shared" si="47"/>
        <v>0</v>
      </c>
      <c r="C258" s="40">
        <f t="shared" si="45"/>
        <v>0</v>
      </c>
      <c r="D258" s="40">
        <f t="shared" si="46"/>
        <v>0</v>
      </c>
      <c r="E258" s="18">
        <f t="shared" si="40"/>
        <v>57264.947081267746</v>
      </c>
      <c r="F258" s="20">
        <f t="shared" si="34"/>
        <v>689280.24685812765</v>
      </c>
      <c r="G258" s="16">
        <f t="shared" si="35"/>
        <v>57440.020571510635</v>
      </c>
      <c r="L258" s="62">
        <v>5397</v>
      </c>
    </row>
    <row r="259" spans="1:12" x14ac:dyDescent="0.25">
      <c r="A259" s="1">
        <v>43040</v>
      </c>
      <c r="B259" s="40">
        <f t="shared" si="47"/>
        <v>0</v>
      </c>
      <c r="C259" s="40">
        <f t="shared" si="45"/>
        <v>0</v>
      </c>
      <c r="D259" s="40">
        <f t="shared" si="46"/>
        <v>0</v>
      </c>
      <c r="E259" s="18">
        <f t="shared" si="40"/>
        <v>57233.115537587219</v>
      </c>
      <c r="F259" s="20">
        <f t="shared" si="34"/>
        <v>688898.26833396126</v>
      </c>
      <c r="G259" s="16">
        <f t="shared" si="35"/>
        <v>57408.189027830107</v>
      </c>
      <c r="L259" s="62">
        <v>5394</v>
      </c>
    </row>
    <row r="260" spans="1:12" x14ac:dyDescent="0.25">
      <c r="A260" s="27">
        <v>43070</v>
      </c>
      <c r="B260" s="46">
        <f t="shared" si="47"/>
        <v>0</v>
      </c>
      <c r="C260" s="46">
        <f t="shared" si="45"/>
        <v>0</v>
      </c>
      <c r="D260" s="46">
        <f t="shared" si="46"/>
        <v>0</v>
      </c>
      <c r="E260" s="30">
        <f t="shared" si="40"/>
        <v>57201.283993906691</v>
      </c>
      <c r="F260" s="31">
        <f t="shared" si="34"/>
        <v>688516.2898097951</v>
      </c>
      <c r="G260" s="33">
        <f t="shared" si="35"/>
        <v>57376.357484149594</v>
      </c>
      <c r="I260" s="43"/>
      <c r="J260" s="43"/>
      <c r="K260" s="43"/>
      <c r="L260" s="63">
        <v>5391</v>
      </c>
    </row>
    <row r="261" spans="1:12" x14ac:dyDescent="0.25">
      <c r="A261" s="1">
        <v>43101</v>
      </c>
      <c r="B261" s="40">
        <f>+I261*N$225</f>
        <v>0</v>
      </c>
      <c r="C261" s="40">
        <f t="shared" si="45"/>
        <v>0</v>
      </c>
      <c r="D261" s="40">
        <f t="shared" si="46"/>
        <v>0</v>
      </c>
      <c r="E261" s="18">
        <f t="shared" si="40"/>
        <v>57169.452450226163</v>
      </c>
      <c r="F261" s="20">
        <f t="shared" si="34"/>
        <v>688134.3112856287</v>
      </c>
      <c r="G261" s="16">
        <f t="shared" si="35"/>
        <v>57344.525940469059</v>
      </c>
      <c r="L261" s="62">
        <v>5388</v>
      </c>
    </row>
    <row r="262" spans="1:12" x14ac:dyDescent="0.25">
      <c r="A262" s="1">
        <v>43132</v>
      </c>
      <c r="B262" s="40">
        <f t="shared" ref="B262:B272" si="48">+I262*N$225</f>
        <v>0</v>
      </c>
      <c r="C262" s="40">
        <f t="shared" si="45"/>
        <v>0</v>
      </c>
      <c r="D262" s="40">
        <f t="shared" si="46"/>
        <v>0</v>
      </c>
      <c r="E262" s="18">
        <f t="shared" si="40"/>
        <v>57137.620906545635</v>
      </c>
      <c r="F262" s="20">
        <f t="shared" si="34"/>
        <v>687752.33276146243</v>
      </c>
      <c r="G262" s="16">
        <f t="shared" si="35"/>
        <v>57312.694396788538</v>
      </c>
      <c r="L262" s="62">
        <v>5385</v>
      </c>
    </row>
    <row r="263" spans="1:12" x14ac:dyDescent="0.25">
      <c r="A263" s="1">
        <v>43160</v>
      </c>
      <c r="B263" s="40">
        <f t="shared" si="48"/>
        <v>0</v>
      </c>
      <c r="C263" s="40">
        <f t="shared" si="45"/>
        <v>0</v>
      </c>
      <c r="D263" s="40">
        <f t="shared" si="46"/>
        <v>0</v>
      </c>
      <c r="E263" s="18">
        <f t="shared" si="40"/>
        <v>57105.789362865107</v>
      </c>
      <c r="F263" s="20">
        <f t="shared" si="34"/>
        <v>687370.35423729615</v>
      </c>
      <c r="G263" s="16">
        <f t="shared" si="35"/>
        <v>57280.86285310801</v>
      </c>
      <c r="L263" s="62">
        <v>5382</v>
      </c>
    </row>
    <row r="264" spans="1:12" x14ac:dyDescent="0.25">
      <c r="A264" s="1">
        <v>43191</v>
      </c>
      <c r="B264" s="40">
        <f t="shared" si="48"/>
        <v>0</v>
      </c>
      <c r="C264" s="40">
        <f t="shared" si="45"/>
        <v>0</v>
      </c>
      <c r="D264" s="40">
        <f t="shared" si="46"/>
        <v>0</v>
      </c>
      <c r="E264" s="18">
        <f t="shared" si="40"/>
        <v>57073.957819184579</v>
      </c>
      <c r="F264" s="20">
        <f t="shared" si="34"/>
        <v>686988.37571312976</v>
      </c>
      <c r="G264" s="16">
        <f t="shared" si="35"/>
        <v>57249.031309427482</v>
      </c>
      <c r="L264" s="62">
        <v>5379</v>
      </c>
    </row>
    <row r="265" spans="1:12" x14ac:dyDescent="0.25">
      <c r="A265" s="1">
        <v>43221</v>
      </c>
      <c r="B265" s="40">
        <f t="shared" si="48"/>
        <v>0</v>
      </c>
      <c r="C265" s="40">
        <f t="shared" si="45"/>
        <v>0</v>
      </c>
      <c r="D265" s="40">
        <f t="shared" si="46"/>
        <v>0</v>
      </c>
      <c r="E265" s="18">
        <f t="shared" si="40"/>
        <v>57042.126275504059</v>
      </c>
      <c r="F265" s="20">
        <f t="shared" si="34"/>
        <v>686606.39718896337</v>
      </c>
      <c r="G265" s="16">
        <f t="shared" si="35"/>
        <v>57217.199765746947</v>
      </c>
      <c r="L265" s="62">
        <v>5376</v>
      </c>
    </row>
    <row r="266" spans="1:12" x14ac:dyDescent="0.25">
      <c r="A266" s="1">
        <v>43252</v>
      </c>
      <c r="B266" s="40">
        <f t="shared" si="48"/>
        <v>0</v>
      </c>
      <c r="C266" s="40">
        <f t="shared" si="45"/>
        <v>0</v>
      </c>
      <c r="D266" s="40">
        <f t="shared" si="46"/>
        <v>0</v>
      </c>
      <c r="E266" s="18">
        <f t="shared" si="40"/>
        <v>57010.294731823531</v>
      </c>
      <c r="F266" s="20">
        <f t="shared" si="34"/>
        <v>686224.41866479709</v>
      </c>
      <c r="G266" s="16">
        <f t="shared" si="35"/>
        <v>57185.368222066427</v>
      </c>
      <c r="L266" s="62">
        <v>5373</v>
      </c>
    </row>
    <row r="267" spans="1:12" x14ac:dyDescent="0.25">
      <c r="A267" s="1">
        <v>43282</v>
      </c>
      <c r="B267" s="40">
        <f t="shared" si="48"/>
        <v>0</v>
      </c>
      <c r="C267" s="40">
        <f t="shared" si="45"/>
        <v>0</v>
      </c>
      <c r="D267" s="40">
        <f t="shared" si="46"/>
        <v>0</v>
      </c>
      <c r="E267" s="18">
        <f t="shared" si="40"/>
        <v>56978.463188143003</v>
      </c>
      <c r="F267" s="20">
        <f t="shared" si="34"/>
        <v>685842.4401406307</v>
      </c>
      <c r="G267" s="16">
        <f t="shared" si="35"/>
        <v>57153.536678385892</v>
      </c>
      <c r="L267" s="62">
        <v>5370</v>
      </c>
    </row>
    <row r="268" spans="1:12" x14ac:dyDescent="0.25">
      <c r="A268" s="1">
        <v>43313</v>
      </c>
      <c r="B268" s="40">
        <f t="shared" si="48"/>
        <v>0</v>
      </c>
      <c r="C268" s="40">
        <f t="shared" si="45"/>
        <v>0</v>
      </c>
      <c r="D268" s="40">
        <f t="shared" si="46"/>
        <v>0</v>
      </c>
      <c r="E268" s="18">
        <f t="shared" si="40"/>
        <v>56946.631644462475</v>
      </c>
      <c r="F268" s="20">
        <f t="shared" si="34"/>
        <v>685460.46161646442</v>
      </c>
      <c r="G268" s="16">
        <f t="shared" si="35"/>
        <v>57121.705134705371</v>
      </c>
      <c r="L268" s="62">
        <v>5367</v>
      </c>
    </row>
    <row r="269" spans="1:12" x14ac:dyDescent="0.25">
      <c r="A269" s="1">
        <v>43344</v>
      </c>
      <c r="B269" s="40">
        <f t="shared" si="48"/>
        <v>0</v>
      </c>
      <c r="C269" s="40">
        <f t="shared" si="45"/>
        <v>0</v>
      </c>
      <c r="D269" s="40">
        <f t="shared" si="46"/>
        <v>0</v>
      </c>
      <c r="E269" s="18">
        <f t="shared" si="40"/>
        <v>56914.800100781948</v>
      </c>
      <c r="F269" s="20">
        <f t="shared" si="34"/>
        <v>685078.48309229815</v>
      </c>
      <c r="G269" s="16">
        <f t="shared" si="35"/>
        <v>57089.873591024843</v>
      </c>
      <c r="L269" s="62">
        <v>5364</v>
      </c>
    </row>
    <row r="270" spans="1:12" x14ac:dyDescent="0.25">
      <c r="A270" s="1">
        <v>43374</v>
      </c>
      <c r="B270" s="40">
        <f t="shared" si="48"/>
        <v>0</v>
      </c>
      <c r="C270" s="40">
        <f t="shared" si="45"/>
        <v>0</v>
      </c>
      <c r="D270" s="40">
        <f t="shared" si="46"/>
        <v>0</v>
      </c>
      <c r="E270" s="18">
        <f t="shared" si="40"/>
        <v>56882.96855710142</v>
      </c>
      <c r="F270" s="20">
        <f t="shared" si="34"/>
        <v>684696.50456813187</v>
      </c>
      <c r="G270" s="16">
        <f t="shared" si="35"/>
        <v>57058.042047344323</v>
      </c>
      <c r="L270" s="62">
        <v>5361</v>
      </c>
    </row>
    <row r="271" spans="1:12" x14ac:dyDescent="0.25">
      <c r="A271" s="44">
        <v>43405</v>
      </c>
      <c r="B271" s="40">
        <f t="shared" si="48"/>
        <v>0</v>
      </c>
      <c r="C271" s="40">
        <f t="shared" si="45"/>
        <v>0</v>
      </c>
      <c r="D271" s="40">
        <f t="shared" si="46"/>
        <v>0</v>
      </c>
      <c r="E271" s="18">
        <f t="shared" si="40"/>
        <v>56851.137013420892</v>
      </c>
      <c r="F271" s="20">
        <f t="shared" si="34"/>
        <v>684314.52604396548</v>
      </c>
      <c r="G271" s="16">
        <f t="shared" si="35"/>
        <v>57026.210503663788</v>
      </c>
      <c r="I271" s="45"/>
      <c r="J271" s="45"/>
      <c r="K271" s="45"/>
      <c r="L271" s="62">
        <v>5358</v>
      </c>
    </row>
    <row r="272" spans="1:12" x14ac:dyDescent="0.25">
      <c r="A272" s="27">
        <v>43435</v>
      </c>
      <c r="B272" s="46">
        <f t="shared" si="48"/>
        <v>0</v>
      </c>
      <c r="C272" s="46">
        <f t="shared" si="45"/>
        <v>0</v>
      </c>
      <c r="D272" s="46">
        <f t="shared" si="46"/>
        <v>0</v>
      </c>
      <c r="E272" s="30">
        <f t="shared" si="40"/>
        <v>56819.305469740371</v>
      </c>
      <c r="F272" s="31">
        <f t="shared" si="34"/>
        <v>683932.54751979921</v>
      </c>
      <c r="G272" s="33">
        <f t="shared" si="35"/>
        <v>56994.378959983267</v>
      </c>
      <c r="I272" s="43"/>
      <c r="J272" s="43"/>
      <c r="K272" s="43"/>
      <c r="L272" s="63">
        <v>5355</v>
      </c>
    </row>
    <row r="273" spans="1:12" outlineLevel="1" x14ac:dyDescent="0.25">
      <c r="A273" s="1">
        <v>43466</v>
      </c>
      <c r="B273" s="40">
        <f>+I273*N$225</f>
        <v>0</v>
      </c>
      <c r="C273" s="40">
        <f t="shared" si="45"/>
        <v>0</v>
      </c>
      <c r="D273" s="40">
        <f t="shared" si="46"/>
        <v>0</v>
      </c>
      <c r="E273" s="18">
        <f t="shared" si="40"/>
        <v>57869.746411197753</v>
      </c>
      <c r="F273" s="20">
        <f t="shared" si="34"/>
        <v>684632.84148077085</v>
      </c>
      <c r="G273" s="16">
        <f t="shared" si="35"/>
        <v>57052.736790064235</v>
      </c>
      <c r="L273" s="2">
        <v>5454</v>
      </c>
    </row>
    <row r="274" spans="1:12" outlineLevel="1" x14ac:dyDescent="0.25">
      <c r="A274" s="1">
        <v>43497</v>
      </c>
      <c r="B274" s="40">
        <f t="shared" ref="B274:B284" si="49">+I274*N$225</f>
        <v>0</v>
      </c>
      <c r="C274" s="40">
        <f t="shared" si="45"/>
        <v>0</v>
      </c>
      <c r="D274" s="40">
        <f t="shared" si="46"/>
        <v>0</v>
      </c>
      <c r="E274" s="18">
        <f t="shared" si="40"/>
        <v>57816.693838396874</v>
      </c>
      <c r="F274" s="20">
        <f t="shared" si="34"/>
        <v>685311.91441262199</v>
      </c>
      <c r="G274" s="16">
        <f t="shared" si="35"/>
        <v>57109.32620105183</v>
      </c>
      <c r="L274" s="2">
        <v>5449</v>
      </c>
    </row>
    <row r="275" spans="1:12" outlineLevel="1" x14ac:dyDescent="0.25">
      <c r="A275" s="1">
        <v>43525</v>
      </c>
      <c r="B275" s="40">
        <f t="shared" si="49"/>
        <v>0</v>
      </c>
      <c r="C275" s="40">
        <f t="shared" si="45"/>
        <v>0</v>
      </c>
      <c r="D275" s="40">
        <f t="shared" si="46"/>
        <v>0</v>
      </c>
      <c r="E275" s="18">
        <f t="shared" si="40"/>
        <v>57763.641265595994</v>
      </c>
      <c r="F275" s="20">
        <f t="shared" si="34"/>
        <v>685969.76631535299</v>
      </c>
      <c r="G275" s="16">
        <f t="shared" si="35"/>
        <v>57164.147192946082</v>
      </c>
      <c r="L275" s="2">
        <v>5444</v>
      </c>
    </row>
    <row r="276" spans="1:12" outlineLevel="1" x14ac:dyDescent="0.25">
      <c r="A276" s="1">
        <v>43556</v>
      </c>
      <c r="B276" s="40">
        <f t="shared" si="49"/>
        <v>0</v>
      </c>
      <c r="C276" s="40">
        <f t="shared" si="45"/>
        <v>0</v>
      </c>
      <c r="D276" s="40">
        <f t="shared" si="46"/>
        <v>0</v>
      </c>
      <c r="E276" s="18">
        <f t="shared" si="40"/>
        <v>57710.588692795121</v>
      </c>
      <c r="F276" s="20">
        <f t="shared" si="34"/>
        <v>686606.39718896348</v>
      </c>
      <c r="G276" s="16">
        <f t="shared" si="35"/>
        <v>57217.199765746955</v>
      </c>
      <c r="L276" s="2">
        <v>5439</v>
      </c>
    </row>
    <row r="277" spans="1:12" outlineLevel="1" x14ac:dyDescent="0.25">
      <c r="A277" s="1">
        <v>43586</v>
      </c>
      <c r="B277" s="40">
        <f t="shared" si="49"/>
        <v>0</v>
      </c>
      <c r="C277" s="40">
        <f t="shared" si="45"/>
        <v>0</v>
      </c>
      <c r="D277" s="40">
        <f t="shared" si="46"/>
        <v>0</v>
      </c>
      <c r="E277" s="18">
        <f t="shared" si="40"/>
        <v>57657.536119994242</v>
      </c>
      <c r="F277" s="20">
        <f t="shared" si="34"/>
        <v>687221.8070334536</v>
      </c>
      <c r="G277" s="16">
        <f t="shared" si="35"/>
        <v>57268.483919454469</v>
      </c>
      <c r="L277" s="2">
        <v>5434</v>
      </c>
    </row>
    <row r="278" spans="1:12" outlineLevel="1" x14ac:dyDescent="0.25">
      <c r="A278" s="1">
        <v>43617</v>
      </c>
      <c r="B278" s="40">
        <f t="shared" si="49"/>
        <v>0</v>
      </c>
      <c r="C278" s="40">
        <f t="shared" si="45"/>
        <v>0</v>
      </c>
      <c r="D278" s="40">
        <f t="shared" si="46"/>
        <v>0</v>
      </c>
      <c r="E278" s="18">
        <f t="shared" si="40"/>
        <v>57604.483547193362</v>
      </c>
      <c r="F278" s="20">
        <f t="shared" si="34"/>
        <v>687815.99584882334</v>
      </c>
      <c r="G278" s="16">
        <f t="shared" si="35"/>
        <v>57317.999654068612</v>
      </c>
      <c r="L278" s="2">
        <v>5429</v>
      </c>
    </row>
    <row r="279" spans="1:12" outlineLevel="1" x14ac:dyDescent="0.25">
      <c r="A279" s="1">
        <v>43647</v>
      </c>
      <c r="B279" s="40">
        <f t="shared" si="49"/>
        <v>0</v>
      </c>
      <c r="C279" s="40">
        <f t="shared" si="45"/>
        <v>0</v>
      </c>
      <c r="D279" s="40">
        <f t="shared" si="46"/>
        <v>0</v>
      </c>
      <c r="E279" s="18">
        <f t="shared" si="40"/>
        <v>57551.430974392482</v>
      </c>
      <c r="F279" s="20">
        <f t="shared" si="34"/>
        <v>688388.96363507293</v>
      </c>
      <c r="G279" s="16">
        <f t="shared" si="35"/>
        <v>57365.746969589411</v>
      </c>
      <c r="L279" s="2">
        <v>5424</v>
      </c>
    </row>
    <row r="280" spans="1:12" outlineLevel="1" x14ac:dyDescent="0.25">
      <c r="A280" s="1">
        <v>43678</v>
      </c>
      <c r="B280" s="40">
        <f t="shared" si="49"/>
        <v>0</v>
      </c>
      <c r="C280" s="40">
        <f t="shared" si="45"/>
        <v>0</v>
      </c>
      <c r="D280" s="40">
        <f t="shared" si="46"/>
        <v>0</v>
      </c>
      <c r="E280" s="18">
        <f t="shared" si="40"/>
        <v>57498.37840159161</v>
      </c>
      <c r="F280" s="20">
        <f t="shared" si="34"/>
        <v>688940.71039220202</v>
      </c>
      <c r="G280" s="16">
        <f t="shared" si="35"/>
        <v>57411.725866016837</v>
      </c>
      <c r="L280" s="2">
        <v>5419</v>
      </c>
    </row>
    <row r="281" spans="1:12" outlineLevel="1" x14ac:dyDescent="0.25">
      <c r="A281" s="1">
        <v>43709</v>
      </c>
      <c r="B281" s="40">
        <f t="shared" si="49"/>
        <v>0</v>
      </c>
      <c r="C281" s="40">
        <f t="shared" si="45"/>
        <v>0</v>
      </c>
      <c r="D281" s="40">
        <f t="shared" si="46"/>
        <v>0</v>
      </c>
      <c r="E281" s="18">
        <f t="shared" si="40"/>
        <v>57445.32582879073</v>
      </c>
      <c r="F281" s="20">
        <f t="shared" si="34"/>
        <v>689471.23612021084</v>
      </c>
      <c r="G281" s="16">
        <f t="shared" si="35"/>
        <v>57455.936343350906</v>
      </c>
      <c r="L281" s="2">
        <v>5414</v>
      </c>
    </row>
    <row r="282" spans="1:12" outlineLevel="1" x14ac:dyDescent="0.25">
      <c r="A282" s="1">
        <v>43739</v>
      </c>
      <c r="B282" s="40">
        <f t="shared" si="49"/>
        <v>0</v>
      </c>
      <c r="C282" s="40">
        <f t="shared" si="45"/>
        <v>0</v>
      </c>
      <c r="D282" s="40">
        <f t="shared" si="46"/>
        <v>0</v>
      </c>
      <c r="E282" s="18">
        <f t="shared" si="40"/>
        <v>57392.27325598985</v>
      </c>
      <c r="F282" s="20">
        <f t="shared" si="34"/>
        <v>689980.54081909929</v>
      </c>
      <c r="G282" s="16">
        <f t="shared" si="35"/>
        <v>57498.37840159161</v>
      </c>
      <c r="L282" s="2">
        <v>5409</v>
      </c>
    </row>
    <row r="283" spans="1:12" outlineLevel="1" x14ac:dyDescent="0.25">
      <c r="A283" s="1">
        <v>43770</v>
      </c>
      <c r="B283" s="40">
        <f t="shared" si="49"/>
        <v>0</v>
      </c>
      <c r="C283" s="40">
        <f t="shared" si="45"/>
        <v>0</v>
      </c>
      <c r="D283" s="40">
        <f t="shared" si="46"/>
        <v>0</v>
      </c>
      <c r="E283" s="18">
        <f t="shared" si="40"/>
        <v>57339.220683188971</v>
      </c>
      <c r="F283" s="20">
        <f t="shared" si="34"/>
        <v>690468.62448886735</v>
      </c>
      <c r="G283" s="16">
        <f t="shared" si="35"/>
        <v>57539.052040738949</v>
      </c>
      <c r="L283" s="2">
        <v>5404</v>
      </c>
    </row>
    <row r="284" spans="1:12" outlineLevel="1" x14ac:dyDescent="0.25">
      <c r="A284" s="27">
        <v>43800</v>
      </c>
      <c r="B284" s="46">
        <f t="shared" si="49"/>
        <v>0</v>
      </c>
      <c r="C284" s="46">
        <f t="shared" si="45"/>
        <v>0</v>
      </c>
      <c r="D284" s="46">
        <f t="shared" si="46"/>
        <v>0</v>
      </c>
      <c r="E284" s="30">
        <f t="shared" si="40"/>
        <v>57286.168110388098</v>
      </c>
      <c r="F284" s="31">
        <f t="shared" si="34"/>
        <v>690935.48712951515</v>
      </c>
      <c r="G284" s="33">
        <f t="shared" si="35"/>
        <v>57577.957260792929</v>
      </c>
      <c r="I284" s="43"/>
      <c r="J284" s="43"/>
      <c r="K284" s="43"/>
      <c r="L284" s="37">
        <v>5399</v>
      </c>
    </row>
    <row r="285" spans="1:12" collapsed="1" x14ac:dyDescent="0.25"/>
  </sheetData>
  <mergeCells count="3">
    <mergeCell ref="A7:G7"/>
    <mergeCell ref="I7:L7"/>
    <mergeCell ref="N7:Q7"/>
  </mergeCells>
  <phoneticPr fontId="6" type="noConversion"/>
  <pageMargins left="0.75" right="0.75" top="0.25" bottom="0.5" header="0.5" footer="0.25"/>
  <pageSetup scale="70" orientation="portrait" verticalDpi="300" r:id="rId1"/>
  <headerFooter alignWithMargins="0">
    <oddFooter>&amp;L&amp;BFlorida Power &amp;&amp; Light Confidential&amp;B&amp;C&amp;A&amp;RPage &amp;P</oddFooter>
  </headerFooter>
  <ignoredErrors>
    <ignoredError sqref="E129:E14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11"/>
  <sheetViews>
    <sheetView workbookViewId="0">
      <pane xSplit="1" ySplit="5" topLeftCell="B6" activePane="bottomRight" state="frozen"/>
      <selection sqref="A1:XFD1048576"/>
      <selection pane="topRight" sqref="A1:XFD1048576"/>
      <selection pane="bottomLeft" sqref="A1:XFD1048576"/>
      <selection pane="bottomRight" sqref="A1:A2"/>
    </sheetView>
  </sheetViews>
  <sheetFormatPr defaultColWidth="9.109375" defaultRowHeight="10.199999999999999" outlineLevelCol="1" x14ac:dyDescent="0.2"/>
  <cols>
    <col min="1" max="1" width="30.6640625" style="52" customWidth="1"/>
    <col min="2" max="49" width="10.6640625" style="50" customWidth="1"/>
    <col min="50" max="73" width="10.6640625" style="50" customWidth="1" outlineLevel="1"/>
    <col min="74" max="74" width="9.109375" style="50" collapsed="1"/>
    <col min="75" max="79" width="9.109375" style="50"/>
    <col min="80" max="80" width="9.109375" style="50" customWidth="1" outlineLevel="1"/>
    <col min="81" max="81" width="9.109375" style="50" collapsed="1"/>
    <col min="82" max="16384" width="9.109375" style="50"/>
  </cols>
  <sheetData>
    <row r="1" spans="1:80" ht="13.2" x14ac:dyDescent="0.25">
      <c r="A1" s="72" t="s">
        <v>146</v>
      </c>
      <c r="BW1" s="60">
        <f>+BW2-BW8</f>
        <v>-2</v>
      </c>
      <c r="BX1" s="60">
        <f t="shared" ref="BX1:CA1" si="0">+BX2-BX8</f>
        <v>0</v>
      </c>
      <c r="BY1" s="60">
        <f t="shared" si="0"/>
        <v>0</v>
      </c>
      <c r="BZ1" s="60">
        <f t="shared" si="0"/>
        <v>0</v>
      </c>
      <c r="CA1" s="60">
        <f t="shared" si="0"/>
        <v>0</v>
      </c>
    </row>
    <row r="2" spans="1:80" ht="13.2" x14ac:dyDescent="0.25">
      <c r="A2" s="72" t="s">
        <v>145</v>
      </c>
      <c r="BW2" s="60">
        <f>SUM(BW11:BW317)</f>
        <v>57313047</v>
      </c>
      <c r="BX2" s="60">
        <f t="shared" ref="BX2:CA2" si="1">SUM(BX11:BX317)</f>
        <v>58144570</v>
      </c>
      <c r="BY2" s="60">
        <f t="shared" si="1"/>
        <v>59004352</v>
      </c>
      <c r="BZ2" s="60">
        <f t="shared" si="1"/>
        <v>59878596</v>
      </c>
      <c r="CA2" s="60">
        <f t="shared" si="1"/>
        <v>60751194</v>
      </c>
    </row>
    <row r="3" spans="1:80" s="49" customFormat="1" ht="14.4" x14ac:dyDescent="0.3">
      <c r="A3" s="48"/>
      <c r="BW3" s="70" t="s">
        <v>19</v>
      </c>
      <c r="BX3" s="71"/>
      <c r="BY3" s="71"/>
      <c r="BZ3" s="71"/>
      <c r="CA3" s="71"/>
      <c r="CB3" s="71"/>
    </row>
    <row r="4" spans="1:80" s="49" customFormat="1" ht="20.399999999999999" x14ac:dyDescent="0.2">
      <c r="A4" s="54" t="s">
        <v>90</v>
      </c>
      <c r="B4" s="55" t="s">
        <v>91</v>
      </c>
      <c r="C4" s="55" t="s">
        <v>92</v>
      </c>
      <c r="D4" s="55" t="s">
        <v>93</v>
      </c>
      <c r="E4" s="55" t="s">
        <v>94</v>
      </c>
      <c r="F4" s="55" t="s">
        <v>95</v>
      </c>
      <c r="G4" s="55" t="s">
        <v>96</v>
      </c>
      <c r="H4" s="55" t="s">
        <v>97</v>
      </c>
      <c r="I4" s="55" t="s">
        <v>98</v>
      </c>
      <c r="J4" s="55" t="s">
        <v>20</v>
      </c>
      <c r="K4" s="55" t="s">
        <v>21</v>
      </c>
      <c r="L4" s="55" t="s">
        <v>22</v>
      </c>
      <c r="M4" s="55" t="s">
        <v>23</v>
      </c>
      <c r="N4" s="55" t="s">
        <v>24</v>
      </c>
      <c r="O4" s="55" t="s">
        <v>25</v>
      </c>
      <c r="P4" s="55" t="s">
        <v>26</v>
      </c>
      <c r="Q4" s="55" t="s">
        <v>27</v>
      </c>
      <c r="R4" s="55" t="s">
        <v>28</v>
      </c>
      <c r="S4" s="55" t="s">
        <v>29</v>
      </c>
      <c r="T4" s="55" t="s">
        <v>30</v>
      </c>
      <c r="U4" s="55" t="s">
        <v>31</v>
      </c>
      <c r="V4" s="55" t="s">
        <v>32</v>
      </c>
      <c r="W4" s="55" t="s">
        <v>33</v>
      </c>
      <c r="X4" s="55" t="s">
        <v>34</v>
      </c>
      <c r="Y4" s="55" t="s">
        <v>35</v>
      </c>
      <c r="Z4" s="55" t="s">
        <v>36</v>
      </c>
      <c r="AA4" s="55" t="s">
        <v>37</v>
      </c>
      <c r="AB4" s="55" t="s">
        <v>38</v>
      </c>
      <c r="AC4" s="55" t="s">
        <v>39</v>
      </c>
      <c r="AD4" s="55" t="s">
        <v>40</v>
      </c>
      <c r="AE4" s="55" t="s">
        <v>41</v>
      </c>
      <c r="AF4" s="55" t="s">
        <v>42</v>
      </c>
      <c r="AG4" s="55" t="s">
        <v>43</v>
      </c>
      <c r="AH4" s="55" t="s">
        <v>44</v>
      </c>
      <c r="AI4" s="55" t="s">
        <v>45</v>
      </c>
      <c r="AJ4" s="55" t="s">
        <v>46</v>
      </c>
      <c r="AK4" s="55" t="s">
        <v>47</v>
      </c>
      <c r="AL4" s="55" t="s">
        <v>48</v>
      </c>
      <c r="AM4" s="55" t="s">
        <v>49</v>
      </c>
      <c r="AN4" s="55" t="s">
        <v>50</v>
      </c>
      <c r="AO4" s="55" t="s">
        <v>51</v>
      </c>
      <c r="AP4" s="55" t="s">
        <v>52</v>
      </c>
      <c r="AQ4" s="55" t="s">
        <v>53</v>
      </c>
      <c r="AR4" s="55" t="s">
        <v>54</v>
      </c>
      <c r="AS4" s="55" t="s">
        <v>55</v>
      </c>
      <c r="AT4" s="55" t="s">
        <v>56</v>
      </c>
      <c r="AU4" s="55" t="s">
        <v>57</v>
      </c>
      <c r="AV4" s="55" t="s">
        <v>58</v>
      </c>
      <c r="AW4" s="55" t="s">
        <v>59</v>
      </c>
      <c r="AX4" s="55" t="s">
        <v>60</v>
      </c>
      <c r="AY4" s="55" t="s">
        <v>61</v>
      </c>
      <c r="AZ4" s="55" t="s">
        <v>62</v>
      </c>
      <c r="BA4" s="55" t="s">
        <v>63</v>
      </c>
      <c r="BB4" s="55" t="s">
        <v>64</v>
      </c>
      <c r="BC4" s="55" t="s">
        <v>65</v>
      </c>
      <c r="BD4" s="55" t="s">
        <v>66</v>
      </c>
      <c r="BE4" s="55" t="s">
        <v>67</v>
      </c>
      <c r="BF4" s="55" t="s">
        <v>68</v>
      </c>
      <c r="BG4" s="55" t="s">
        <v>69</v>
      </c>
      <c r="BH4" s="55" t="s">
        <v>70</v>
      </c>
      <c r="BI4" s="55" t="s">
        <v>71</v>
      </c>
      <c r="BJ4" s="55" t="s">
        <v>72</v>
      </c>
      <c r="BK4" s="55" t="s">
        <v>73</v>
      </c>
      <c r="BL4" s="55" t="s">
        <v>74</v>
      </c>
      <c r="BM4" s="55" t="s">
        <v>75</v>
      </c>
      <c r="BN4" s="55" t="s">
        <v>76</v>
      </c>
      <c r="BO4" s="55" t="s">
        <v>77</v>
      </c>
      <c r="BP4" s="55" t="s">
        <v>78</v>
      </c>
      <c r="BQ4" s="55" t="s">
        <v>79</v>
      </c>
      <c r="BR4" s="55" t="s">
        <v>80</v>
      </c>
      <c r="BS4" s="55" t="s">
        <v>81</v>
      </c>
      <c r="BT4" s="55" t="s">
        <v>82</v>
      </c>
      <c r="BU4" s="55" t="s">
        <v>83</v>
      </c>
      <c r="BW4" s="59" t="s">
        <v>84</v>
      </c>
      <c r="BX4" s="59" t="s">
        <v>85</v>
      </c>
      <c r="BY4" s="59" t="s">
        <v>86</v>
      </c>
      <c r="BZ4" s="59" t="s">
        <v>87</v>
      </c>
      <c r="CA4" s="59" t="s">
        <v>88</v>
      </c>
      <c r="CB4" s="59" t="s">
        <v>89</v>
      </c>
    </row>
    <row r="5" spans="1:80" s="49" customFormat="1" x14ac:dyDescent="0.2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</row>
    <row r="6" spans="1:80" x14ac:dyDescent="0.2">
      <c r="A6" s="56" t="s">
        <v>99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 t="s">
        <v>100</v>
      </c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W6" s="50">
        <f>SUM(B6:M6)</f>
        <v>0</v>
      </c>
      <c r="BX6" s="50">
        <f>SUM(N6:Y6)</f>
        <v>0</v>
      </c>
      <c r="BY6" s="50">
        <f>SUM(Z6:AK6)</f>
        <v>0</v>
      </c>
      <c r="BZ6" s="50">
        <f>SUM(AL6:AW6)</f>
        <v>0</v>
      </c>
      <c r="CA6" s="50">
        <f>SUM(AX6:BI6)</f>
        <v>0</v>
      </c>
      <c r="CB6" s="50">
        <f>SUM(BJ6:BU6)</f>
        <v>0</v>
      </c>
    </row>
    <row r="7" spans="1:80" x14ac:dyDescent="0.2">
      <c r="A7" s="56" t="s">
        <v>101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W7" s="50">
        <f t="shared" ref="BW7:BW8" si="2">SUM(B7:M7)</f>
        <v>0</v>
      </c>
      <c r="BX7" s="50">
        <f t="shared" ref="BX7:BX8" si="3">SUM(N7:Y7)</f>
        <v>0</v>
      </c>
      <c r="BY7" s="50">
        <f t="shared" ref="BY7:BY8" si="4">SUM(Z7:AK7)</f>
        <v>0</v>
      </c>
      <c r="BZ7" s="50">
        <f t="shared" ref="BZ7:BZ8" si="5">SUM(AL7:AW7)</f>
        <v>0</v>
      </c>
      <c r="CA7" s="50">
        <f t="shared" ref="CA7:CA8" si="6">SUM(AX7:BI7)</f>
        <v>0</v>
      </c>
      <c r="CB7" s="50">
        <f t="shared" ref="CB7:CB45" si="7">SUM(BJ7:BU7)</f>
        <v>0</v>
      </c>
    </row>
    <row r="8" spans="1:80" x14ac:dyDescent="0.2">
      <c r="A8" s="58" t="s">
        <v>102</v>
      </c>
      <c r="B8" s="57">
        <v>4746201</v>
      </c>
      <c r="C8" s="57">
        <v>4753340</v>
      </c>
      <c r="D8" s="57">
        <v>4761175</v>
      </c>
      <c r="E8" s="57">
        <v>4765578</v>
      </c>
      <c r="F8" s="57">
        <v>4767855</v>
      </c>
      <c r="G8" s="57">
        <v>4772487</v>
      </c>
      <c r="H8" s="57">
        <v>4776546</v>
      </c>
      <c r="I8" s="57">
        <v>4781743</v>
      </c>
      <c r="J8" s="57">
        <v>4787184</v>
      </c>
      <c r="K8" s="57">
        <v>4793432</v>
      </c>
      <c r="L8" s="57">
        <v>4800220</v>
      </c>
      <c r="M8" s="57">
        <v>4807288</v>
      </c>
      <c r="N8" s="57">
        <v>4814035</v>
      </c>
      <c r="O8" s="57">
        <v>4820917</v>
      </c>
      <c r="P8" s="57">
        <v>4828273</v>
      </c>
      <c r="Q8" s="57">
        <v>4833247</v>
      </c>
      <c r="R8" s="57">
        <v>4836743</v>
      </c>
      <c r="S8" s="57">
        <v>4841865</v>
      </c>
      <c r="T8" s="57">
        <v>4846583</v>
      </c>
      <c r="U8" s="57">
        <v>4851824</v>
      </c>
      <c r="V8" s="57">
        <v>4857960</v>
      </c>
      <c r="W8" s="57">
        <v>4864285</v>
      </c>
      <c r="X8" s="57">
        <v>4870978</v>
      </c>
      <c r="Y8" s="57">
        <v>4877860</v>
      </c>
      <c r="Z8" s="57">
        <v>4884516</v>
      </c>
      <c r="AA8" s="57">
        <v>4891260</v>
      </c>
      <c r="AB8" s="57">
        <v>4898325</v>
      </c>
      <c r="AC8" s="57">
        <v>4903736</v>
      </c>
      <c r="AD8" s="57">
        <v>4908121</v>
      </c>
      <c r="AE8" s="57">
        <v>4913625</v>
      </c>
      <c r="AF8" s="57">
        <v>4918846</v>
      </c>
      <c r="AG8" s="57">
        <v>4924440</v>
      </c>
      <c r="AH8" s="57">
        <v>4930648</v>
      </c>
      <c r="AI8" s="57">
        <v>4936983</v>
      </c>
      <c r="AJ8" s="57">
        <v>4943570</v>
      </c>
      <c r="AK8" s="57">
        <v>4950282</v>
      </c>
      <c r="AL8" s="57">
        <v>4956834</v>
      </c>
      <c r="AM8" s="57">
        <v>4963443</v>
      </c>
      <c r="AN8" s="57">
        <v>4970271</v>
      </c>
      <c r="AO8" s="57">
        <v>4975952</v>
      </c>
      <c r="AP8" s="57">
        <v>4980917</v>
      </c>
      <c r="AQ8" s="57">
        <v>4986654</v>
      </c>
      <c r="AR8" s="57">
        <v>4992190</v>
      </c>
      <c r="AS8" s="57">
        <v>4997928</v>
      </c>
      <c r="AT8" s="57">
        <v>5004087</v>
      </c>
      <c r="AU8" s="57">
        <v>5010330</v>
      </c>
      <c r="AV8" s="57">
        <v>5016745</v>
      </c>
      <c r="AW8" s="57">
        <v>5023245</v>
      </c>
      <c r="AX8" s="57">
        <v>5029628</v>
      </c>
      <c r="AY8" s="57">
        <v>5036049</v>
      </c>
      <c r="AZ8" s="57">
        <v>5042619</v>
      </c>
      <c r="BA8" s="57">
        <v>5048393</v>
      </c>
      <c r="BB8" s="57">
        <v>5053668</v>
      </c>
      <c r="BC8" s="57">
        <v>5059474</v>
      </c>
      <c r="BD8" s="57">
        <v>5065140</v>
      </c>
      <c r="BE8" s="57">
        <v>5070933</v>
      </c>
      <c r="BF8" s="57">
        <v>5077015</v>
      </c>
      <c r="BG8" s="57">
        <v>5083153</v>
      </c>
      <c r="BH8" s="57">
        <v>5089406</v>
      </c>
      <c r="BI8" s="57">
        <v>5095716</v>
      </c>
      <c r="BJ8" s="57">
        <v>5101945</v>
      </c>
      <c r="BK8" s="57">
        <v>5108197</v>
      </c>
      <c r="BL8" s="57">
        <v>5114548</v>
      </c>
      <c r="BM8" s="57">
        <v>5120348</v>
      </c>
      <c r="BN8" s="57">
        <v>5125802</v>
      </c>
      <c r="BO8" s="57">
        <v>5131619</v>
      </c>
      <c r="BP8" s="57">
        <v>5137339</v>
      </c>
      <c r="BQ8" s="57">
        <v>5143157</v>
      </c>
      <c r="BR8" s="57">
        <v>5149174</v>
      </c>
      <c r="BS8" s="57">
        <v>5155228</v>
      </c>
      <c r="BT8" s="57">
        <v>5161360</v>
      </c>
      <c r="BU8" s="57">
        <v>5167530</v>
      </c>
      <c r="BW8" s="50">
        <f t="shared" si="2"/>
        <v>57313049</v>
      </c>
      <c r="BX8" s="50">
        <f t="shared" si="3"/>
        <v>58144570</v>
      </c>
      <c r="BY8" s="50">
        <f t="shared" si="4"/>
        <v>59004352</v>
      </c>
      <c r="BZ8" s="50">
        <f t="shared" si="5"/>
        <v>59878596</v>
      </c>
      <c r="CA8" s="50">
        <f t="shared" si="6"/>
        <v>60751194</v>
      </c>
      <c r="CB8" s="50">
        <f t="shared" si="7"/>
        <v>61616247</v>
      </c>
    </row>
    <row r="9" spans="1:80" x14ac:dyDescent="0.2">
      <c r="A9" s="56" t="s">
        <v>99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W9" s="50">
        <f t="shared" ref="BW9:BW72" si="8">SUM(B9:M9)</f>
        <v>0</v>
      </c>
      <c r="BX9" s="50">
        <f t="shared" ref="BX9:BX72" si="9">SUM(N9:Y9)</f>
        <v>0</v>
      </c>
      <c r="BY9" s="50">
        <f t="shared" ref="BY9:BY72" si="10">SUM(Z9:AK9)</f>
        <v>0</v>
      </c>
      <c r="BZ9" s="50">
        <f t="shared" ref="BZ9:BZ72" si="11">SUM(AL9:AW9)</f>
        <v>0</v>
      </c>
      <c r="CA9" s="50">
        <f t="shared" ref="CA9:CA72" si="12">SUM(AX9:BI9)</f>
        <v>0</v>
      </c>
      <c r="CB9" s="50">
        <f t="shared" si="7"/>
        <v>0</v>
      </c>
    </row>
    <row r="10" spans="1:80" x14ac:dyDescent="0.2">
      <c r="A10" s="56" t="s">
        <v>103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W10" s="50">
        <f t="shared" si="8"/>
        <v>0</v>
      </c>
      <c r="BX10" s="50">
        <f t="shared" si="9"/>
        <v>0</v>
      </c>
      <c r="BY10" s="50">
        <f t="shared" si="10"/>
        <v>0</v>
      </c>
      <c r="BZ10" s="50">
        <f t="shared" si="11"/>
        <v>0</v>
      </c>
      <c r="CA10" s="50">
        <f t="shared" si="12"/>
        <v>0</v>
      </c>
      <c r="CB10" s="50">
        <f t="shared" si="7"/>
        <v>0</v>
      </c>
    </row>
    <row r="11" spans="1:80" x14ac:dyDescent="0.2">
      <c r="A11" s="58" t="s">
        <v>102</v>
      </c>
      <c r="B11" s="61">
        <v>5552</v>
      </c>
      <c r="C11" s="61">
        <v>5533</v>
      </c>
      <c r="D11" s="61">
        <v>5523</v>
      </c>
      <c r="E11" s="61">
        <v>5510</v>
      </c>
      <c r="F11" s="61">
        <v>5512</v>
      </c>
      <c r="G11" s="61">
        <v>5492</v>
      </c>
      <c r="H11" s="61">
        <v>5487</v>
      </c>
      <c r="I11" s="61">
        <v>5475</v>
      </c>
      <c r="J11" s="61">
        <v>5472</v>
      </c>
      <c r="K11" s="61">
        <v>5469</v>
      </c>
      <c r="L11" s="61">
        <v>5466</v>
      </c>
      <c r="M11" s="61">
        <v>5463</v>
      </c>
      <c r="N11" s="61">
        <v>5460</v>
      </c>
      <c r="O11" s="61">
        <v>5457</v>
      </c>
      <c r="P11" s="61">
        <v>5454</v>
      </c>
      <c r="Q11" s="61">
        <v>5451</v>
      </c>
      <c r="R11" s="61">
        <v>5448</v>
      </c>
      <c r="S11" s="61">
        <v>5445</v>
      </c>
      <c r="T11" s="61">
        <v>5442</v>
      </c>
      <c r="U11" s="61">
        <v>5439</v>
      </c>
      <c r="V11" s="61">
        <v>5436</v>
      </c>
      <c r="W11" s="61">
        <v>5433</v>
      </c>
      <c r="X11" s="61">
        <v>5430</v>
      </c>
      <c r="Y11" s="61">
        <v>5427</v>
      </c>
      <c r="Z11" s="61">
        <v>5424</v>
      </c>
      <c r="AA11" s="61">
        <v>5421</v>
      </c>
      <c r="AB11" s="61">
        <v>5418</v>
      </c>
      <c r="AC11" s="61">
        <v>5415</v>
      </c>
      <c r="AD11" s="61">
        <v>5412</v>
      </c>
      <c r="AE11" s="61">
        <v>5409</v>
      </c>
      <c r="AF11" s="61">
        <v>5406</v>
      </c>
      <c r="AG11" s="61">
        <v>5403</v>
      </c>
      <c r="AH11" s="61">
        <v>5400</v>
      </c>
      <c r="AI11" s="61">
        <v>5397</v>
      </c>
      <c r="AJ11" s="61">
        <v>5394</v>
      </c>
      <c r="AK11" s="61">
        <v>5391</v>
      </c>
      <c r="AL11" s="61">
        <v>5388</v>
      </c>
      <c r="AM11" s="61">
        <v>5385</v>
      </c>
      <c r="AN11" s="61">
        <v>5382</v>
      </c>
      <c r="AO11" s="61">
        <v>5379</v>
      </c>
      <c r="AP11" s="61">
        <v>5376</v>
      </c>
      <c r="AQ11" s="61">
        <v>5373</v>
      </c>
      <c r="AR11" s="61">
        <v>5370</v>
      </c>
      <c r="AS11" s="61">
        <v>5367</v>
      </c>
      <c r="AT11" s="61">
        <v>5364</v>
      </c>
      <c r="AU11" s="61">
        <v>5361</v>
      </c>
      <c r="AV11" s="61">
        <v>5358</v>
      </c>
      <c r="AW11" s="61">
        <v>5355</v>
      </c>
      <c r="AX11" s="57">
        <v>5352</v>
      </c>
      <c r="AY11" s="57">
        <v>5349</v>
      </c>
      <c r="AZ11" s="57">
        <v>5346</v>
      </c>
      <c r="BA11" s="57">
        <v>5343</v>
      </c>
      <c r="BB11" s="57">
        <v>5340</v>
      </c>
      <c r="BC11" s="57">
        <v>5337</v>
      </c>
      <c r="BD11" s="57">
        <v>5334</v>
      </c>
      <c r="BE11" s="57">
        <v>5331</v>
      </c>
      <c r="BF11" s="57">
        <v>5328</v>
      </c>
      <c r="BG11" s="57">
        <v>5325</v>
      </c>
      <c r="BH11" s="57">
        <v>5322</v>
      </c>
      <c r="BI11" s="57">
        <v>5319</v>
      </c>
      <c r="BJ11" s="57">
        <v>5316</v>
      </c>
      <c r="BK11" s="57">
        <v>5313</v>
      </c>
      <c r="BL11" s="57">
        <v>5310</v>
      </c>
      <c r="BM11" s="57">
        <v>5307</v>
      </c>
      <c r="BN11" s="57">
        <v>5304</v>
      </c>
      <c r="BO11" s="57">
        <v>5301</v>
      </c>
      <c r="BP11" s="57">
        <v>5298</v>
      </c>
      <c r="BQ11" s="57">
        <v>5295</v>
      </c>
      <c r="BR11" s="57">
        <v>5292</v>
      </c>
      <c r="BS11" s="57">
        <v>5289</v>
      </c>
      <c r="BT11" s="57">
        <v>5286</v>
      </c>
      <c r="BU11" s="57">
        <v>5283</v>
      </c>
      <c r="BW11" s="50">
        <f t="shared" si="8"/>
        <v>65954</v>
      </c>
      <c r="BX11" s="50">
        <f t="shared" si="9"/>
        <v>65322</v>
      </c>
      <c r="BY11" s="50">
        <f t="shared" si="10"/>
        <v>64890</v>
      </c>
      <c r="BZ11" s="50">
        <f t="shared" si="11"/>
        <v>64458</v>
      </c>
      <c r="CA11" s="50">
        <f t="shared" si="12"/>
        <v>64026</v>
      </c>
      <c r="CB11" s="50">
        <f t="shared" si="7"/>
        <v>63594</v>
      </c>
    </row>
    <row r="12" spans="1:80" x14ac:dyDescent="0.2">
      <c r="A12" s="56" t="s">
        <v>99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W12" s="50">
        <f t="shared" si="8"/>
        <v>0</v>
      </c>
      <c r="BX12" s="50">
        <f t="shared" si="9"/>
        <v>0</v>
      </c>
      <c r="BY12" s="50">
        <f t="shared" si="10"/>
        <v>0</v>
      </c>
      <c r="BZ12" s="50">
        <f t="shared" si="11"/>
        <v>0</v>
      </c>
      <c r="CA12" s="50">
        <f t="shared" si="12"/>
        <v>0</v>
      </c>
      <c r="CB12" s="50">
        <f t="shared" si="7"/>
        <v>0</v>
      </c>
    </row>
    <row r="13" spans="1:80" x14ac:dyDescent="0.2">
      <c r="A13" s="56" t="s">
        <v>104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W13" s="50">
        <f t="shared" si="8"/>
        <v>0</v>
      </c>
      <c r="BX13" s="50">
        <f t="shared" si="9"/>
        <v>0</v>
      </c>
      <c r="BY13" s="50">
        <f t="shared" si="10"/>
        <v>0</v>
      </c>
      <c r="BZ13" s="50">
        <f t="shared" si="11"/>
        <v>0</v>
      </c>
      <c r="CA13" s="50">
        <f t="shared" si="12"/>
        <v>0</v>
      </c>
      <c r="CB13" s="50">
        <f t="shared" si="7"/>
        <v>0</v>
      </c>
    </row>
    <row r="14" spans="1:80" x14ac:dyDescent="0.2">
      <c r="A14" s="58" t="s">
        <v>102</v>
      </c>
      <c r="B14" s="57">
        <v>112</v>
      </c>
      <c r="C14" s="57">
        <v>113</v>
      </c>
      <c r="D14" s="57">
        <v>114</v>
      </c>
      <c r="E14" s="57">
        <v>114</v>
      </c>
      <c r="F14" s="57">
        <v>112</v>
      </c>
      <c r="G14" s="57">
        <v>113</v>
      </c>
      <c r="H14" s="57">
        <v>116</v>
      </c>
      <c r="I14" s="57">
        <v>117</v>
      </c>
      <c r="J14" s="57">
        <v>117</v>
      </c>
      <c r="K14" s="57">
        <v>117</v>
      </c>
      <c r="L14" s="57">
        <v>117</v>
      </c>
      <c r="M14" s="57">
        <v>117</v>
      </c>
      <c r="N14" s="57">
        <v>117</v>
      </c>
      <c r="O14" s="57">
        <v>117</v>
      </c>
      <c r="P14" s="57">
        <v>117</v>
      </c>
      <c r="Q14" s="57">
        <v>117</v>
      </c>
      <c r="R14" s="57">
        <v>117</v>
      </c>
      <c r="S14" s="57">
        <v>117</v>
      </c>
      <c r="T14" s="57">
        <v>117</v>
      </c>
      <c r="U14" s="57">
        <v>117</v>
      </c>
      <c r="V14" s="57">
        <v>117</v>
      </c>
      <c r="W14" s="57">
        <v>117</v>
      </c>
      <c r="X14" s="57">
        <v>117</v>
      </c>
      <c r="Y14" s="57">
        <v>117</v>
      </c>
      <c r="Z14" s="57">
        <v>117</v>
      </c>
      <c r="AA14" s="57">
        <v>117</v>
      </c>
      <c r="AB14" s="57">
        <v>117</v>
      </c>
      <c r="AC14" s="57">
        <v>117</v>
      </c>
      <c r="AD14" s="57">
        <v>117</v>
      </c>
      <c r="AE14" s="57">
        <v>117</v>
      </c>
      <c r="AF14" s="57">
        <v>117</v>
      </c>
      <c r="AG14" s="57">
        <v>117</v>
      </c>
      <c r="AH14" s="57">
        <v>117</v>
      </c>
      <c r="AI14" s="57">
        <v>117</v>
      </c>
      <c r="AJ14" s="57">
        <v>117</v>
      </c>
      <c r="AK14" s="57">
        <v>117</v>
      </c>
      <c r="AL14" s="57">
        <v>117</v>
      </c>
      <c r="AM14" s="57">
        <v>117</v>
      </c>
      <c r="AN14" s="57">
        <v>117</v>
      </c>
      <c r="AO14" s="57">
        <v>117</v>
      </c>
      <c r="AP14" s="57">
        <v>117</v>
      </c>
      <c r="AQ14" s="57">
        <v>117</v>
      </c>
      <c r="AR14" s="57">
        <v>117</v>
      </c>
      <c r="AS14" s="57">
        <v>117</v>
      </c>
      <c r="AT14" s="57">
        <v>117</v>
      </c>
      <c r="AU14" s="57">
        <v>117</v>
      </c>
      <c r="AV14" s="57">
        <v>117</v>
      </c>
      <c r="AW14" s="57">
        <v>117</v>
      </c>
      <c r="AX14" s="57">
        <v>117</v>
      </c>
      <c r="AY14" s="57">
        <v>117</v>
      </c>
      <c r="AZ14" s="57">
        <v>117</v>
      </c>
      <c r="BA14" s="57">
        <v>117</v>
      </c>
      <c r="BB14" s="57">
        <v>117</v>
      </c>
      <c r="BC14" s="57">
        <v>117</v>
      </c>
      <c r="BD14" s="57">
        <v>117</v>
      </c>
      <c r="BE14" s="57">
        <v>117</v>
      </c>
      <c r="BF14" s="57">
        <v>117</v>
      </c>
      <c r="BG14" s="57">
        <v>117</v>
      </c>
      <c r="BH14" s="57">
        <v>117</v>
      </c>
      <c r="BI14" s="57">
        <v>117</v>
      </c>
      <c r="BJ14" s="57">
        <v>117</v>
      </c>
      <c r="BK14" s="57">
        <v>117</v>
      </c>
      <c r="BL14" s="57">
        <v>117</v>
      </c>
      <c r="BM14" s="57">
        <v>117</v>
      </c>
      <c r="BN14" s="57">
        <v>117</v>
      </c>
      <c r="BO14" s="57">
        <v>117</v>
      </c>
      <c r="BP14" s="57">
        <v>117</v>
      </c>
      <c r="BQ14" s="57">
        <v>117</v>
      </c>
      <c r="BR14" s="57">
        <v>117</v>
      </c>
      <c r="BS14" s="57">
        <v>117</v>
      </c>
      <c r="BT14" s="57">
        <v>117</v>
      </c>
      <c r="BU14" s="57">
        <v>117</v>
      </c>
      <c r="BW14" s="50">
        <f t="shared" si="8"/>
        <v>1379</v>
      </c>
      <c r="BX14" s="50">
        <f t="shared" si="9"/>
        <v>1404</v>
      </c>
      <c r="BY14" s="50">
        <f t="shared" si="10"/>
        <v>1404</v>
      </c>
      <c r="BZ14" s="50">
        <f t="shared" si="11"/>
        <v>1404</v>
      </c>
      <c r="CA14" s="50">
        <f t="shared" si="12"/>
        <v>1404</v>
      </c>
      <c r="CB14" s="50">
        <f t="shared" si="7"/>
        <v>1404</v>
      </c>
    </row>
    <row r="15" spans="1:80" x14ac:dyDescent="0.2">
      <c r="A15" s="56" t="s">
        <v>99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W15" s="50">
        <f t="shared" si="8"/>
        <v>0</v>
      </c>
      <c r="BX15" s="50">
        <f t="shared" si="9"/>
        <v>0</v>
      </c>
      <c r="BY15" s="50">
        <f t="shared" si="10"/>
        <v>0</v>
      </c>
      <c r="BZ15" s="50">
        <f t="shared" si="11"/>
        <v>0</v>
      </c>
      <c r="CA15" s="50">
        <f t="shared" si="12"/>
        <v>0</v>
      </c>
      <c r="CB15" s="50">
        <f t="shared" si="7"/>
        <v>0</v>
      </c>
    </row>
    <row r="16" spans="1:80" x14ac:dyDescent="0.2">
      <c r="A16" s="56" t="s">
        <v>105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W16" s="50">
        <f t="shared" si="8"/>
        <v>0</v>
      </c>
      <c r="BX16" s="50">
        <f t="shared" si="9"/>
        <v>0</v>
      </c>
      <c r="BY16" s="50">
        <f t="shared" si="10"/>
        <v>0</v>
      </c>
      <c r="BZ16" s="50">
        <f t="shared" si="11"/>
        <v>0</v>
      </c>
      <c r="CA16" s="50">
        <f t="shared" si="12"/>
        <v>0</v>
      </c>
      <c r="CB16" s="50">
        <f t="shared" si="7"/>
        <v>0</v>
      </c>
    </row>
    <row r="17" spans="1:80" x14ac:dyDescent="0.2">
      <c r="A17" s="58" t="s">
        <v>102</v>
      </c>
      <c r="B17" s="57">
        <v>278</v>
      </c>
      <c r="C17" s="57">
        <v>274</v>
      </c>
      <c r="D17" s="57">
        <v>278</v>
      </c>
      <c r="E17" s="57">
        <v>277</v>
      </c>
      <c r="F17" s="57">
        <v>275</v>
      </c>
      <c r="G17" s="57">
        <v>277</v>
      </c>
      <c r="H17" s="57">
        <v>276</v>
      </c>
      <c r="I17" s="57">
        <v>279</v>
      </c>
      <c r="J17" s="57">
        <v>279</v>
      </c>
      <c r="K17" s="57">
        <v>280</v>
      </c>
      <c r="L17" s="57">
        <v>280</v>
      </c>
      <c r="M17" s="57">
        <v>280</v>
      </c>
      <c r="N17" s="57">
        <v>281</v>
      </c>
      <c r="O17" s="57">
        <v>281</v>
      </c>
      <c r="P17" s="57">
        <v>281</v>
      </c>
      <c r="Q17" s="57">
        <v>282</v>
      </c>
      <c r="R17" s="57">
        <v>282</v>
      </c>
      <c r="S17" s="57">
        <v>282</v>
      </c>
      <c r="T17" s="57">
        <v>282</v>
      </c>
      <c r="U17" s="57">
        <v>283</v>
      </c>
      <c r="V17" s="57">
        <v>283</v>
      </c>
      <c r="W17" s="57">
        <v>283</v>
      </c>
      <c r="X17" s="57">
        <v>284</v>
      </c>
      <c r="Y17" s="57">
        <v>284</v>
      </c>
      <c r="Z17" s="57">
        <v>284</v>
      </c>
      <c r="AA17" s="57">
        <v>285</v>
      </c>
      <c r="AB17" s="57">
        <v>285</v>
      </c>
      <c r="AC17" s="57">
        <v>285</v>
      </c>
      <c r="AD17" s="57">
        <v>285</v>
      </c>
      <c r="AE17" s="57">
        <v>286</v>
      </c>
      <c r="AF17" s="57">
        <v>286</v>
      </c>
      <c r="AG17" s="57">
        <v>286</v>
      </c>
      <c r="AH17" s="57">
        <v>287</v>
      </c>
      <c r="AI17" s="57">
        <v>287</v>
      </c>
      <c r="AJ17" s="57">
        <v>287</v>
      </c>
      <c r="AK17" s="57">
        <v>287</v>
      </c>
      <c r="AL17" s="57">
        <v>288</v>
      </c>
      <c r="AM17" s="57">
        <v>288</v>
      </c>
      <c r="AN17" s="57">
        <v>288</v>
      </c>
      <c r="AO17" s="57">
        <v>289</v>
      </c>
      <c r="AP17" s="57">
        <v>289</v>
      </c>
      <c r="AQ17" s="57">
        <v>289</v>
      </c>
      <c r="AR17" s="57">
        <v>289</v>
      </c>
      <c r="AS17" s="57">
        <v>290</v>
      </c>
      <c r="AT17" s="57">
        <v>290</v>
      </c>
      <c r="AU17" s="57">
        <v>290</v>
      </c>
      <c r="AV17" s="57">
        <v>291</v>
      </c>
      <c r="AW17" s="57">
        <v>291</v>
      </c>
      <c r="AX17" s="57">
        <v>291</v>
      </c>
      <c r="AY17" s="57">
        <v>291</v>
      </c>
      <c r="AZ17" s="57">
        <v>292</v>
      </c>
      <c r="BA17" s="57">
        <v>292</v>
      </c>
      <c r="BB17" s="57">
        <v>292</v>
      </c>
      <c r="BC17" s="57">
        <v>292</v>
      </c>
      <c r="BD17" s="57">
        <v>293</v>
      </c>
      <c r="BE17" s="57">
        <v>293</v>
      </c>
      <c r="BF17" s="57">
        <v>293</v>
      </c>
      <c r="BG17" s="57">
        <v>294</v>
      </c>
      <c r="BH17" s="57">
        <v>294</v>
      </c>
      <c r="BI17" s="57">
        <v>294</v>
      </c>
      <c r="BJ17" s="57">
        <v>294</v>
      </c>
      <c r="BK17" s="57">
        <v>295</v>
      </c>
      <c r="BL17" s="57">
        <v>295</v>
      </c>
      <c r="BM17" s="57">
        <v>295</v>
      </c>
      <c r="BN17" s="57">
        <v>295</v>
      </c>
      <c r="BO17" s="57">
        <v>296</v>
      </c>
      <c r="BP17" s="57">
        <v>296</v>
      </c>
      <c r="BQ17" s="57">
        <v>296</v>
      </c>
      <c r="BR17" s="57">
        <v>296</v>
      </c>
      <c r="BS17" s="57">
        <v>297</v>
      </c>
      <c r="BT17" s="57">
        <v>297</v>
      </c>
      <c r="BU17" s="57">
        <v>297</v>
      </c>
      <c r="BW17" s="50">
        <f t="shared" si="8"/>
        <v>3333</v>
      </c>
      <c r="BX17" s="50">
        <f t="shared" si="9"/>
        <v>3388</v>
      </c>
      <c r="BY17" s="50">
        <f t="shared" si="10"/>
        <v>3430</v>
      </c>
      <c r="BZ17" s="50">
        <f t="shared" si="11"/>
        <v>3472</v>
      </c>
      <c r="CA17" s="50">
        <f t="shared" si="12"/>
        <v>3511</v>
      </c>
      <c r="CB17" s="50">
        <f t="shared" si="7"/>
        <v>3549</v>
      </c>
    </row>
    <row r="18" spans="1:80" x14ac:dyDescent="0.2">
      <c r="A18" s="56" t="s">
        <v>99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W18" s="50">
        <f t="shared" si="8"/>
        <v>0</v>
      </c>
      <c r="BX18" s="50">
        <f t="shared" si="9"/>
        <v>0</v>
      </c>
      <c r="BY18" s="50">
        <f t="shared" si="10"/>
        <v>0</v>
      </c>
      <c r="BZ18" s="50">
        <f t="shared" si="11"/>
        <v>0</v>
      </c>
      <c r="CA18" s="50">
        <f t="shared" si="12"/>
        <v>0</v>
      </c>
      <c r="CB18" s="50">
        <f t="shared" si="7"/>
        <v>0</v>
      </c>
    </row>
    <row r="19" spans="1:80" x14ac:dyDescent="0.2">
      <c r="A19" s="56" t="s">
        <v>106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W19" s="50">
        <f t="shared" si="8"/>
        <v>0</v>
      </c>
      <c r="BX19" s="50">
        <f t="shared" si="9"/>
        <v>0</v>
      </c>
      <c r="BY19" s="50">
        <f t="shared" si="10"/>
        <v>0</v>
      </c>
      <c r="BZ19" s="50">
        <f t="shared" si="11"/>
        <v>0</v>
      </c>
      <c r="CA19" s="50">
        <f t="shared" si="12"/>
        <v>0</v>
      </c>
      <c r="CB19" s="50">
        <f t="shared" si="7"/>
        <v>0</v>
      </c>
    </row>
    <row r="20" spans="1:80" x14ac:dyDescent="0.2">
      <c r="A20" s="58" t="s">
        <v>102</v>
      </c>
      <c r="B20" s="57">
        <v>33</v>
      </c>
      <c r="C20" s="57">
        <v>33</v>
      </c>
      <c r="D20" s="57">
        <v>33</v>
      </c>
      <c r="E20" s="57">
        <v>33</v>
      </c>
      <c r="F20" s="57">
        <v>33</v>
      </c>
      <c r="G20" s="57">
        <v>33</v>
      </c>
      <c r="H20" s="57">
        <v>35</v>
      </c>
      <c r="I20" s="57">
        <v>34</v>
      </c>
      <c r="J20" s="57">
        <v>34</v>
      </c>
      <c r="K20" s="57">
        <v>34</v>
      </c>
      <c r="L20" s="57">
        <v>34</v>
      </c>
      <c r="M20" s="57">
        <v>34</v>
      </c>
      <c r="N20" s="57">
        <v>34</v>
      </c>
      <c r="O20" s="57">
        <v>34</v>
      </c>
      <c r="P20" s="57">
        <v>34</v>
      </c>
      <c r="Q20" s="57">
        <v>34</v>
      </c>
      <c r="R20" s="57">
        <v>34</v>
      </c>
      <c r="S20" s="57">
        <v>34</v>
      </c>
      <c r="T20" s="57">
        <v>34</v>
      </c>
      <c r="U20" s="57">
        <v>34</v>
      </c>
      <c r="V20" s="57">
        <v>34</v>
      </c>
      <c r="W20" s="57">
        <v>35</v>
      </c>
      <c r="X20" s="57">
        <v>35</v>
      </c>
      <c r="Y20" s="57">
        <v>35</v>
      </c>
      <c r="Z20" s="57">
        <v>35</v>
      </c>
      <c r="AA20" s="57">
        <v>35</v>
      </c>
      <c r="AB20" s="57">
        <v>35</v>
      </c>
      <c r="AC20" s="57">
        <v>35</v>
      </c>
      <c r="AD20" s="57">
        <v>35</v>
      </c>
      <c r="AE20" s="57">
        <v>35</v>
      </c>
      <c r="AF20" s="57">
        <v>35</v>
      </c>
      <c r="AG20" s="57">
        <v>35</v>
      </c>
      <c r="AH20" s="57">
        <v>35</v>
      </c>
      <c r="AI20" s="57">
        <v>35</v>
      </c>
      <c r="AJ20" s="57">
        <v>35</v>
      </c>
      <c r="AK20" s="57">
        <v>35</v>
      </c>
      <c r="AL20" s="57">
        <v>35</v>
      </c>
      <c r="AM20" s="57">
        <v>35</v>
      </c>
      <c r="AN20" s="57">
        <v>35</v>
      </c>
      <c r="AO20" s="57">
        <v>35</v>
      </c>
      <c r="AP20" s="57">
        <v>35</v>
      </c>
      <c r="AQ20" s="57">
        <v>35</v>
      </c>
      <c r="AR20" s="57">
        <v>35</v>
      </c>
      <c r="AS20" s="57">
        <v>35</v>
      </c>
      <c r="AT20" s="57">
        <v>35</v>
      </c>
      <c r="AU20" s="57">
        <v>35</v>
      </c>
      <c r="AV20" s="57">
        <v>35</v>
      </c>
      <c r="AW20" s="57">
        <v>35</v>
      </c>
      <c r="AX20" s="57">
        <v>35</v>
      </c>
      <c r="AY20" s="57">
        <v>35</v>
      </c>
      <c r="AZ20" s="57">
        <v>35</v>
      </c>
      <c r="BA20" s="57">
        <v>35</v>
      </c>
      <c r="BB20" s="57">
        <v>36</v>
      </c>
      <c r="BC20" s="57">
        <v>36</v>
      </c>
      <c r="BD20" s="57">
        <v>36</v>
      </c>
      <c r="BE20" s="57">
        <v>36</v>
      </c>
      <c r="BF20" s="57">
        <v>36</v>
      </c>
      <c r="BG20" s="57">
        <v>36</v>
      </c>
      <c r="BH20" s="57">
        <v>36</v>
      </c>
      <c r="BI20" s="57">
        <v>36</v>
      </c>
      <c r="BJ20" s="57">
        <v>36</v>
      </c>
      <c r="BK20" s="57">
        <v>36</v>
      </c>
      <c r="BL20" s="57">
        <v>36</v>
      </c>
      <c r="BM20" s="57">
        <v>36</v>
      </c>
      <c r="BN20" s="57">
        <v>36</v>
      </c>
      <c r="BO20" s="57">
        <v>36</v>
      </c>
      <c r="BP20" s="57">
        <v>36</v>
      </c>
      <c r="BQ20" s="57">
        <v>36</v>
      </c>
      <c r="BR20" s="57">
        <v>36</v>
      </c>
      <c r="BS20" s="57">
        <v>36</v>
      </c>
      <c r="BT20" s="57">
        <v>36</v>
      </c>
      <c r="BU20" s="57">
        <v>36</v>
      </c>
      <c r="BW20" s="50">
        <f t="shared" si="8"/>
        <v>403</v>
      </c>
      <c r="BX20" s="50">
        <f t="shared" si="9"/>
        <v>411</v>
      </c>
      <c r="BY20" s="50">
        <f t="shared" si="10"/>
        <v>420</v>
      </c>
      <c r="BZ20" s="50">
        <f t="shared" si="11"/>
        <v>420</v>
      </c>
      <c r="CA20" s="50">
        <f t="shared" si="12"/>
        <v>428</v>
      </c>
      <c r="CB20" s="50">
        <f t="shared" si="7"/>
        <v>432</v>
      </c>
    </row>
    <row r="21" spans="1:80" x14ac:dyDescent="0.2">
      <c r="A21" s="56" t="s">
        <v>99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W21" s="50">
        <f t="shared" si="8"/>
        <v>0</v>
      </c>
      <c r="BX21" s="50">
        <f t="shared" si="9"/>
        <v>0</v>
      </c>
      <c r="BY21" s="50">
        <f t="shared" si="10"/>
        <v>0</v>
      </c>
      <c r="BZ21" s="50">
        <f t="shared" si="11"/>
        <v>0</v>
      </c>
      <c r="CA21" s="50">
        <f t="shared" si="12"/>
        <v>0</v>
      </c>
      <c r="CB21" s="50">
        <f t="shared" si="7"/>
        <v>0</v>
      </c>
    </row>
    <row r="22" spans="1:80" x14ac:dyDescent="0.2">
      <c r="A22" s="56" t="s">
        <v>107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W22" s="50">
        <f t="shared" si="8"/>
        <v>0</v>
      </c>
      <c r="BX22" s="50">
        <f t="shared" si="9"/>
        <v>0</v>
      </c>
      <c r="BY22" s="50">
        <f t="shared" si="10"/>
        <v>0</v>
      </c>
      <c r="BZ22" s="50">
        <f t="shared" si="11"/>
        <v>0</v>
      </c>
      <c r="CA22" s="50">
        <f t="shared" si="12"/>
        <v>0</v>
      </c>
      <c r="CB22" s="50">
        <f t="shared" si="7"/>
        <v>0</v>
      </c>
    </row>
    <row r="23" spans="1:80" x14ac:dyDescent="0.2">
      <c r="A23" s="58" t="s">
        <v>102</v>
      </c>
      <c r="B23" s="57">
        <v>11743</v>
      </c>
      <c r="C23" s="57">
        <v>11592</v>
      </c>
      <c r="D23" s="57">
        <v>11430</v>
      </c>
      <c r="E23" s="57">
        <v>11252</v>
      </c>
      <c r="F23" s="57">
        <v>11113</v>
      </c>
      <c r="G23" s="57">
        <v>10918</v>
      </c>
      <c r="H23" s="57">
        <v>10785</v>
      </c>
      <c r="I23" s="57">
        <v>10617</v>
      </c>
      <c r="J23" s="57">
        <v>10633</v>
      </c>
      <c r="K23" s="57">
        <v>10646</v>
      </c>
      <c r="L23" s="57">
        <v>10657</v>
      </c>
      <c r="M23" s="57">
        <v>10668</v>
      </c>
      <c r="N23" s="57">
        <v>10680</v>
      </c>
      <c r="O23" s="57">
        <v>10691</v>
      </c>
      <c r="P23" s="57">
        <v>10702</v>
      </c>
      <c r="Q23" s="57">
        <v>10714</v>
      </c>
      <c r="R23" s="57">
        <v>10727</v>
      </c>
      <c r="S23" s="57">
        <v>10739</v>
      </c>
      <c r="T23" s="57">
        <v>10750</v>
      </c>
      <c r="U23" s="57">
        <v>10762</v>
      </c>
      <c r="V23" s="57">
        <v>10774</v>
      </c>
      <c r="W23" s="57">
        <v>10785</v>
      </c>
      <c r="X23" s="57">
        <v>10796</v>
      </c>
      <c r="Y23" s="57">
        <v>10807</v>
      </c>
      <c r="Z23" s="57">
        <v>10817</v>
      </c>
      <c r="AA23" s="57">
        <v>10828</v>
      </c>
      <c r="AB23" s="57">
        <v>10839</v>
      </c>
      <c r="AC23" s="57">
        <v>10851</v>
      </c>
      <c r="AD23" s="57">
        <v>10863</v>
      </c>
      <c r="AE23" s="57">
        <v>10875</v>
      </c>
      <c r="AF23" s="57">
        <v>10887</v>
      </c>
      <c r="AG23" s="57">
        <v>10898</v>
      </c>
      <c r="AH23" s="57">
        <v>10910</v>
      </c>
      <c r="AI23" s="57">
        <v>10921</v>
      </c>
      <c r="AJ23" s="57">
        <v>10931</v>
      </c>
      <c r="AK23" s="57">
        <v>10941</v>
      </c>
      <c r="AL23" s="57">
        <v>10951</v>
      </c>
      <c r="AM23" s="57">
        <v>10961</v>
      </c>
      <c r="AN23" s="57">
        <v>10971</v>
      </c>
      <c r="AO23" s="57">
        <v>10983</v>
      </c>
      <c r="AP23" s="57">
        <v>10995</v>
      </c>
      <c r="AQ23" s="57">
        <v>11006</v>
      </c>
      <c r="AR23" s="57">
        <v>11017</v>
      </c>
      <c r="AS23" s="57">
        <v>11027</v>
      </c>
      <c r="AT23" s="57">
        <v>11038</v>
      </c>
      <c r="AU23" s="57">
        <v>11048</v>
      </c>
      <c r="AV23" s="57">
        <v>11058</v>
      </c>
      <c r="AW23" s="57">
        <v>11068</v>
      </c>
      <c r="AX23" s="57">
        <v>11078</v>
      </c>
      <c r="AY23" s="57">
        <v>11088</v>
      </c>
      <c r="AZ23" s="57">
        <v>11098</v>
      </c>
      <c r="BA23" s="57">
        <v>11109</v>
      </c>
      <c r="BB23" s="57">
        <v>11120</v>
      </c>
      <c r="BC23" s="57">
        <v>11131</v>
      </c>
      <c r="BD23" s="57">
        <v>11142</v>
      </c>
      <c r="BE23" s="57">
        <v>11152</v>
      </c>
      <c r="BF23" s="57">
        <v>11163</v>
      </c>
      <c r="BG23" s="57">
        <v>11173</v>
      </c>
      <c r="BH23" s="57">
        <v>11183</v>
      </c>
      <c r="BI23" s="57">
        <v>11193</v>
      </c>
      <c r="BJ23" s="57">
        <v>11202</v>
      </c>
      <c r="BK23" s="57">
        <v>11213</v>
      </c>
      <c r="BL23" s="57">
        <v>11223</v>
      </c>
      <c r="BM23" s="57">
        <v>11234</v>
      </c>
      <c r="BN23" s="57">
        <v>11245</v>
      </c>
      <c r="BO23" s="57">
        <v>11255</v>
      </c>
      <c r="BP23" s="57">
        <v>11265</v>
      </c>
      <c r="BQ23" s="57">
        <v>11275</v>
      </c>
      <c r="BR23" s="57">
        <v>11285</v>
      </c>
      <c r="BS23" s="57">
        <v>11295</v>
      </c>
      <c r="BT23" s="57">
        <v>11305</v>
      </c>
      <c r="BU23" s="57">
        <v>11315</v>
      </c>
      <c r="BW23" s="50">
        <f t="shared" si="8"/>
        <v>132054</v>
      </c>
      <c r="BX23" s="50">
        <f t="shared" si="9"/>
        <v>128927</v>
      </c>
      <c r="BY23" s="50">
        <f t="shared" si="10"/>
        <v>130561</v>
      </c>
      <c r="BZ23" s="50">
        <f t="shared" si="11"/>
        <v>132123</v>
      </c>
      <c r="CA23" s="50">
        <f t="shared" si="12"/>
        <v>133630</v>
      </c>
      <c r="CB23" s="50">
        <f t="shared" si="7"/>
        <v>135112</v>
      </c>
    </row>
    <row r="24" spans="1:80" x14ac:dyDescent="0.2">
      <c r="A24" s="56" t="s">
        <v>99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W24" s="50">
        <f t="shared" si="8"/>
        <v>0</v>
      </c>
      <c r="BX24" s="50">
        <f t="shared" si="9"/>
        <v>0</v>
      </c>
      <c r="BY24" s="50">
        <f t="shared" si="10"/>
        <v>0</v>
      </c>
      <c r="BZ24" s="50">
        <f t="shared" si="11"/>
        <v>0</v>
      </c>
      <c r="CA24" s="50">
        <f t="shared" si="12"/>
        <v>0</v>
      </c>
      <c r="CB24" s="50">
        <f t="shared" si="7"/>
        <v>0</v>
      </c>
    </row>
    <row r="25" spans="1:80" x14ac:dyDescent="0.2">
      <c r="A25" s="56" t="s">
        <v>108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W25" s="50">
        <f t="shared" si="8"/>
        <v>0</v>
      </c>
      <c r="BX25" s="50">
        <f t="shared" si="9"/>
        <v>0</v>
      </c>
      <c r="BY25" s="50">
        <f t="shared" si="10"/>
        <v>0</v>
      </c>
      <c r="BZ25" s="50">
        <f t="shared" si="11"/>
        <v>0</v>
      </c>
      <c r="CA25" s="50">
        <f t="shared" si="12"/>
        <v>0</v>
      </c>
      <c r="CB25" s="50">
        <f t="shared" si="7"/>
        <v>0</v>
      </c>
    </row>
    <row r="26" spans="1:80" x14ac:dyDescent="0.2">
      <c r="A26" s="58" t="s">
        <v>102</v>
      </c>
      <c r="B26" s="57">
        <v>784</v>
      </c>
      <c r="C26" s="57">
        <v>801</v>
      </c>
      <c r="D26" s="57">
        <v>837</v>
      </c>
      <c r="E26" s="57">
        <v>841</v>
      </c>
      <c r="F26" s="57">
        <v>841</v>
      </c>
      <c r="G26" s="57">
        <v>847</v>
      </c>
      <c r="H26" s="57">
        <v>851</v>
      </c>
      <c r="I26" s="57">
        <v>850</v>
      </c>
      <c r="J26" s="57">
        <v>851</v>
      </c>
      <c r="K26" s="57">
        <v>852</v>
      </c>
      <c r="L26" s="57">
        <v>853</v>
      </c>
      <c r="M26" s="57">
        <v>854</v>
      </c>
      <c r="N26" s="57">
        <v>855</v>
      </c>
      <c r="O26" s="57">
        <v>856</v>
      </c>
      <c r="P26" s="57">
        <v>857</v>
      </c>
      <c r="Q26" s="57">
        <v>858</v>
      </c>
      <c r="R26" s="57">
        <v>859</v>
      </c>
      <c r="S26" s="57">
        <v>860</v>
      </c>
      <c r="T26" s="57">
        <v>861</v>
      </c>
      <c r="U26" s="57">
        <v>861</v>
      </c>
      <c r="V26" s="57">
        <v>862</v>
      </c>
      <c r="W26" s="57">
        <v>863</v>
      </c>
      <c r="X26" s="57">
        <v>864</v>
      </c>
      <c r="Y26" s="57">
        <v>865</v>
      </c>
      <c r="Z26" s="57">
        <v>866</v>
      </c>
      <c r="AA26" s="57">
        <v>867</v>
      </c>
      <c r="AB26" s="57">
        <v>867</v>
      </c>
      <c r="AC26" s="57">
        <v>868</v>
      </c>
      <c r="AD26" s="57">
        <v>869</v>
      </c>
      <c r="AE26" s="57">
        <v>870</v>
      </c>
      <c r="AF26" s="57">
        <v>871</v>
      </c>
      <c r="AG26" s="57">
        <v>872</v>
      </c>
      <c r="AH26" s="57">
        <v>873</v>
      </c>
      <c r="AI26" s="57">
        <v>874</v>
      </c>
      <c r="AJ26" s="57">
        <v>875</v>
      </c>
      <c r="AK26" s="57">
        <v>876</v>
      </c>
      <c r="AL26" s="57">
        <v>876</v>
      </c>
      <c r="AM26" s="57">
        <v>877</v>
      </c>
      <c r="AN26" s="57">
        <v>878</v>
      </c>
      <c r="AO26" s="57">
        <v>879</v>
      </c>
      <c r="AP26" s="57">
        <v>880</v>
      </c>
      <c r="AQ26" s="57">
        <v>881</v>
      </c>
      <c r="AR26" s="57">
        <v>881</v>
      </c>
      <c r="AS26" s="57">
        <v>882</v>
      </c>
      <c r="AT26" s="57">
        <v>883</v>
      </c>
      <c r="AU26" s="57">
        <v>884</v>
      </c>
      <c r="AV26" s="57">
        <v>885</v>
      </c>
      <c r="AW26" s="57">
        <v>886</v>
      </c>
      <c r="AX26" s="57">
        <v>886</v>
      </c>
      <c r="AY26" s="57">
        <v>887</v>
      </c>
      <c r="AZ26" s="57">
        <v>888</v>
      </c>
      <c r="BA26" s="57">
        <v>889</v>
      </c>
      <c r="BB26" s="57">
        <v>890</v>
      </c>
      <c r="BC26" s="57">
        <v>890</v>
      </c>
      <c r="BD26" s="57">
        <v>891</v>
      </c>
      <c r="BE26" s="57">
        <v>892</v>
      </c>
      <c r="BF26" s="57">
        <v>893</v>
      </c>
      <c r="BG26" s="57">
        <v>894</v>
      </c>
      <c r="BH26" s="57">
        <v>895</v>
      </c>
      <c r="BI26" s="57">
        <v>895</v>
      </c>
      <c r="BJ26" s="57">
        <v>896</v>
      </c>
      <c r="BK26" s="57">
        <v>897</v>
      </c>
      <c r="BL26" s="57">
        <v>898</v>
      </c>
      <c r="BM26" s="57">
        <v>899</v>
      </c>
      <c r="BN26" s="57">
        <v>899</v>
      </c>
      <c r="BO26" s="57">
        <v>900</v>
      </c>
      <c r="BP26" s="57">
        <v>901</v>
      </c>
      <c r="BQ26" s="57">
        <v>902</v>
      </c>
      <c r="BR26" s="57">
        <v>903</v>
      </c>
      <c r="BS26" s="57">
        <v>903</v>
      </c>
      <c r="BT26" s="57">
        <v>904</v>
      </c>
      <c r="BU26" s="57">
        <v>905</v>
      </c>
      <c r="BW26" s="50">
        <f t="shared" si="8"/>
        <v>10062</v>
      </c>
      <c r="BX26" s="50">
        <f t="shared" si="9"/>
        <v>10321</v>
      </c>
      <c r="BY26" s="50">
        <f t="shared" si="10"/>
        <v>10448</v>
      </c>
      <c r="BZ26" s="50">
        <f t="shared" si="11"/>
        <v>10572</v>
      </c>
      <c r="CA26" s="50">
        <f t="shared" si="12"/>
        <v>10690</v>
      </c>
      <c r="CB26" s="50">
        <f t="shared" si="7"/>
        <v>10807</v>
      </c>
    </row>
    <row r="27" spans="1:80" x14ac:dyDescent="0.2">
      <c r="A27" s="56" t="s">
        <v>99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W27" s="50">
        <f t="shared" si="8"/>
        <v>0</v>
      </c>
      <c r="BX27" s="50">
        <f t="shared" si="9"/>
        <v>0</v>
      </c>
      <c r="BY27" s="50">
        <f t="shared" si="10"/>
        <v>0</v>
      </c>
      <c r="BZ27" s="50">
        <f t="shared" si="11"/>
        <v>0</v>
      </c>
      <c r="CA27" s="50">
        <f t="shared" si="12"/>
        <v>0</v>
      </c>
      <c r="CB27" s="50">
        <f t="shared" si="7"/>
        <v>0</v>
      </c>
    </row>
    <row r="28" spans="1:80" x14ac:dyDescent="0.2">
      <c r="A28" s="56" t="s">
        <v>109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W28" s="50">
        <f t="shared" si="8"/>
        <v>0</v>
      </c>
      <c r="BX28" s="50">
        <f t="shared" si="9"/>
        <v>0</v>
      </c>
      <c r="BY28" s="50">
        <f t="shared" si="10"/>
        <v>0</v>
      </c>
      <c r="BZ28" s="50">
        <f t="shared" si="11"/>
        <v>0</v>
      </c>
      <c r="CA28" s="50">
        <f t="shared" si="12"/>
        <v>0</v>
      </c>
      <c r="CB28" s="50">
        <f t="shared" si="7"/>
        <v>0</v>
      </c>
    </row>
    <row r="29" spans="1:80" x14ac:dyDescent="0.2">
      <c r="A29" s="58" t="s">
        <v>102</v>
      </c>
      <c r="B29" s="57">
        <v>184</v>
      </c>
      <c r="C29" s="57">
        <v>184</v>
      </c>
      <c r="D29" s="57">
        <v>184</v>
      </c>
      <c r="E29" s="57">
        <v>184</v>
      </c>
      <c r="F29" s="57">
        <v>184</v>
      </c>
      <c r="G29" s="57">
        <v>184</v>
      </c>
      <c r="H29" s="57">
        <v>184</v>
      </c>
      <c r="I29" s="57">
        <v>184</v>
      </c>
      <c r="J29" s="57">
        <v>184</v>
      </c>
      <c r="K29" s="57">
        <v>184</v>
      </c>
      <c r="L29" s="57">
        <v>184</v>
      </c>
      <c r="M29" s="57">
        <v>183</v>
      </c>
      <c r="N29" s="57">
        <v>183</v>
      </c>
      <c r="O29" s="57">
        <v>183</v>
      </c>
      <c r="P29" s="57">
        <v>183</v>
      </c>
      <c r="Q29" s="57">
        <v>183</v>
      </c>
      <c r="R29" s="57">
        <v>183</v>
      </c>
      <c r="S29" s="57">
        <v>183</v>
      </c>
      <c r="T29" s="57">
        <v>183</v>
      </c>
      <c r="U29" s="57">
        <v>183</v>
      </c>
      <c r="V29" s="57">
        <v>183</v>
      </c>
      <c r="W29" s="57">
        <v>183</v>
      </c>
      <c r="X29" s="57">
        <v>183</v>
      </c>
      <c r="Y29" s="57">
        <v>182</v>
      </c>
      <c r="Z29" s="57">
        <v>182</v>
      </c>
      <c r="AA29" s="57">
        <v>182</v>
      </c>
      <c r="AB29" s="57">
        <v>182</v>
      </c>
      <c r="AC29" s="57">
        <v>182</v>
      </c>
      <c r="AD29" s="57">
        <v>182</v>
      </c>
      <c r="AE29" s="57">
        <v>182</v>
      </c>
      <c r="AF29" s="57">
        <v>182</v>
      </c>
      <c r="AG29" s="57">
        <v>182</v>
      </c>
      <c r="AH29" s="57">
        <v>182</v>
      </c>
      <c r="AI29" s="57">
        <v>182</v>
      </c>
      <c r="AJ29" s="57">
        <v>182</v>
      </c>
      <c r="AK29" s="57">
        <v>181</v>
      </c>
      <c r="AL29" s="57">
        <v>181</v>
      </c>
      <c r="AM29" s="57">
        <v>181</v>
      </c>
      <c r="AN29" s="57">
        <v>181</v>
      </c>
      <c r="AO29" s="57">
        <v>181</v>
      </c>
      <c r="AP29" s="57">
        <v>181</v>
      </c>
      <c r="AQ29" s="57">
        <v>181</v>
      </c>
      <c r="AR29" s="57">
        <v>181</v>
      </c>
      <c r="AS29" s="57">
        <v>181</v>
      </c>
      <c r="AT29" s="57">
        <v>181</v>
      </c>
      <c r="AU29" s="57">
        <v>181</v>
      </c>
      <c r="AV29" s="57">
        <v>181</v>
      </c>
      <c r="AW29" s="57">
        <v>180</v>
      </c>
      <c r="AX29" s="57">
        <v>180</v>
      </c>
      <c r="AY29" s="57">
        <v>180</v>
      </c>
      <c r="AZ29" s="57">
        <v>180</v>
      </c>
      <c r="BA29" s="57">
        <v>180</v>
      </c>
      <c r="BB29" s="57">
        <v>180</v>
      </c>
      <c r="BC29" s="57">
        <v>180</v>
      </c>
      <c r="BD29" s="57">
        <v>180</v>
      </c>
      <c r="BE29" s="57">
        <v>180</v>
      </c>
      <c r="BF29" s="57">
        <v>180</v>
      </c>
      <c r="BG29" s="57">
        <v>180</v>
      </c>
      <c r="BH29" s="57">
        <v>180</v>
      </c>
      <c r="BI29" s="57">
        <v>179</v>
      </c>
      <c r="BJ29" s="57">
        <v>179</v>
      </c>
      <c r="BK29" s="57">
        <v>179</v>
      </c>
      <c r="BL29" s="57">
        <v>179</v>
      </c>
      <c r="BM29" s="57">
        <v>179</v>
      </c>
      <c r="BN29" s="57">
        <v>179</v>
      </c>
      <c r="BO29" s="57">
        <v>179</v>
      </c>
      <c r="BP29" s="57">
        <v>179</v>
      </c>
      <c r="BQ29" s="57">
        <v>179</v>
      </c>
      <c r="BR29" s="57">
        <v>179</v>
      </c>
      <c r="BS29" s="57">
        <v>179</v>
      </c>
      <c r="BT29" s="57">
        <v>179</v>
      </c>
      <c r="BU29" s="57">
        <v>178</v>
      </c>
      <c r="BW29" s="50">
        <f t="shared" si="8"/>
        <v>2207</v>
      </c>
      <c r="BX29" s="50">
        <f t="shared" si="9"/>
        <v>2195</v>
      </c>
      <c r="BY29" s="50">
        <f t="shared" si="10"/>
        <v>2183</v>
      </c>
      <c r="BZ29" s="50">
        <f t="shared" si="11"/>
        <v>2171</v>
      </c>
      <c r="CA29" s="50">
        <f t="shared" si="12"/>
        <v>2159</v>
      </c>
      <c r="CB29" s="50">
        <f t="shared" si="7"/>
        <v>2147</v>
      </c>
    </row>
    <row r="30" spans="1:80" x14ac:dyDescent="0.2">
      <c r="A30" s="56" t="s">
        <v>99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W30" s="50">
        <f t="shared" si="8"/>
        <v>0</v>
      </c>
      <c r="BX30" s="50">
        <f t="shared" si="9"/>
        <v>0</v>
      </c>
      <c r="BY30" s="50">
        <f t="shared" si="10"/>
        <v>0</v>
      </c>
      <c r="BZ30" s="50">
        <f t="shared" si="11"/>
        <v>0</v>
      </c>
      <c r="CA30" s="50">
        <f t="shared" si="12"/>
        <v>0</v>
      </c>
      <c r="CB30" s="50">
        <f t="shared" si="7"/>
        <v>0</v>
      </c>
    </row>
    <row r="31" spans="1:80" x14ac:dyDescent="0.2">
      <c r="A31" s="56" t="s">
        <v>110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W31" s="50">
        <f t="shared" si="8"/>
        <v>0</v>
      </c>
      <c r="BX31" s="50">
        <f t="shared" si="9"/>
        <v>0</v>
      </c>
      <c r="BY31" s="50">
        <f t="shared" si="10"/>
        <v>0</v>
      </c>
      <c r="BZ31" s="50">
        <f t="shared" si="11"/>
        <v>0</v>
      </c>
      <c r="CA31" s="50">
        <f t="shared" si="12"/>
        <v>0</v>
      </c>
      <c r="CB31" s="50">
        <f t="shared" si="7"/>
        <v>0</v>
      </c>
    </row>
    <row r="32" spans="1:80" x14ac:dyDescent="0.2">
      <c r="A32" s="58" t="s">
        <v>102</v>
      </c>
      <c r="B32" s="57">
        <v>384</v>
      </c>
      <c r="C32" s="57">
        <v>381</v>
      </c>
      <c r="D32" s="57">
        <v>383</v>
      </c>
      <c r="E32" s="57">
        <v>384</v>
      </c>
      <c r="F32" s="57">
        <v>385</v>
      </c>
      <c r="G32" s="57">
        <v>384</v>
      </c>
      <c r="H32" s="57">
        <v>387</v>
      </c>
      <c r="I32" s="57">
        <v>389</v>
      </c>
      <c r="J32" s="57">
        <v>390</v>
      </c>
      <c r="K32" s="57">
        <v>390</v>
      </c>
      <c r="L32" s="57">
        <v>390</v>
      </c>
      <c r="M32" s="57">
        <v>391</v>
      </c>
      <c r="N32" s="57">
        <v>391</v>
      </c>
      <c r="O32" s="57">
        <v>392</v>
      </c>
      <c r="P32" s="57">
        <v>392</v>
      </c>
      <c r="Q32" s="57">
        <v>393</v>
      </c>
      <c r="R32" s="57">
        <v>393</v>
      </c>
      <c r="S32" s="57">
        <v>393</v>
      </c>
      <c r="T32" s="57">
        <v>394</v>
      </c>
      <c r="U32" s="57">
        <v>394</v>
      </c>
      <c r="V32" s="57">
        <v>395</v>
      </c>
      <c r="W32" s="57">
        <v>395</v>
      </c>
      <c r="X32" s="57">
        <v>395</v>
      </c>
      <c r="Y32" s="57">
        <v>396</v>
      </c>
      <c r="Z32" s="57">
        <v>396</v>
      </c>
      <c r="AA32" s="57">
        <v>397</v>
      </c>
      <c r="AB32" s="57">
        <v>397</v>
      </c>
      <c r="AC32" s="57">
        <v>397</v>
      </c>
      <c r="AD32" s="57">
        <v>398</v>
      </c>
      <c r="AE32" s="57">
        <v>398</v>
      </c>
      <c r="AF32" s="57">
        <v>399</v>
      </c>
      <c r="AG32" s="57">
        <v>399</v>
      </c>
      <c r="AH32" s="57">
        <v>400</v>
      </c>
      <c r="AI32" s="57">
        <v>400</v>
      </c>
      <c r="AJ32" s="57">
        <v>400</v>
      </c>
      <c r="AK32" s="57">
        <v>401</v>
      </c>
      <c r="AL32" s="57">
        <v>401</v>
      </c>
      <c r="AM32" s="57">
        <v>401</v>
      </c>
      <c r="AN32" s="57">
        <v>402</v>
      </c>
      <c r="AO32" s="57">
        <v>402</v>
      </c>
      <c r="AP32" s="57">
        <v>403</v>
      </c>
      <c r="AQ32" s="57">
        <v>403</v>
      </c>
      <c r="AR32" s="57">
        <v>403</v>
      </c>
      <c r="AS32" s="57">
        <v>404</v>
      </c>
      <c r="AT32" s="57">
        <v>404</v>
      </c>
      <c r="AU32" s="57">
        <v>405</v>
      </c>
      <c r="AV32" s="57">
        <v>405</v>
      </c>
      <c r="AW32" s="57">
        <v>405</v>
      </c>
      <c r="AX32" s="57">
        <v>406</v>
      </c>
      <c r="AY32" s="57">
        <v>406</v>
      </c>
      <c r="AZ32" s="57">
        <v>406</v>
      </c>
      <c r="BA32" s="57">
        <v>407</v>
      </c>
      <c r="BB32" s="57">
        <v>407</v>
      </c>
      <c r="BC32" s="57">
        <v>408</v>
      </c>
      <c r="BD32" s="57">
        <v>408</v>
      </c>
      <c r="BE32" s="57">
        <v>408</v>
      </c>
      <c r="BF32" s="57">
        <v>409</v>
      </c>
      <c r="BG32" s="57">
        <v>409</v>
      </c>
      <c r="BH32" s="57">
        <v>409</v>
      </c>
      <c r="BI32" s="57">
        <v>410</v>
      </c>
      <c r="BJ32" s="57">
        <v>410</v>
      </c>
      <c r="BK32" s="57">
        <v>411</v>
      </c>
      <c r="BL32" s="57">
        <v>411</v>
      </c>
      <c r="BM32" s="57">
        <v>411</v>
      </c>
      <c r="BN32" s="57">
        <v>412</v>
      </c>
      <c r="BO32" s="57">
        <v>412</v>
      </c>
      <c r="BP32" s="57">
        <v>412</v>
      </c>
      <c r="BQ32" s="57">
        <v>413</v>
      </c>
      <c r="BR32" s="57">
        <v>413</v>
      </c>
      <c r="BS32" s="57">
        <v>414</v>
      </c>
      <c r="BT32" s="57">
        <v>414</v>
      </c>
      <c r="BU32" s="57">
        <v>414</v>
      </c>
      <c r="BW32" s="50">
        <f t="shared" si="8"/>
        <v>4638</v>
      </c>
      <c r="BX32" s="50">
        <f t="shared" si="9"/>
        <v>4723</v>
      </c>
      <c r="BY32" s="50">
        <f t="shared" si="10"/>
        <v>4782</v>
      </c>
      <c r="BZ32" s="50">
        <f t="shared" si="11"/>
        <v>4838</v>
      </c>
      <c r="CA32" s="50">
        <f t="shared" si="12"/>
        <v>4893</v>
      </c>
      <c r="CB32" s="50">
        <f t="shared" si="7"/>
        <v>4947</v>
      </c>
    </row>
    <row r="33" spans="1:80" x14ac:dyDescent="0.2">
      <c r="A33" s="56" t="s">
        <v>99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W33" s="50">
        <f t="shared" si="8"/>
        <v>0</v>
      </c>
      <c r="BX33" s="50">
        <f t="shared" si="9"/>
        <v>0</v>
      </c>
      <c r="BY33" s="50">
        <f t="shared" si="10"/>
        <v>0</v>
      </c>
      <c r="BZ33" s="50">
        <f t="shared" si="11"/>
        <v>0</v>
      </c>
      <c r="CA33" s="50">
        <f t="shared" si="12"/>
        <v>0</v>
      </c>
      <c r="CB33" s="50">
        <f t="shared" si="7"/>
        <v>0</v>
      </c>
    </row>
    <row r="34" spans="1:80" x14ac:dyDescent="0.2">
      <c r="A34" s="56" t="s">
        <v>111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W34" s="50">
        <f t="shared" si="8"/>
        <v>0</v>
      </c>
      <c r="BX34" s="50">
        <f t="shared" si="9"/>
        <v>0</v>
      </c>
      <c r="BY34" s="50">
        <f t="shared" si="10"/>
        <v>0</v>
      </c>
      <c r="BZ34" s="50">
        <f t="shared" si="11"/>
        <v>0</v>
      </c>
      <c r="CA34" s="50">
        <f t="shared" si="12"/>
        <v>0</v>
      </c>
      <c r="CB34" s="50">
        <f t="shared" si="7"/>
        <v>0</v>
      </c>
    </row>
    <row r="35" spans="1:80" x14ac:dyDescent="0.2">
      <c r="A35" s="58" t="s">
        <v>102</v>
      </c>
      <c r="B35" s="57">
        <v>4</v>
      </c>
      <c r="C35" s="57">
        <v>4</v>
      </c>
      <c r="D35" s="57">
        <v>4</v>
      </c>
      <c r="E35" s="57">
        <v>4</v>
      </c>
      <c r="F35" s="57">
        <v>4</v>
      </c>
      <c r="G35" s="57">
        <v>4</v>
      </c>
      <c r="H35" s="57">
        <v>4</v>
      </c>
      <c r="I35" s="57">
        <v>4</v>
      </c>
      <c r="J35" s="57">
        <v>4</v>
      </c>
      <c r="K35" s="57">
        <v>4</v>
      </c>
      <c r="L35" s="57">
        <v>4</v>
      </c>
      <c r="M35" s="57">
        <v>4</v>
      </c>
      <c r="N35" s="57">
        <v>4</v>
      </c>
      <c r="O35" s="57">
        <v>4</v>
      </c>
      <c r="P35" s="57">
        <v>4</v>
      </c>
      <c r="Q35" s="57">
        <v>4</v>
      </c>
      <c r="R35" s="57">
        <v>4</v>
      </c>
      <c r="S35" s="57">
        <v>4</v>
      </c>
      <c r="T35" s="57">
        <v>4</v>
      </c>
      <c r="U35" s="57">
        <v>4</v>
      </c>
      <c r="V35" s="57">
        <v>4</v>
      </c>
      <c r="W35" s="57">
        <v>4</v>
      </c>
      <c r="X35" s="57">
        <v>4</v>
      </c>
      <c r="Y35" s="57">
        <v>4</v>
      </c>
      <c r="Z35" s="57">
        <v>4</v>
      </c>
      <c r="AA35" s="57">
        <v>4</v>
      </c>
      <c r="AB35" s="57">
        <v>4</v>
      </c>
      <c r="AC35" s="57">
        <v>4</v>
      </c>
      <c r="AD35" s="57">
        <v>4</v>
      </c>
      <c r="AE35" s="57">
        <v>4</v>
      </c>
      <c r="AF35" s="57">
        <v>4</v>
      </c>
      <c r="AG35" s="57">
        <v>4</v>
      </c>
      <c r="AH35" s="57">
        <v>4</v>
      </c>
      <c r="AI35" s="57">
        <v>4</v>
      </c>
      <c r="AJ35" s="57">
        <v>4</v>
      </c>
      <c r="AK35" s="57">
        <v>4</v>
      </c>
      <c r="AL35" s="57">
        <v>4</v>
      </c>
      <c r="AM35" s="57">
        <v>4</v>
      </c>
      <c r="AN35" s="57">
        <v>4</v>
      </c>
      <c r="AO35" s="57">
        <v>4</v>
      </c>
      <c r="AP35" s="57">
        <v>4</v>
      </c>
      <c r="AQ35" s="57">
        <v>4</v>
      </c>
      <c r="AR35" s="57">
        <v>4</v>
      </c>
      <c r="AS35" s="57">
        <v>4</v>
      </c>
      <c r="AT35" s="57">
        <v>4</v>
      </c>
      <c r="AU35" s="57">
        <v>4</v>
      </c>
      <c r="AV35" s="57">
        <v>4</v>
      </c>
      <c r="AW35" s="57">
        <v>4</v>
      </c>
      <c r="AX35" s="57">
        <v>4</v>
      </c>
      <c r="AY35" s="57">
        <v>4</v>
      </c>
      <c r="AZ35" s="57">
        <v>4</v>
      </c>
      <c r="BA35" s="57">
        <v>4</v>
      </c>
      <c r="BB35" s="57">
        <v>4</v>
      </c>
      <c r="BC35" s="57">
        <v>4</v>
      </c>
      <c r="BD35" s="57">
        <v>4</v>
      </c>
      <c r="BE35" s="57">
        <v>4</v>
      </c>
      <c r="BF35" s="57">
        <v>4</v>
      </c>
      <c r="BG35" s="57">
        <v>4</v>
      </c>
      <c r="BH35" s="57">
        <v>4</v>
      </c>
      <c r="BI35" s="57">
        <v>4</v>
      </c>
      <c r="BJ35" s="57">
        <v>4</v>
      </c>
      <c r="BK35" s="57">
        <v>4</v>
      </c>
      <c r="BL35" s="57">
        <v>4</v>
      </c>
      <c r="BM35" s="57">
        <v>4</v>
      </c>
      <c r="BN35" s="57">
        <v>4</v>
      </c>
      <c r="BO35" s="57">
        <v>4</v>
      </c>
      <c r="BP35" s="57">
        <v>4</v>
      </c>
      <c r="BQ35" s="57">
        <v>4</v>
      </c>
      <c r="BR35" s="57">
        <v>4</v>
      </c>
      <c r="BS35" s="57">
        <v>4</v>
      </c>
      <c r="BT35" s="57">
        <v>4</v>
      </c>
      <c r="BU35" s="57">
        <v>4</v>
      </c>
      <c r="BW35" s="50">
        <f t="shared" si="8"/>
        <v>48</v>
      </c>
      <c r="BX35" s="50">
        <f t="shared" si="9"/>
        <v>48</v>
      </c>
      <c r="BY35" s="50">
        <f t="shared" si="10"/>
        <v>48</v>
      </c>
      <c r="BZ35" s="50">
        <f t="shared" si="11"/>
        <v>48</v>
      </c>
      <c r="CA35" s="50">
        <f t="shared" si="12"/>
        <v>48</v>
      </c>
      <c r="CB35" s="50">
        <f t="shared" si="7"/>
        <v>48</v>
      </c>
    </row>
    <row r="36" spans="1:80" x14ac:dyDescent="0.2">
      <c r="A36" s="56" t="s">
        <v>99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W36" s="50">
        <f t="shared" si="8"/>
        <v>0</v>
      </c>
      <c r="BX36" s="50">
        <f t="shared" si="9"/>
        <v>0</v>
      </c>
      <c r="BY36" s="50">
        <f t="shared" si="10"/>
        <v>0</v>
      </c>
      <c r="BZ36" s="50">
        <f t="shared" si="11"/>
        <v>0</v>
      </c>
      <c r="CA36" s="50">
        <f t="shared" si="12"/>
        <v>0</v>
      </c>
      <c r="CB36" s="50">
        <f t="shared" si="7"/>
        <v>0</v>
      </c>
    </row>
    <row r="37" spans="1:80" x14ac:dyDescent="0.2">
      <c r="A37" s="56" t="s">
        <v>112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W37" s="50">
        <f t="shared" si="8"/>
        <v>0</v>
      </c>
      <c r="BX37" s="50">
        <f t="shared" si="9"/>
        <v>0</v>
      </c>
      <c r="BY37" s="50">
        <f t="shared" si="10"/>
        <v>0</v>
      </c>
      <c r="BZ37" s="50">
        <f t="shared" si="11"/>
        <v>0</v>
      </c>
      <c r="CA37" s="50">
        <f t="shared" si="12"/>
        <v>0</v>
      </c>
      <c r="CB37" s="50">
        <f t="shared" si="7"/>
        <v>0</v>
      </c>
    </row>
    <row r="38" spans="1:80" x14ac:dyDescent="0.2">
      <c r="A38" s="58" t="s">
        <v>102</v>
      </c>
      <c r="B38" s="57">
        <v>1753</v>
      </c>
      <c r="C38" s="57">
        <v>1757</v>
      </c>
      <c r="D38" s="57">
        <v>1754</v>
      </c>
      <c r="E38" s="57">
        <v>1755</v>
      </c>
      <c r="F38" s="57">
        <v>1743</v>
      </c>
      <c r="G38" s="57">
        <v>1744</v>
      </c>
      <c r="H38" s="57">
        <v>1740</v>
      </c>
      <c r="I38" s="57">
        <v>1742</v>
      </c>
      <c r="J38" s="57">
        <v>1744</v>
      </c>
      <c r="K38" s="57">
        <v>1746</v>
      </c>
      <c r="L38" s="57">
        <v>1747</v>
      </c>
      <c r="M38" s="57">
        <v>1749</v>
      </c>
      <c r="N38" s="57">
        <v>1751</v>
      </c>
      <c r="O38" s="57">
        <v>1753</v>
      </c>
      <c r="P38" s="57">
        <v>1756</v>
      </c>
      <c r="Q38" s="57">
        <v>1758</v>
      </c>
      <c r="R38" s="57">
        <v>1759</v>
      </c>
      <c r="S38" s="57">
        <v>1761</v>
      </c>
      <c r="T38" s="57">
        <v>1763</v>
      </c>
      <c r="U38" s="57">
        <v>1765</v>
      </c>
      <c r="V38" s="57">
        <v>1767</v>
      </c>
      <c r="W38" s="57">
        <v>1769</v>
      </c>
      <c r="X38" s="57">
        <v>1771</v>
      </c>
      <c r="Y38" s="57">
        <v>1772</v>
      </c>
      <c r="Z38" s="57">
        <v>1774</v>
      </c>
      <c r="AA38" s="57">
        <v>1776</v>
      </c>
      <c r="AB38" s="57">
        <v>1777</v>
      </c>
      <c r="AC38" s="57">
        <v>1779</v>
      </c>
      <c r="AD38" s="57">
        <v>1781</v>
      </c>
      <c r="AE38" s="57">
        <v>1783</v>
      </c>
      <c r="AF38" s="57">
        <v>1785</v>
      </c>
      <c r="AG38" s="57">
        <v>1787</v>
      </c>
      <c r="AH38" s="57">
        <v>1789</v>
      </c>
      <c r="AI38" s="57">
        <v>1790</v>
      </c>
      <c r="AJ38" s="57">
        <v>1792</v>
      </c>
      <c r="AK38" s="57">
        <v>1794</v>
      </c>
      <c r="AL38" s="57">
        <v>1795</v>
      </c>
      <c r="AM38" s="57">
        <v>1797</v>
      </c>
      <c r="AN38" s="57">
        <v>1798</v>
      </c>
      <c r="AO38" s="57">
        <v>1800</v>
      </c>
      <c r="AP38" s="57">
        <v>1802</v>
      </c>
      <c r="AQ38" s="57">
        <v>1804</v>
      </c>
      <c r="AR38" s="57">
        <v>1806</v>
      </c>
      <c r="AS38" s="57">
        <v>1807</v>
      </c>
      <c r="AT38" s="57">
        <v>1809</v>
      </c>
      <c r="AU38" s="57">
        <v>1811</v>
      </c>
      <c r="AV38" s="57">
        <v>1813</v>
      </c>
      <c r="AW38" s="57">
        <v>1815</v>
      </c>
      <c r="AX38" s="57">
        <v>1817</v>
      </c>
      <c r="AY38" s="57">
        <v>1818</v>
      </c>
      <c r="AZ38" s="57">
        <v>1820</v>
      </c>
      <c r="BA38" s="57">
        <v>1821</v>
      </c>
      <c r="BB38" s="57">
        <v>1823</v>
      </c>
      <c r="BC38" s="57">
        <v>1825</v>
      </c>
      <c r="BD38" s="57">
        <v>1827</v>
      </c>
      <c r="BE38" s="57">
        <v>1828</v>
      </c>
      <c r="BF38" s="57">
        <v>1830</v>
      </c>
      <c r="BG38" s="57">
        <v>1832</v>
      </c>
      <c r="BH38" s="57">
        <v>1833</v>
      </c>
      <c r="BI38" s="57">
        <v>1835</v>
      </c>
      <c r="BJ38" s="57">
        <v>1836</v>
      </c>
      <c r="BK38" s="57">
        <v>1838</v>
      </c>
      <c r="BL38" s="57">
        <v>1840</v>
      </c>
      <c r="BM38" s="57">
        <v>1841</v>
      </c>
      <c r="BN38" s="57">
        <v>1843</v>
      </c>
      <c r="BO38" s="57">
        <v>1845</v>
      </c>
      <c r="BP38" s="57">
        <v>1846</v>
      </c>
      <c r="BQ38" s="57">
        <v>1848</v>
      </c>
      <c r="BR38" s="57">
        <v>1849</v>
      </c>
      <c r="BS38" s="57">
        <v>1851</v>
      </c>
      <c r="BT38" s="57">
        <v>1853</v>
      </c>
      <c r="BU38" s="57">
        <v>1854</v>
      </c>
      <c r="BW38" s="50">
        <f t="shared" si="8"/>
        <v>20974</v>
      </c>
      <c r="BX38" s="50">
        <f t="shared" si="9"/>
        <v>21145</v>
      </c>
      <c r="BY38" s="50">
        <f t="shared" si="10"/>
        <v>21407</v>
      </c>
      <c r="BZ38" s="50">
        <f t="shared" si="11"/>
        <v>21657</v>
      </c>
      <c r="CA38" s="50">
        <f t="shared" si="12"/>
        <v>21909</v>
      </c>
      <c r="CB38" s="50">
        <f t="shared" si="7"/>
        <v>22144</v>
      </c>
    </row>
    <row r="39" spans="1:80" x14ac:dyDescent="0.2">
      <c r="A39" s="56" t="s">
        <v>99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W39" s="50">
        <f t="shared" si="8"/>
        <v>0</v>
      </c>
      <c r="BX39" s="50">
        <f t="shared" si="9"/>
        <v>0</v>
      </c>
      <c r="BY39" s="50">
        <f t="shared" si="10"/>
        <v>0</v>
      </c>
      <c r="BZ39" s="50">
        <f t="shared" si="11"/>
        <v>0</v>
      </c>
      <c r="CA39" s="50">
        <f t="shared" si="12"/>
        <v>0</v>
      </c>
      <c r="CB39" s="50">
        <f t="shared" si="7"/>
        <v>0</v>
      </c>
    </row>
    <row r="40" spans="1:80" x14ac:dyDescent="0.2">
      <c r="A40" s="56" t="s">
        <v>113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W40" s="50">
        <f t="shared" si="8"/>
        <v>0</v>
      </c>
      <c r="BX40" s="50">
        <f t="shared" si="9"/>
        <v>0</v>
      </c>
      <c r="BY40" s="50">
        <f t="shared" si="10"/>
        <v>0</v>
      </c>
      <c r="BZ40" s="50">
        <f t="shared" si="11"/>
        <v>0</v>
      </c>
      <c r="CA40" s="50">
        <f t="shared" si="12"/>
        <v>0</v>
      </c>
      <c r="CB40" s="50">
        <f t="shared" si="7"/>
        <v>0</v>
      </c>
    </row>
    <row r="41" spans="1:80" x14ac:dyDescent="0.2">
      <c r="A41" s="58" t="s">
        <v>102</v>
      </c>
      <c r="B41" s="57">
        <v>20</v>
      </c>
      <c r="C41" s="57">
        <v>20</v>
      </c>
      <c r="D41" s="57">
        <v>21</v>
      </c>
      <c r="E41" s="57">
        <v>19</v>
      </c>
      <c r="F41" s="57">
        <v>20</v>
      </c>
      <c r="G41" s="57">
        <v>20</v>
      </c>
      <c r="H41" s="57">
        <v>21</v>
      </c>
      <c r="I41" s="57">
        <v>21</v>
      </c>
      <c r="J41" s="57">
        <v>21</v>
      </c>
      <c r="K41" s="57">
        <v>21</v>
      </c>
      <c r="L41" s="57">
        <v>21</v>
      </c>
      <c r="M41" s="57">
        <v>21</v>
      </c>
      <c r="N41" s="57">
        <v>21</v>
      </c>
      <c r="O41" s="57">
        <v>21</v>
      </c>
      <c r="P41" s="57">
        <v>21</v>
      </c>
      <c r="Q41" s="57">
        <v>21</v>
      </c>
      <c r="R41" s="57">
        <v>21</v>
      </c>
      <c r="S41" s="57">
        <v>21</v>
      </c>
      <c r="T41" s="57">
        <v>21</v>
      </c>
      <c r="U41" s="57">
        <v>21</v>
      </c>
      <c r="V41" s="57">
        <v>21</v>
      </c>
      <c r="W41" s="57">
        <v>21</v>
      </c>
      <c r="X41" s="57">
        <v>21</v>
      </c>
      <c r="Y41" s="57">
        <v>21</v>
      </c>
      <c r="Z41" s="57">
        <v>21</v>
      </c>
      <c r="AA41" s="57">
        <v>21</v>
      </c>
      <c r="AB41" s="57">
        <v>21</v>
      </c>
      <c r="AC41" s="57">
        <v>21</v>
      </c>
      <c r="AD41" s="57">
        <v>21</v>
      </c>
      <c r="AE41" s="57">
        <v>22</v>
      </c>
      <c r="AF41" s="57">
        <v>22</v>
      </c>
      <c r="AG41" s="57">
        <v>22</v>
      </c>
      <c r="AH41" s="57">
        <v>22</v>
      </c>
      <c r="AI41" s="57">
        <v>22</v>
      </c>
      <c r="AJ41" s="57">
        <v>22</v>
      </c>
      <c r="AK41" s="57">
        <v>22</v>
      </c>
      <c r="AL41" s="57">
        <v>22</v>
      </c>
      <c r="AM41" s="57">
        <v>22</v>
      </c>
      <c r="AN41" s="57">
        <v>22</v>
      </c>
      <c r="AO41" s="57">
        <v>22</v>
      </c>
      <c r="AP41" s="57">
        <v>22</v>
      </c>
      <c r="AQ41" s="57">
        <v>22</v>
      </c>
      <c r="AR41" s="57">
        <v>22</v>
      </c>
      <c r="AS41" s="57">
        <v>22</v>
      </c>
      <c r="AT41" s="57">
        <v>22</v>
      </c>
      <c r="AU41" s="57">
        <v>22</v>
      </c>
      <c r="AV41" s="57">
        <v>22</v>
      </c>
      <c r="AW41" s="57">
        <v>22</v>
      </c>
      <c r="AX41" s="57">
        <v>22</v>
      </c>
      <c r="AY41" s="57">
        <v>22</v>
      </c>
      <c r="AZ41" s="57">
        <v>22</v>
      </c>
      <c r="BA41" s="57">
        <v>22</v>
      </c>
      <c r="BB41" s="57">
        <v>22</v>
      </c>
      <c r="BC41" s="57">
        <v>22</v>
      </c>
      <c r="BD41" s="57">
        <v>22</v>
      </c>
      <c r="BE41" s="57">
        <v>22</v>
      </c>
      <c r="BF41" s="57">
        <v>22</v>
      </c>
      <c r="BG41" s="57">
        <v>22</v>
      </c>
      <c r="BH41" s="57">
        <v>22</v>
      </c>
      <c r="BI41" s="57">
        <v>22</v>
      </c>
      <c r="BJ41" s="57">
        <v>22</v>
      </c>
      <c r="BK41" s="57">
        <v>22</v>
      </c>
      <c r="BL41" s="57">
        <v>22</v>
      </c>
      <c r="BM41" s="57">
        <v>22</v>
      </c>
      <c r="BN41" s="57">
        <v>22</v>
      </c>
      <c r="BO41" s="57">
        <v>22</v>
      </c>
      <c r="BP41" s="57">
        <v>22</v>
      </c>
      <c r="BQ41" s="57">
        <v>22</v>
      </c>
      <c r="BR41" s="57">
        <v>22</v>
      </c>
      <c r="BS41" s="57">
        <v>22</v>
      </c>
      <c r="BT41" s="57">
        <v>22</v>
      </c>
      <c r="BU41" s="57">
        <v>22</v>
      </c>
      <c r="BW41" s="50">
        <f t="shared" si="8"/>
        <v>246</v>
      </c>
      <c r="BX41" s="50">
        <f t="shared" si="9"/>
        <v>252</v>
      </c>
      <c r="BY41" s="50">
        <f t="shared" si="10"/>
        <v>259</v>
      </c>
      <c r="BZ41" s="50">
        <f t="shared" si="11"/>
        <v>264</v>
      </c>
      <c r="CA41" s="50">
        <f t="shared" si="12"/>
        <v>264</v>
      </c>
      <c r="CB41" s="50">
        <f t="shared" si="7"/>
        <v>264</v>
      </c>
    </row>
    <row r="42" spans="1:80" x14ac:dyDescent="0.2">
      <c r="A42" s="56" t="s">
        <v>99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W42" s="50">
        <f t="shared" si="8"/>
        <v>0</v>
      </c>
      <c r="BX42" s="50">
        <f t="shared" si="9"/>
        <v>0</v>
      </c>
      <c r="BY42" s="50">
        <f t="shared" si="10"/>
        <v>0</v>
      </c>
      <c r="BZ42" s="50">
        <f t="shared" si="11"/>
        <v>0</v>
      </c>
      <c r="CA42" s="50">
        <f t="shared" si="12"/>
        <v>0</v>
      </c>
      <c r="CB42" s="50">
        <f t="shared" si="7"/>
        <v>0</v>
      </c>
    </row>
    <row r="43" spans="1:80" x14ac:dyDescent="0.2">
      <c r="A43" s="56" t="s">
        <v>114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W43" s="50">
        <f t="shared" si="8"/>
        <v>0</v>
      </c>
      <c r="BX43" s="50">
        <f t="shared" si="9"/>
        <v>0</v>
      </c>
      <c r="BY43" s="50">
        <f t="shared" si="10"/>
        <v>0</v>
      </c>
      <c r="BZ43" s="50">
        <f t="shared" si="11"/>
        <v>0</v>
      </c>
      <c r="CA43" s="50">
        <f t="shared" si="12"/>
        <v>0</v>
      </c>
      <c r="CB43" s="50">
        <f t="shared" si="7"/>
        <v>0</v>
      </c>
    </row>
    <row r="44" spans="1:80" x14ac:dyDescent="0.2">
      <c r="A44" s="58" t="s">
        <v>102</v>
      </c>
      <c r="B44" s="57">
        <v>10</v>
      </c>
      <c r="C44" s="57">
        <v>9</v>
      </c>
      <c r="D44" s="57">
        <v>9</v>
      </c>
      <c r="E44" s="57">
        <v>9</v>
      </c>
      <c r="F44" s="57">
        <v>9</v>
      </c>
      <c r="G44" s="57">
        <v>9</v>
      </c>
      <c r="H44" s="57">
        <v>8</v>
      </c>
      <c r="I44" s="57">
        <v>8</v>
      </c>
      <c r="J44" s="57">
        <v>8</v>
      </c>
      <c r="K44" s="57">
        <v>8</v>
      </c>
      <c r="L44" s="57">
        <v>8</v>
      </c>
      <c r="M44" s="57">
        <v>8</v>
      </c>
      <c r="N44" s="57">
        <v>8</v>
      </c>
      <c r="O44" s="57">
        <v>8</v>
      </c>
      <c r="P44" s="57">
        <v>8</v>
      </c>
      <c r="Q44" s="57">
        <v>8</v>
      </c>
      <c r="R44" s="57">
        <v>8</v>
      </c>
      <c r="S44" s="57">
        <v>8</v>
      </c>
      <c r="T44" s="57">
        <v>8</v>
      </c>
      <c r="U44" s="57">
        <v>8</v>
      </c>
      <c r="V44" s="57">
        <v>8</v>
      </c>
      <c r="W44" s="57">
        <v>8</v>
      </c>
      <c r="X44" s="57">
        <v>8</v>
      </c>
      <c r="Y44" s="57">
        <v>8</v>
      </c>
      <c r="Z44" s="57">
        <v>8</v>
      </c>
      <c r="AA44" s="57">
        <v>8</v>
      </c>
      <c r="AB44" s="57">
        <v>8</v>
      </c>
      <c r="AC44" s="57">
        <v>8</v>
      </c>
      <c r="AD44" s="57">
        <v>8</v>
      </c>
      <c r="AE44" s="57">
        <v>8</v>
      </c>
      <c r="AF44" s="57">
        <v>8</v>
      </c>
      <c r="AG44" s="57">
        <v>8</v>
      </c>
      <c r="AH44" s="57">
        <v>8</v>
      </c>
      <c r="AI44" s="57">
        <v>8</v>
      </c>
      <c r="AJ44" s="57">
        <v>8</v>
      </c>
      <c r="AK44" s="57">
        <v>8</v>
      </c>
      <c r="AL44" s="57">
        <v>8</v>
      </c>
      <c r="AM44" s="57">
        <v>8</v>
      </c>
      <c r="AN44" s="57">
        <v>8</v>
      </c>
      <c r="AO44" s="57">
        <v>8</v>
      </c>
      <c r="AP44" s="57">
        <v>8</v>
      </c>
      <c r="AQ44" s="57">
        <v>8</v>
      </c>
      <c r="AR44" s="57">
        <v>8</v>
      </c>
      <c r="AS44" s="57">
        <v>8</v>
      </c>
      <c r="AT44" s="57">
        <v>8</v>
      </c>
      <c r="AU44" s="57">
        <v>8</v>
      </c>
      <c r="AV44" s="57">
        <v>8</v>
      </c>
      <c r="AW44" s="57">
        <v>8</v>
      </c>
      <c r="AX44" s="57">
        <v>8</v>
      </c>
      <c r="AY44" s="57">
        <v>8</v>
      </c>
      <c r="AZ44" s="57">
        <v>8</v>
      </c>
      <c r="BA44" s="57">
        <v>8</v>
      </c>
      <c r="BB44" s="57">
        <v>8</v>
      </c>
      <c r="BC44" s="57">
        <v>8</v>
      </c>
      <c r="BD44" s="57">
        <v>8</v>
      </c>
      <c r="BE44" s="57">
        <v>8</v>
      </c>
      <c r="BF44" s="57">
        <v>8</v>
      </c>
      <c r="BG44" s="57">
        <v>8</v>
      </c>
      <c r="BH44" s="57">
        <v>8</v>
      </c>
      <c r="BI44" s="57">
        <v>8</v>
      </c>
      <c r="BJ44" s="57">
        <v>8</v>
      </c>
      <c r="BK44" s="57">
        <v>8</v>
      </c>
      <c r="BL44" s="57">
        <v>8</v>
      </c>
      <c r="BM44" s="57">
        <v>8</v>
      </c>
      <c r="BN44" s="57">
        <v>8</v>
      </c>
      <c r="BO44" s="57">
        <v>8</v>
      </c>
      <c r="BP44" s="57">
        <v>8</v>
      </c>
      <c r="BQ44" s="57">
        <v>8</v>
      </c>
      <c r="BR44" s="57">
        <v>8</v>
      </c>
      <c r="BS44" s="57">
        <v>8</v>
      </c>
      <c r="BT44" s="57">
        <v>8</v>
      </c>
      <c r="BU44" s="57">
        <v>8</v>
      </c>
      <c r="BW44" s="50">
        <f t="shared" si="8"/>
        <v>103</v>
      </c>
      <c r="BX44" s="50">
        <f t="shared" si="9"/>
        <v>96</v>
      </c>
      <c r="BY44" s="50">
        <f t="shared" si="10"/>
        <v>96</v>
      </c>
      <c r="BZ44" s="50">
        <f t="shared" si="11"/>
        <v>96</v>
      </c>
      <c r="CA44" s="50">
        <f t="shared" si="12"/>
        <v>96</v>
      </c>
      <c r="CB44" s="50">
        <f t="shared" si="7"/>
        <v>96</v>
      </c>
    </row>
    <row r="45" spans="1:80" s="51" customFormat="1" x14ac:dyDescent="0.2">
      <c r="A45" s="56" t="s">
        <v>99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W45" s="50">
        <f t="shared" si="8"/>
        <v>0</v>
      </c>
      <c r="BX45" s="50">
        <f t="shared" si="9"/>
        <v>0</v>
      </c>
      <c r="BY45" s="50">
        <f t="shared" si="10"/>
        <v>0</v>
      </c>
      <c r="BZ45" s="50">
        <f t="shared" si="11"/>
        <v>0</v>
      </c>
      <c r="CA45" s="50">
        <f t="shared" si="12"/>
        <v>0</v>
      </c>
      <c r="CB45" s="50">
        <f t="shared" si="7"/>
        <v>0</v>
      </c>
    </row>
    <row r="46" spans="1:80" x14ac:dyDescent="0.2">
      <c r="A46" s="56" t="s">
        <v>115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W46" s="50">
        <f t="shared" si="8"/>
        <v>0</v>
      </c>
      <c r="BX46" s="50">
        <f t="shared" si="9"/>
        <v>0</v>
      </c>
      <c r="BY46" s="50">
        <f t="shared" si="10"/>
        <v>0</v>
      </c>
      <c r="BZ46" s="50">
        <f t="shared" si="11"/>
        <v>0</v>
      </c>
      <c r="CA46" s="50">
        <f t="shared" si="12"/>
        <v>0</v>
      </c>
    </row>
    <row r="47" spans="1:80" x14ac:dyDescent="0.2">
      <c r="A47" s="58" t="s">
        <v>102</v>
      </c>
      <c r="B47" s="57">
        <v>92</v>
      </c>
      <c r="C47" s="57">
        <v>96</v>
      </c>
      <c r="D47" s="57">
        <v>99</v>
      </c>
      <c r="E47" s="57">
        <v>101</v>
      </c>
      <c r="F47" s="57">
        <v>103</v>
      </c>
      <c r="G47" s="57">
        <v>103</v>
      </c>
      <c r="H47" s="57">
        <v>103</v>
      </c>
      <c r="I47" s="57">
        <v>103</v>
      </c>
      <c r="J47" s="57">
        <v>103</v>
      </c>
      <c r="K47" s="57">
        <v>103</v>
      </c>
      <c r="L47" s="57">
        <v>103</v>
      </c>
      <c r="M47" s="57">
        <v>103</v>
      </c>
      <c r="N47" s="57">
        <v>104</v>
      </c>
      <c r="O47" s="57">
        <v>104</v>
      </c>
      <c r="P47" s="57">
        <v>104</v>
      </c>
      <c r="Q47" s="57">
        <v>104</v>
      </c>
      <c r="R47" s="57">
        <v>104</v>
      </c>
      <c r="S47" s="57">
        <v>104</v>
      </c>
      <c r="T47" s="57">
        <v>104</v>
      </c>
      <c r="U47" s="57">
        <v>104</v>
      </c>
      <c r="V47" s="57">
        <v>104</v>
      </c>
      <c r="W47" s="57">
        <v>105</v>
      </c>
      <c r="X47" s="57">
        <v>105</v>
      </c>
      <c r="Y47" s="57">
        <v>105</v>
      </c>
      <c r="Z47" s="57">
        <v>105</v>
      </c>
      <c r="AA47" s="57">
        <v>105</v>
      </c>
      <c r="AB47" s="57">
        <v>105</v>
      </c>
      <c r="AC47" s="57">
        <v>105</v>
      </c>
      <c r="AD47" s="57">
        <v>105</v>
      </c>
      <c r="AE47" s="57">
        <v>105</v>
      </c>
      <c r="AF47" s="57">
        <v>105</v>
      </c>
      <c r="AG47" s="57">
        <v>106</v>
      </c>
      <c r="AH47" s="57">
        <v>106</v>
      </c>
      <c r="AI47" s="57">
        <v>106</v>
      </c>
      <c r="AJ47" s="57">
        <v>106</v>
      </c>
      <c r="AK47" s="57">
        <v>106</v>
      </c>
      <c r="AL47" s="57">
        <v>106</v>
      </c>
      <c r="AM47" s="57">
        <v>106</v>
      </c>
      <c r="AN47" s="57">
        <v>106</v>
      </c>
      <c r="AO47" s="57">
        <v>106</v>
      </c>
      <c r="AP47" s="57">
        <v>106</v>
      </c>
      <c r="AQ47" s="57">
        <v>107</v>
      </c>
      <c r="AR47" s="57">
        <v>107</v>
      </c>
      <c r="AS47" s="57">
        <v>107</v>
      </c>
      <c r="AT47" s="57">
        <v>107</v>
      </c>
      <c r="AU47" s="57">
        <v>107</v>
      </c>
      <c r="AV47" s="57">
        <v>107</v>
      </c>
      <c r="AW47" s="57">
        <v>107</v>
      </c>
      <c r="AX47" s="57">
        <v>107</v>
      </c>
      <c r="AY47" s="57">
        <v>107</v>
      </c>
      <c r="AZ47" s="57">
        <v>107</v>
      </c>
      <c r="BA47" s="57">
        <v>107</v>
      </c>
      <c r="BB47" s="57">
        <v>108</v>
      </c>
      <c r="BC47" s="57">
        <v>108</v>
      </c>
      <c r="BD47" s="57">
        <v>108</v>
      </c>
      <c r="BE47" s="57">
        <v>108</v>
      </c>
      <c r="BF47" s="57">
        <v>108</v>
      </c>
      <c r="BG47" s="57">
        <v>108</v>
      </c>
      <c r="BH47" s="57">
        <v>108</v>
      </c>
      <c r="BI47" s="57">
        <v>108</v>
      </c>
      <c r="BJ47" s="57">
        <v>108</v>
      </c>
      <c r="BK47" s="57">
        <v>108</v>
      </c>
      <c r="BL47" s="57">
        <v>109</v>
      </c>
      <c r="BM47" s="57">
        <v>109</v>
      </c>
      <c r="BN47" s="57">
        <v>109</v>
      </c>
      <c r="BO47" s="57">
        <v>109</v>
      </c>
      <c r="BP47" s="57">
        <v>109</v>
      </c>
      <c r="BQ47" s="57">
        <v>109</v>
      </c>
      <c r="BR47" s="57">
        <v>109</v>
      </c>
      <c r="BS47" s="57">
        <v>109</v>
      </c>
      <c r="BT47" s="57">
        <v>109</v>
      </c>
      <c r="BU47" s="57">
        <v>109</v>
      </c>
      <c r="BW47" s="50">
        <f t="shared" si="8"/>
        <v>1212</v>
      </c>
      <c r="BX47" s="50">
        <f t="shared" si="9"/>
        <v>1251</v>
      </c>
      <c r="BY47" s="50">
        <f t="shared" si="10"/>
        <v>1265</v>
      </c>
      <c r="BZ47" s="50">
        <f t="shared" si="11"/>
        <v>1279</v>
      </c>
      <c r="CA47" s="50">
        <f t="shared" si="12"/>
        <v>1292</v>
      </c>
    </row>
    <row r="48" spans="1:80" x14ac:dyDescent="0.2">
      <c r="A48" s="56" t="s">
        <v>99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W48" s="50">
        <f t="shared" si="8"/>
        <v>0</v>
      </c>
      <c r="BX48" s="50">
        <f t="shared" si="9"/>
        <v>0</v>
      </c>
      <c r="BY48" s="50">
        <f t="shared" si="10"/>
        <v>0</v>
      </c>
      <c r="BZ48" s="50">
        <f t="shared" si="11"/>
        <v>0</v>
      </c>
      <c r="CA48" s="50">
        <f t="shared" si="12"/>
        <v>0</v>
      </c>
    </row>
    <row r="49" spans="1:79" x14ac:dyDescent="0.2">
      <c r="A49" s="56" t="s">
        <v>116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W49" s="50">
        <f t="shared" si="8"/>
        <v>0</v>
      </c>
      <c r="BX49" s="50">
        <f t="shared" si="9"/>
        <v>0</v>
      </c>
      <c r="BY49" s="50">
        <f t="shared" si="10"/>
        <v>0</v>
      </c>
      <c r="BZ49" s="50">
        <f t="shared" si="11"/>
        <v>0</v>
      </c>
      <c r="CA49" s="50">
        <f t="shared" si="12"/>
        <v>0</v>
      </c>
    </row>
    <row r="50" spans="1:79" x14ac:dyDescent="0.2">
      <c r="A50" s="58" t="s">
        <v>102</v>
      </c>
      <c r="B50" s="57">
        <v>0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V50" s="57">
        <v>0</v>
      </c>
      <c r="W50" s="57">
        <v>0</v>
      </c>
      <c r="X50" s="57">
        <v>0</v>
      </c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>
        <v>0</v>
      </c>
      <c r="AG50" s="57">
        <v>0</v>
      </c>
      <c r="AH50" s="57">
        <v>0</v>
      </c>
      <c r="AI50" s="57"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v>0</v>
      </c>
      <c r="AO50" s="57">
        <v>0</v>
      </c>
      <c r="AP50" s="57">
        <v>0</v>
      </c>
      <c r="AQ50" s="57">
        <v>0</v>
      </c>
      <c r="AR50" s="57">
        <v>0</v>
      </c>
      <c r="AS50" s="57">
        <v>0</v>
      </c>
      <c r="AT50" s="57">
        <v>0</v>
      </c>
      <c r="AU50" s="57">
        <v>0</v>
      </c>
      <c r="AV50" s="57">
        <v>0</v>
      </c>
      <c r="AW50" s="57">
        <v>0</v>
      </c>
      <c r="AX50" s="57">
        <v>0</v>
      </c>
      <c r="AY50" s="57">
        <v>0</v>
      </c>
      <c r="AZ50" s="57">
        <v>0</v>
      </c>
      <c r="BA50" s="57">
        <v>0</v>
      </c>
      <c r="BB50" s="57">
        <v>0</v>
      </c>
      <c r="BC50" s="57">
        <v>0</v>
      </c>
      <c r="BD50" s="57">
        <v>0</v>
      </c>
      <c r="BE50" s="57">
        <v>0</v>
      </c>
      <c r="BF50" s="57">
        <v>0</v>
      </c>
      <c r="BG50" s="57">
        <v>0</v>
      </c>
      <c r="BH50" s="57">
        <v>0</v>
      </c>
      <c r="BI50" s="57">
        <v>0</v>
      </c>
      <c r="BJ50" s="57">
        <v>0</v>
      </c>
      <c r="BK50" s="57">
        <v>0</v>
      </c>
      <c r="BL50" s="57">
        <v>0</v>
      </c>
      <c r="BM50" s="57">
        <v>0</v>
      </c>
      <c r="BN50" s="57">
        <v>0</v>
      </c>
      <c r="BO50" s="57">
        <v>0</v>
      </c>
      <c r="BP50" s="57">
        <v>0</v>
      </c>
      <c r="BQ50" s="57">
        <v>0</v>
      </c>
      <c r="BR50" s="57">
        <v>0</v>
      </c>
      <c r="BS50" s="57">
        <v>0</v>
      </c>
      <c r="BT50" s="57">
        <v>0</v>
      </c>
      <c r="BU50" s="57">
        <v>0</v>
      </c>
      <c r="BW50" s="50">
        <f t="shared" si="8"/>
        <v>0</v>
      </c>
      <c r="BX50" s="50">
        <f t="shared" si="9"/>
        <v>0</v>
      </c>
      <c r="BY50" s="50">
        <f t="shared" si="10"/>
        <v>0</v>
      </c>
      <c r="BZ50" s="50">
        <f t="shared" si="11"/>
        <v>0</v>
      </c>
      <c r="CA50" s="50">
        <f t="shared" si="12"/>
        <v>0</v>
      </c>
    </row>
    <row r="51" spans="1:79" x14ac:dyDescent="0.2">
      <c r="A51" s="56" t="s">
        <v>99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W51" s="50">
        <f t="shared" si="8"/>
        <v>0</v>
      </c>
      <c r="BX51" s="50">
        <f t="shared" si="9"/>
        <v>0</v>
      </c>
      <c r="BY51" s="50">
        <f t="shared" si="10"/>
        <v>0</v>
      </c>
      <c r="BZ51" s="50">
        <f t="shared" si="11"/>
        <v>0</v>
      </c>
      <c r="CA51" s="50">
        <f t="shared" si="12"/>
        <v>0</v>
      </c>
    </row>
    <row r="52" spans="1:79" x14ac:dyDescent="0.2">
      <c r="A52" s="56" t="s">
        <v>117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W52" s="50">
        <f t="shared" si="8"/>
        <v>0</v>
      </c>
      <c r="BX52" s="50">
        <f t="shared" si="9"/>
        <v>0</v>
      </c>
      <c r="BY52" s="50">
        <f t="shared" si="10"/>
        <v>0</v>
      </c>
      <c r="BZ52" s="50">
        <f t="shared" si="11"/>
        <v>0</v>
      </c>
      <c r="CA52" s="50">
        <f t="shared" si="12"/>
        <v>0</v>
      </c>
    </row>
    <row r="53" spans="1:79" x14ac:dyDescent="0.2">
      <c r="A53" s="58" t="s">
        <v>102</v>
      </c>
      <c r="B53" s="57">
        <v>4199138</v>
      </c>
      <c r="C53" s="57">
        <v>4205811</v>
      </c>
      <c r="D53" s="57">
        <v>4212983</v>
      </c>
      <c r="E53" s="57">
        <v>4216151</v>
      </c>
      <c r="F53" s="57">
        <v>4217548</v>
      </c>
      <c r="G53" s="57">
        <v>4221349</v>
      </c>
      <c r="H53" s="57">
        <v>4224682</v>
      </c>
      <c r="I53" s="57">
        <v>4229185</v>
      </c>
      <c r="J53" s="57">
        <v>4233864</v>
      </c>
      <c r="K53" s="57">
        <v>4239386</v>
      </c>
      <c r="L53" s="57">
        <v>4245470</v>
      </c>
      <c r="M53" s="57">
        <v>4251895</v>
      </c>
      <c r="N53" s="57">
        <v>4258007</v>
      </c>
      <c r="O53" s="57">
        <v>4264265</v>
      </c>
      <c r="P53" s="57">
        <v>4270995</v>
      </c>
      <c r="Q53" s="57">
        <v>4275256</v>
      </c>
      <c r="R53" s="57">
        <v>4278061</v>
      </c>
      <c r="S53" s="57">
        <v>4282507</v>
      </c>
      <c r="T53" s="57">
        <v>4286565</v>
      </c>
      <c r="U53" s="57">
        <v>4291139</v>
      </c>
      <c r="V53" s="57">
        <v>4296582</v>
      </c>
      <c r="W53" s="57">
        <v>4302249</v>
      </c>
      <c r="X53" s="57">
        <v>4308294</v>
      </c>
      <c r="Y53" s="57">
        <v>4314560</v>
      </c>
      <c r="Z53" s="57">
        <v>4320590</v>
      </c>
      <c r="AA53" s="57">
        <v>4326705</v>
      </c>
      <c r="AB53" s="57">
        <v>4333147</v>
      </c>
      <c r="AC53" s="57">
        <v>4337849</v>
      </c>
      <c r="AD53" s="57">
        <v>4341537</v>
      </c>
      <c r="AE53" s="57">
        <v>4346375</v>
      </c>
      <c r="AF53" s="57">
        <v>4350944</v>
      </c>
      <c r="AG53" s="57">
        <v>4355884</v>
      </c>
      <c r="AH53" s="57">
        <v>4361438</v>
      </c>
      <c r="AI53" s="57">
        <v>4367165</v>
      </c>
      <c r="AJ53" s="57">
        <v>4373170</v>
      </c>
      <c r="AK53" s="57">
        <v>4379328</v>
      </c>
      <c r="AL53" s="57">
        <v>4385313</v>
      </c>
      <c r="AM53" s="57">
        <v>4391351</v>
      </c>
      <c r="AN53" s="57">
        <v>4397622</v>
      </c>
      <c r="AO53" s="57">
        <v>4402673</v>
      </c>
      <c r="AP53" s="57">
        <v>4407017</v>
      </c>
      <c r="AQ53" s="57">
        <v>4412167</v>
      </c>
      <c r="AR53" s="57">
        <v>4417134</v>
      </c>
      <c r="AS53" s="57">
        <v>4422318</v>
      </c>
      <c r="AT53" s="57">
        <v>4427931</v>
      </c>
      <c r="AU53" s="57">
        <v>4433652</v>
      </c>
      <c r="AV53" s="57">
        <v>4439542</v>
      </c>
      <c r="AW53" s="57">
        <v>4445528</v>
      </c>
      <c r="AX53" s="57">
        <v>4451386</v>
      </c>
      <c r="AY53" s="57">
        <v>4457282</v>
      </c>
      <c r="AZ53" s="57">
        <v>4463337</v>
      </c>
      <c r="BA53" s="57">
        <v>4468528</v>
      </c>
      <c r="BB53" s="57">
        <v>4473219</v>
      </c>
      <c r="BC53" s="57">
        <v>4478469</v>
      </c>
      <c r="BD53" s="57">
        <v>4483581</v>
      </c>
      <c r="BE53" s="57">
        <v>4488819</v>
      </c>
      <c r="BF53" s="57">
        <v>4494348</v>
      </c>
      <c r="BG53" s="57">
        <v>4499963</v>
      </c>
      <c r="BH53" s="57">
        <v>4505712</v>
      </c>
      <c r="BI53" s="57">
        <v>4511534</v>
      </c>
      <c r="BJ53" s="57">
        <v>4517249</v>
      </c>
      <c r="BK53" s="57">
        <v>4522963</v>
      </c>
      <c r="BL53" s="57">
        <v>4528779</v>
      </c>
      <c r="BM53" s="57">
        <v>4533997</v>
      </c>
      <c r="BN53" s="57">
        <v>4538893</v>
      </c>
      <c r="BO53" s="57">
        <v>4544195</v>
      </c>
      <c r="BP53" s="57">
        <v>4549404</v>
      </c>
      <c r="BQ53" s="57">
        <v>4554701</v>
      </c>
      <c r="BR53" s="57">
        <v>4560188</v>
      </c>
      <c r="BS53" s="57">
        <v>4565721</v>
      </c>
      <c r="BT53" s="57">
        <v>4571333</v>
      </c>
      <c r="BU53" s="57">
        <v>4576997</v>
      </c>
      <c r="BW53" s="50">
        <f t="shared" si="8"/>
        <v>50697462</v>
      </c>
      <c r="BX53" s="50">
        <f t="shared" si="9"/>
        <v>51428480</v>
      </c>
      <c r="BY53" s="50">
        <f t="shared" si="10"/>
        <v>52194132</v>
      </c>
      <c r="BZ53" s="50">
        <f t="shared" si="11"/>
        <v>52982248</v>
      </c>
      <c r="CA53" s="50">
        <f t="shared" si="12"/>
        <v>53776178</v>
      </c>
    </row>
    <row r="54" spans="1:79" x14ac:dyDescent="0.2">
      <c r="A54" s="56" t="s">
        <v>99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W54" s="50">
        <f t="shared" si="8"/>
        <v>0</v>
      </c>
      <c r="BX54" s="50">
        <f t="shared" si="9"/>
        <v>0</v>
      </c>
      <c r="BY54" s="50">
        <f t="shared" si="10"/>
        <v>0</v>
      </c>
      <c r="BZ54" s="50">
        <f t="shared" si="11"/>
        <v>0</v>
      </c>
      <c r="CA54" s="50">
        <f t="shared" si="12"/>
        <v>0</v>
      </c>
    </row>
    <row r="55" spans="1:79" x14ac:dyDescent="0.2">
      <c r="A55" s="56" t="s">
        <v>118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W55" s="50">
        <f t="shared" si="8"/>
        <v>0</v>
      </c>
      <c r="BX55" s="50">
        <f t="shared" si="9"/>
        <v>0</v>
      </c>
      <c r="BY55" s="50">
        <f t="shared" si="10"/>
        <v>0</v>
      </c>
      <c r="BZ55" s="50">
        <f t="shared" si="11"/>
        <v>0</v>
      </c>
      <c r="CA55" s="50">
        <f t="shared" si="12"/>
        <v>0</v>
      </c>
    </row>
    <row r="56" spans="1:79" x14ac:dyDescent="0.2">
      <c r="A56" s="58" t="s">
        <v>102</v>
      </c>
      <c r="B56" s="57">
        <v>0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0</v>
      </c>
      <c r="BF56" s="57">
        <v>0</v>
      </c>
      <c r="BG56" s="57">
        <v>0</v>
      </c>
      <c r="BH56" s="57">
        <v>0</v>
      </c>
      <c r="BI56" s="57">
        <v>0</v>
      </c>
      <c r="BJ56" s="57">
        <v>0</v>
      </c>
      <c r="BK56" s="57">
        <v>0</v>
      </c>
      <c r="BL56" s="57">
        <v>0</v>
      </c>
      <c r="BM56" s="57">
        <v>0</v>
      </c>
      <c r="BN56" s="57">
        <v>0</v>
      </c>
      <c r="BO56" s="57">
        <v>0</v>
      </c>
      <c r="BP56" s="57">
        <v>0</v>
      </c>
      <c r="BQ56" s="57">
        <v>0</v>
      </c>
      <c r="BR56" s="57">
        <v>0</v>
      </c>
      <c r="BS56" s="57">
        <v>0</v>
      </c>
      <c r="BT56" s="57">
        <v>0</v>
      </c>
      <c r="BU56" s="57">
        <v>0</v>
      </c>
      <c r="BW56" s="50">
        <f t="shared" si="8"/>
        <v>0</v>
      </c>
      <c r="BX56" s="50">
        <f t="shared" si="9"/>
        <v>0</v>
      </c>
      <c r="BY56" s="50">
        <f t="shared" si="10"/>
        <v>0</v>
      </c>
      <c r="BZ56" s="50">
        <f t="shared" si="11"/>
        <v>0</v>
      </c>
      <c r="CA56" s="50">
        <f t="shared" si="12"/>
        <v>0</v>
      </c>
    </row>
    <row r="57" spans="1:79" x14ac:dyDescent="0.2">
      <c r="A57" s="56" t="s">
        <v>99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W57" s="50">
        <f t="shared" si="8"/>
        <v>0</v>
      </c>
      <c r="BX57" s="50">
        <f t="shared" si="9"/>
        <v>0</v>
      </c>
      <c r="BY57" s="50">
        <f t="shared" si="10"/>
        <v>0</v>
      </c>
      <c r="BZ57" s="50">
        <f t="shared" si="11"/>
        <v>0</v>
      </c>
      <c r="CA57" s="50">
        <f t="shared" si="12"/>
        <v>0</v>
      </c>
    </row>
    <row r="58" spans="1:79" x14ac:dyDescent="0.2">
      <c r="A58" s="56" t="s">
        <v>119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W58" s="50">
        <f t="shared" si="8"/>
        <v>0</v>
      </c>
      <c r="BX58" s="50">
        <f t="shared" si="9"/>
        <v>0</v>
      </c>
      <c r="BY58" s="50">
        <f t="shared" si="10"/>
        <v>0</v>
      </c>
      <c r="BZ58" s="50">
        <f t="shared" si="11"/>
        <v>0</v>
      </c>
      <c r="CA58" s="50">
        <f t="shared" si="12"/>
        <v>0</v>
      </c>
    </row>
    <row r="59" spans="1:79" x14ac:dyDescent="0.2">
      <c r="A59" s="58" t="s">
        <v>102</v>
      </c>
      <c r="B59" s="57">
        <v>282</v>
      </c>
      <c r="C59" s="57">
        <v>281</v>
      </c>
      <c r="D59" s="57">
        <v>282</v>
      </c>
      <c r="E59" s="57">
        <v>281</v>
      </c>
      <c r="F59" s="57">
        <v>281</v>
      </c>
      <c r="G59" s="57">
        <v>280</v>
      </c>
      <c r="H59" s="57">
        <v>280</v>
      </c>
      <c r="I59" s="57">
        <v>278</v>
      </c>
      <c r="J59" s="57">
        <v>278</v>
      </c>
      <c r="K59" s="57">
        <v>278</v>
      </c>
      <c r="L59" s="57">
        <v>278</v>
      </c>
      <c r="M59" s="57">
        <v>278</v>
      </c>
      <c r="N59" s="57">
        <v>278</v>
      </c>
      <c r="O59" s="57">
        <v>278</v>
      </c>
      <c r="P59" s="57">
        <v>278</v>
      </c>
      <c r="Q59" s="57">
        <v>278</v>
      </c>
      <c r="R59" s="57">
        <v>278</v>
      </c>
      <c r="S59" s="57">
        <v>278</v>
      </c>
      <c r="T59" s="57">
        <v>278</v>
      </c>
      <c r="U59" s="57">
        <v>278</v>
      </c>
      <c r="V59" s="57">
        <v>278</v>
      </c>
      <c r="W59" s="57">
        <v>278</v>
      </c>
      <c r="X59" s="57">
        <v>278</v>
      </c>
      <c r="Y59" s="57">
        <v>278</v>
      </c>
      <c r="Z59" s="57">
        <v>278</v>
      </c>
      <c r="AA59" s="57">
        <v>278</v>
      </c>
      <c r="AB59" s="57">
        <v>278</v>
      </c>
      <c r="AC59" s="57">
        <v>278</v>
      </c>
      <c r="AD59" s="57">
        <v>278</v>
      </c>
      <c r="AE59" s="57">
        <v>278</v>
      </c>
      <c r="AF59" s="57">
        <v>278</v>
      </c>
      <c r="AG59" s="57">
        <v>278</v>
      </c>
      <c r="AH59" s="57">
        <v>278</v>
      </c>
      <c r="AI59" s="57">
        <v>278</v>
      </c>
      <c r="AJ59" s="57">
        <v>278</v>
      </c>
      <c r="AK59" s="57">
        <v>278</v>
      </c>
      <c r="AL59" s="57">
        <v>278</v>
      </c>
      <c r="AM59" s="57">
        <v>278</v>
      </c>
      <c r="AN59" s="57">
        <v>278</v>
      </c>
      <c r="AO59" s="57">
        <v>278</v>
      </c>
      <c r="AP59" s="57">
        <v>278</v>
      </c>
      <c r="AQ59" s="57">
        <v>278</v>
      </c>
      <c r="AR59" s="57">
        <v>278</v>
      </c>
      <c r="AS59" s="57">
        <v>278</v>
      </c>
      <c r="AT59" s="57">
        <v>278</v>
      </c>
      <c r="AU59" s="57">
        <v>278</v>
      </c>
      <c r="AV59" s="57">
        <v>278</v>
      </c>
      <c r="AW59" s="57">
        <v>278</v>
      </c>
      <c r="AX59" s="57">
        <v>278</v>
      </c>
      <c r="AY59" s="57">
        <v>278</v>
      </c>
      <c r="AZ59" s="57">
        <v>278</v>
      </c>
      <c r="BA59" s="57">
        <v>278</v>
      </c>
      <c r="BB59" s="57">
        <v>278</v>
      </c>
      <c r="BC59" s="57">
        <v>278</v>
      </c>
      <c r="BD59" s="57">
        <v>278</v>
      </c>
      <c r="BE59" s="57">
        <v>278</v>
      </c>
      <c r="BF59" s="57">
        <v>278</v>
      </c>
      <c r="BG59" s="57">
        <v>278</v>
      </c>
      <c r="BH59" s="57">
        <v>278</v>
      </c>
      <c r="BI59" s="57">
        <v>278</v>
      </c>
      <c r="BJ59" s="57">
        <v>278</v>
      </c>
      <c r="BK59" s="57">
        <v>278</v>
      </c>
      <c r="BL59" s="57">
        <v>278</v>
      </c>
      <c r="BM59" s="57">
        <v>278</v>
      </c>
      <c r="BN59" s="57">
        <v>278</v>
      </c>
      <c r="BO59" s="57">
        <v>278</v>
      </c>
      <c r="BP59" s="57">
        <v>278</v>
      </c>
      <c r="BQ59" s="57">
        <v>278</v>
      </c>
      <c r="BR59" s="57">
        <v>278</v>
      </c>
      <c r="BS59" s="57">
        <v>278</v>
      </c>
      <c r="BT59" s="57">
        <v>278</v>
      </c>
      <c r="BU59" s="57">
        <v>278</v>
      </c>
      <c r="BW59" s="50">
        <f t="shared" si="8"/>
        <v>3357</v>
      </c>
      <c r="BX59" s="50">
        <f t="shared" si="9"/>
        <v>3336</v>
      </c>
      <c r="BY59" s="50">
        <f t="shared" si="10"/>
        <v>3336</v>
      </c>
      <c r="BZ59" s="50">
        <f t="shared" si="11"/>
        <v>3336</v>
      </c>
      <c r="CA59" s="50">
        <f t="shared" si="12"/>
        <v>3336</v>
      </c>
    </row>
    <row r="60" spans="1:79" x14ac:dyDescent="0.2">
      <c r="A60" s="56" t="s">
        <v>99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W60" s="50">
        <f t="shared" si="8"/>
        <v>0</v>
      </c>
      <c r="BX60" s="50">
        <f t="shared" si="9"/>
        <v>0</v>
      </c>
      <c r="BY60" s="50">
        <f t="shared" si="10"/>
        <v>0</v>
      </c>
      <c r="BZ60" s="50">
        <f t="shared" si="11"/>
        <v>0</v>
      </c>
      <c r="CA60" s="50">
        <f t="shared" si="12"/>
        <v>0</v>
      </c>
    </row>
    <row r="61" spans="1:79" x14ac:dyDescent="0.2">
      <c r="A61" s="56" t="s">
        <v>120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W61" s="50">
        <f t="shared" si="8"/>
        <v>0</v>
      </c>
      <c r="BX61" s="50">
        <f t="shared" si="9"/>
        <v>0</v>
      </c>
      <c r="BY61" s="50">
        <f t="shared" si="10"/>
        <v>0</v>
      </c>
      <c r="BZ61" s="50">
        <f t="shared" si="11"/>
        <v>0</v>
      </c>
      <c r="CA61" s="50">
        <f t="shared" si="12"/>
        <v>0</v>
      </c>
    </row>
    <row r="62" spans="1:79" x14ac:dyDescent="0.2">
      <c r="A62" s="58" t="s">
        <v>102</v>
      </c>
      <c r="B62" s="57">
        <v>17</v>
      </c>
      <c r="C62" s="57">
        <v>17</v>
      </c>
      <c r="D62" s="57">
        <v>17</v>
      </c>
      <c r="E62" s="57">
        <v>17</v>
      </c>
      <c r="F62" s="57">
        <v>17</v>
      </c>
      <c r="G62" s="57">
        <v>17</v>
      </c>
      <c r="H62" s="57">
        <v>17</v>
      </c>
      <c r="I62" s="57">
        <v>17</v>
      </c>
      <c r="J62" s="57">
        <v>17</v>
      </c>
      <c r="K62" s="57">
        <v>17</v>
      </c>
      <c r="L62" s="57">
        <v>17</v>
      </c>
      <c r="M62" s="57">
        <v>17</v>
      </c>
      <c r="N62" s="57">
        <v>17</v>
      </c>
      <c r="O62" s="57">
        <v>17</v>
      </c>
      <c r="P62" s="57">
        <v>17</v>
      </c>
      <c r="Q62" s="57">
        <v>17</v>
      </c>
      <c r="R62" s="57">
        <v>17</v>
      </c>
      <c r="S62" s="57">
        <v>17</v>
      </c>
      <c r="T62" s="57">
        <v>17</v>
      </c>
      <c r="U62" s="57">
        <v>17</v>
      </c>
      <c r="V62" s="57">
        <v>17</v>
      </c>
      <c r="W62" s="57">
        <v>17</v>
      </c>
      <c r="X62" s="57">
        <v>17</v>
      </c>
      <c r="Y62" s="57">
        <v>17</v>
      </c>
      <c r="Z62" s="57">
        <v>17</v>
      </c>
      <c r="AA62" s="57">
        <v>17</v>
      </c>
      <c r="AB62" s="57">
        <v>17</v>
      </c>
      <c r="AC62" s="57">
        <v>17</v>
      </c>
      <c r="AD62" s="57">
        <v>17</v>
      </c>
      <c r="AE62" s="57">
        <v>17</v>
      </c>
      <c r="AF62" s="57">
        <v>17</v>
      </c>
      <c r="AG62" s="57">
        <v>17</v>
      </c>
      <c r="AH62" s="57">
        <v>17</v>
      </c>
      <c r="AI62" s="57">
        <v>17</v>
      </c>
      <c r="AJ62" s="57">
        <v>17</v>
      </c>
      <c r="AK62" s="57">
        <v>17</v>
      </c>
      <c r="AL62" s="57">
        <v>17</v>
      </c>
      <c r="AM62" s="57">
        <v>17</v>
      </c>
      <c r="AN62" s="57">
        <v>17</v>
      </c>
      <c r="AO62" s="57">
        <v>17</v>
      </c>
      <c r="AP62" s="57">
        <v>17</v>
      </c>
      <c r="AQ62" s="57">
        <v>17</v>
      </c>
      <c r="AR62" s="57">
        <v>17</v>
      </c>
      <c r="AS62" s="57">
        <v>17</v>
      </c>
      <c r="AT62" s="57">
        <v>17</v>
      </c>
      <c r="AU62" s="57">
        <v>17</v>
      </c>
      <c r="AV62" s="57">
        <v>17</v>
      </c>
      <c r="AW62" s="57">
        <v>17</v>
      </c>
      <c r="AX62" s="57">
        <v>17</v>
      </c>
      <c r="AY62" s="57">
        <v>17</v>
      </c>
      <c r="AZ62" s="57">
        <v>17</v>
      </c>
      <c r="BA62" s="57">
        <v>17</v>
      </c>
      <c r="BB62" s="57">
        <v>17</v>
      </c>
      <c r="BC62" s="57">
        <v>17</v>
      </c>
      <c r="BD62" s="57">
        <v>17</v>
      </c>
      <c r="BE62" s="57">
        <v>17</v>
      </c>
      <c r="BF62" s="57">
        <v>17</v>
      </c>
      <c r="BG62" s="57">
        <v>17</v>
      </c>
      <c r="BH62" s="57">
        <v>17</v>
      </c>
      <c r="BI62" s="57">
        <v>17</v>
      </c>
      <c r="BJ62" s="57">
        <v>17</v>
      </c>
      <c r="BK62" s="57">
        <v>17</v>
      </c>
      <c r="BL62" s="57">
        <v>17</v>
      </c>
      <c r="BM62" s="57">
        <v>17</v>
      </c>
      <c r="BN62" s="57">
        <v>17</v>
      </c>
      <c r="BO62" s="57">
        <v>17</v>
      </c>
      <c r="BP62" s="57">
        <v>17</v>
      </c>
      <c r="BQ62" s="57">
        <v>17</v>
      </c>
      <c r="BR62" s="57">
        <v>17</v>
      </c>
      <c r="BS62" s="57">
        <v>17</v>
      </c>
      <c r="BT62" s="57">
        <v>17</v>
      </c>
      <c r="BU62" s="57">
        <v>17</v>
      </c>
      <c r="BW62" s="50">
        <f t="shared" si="8"/>
        <v>204</v>
      </c>
      <c r="BX62" s="50">
        <f t="shared" si="9"/>
        <v>204</v>
      </c>
      <c r="BY62" s="50">
        <f t="shared" si="10"/>
        <v>204</v>
      </c>
      <c r="BZ62" s="50">
        <f t="shared" si="11"/>
        <v>204</v>
      </c>
      <c r="CA62" s="50">
        <f t="shared" si="12"/>
        <v>204</v>
      </c>
    </row>
    <row r="63" spans="1:79" x14ac:dyDescent="0.2">
      <c r="A63" s="56" t="s">
        <v>99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W63" s="50">
        <f t="shared" si="8"/>
        <v>0</v>
      </c>
      <c r="BX63" s="50">
        <f t="shared" si="9"/>
        <v>0</v>
      </c>
      <c r="BY63" s="50">
        <f t="shared" si="10"/>
        <v>0</v>
      </c>
      <c r="BZ63" s="50">
        <f t="shared" si="11"/>
        <v>0</v>
      </c>
      <c r="CA63" s="50">
        <f t="shared" si="12"/>
        <v>0</v>
      </c>
    </row>
    <row r="64" spans="1:79" x14ac:dyDescent="0.2">
      <c r="A64" s="56" t="s">
        <v>121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W64" s="50">
        <f t="shared" si="8"/>
        <v>0</v>
      </c>
      <c r="BX64" s="50">
        <f t="shared" si="9"/>
        <v>0</v>
      </c>
      <c r="BY64" s="50">
        <f t="shared" si="10"/>
        <v>0</v>
      </c>
      <c r="BZ64" s="50">
        <f t="shared" si="11"/>
        <v>0</v>
      </c>
      <c r="CA64" s="50">
        <f t="shared" si="12"/>
        <v>0</v>
      </c>
    </row>
    <row r="65" spans="1:79" x14ac:dyDescent="0.2">
      <c r="A65" s="58" t="s">
        <v>102</v>
      </c>
      <c r="B65" s="57">
        <v>61</v>
      </c>
      <c r="C65" s="57">
        <v>62</v>
      </c>
      <c r="D65" s="57">
        <v>61</v>
      </c>
      <c r="E65" s="57">
        <v>61</v>
      </c>
      <c r="F65" s="57">
        <v>61</v>
      </c>
      <c r="G65" s="57">
        <v>61</v>
      </c>
      <c r="H65" s="57">
        <v>61</v>
      </c>
      <c r="I65" s="57">
        <v>62</v>
      </c>
      <c r="J65" s="57">
        <v>62</v>
      </c>
      <c r="K65" s="57">
        <v>62</v>
      </c>
      <c r="L65" s="57">
        <v>62</v>
      </c>
      <c r="M65" s="57">
        <v>62</v>
      </c>
      <c r="N65" s="57">
        <v>62</v>
      </c>
      <c r="O65" s="57">
        <v>62</v>
      </c>
      <c r="P65" s="57">
        <v>62</v>
      </c>
      <c r="Q65" s="57">
        <v>62</v>
      </c>
      <c r="R65" s="57">
        <v>62</v>
      </c>
      <c r="S65" s="57">
        <v>62</v>
      </c>
      <c r="T65" s="57">
        <v>62</v>
      </c>
      <c r="U65" s="57">
        <v>62</v>
      </c>
      <c r="V65" s="57">
        <v>62</v>
      </c>
      <c r="W65" s="57">
        <v>62</v>
      </c>
      <c r="X65" s="57">
        <v>62</v>
      </c>
      <c r="Y65" s="57">
        <v>62</v>
      </c>
      <c r="Z65" s="57">
        <v>62</v>
      </c>
      <c r="AA65" s="57">
        <v>62</v>
      </c>
      <c r="AB65" s="57">
        <v>62</v>
      </c>
      <c r="AC65" s="57">
        <v>62</v>
      </c>
      <c r="AD65" s="57">
        <v>62</v>
      </c>
      <c r="AE65" s="57">
        <v>62</v>
      </c>
      <c r="AF65" s="57">
        <v>62</v>
      </c>
      <c r="AG65" s="57">
        <v>62</v>
      </c>
      <c r="AH65" s="57">
        <v>62</v>
      </c>
      <c r="AI65" s="57">
        <v>62</v>
      </c>
      <c r="AJ65" s="57">
        <v>62</v>
      </c>
      <c r="AK65" s="57">
        <v>62</v>
      </c>
      <c r="AL65" s="57">
        <v>62</v>
      </c>
      <c r="AM65" s="57">
        <v>62</v>
      </c>
      <c r="AN65" s="57">
        <v>62</v>
      </c>
      <c r="AO65" s="57">
        <v>62</v>
      </c>
      <c r="AP65" s="57">
        <v>62</v>
      </c>
      <c r="AQ65" s="57">
        <v>62</v>
      </c>
      <c r="AR65" s="57">
        <v>62</v>
      </c>
      <c r="AS65" s="57">
        <v>62</v>
      </c>
      <c r="AT65" s="57">
        <v>62</v>
      </c>
      <c r="AU65" s="57">
        <v>62</v>
      </c>
      <c r="AV65" s="57">
        <v>62</v>
      </c>
      <c r="AW65" s="57">
        <v>62</v>
      </c>
      <c r="AX65" s="57">
        <v>62</v>
      </c>
      <c r="AY65" s="57">
        <v>62</v>
      </c>
      <c r="AZ65" s="57">
        <v>62</v>
      </c>
      <c r="BA65" s="57">
        <v>62</v>
      </c>
      <c r="BB65" s="57">
        <v>62</v>
      </c>
      <c r="BC65" s="57">
        <v>62</v>
      </c>
      <c r="BD65" s="57">
        <v>62</v>
      </c>
      <c r="BE65" s="57">
        <v>62</v>
      </c>
      <c r="BF65" s="57">
        <v>62</v>
      </c>
      <c r="BG65" s="57">
        <v>62</v>
      </c>
      <c r="BH65" s="57">
        <v>62</v>
      </c>
      <c r="BI65" s="57">
        <v>62</v>
      </c>
      <c r="BJ65" s="57">
        <v>62</v>
      </c>
      <c r="BK65" s="57">
        <v>62</v>
      </c>
      <c r="BL65" s="57">
        <v>62</v>
      </c>
      <c r="BM65" s="57">
        <v>62</v>
      </c>
      <c r="BN65" s="57">
        <v>62</v>
      </c>
      <c r="BO65" s="57">
        <v>62</v>
      </c>
      <c r="BP65" s="57">
        <v>62</v>
      </c>
      <c r="BQ65" s="57">
        <v>62</v>
      </c>
      <c r="BR65" s="57">
        <v>62</v>
      </c>
      <c r="BS65" s="57">
        <v>62</v>
      </c>
      <c r="BT65" s="57">
        <v>62</v>
      </c>
      <c r="BU65" s="57">
        <v>62</v>
      </c>
      <c r="BW65" s="50">
        <f t="shared" si="8"/>
        <v>738</v>
      </c>
      <c r="BX65" s="50">
        <f t="shared" si="9"/>
        <v>744</v>
      </c>
      <c r="BY65" s="50">
        <f t="shared" si="10"/>
        <v>744</v>
      </c>
      <c r="BZ65" s="50">
        <f t="shared" si="11"/>
        <v>744</v>
      </c>
      <c r="CA65" s="50">
        <f t="shared" si="12"/>
        <v>744</v>
      </c>
    </row>
    <row r="66" spans="1:79" x14ac:dyDescent="0.2">
      <c r="A66" s="56" t="s">
        <v>99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W66" s="50">
        <f t="shared" si="8"/>
        <v>0</v>
      </c>
      <c r="BX66" s="50">
        <f t="shared" si="9"/>
        <v>0</v>
      </c>
      <c r="BY66" s="50">
        <f t="shared" si="10"/>
        <v>0</v>
      </c>
      <c r="BZ66" s="50">
        <f t="shared" si="11"/>
        <v>0</v>
      </c>
      <c r="CA66" s="50">
        <f t="shared" si="12"/>
        <v>0</v>
      </c>
    </row>
    <row r="67" spans="1:79" x14ac:dyDescent="0.2">
      <c r="A67" s="56" t="s">
        <v>122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W67" s="50">
        <f t="shared" si="8"/>
        <v>0</v>
      </c>
      <c r="BX67" s="50">
        <f t="shared" si="9"/>
        <v>0</v>
      </c>
      <c r="BY67" s="50">
        <f t="shared" si="10"/>
        <v>0</v>
      </c>
      <c r="BZ67" s="50">
        <f t="shared" si="11"/>
        <v>0</v>
      </c>
      <c r="CA67" s="50">
        <f t="shared" si="12"/>
        <v>0</v>
      </c>
    </row>
    <row r="68" spans="1:79" x14ac:dyDescent="0.2">
      <c r="A68" s="58" t="s">
        <v>102</v>
      </c>
      <c r="B68" s="57">
        <v>1236</v>
      </c>
      <c r="C68" s="57">
        <v>1232</v>
      </c>
      <c r="D68" s="57">
        <v>1228</v>
      </c>
      <c r="E68" s="57">
        <v>1227</v>
      </c>
      <c r="F68" s="57">
        <v>1224</v>
      </c>
      <c r="G68" s="57">
        <v>1238</v>
      </c>
      <c r="H68" s="57">
        <v>1234</v>
      </c>
      <c r="I68" s="57">
        <v>1227</v>
      </c>
      <c r="J68" s="57">
        <v>1229</v>
      </c>
      <c r="K68" s="57">
        <v>1230</v>
      </c>
      <c r="L68" s="57">
        <v>1232</v>
      </c>
      <c r="M68" s="57">
        <v>1233</v>
      </c>
      <c r="N68" s="57">
        <v>1234</v>
      </c>
      <c r="O68" s="57">
        <v>1235</v>
      </c>
      <c r="P68" s="57">
        <v>1237</v>
      </c>
      <c r="Q68" s="57">
        <v>1238</v>
      </c>
      <c r="R68" s="57">
        <v>1239</v>
      </c>
      <c r="S68" s="57">
        <v>1241</v>
      </c>
      <c r="T68" s="57">
        <v>1242</v>
      </c>
      <c r="U68" s="57">
        <v>1243</v>
      </c>
      <c r="V68" s="57">
        <v>1245</v>
      </c>
      <c r="W68" s="57">
        <v>1246</v>
      </c>
      <c r="X68" s="57">
        <v>1247</v>
      </c>
      <c r="Y68" s="57">
        <v>1248</v>
      </c>
      <c r="Z68" s="57">
        <v>1250</v>
      </c>
      <c r="AA68" s="57">
        <v>1251</v>
      </c>
      <c r="AB68" s="57">
        <v>1252</v>
      </c>
      <c r="AC68" s="57">
        <v>1254</v>
      </c>
      <c r="AD68" s="57">
        <v>1255</v>
      </c>
      <c r="AE68" s="57">
        <v>1256</v>
      </c>
      <c r="AF68" s="57">
        <v>1258</v>
      </c>
      <c r="AG68" s="57">
        <v>1259</v>
      </c>
      <c r="AH68" s="57">
        <v>1260</v>
      </c>
      <c r="AI68" s="57">
        <v>1261</v>
      </c>
      <c r="AJ68" s="57">
        <v>1263</v>
      </c>
      <c r="AK68" s="57">
        <v>1264</v>
      </c>
      <c r="AL68" s="57">
        <v>1265</v>
      </c>
      <c r="AM68" s="57">
        <v>1266</v>
      </c>
      <c r="AN68" s="57">
        <v>1267</v>
      </c>
      <c r="AO68" s="57">
        <v>1268</v>
      </c>
      <c r="AP68" s="57">
        <v>1270</v>
      </c>
      <c r="AQ68" s="57">
        <v>1271</v>
      </c>
      <c r="AR68" s="57">
        <v>1272</v>
      </c>
      <c r="AS68" s="57">
        <v>1273</v>
      </c>
      <c r="AT68" s="57">
        <v>1275</v>
      </c>
      <c r="AU68" s="57">
        <v>1276</v>
      </c>
      <c r="AV68" s="57">
        <v>1277</v>
      </c>
      <c r="AW68" s="57">
        <v>1278</v>
      </c>
      <c r="AX68" s="57">
        <v>1279</v>
      </c>
      <c r="AY68" s="57">
        <v>1280</v>
      </c>
      <c r="AZ68" s="57">
        <v>1281</v>
      </c>
      <c r="BA68" s="57">
        <v>1283</v>
      </c>
      <c r="BB68" s="57">
        <v>1284</v>
      </c>
      <c r="BC68" s="57">
        <v>1285</v>
      </c>
      <c r="BD68" s="57">
        <v>1286</v>
      </c>
      <c r="BE68" s="57">
        <v>1288</v>
      </c>
      <c r="BF68" s="57">
        <v>1289</v>
      </c>
      <c r="BG68" s="57">
        <v>1290</v>
      </c>
      <c r="BH68" s="57">
        <v>1291</v>
      </c>
      <c r="BI68" s="57">
        <v>1292</v>
      </c>
      <c r="BJ68" s="57">
        <v>1293</v>
      </c>
      <c r="BK68" s="57">
        <v>1294</v>
      </c>
      <c r="BL68" s="57">
        <v>1296</v>
      </c>
      <c r="BM68" s="57">
        <v>1297</v>
      </c>
      <c r="BN68" s="57">
        <v>1298</v>
      </c>
      <c r="BO68" s="57">
        <v>1299</v>
      </c>
      <c r="BP68" s="57">
        <v>1300</v>
      </c>
      <c r="BQ68" s="57">
        <v>1302</v>
      </c>
      <c r="BR68" s="57">
        <v>1303</v>
      </c>
      <c r="BS68" s="57">
        <v>1304</v>
      </c>
      <c r="BT68" s="57">
        <v>1305</v>
      </c>
      <c r="BU68" s="57">
        <v>1306</v>
      </c>
      <c r="BW68" s="50">
        <f t="shared" si="8"/>
        <v>14770</v>
      </c>
      <c r="BX68" s="50">
        <f t="shared" si="9"/>
        <v>14895</v>
      </c>
      <c r="BY68" s="50">
        <f t="shared" si="10"/>
        <v>15083</v>
      </c>
      <c r="BZ68" s="50">
        <f t="shared" si="11"/>
        <v>15258</v>
      </c>
      <c r="CA68" s="50">
        <f t="shared" si="12"/>
        <v>15428</v>
      </c>
    </row>
    <row r="69" spans="1:79" x14ac:dyDescent="0.2">
      <c r="A69" s="56" t="s">
        <v>99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W69" s="50">
        <f t="shared" si="8"/>
        <v>0</v>
      </c>
      <c r="BX69" s="50">
        <f t="shared" si="9"/>
        <v>0</v>
      </c>
      <c r="BY69" s="50">
        <f t="shared" si="10"/>
        <v>0</v>
      </c>
      <c r="BZ69" s="50">
        <f t="shared" si="11"/>
        <v>0</v>
      </c>
      <c r="CA69" s="50">
        <f t="shared" si="12"/>
        <v>0</v>
      </c>
    </row>
    <row r="70" spans="1:79" x14ac:dyDescent="0.2">
      <c r="A70" s="56" t="s">
        <v>123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W70" s="50">
        <f t="shared" si="8"/>
        <v>0</v>
      </c>
      <c r="BX70" s="50">
        <f t="shared" si="9"/>
        <v>0</v>
      </c>
      <c r="BY70" s="50">
        <f t="shared" si="10"/>
        <v>0</v>
      </c>
      <c r="BZ70" s="50">
        <f t="shared" si="11"/>
        <v>0</v>
      </c>
      <c r="CA70" s="50">
        <f t="shared" si="12"/>
        <v>0</v>
      </c>
    </row>
    <row r="71" spans="1:79" x14ac:dyDescent="0.2">
      <c r="A71" s="58" t="s">
        <v>102</v>
      </c>
      <c r="B71" s="57">
        <v>33</v>
      </c>
      <c r="C71" s="57">
        <v>34</v>
      </c>
      <c r="D71" s="57">
        <v>34</v>
      </c>
      <c r="E71" s="57">
        <v>33</v>
      </c>
      <c r="F71" s="57">
        <v>35</v>
      </c>
      <c r="G71" s="57">
        <v>35</v>
      </c>
      <c r="H71" s="57">
        <v>36</v>
      </c>
      <c r="I71" s="57">
        <v>37</v>
      </c>
      <c r="J71" s="57">
        <v>37</v>
      </c>
      <c r="K71" s="57">
        <v>37</v>
      </c>
      <c r="L71" s="57">
        <v>37</v>
      </c>
      <c r="M71" s="57">
        <v>37</v>
      </c>
      <c r="N71" s="57">
        <v>37</v>
      </c>
      <c r="O71" s="57">
        <v>37</v>
      </c>
      <c r="P71" s="57">
        <v>37</v>
      </c>
      <c r="Q71" s="57">
        <v>37</v>
      </c>
      <c r="R71" s="57">
        <v>37</v>
      </c>
      <c r="S71" s="57">
        <v>37</v>
      </c>
      <c r="T71" s="57">
        <v>37</v>
      </c>
      <c r="U71" s="57">
        <v>37</v>
      </c>
      <c r="V71" s="57">
        <v>38</v>
      </c>
      <c r="W71" s="57">
        <v>38</v>
      </c>
      <c r="X71" s="57">
        <v>38</v>
      </c>
      <c r="Y71" s="57">
        <v>38</v>
      </c>
      <c r="Z71" s="57">
        <v>38</v>
      </c>
      <c r="AA71" s="57">
        <v>38</v>
      </c>
      <c r="AB71" s="57">
        <v>38</v>
      </c>
      <c r="AC71" s="57">
        <v>38</v>
      </c>
      <c r="AD71" s="57">
        <v>38</v>
      </c>
      <c r="AE71" s="57">
        <v>38</v>
      </c>
      <c r="AF71" s="57">
        <v>38</v>
      </c>
      <c r="AG71" s="57">
        <v>38</v>
      </c>
      <c r="AH71" s="57">
        <v>38</v>
      </c>
      <c r="AI71" s="57">
        <v>38</v>
      </c>
      <c r="AJ71" s="57">
        <v>38</v>
      </c>
      <c r="AK71" s="57">
        <v>38</v>
      </c>
      <c r="AL71" s="57">
        <v>38</v>
      </c>
      <c r="AM71" s="57">
        <v>38</v>
      </c>
      <c r="AN71" s="57">
        <v>38</v>
      </c>
      <c r="AO71" s="57">
        <v>38</v>
      </c>
      <c r="AP71" s="57">
        <v>38</v>
      </c>
      <c r="AQ71" s="57">
        <v>38</v>
      </c>
      <c r="AR71" s="57">
        <v>38</v>
      </c>
      <c r="AS71" s="57">
        <v>38</v>
      </c>
      <c r="AT71" s="57">
        <v>38</v>
      </c>
      <c r="AU71" s="57">
        <v>38</v>
      </c>
      <c r="AV71" s="57">
        <v>38</v>
      </c>
      <c r="AW71" s="57">
        <v>38</v>
      </c>
      <c r="AX71" s="57">
        <v>38</v>
      </c>
      <c r="AY71" s="57">
        <v>39</v>
      </c>
      <c r="AZ71" s="57">
        <v>39</v>
      </c>
      <c r="BA71" s="57">
        <v>39</v>
      </c>
      <c r="BB71" s="57">
        <v>39</v>
      </c>
      <c r="BC71" s="57">
        <v>39</v>
      </c>
      <c r="BD71" s="57">
        <v>39</v>
      </c>
      <c r="BE71" s="57">
        <v>39</v>
      </c>
      <c r="BF71" s="57">
        <v>39</v>
      </c>
      <c r="BG71" s="57">
        <v>39</v>
      </c>
      <c r="BH71" s="57">
        <v>39</v>
      </c>
      <c r="BI71" s="57">
        <v>39</v>
      </c>
      <c r="BJ71" s="57">
        <v>39</v>
      </c>
      <c r="BK71" s="57">
        <v>39</v>
      </c>
      <c r="BL71" s="57">
        <v>39</v>
      </c>
      <c r="BM71" s="57">
        <v>39</v>
      </c>
      <c r="BN71" s="57">
        <v>39</v>
      </c>
      <c r="BO71" s="57">
        <v>39</v>
      </c>
      <c r="BP71" s="57">
        <v>39</v>
      </c>
      <c r="BQ71" s="57">
        <v>39</v>
      </c>
      <c r="BR71" s="57">
        <v>39</v>
      </c>
      <c r="BS71" s="57">
        <v>39</v>
      </c>
      <c r="BT71" s="57">
        <v>39</v>
      </c>
      <c r="BU71" s="57">
        <v>39</v>
      </c>
      <c r="BW71" s="50">
        <f t="shared" si="8"/>
        <v>425</v>
      </c>
      <c r="BX71" s="50">
        <f t="shared" si="9"/>
        <v>448</v>
      </c>
      <c r="BY71" s="50">
        <f t="shared" si="10"/>
        <v>456</v>
      </c>
      <c r="BZ71" s="50">
        <f t="shared" si="11"/>
        <v>456</v>
      </c>
      <c r="CA71" s="50">
        <f t="shared" si="12"/>
        <v>467</v>
      </c>
    </row>
    <row r="72" spans="1:79" x14ac:dyDescent="0.2">
      <c r="A72" s="56" t="s">
        <v>99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W72" s="50">
        <f t="shared" si="8"/>
        <v>0</v>
      </c>
      <c r="BX72" s="50">
        <f t="shared" si="9"/>
        <v>0</v>
      </c>
      <c r="BY72" s="50">
        <f t="shared" si="10"/>
        <v>0</v>
      </c>
      <c r="BZ72" s="50">
        <f t="shared" si="11"/>
        <v>0</v>
      </c>
      <c r="CA72" s="50">
        <f t="shared" si="12"/>
        <v>0</v>
      </c>
    </row>
    <row r="73" spans="1:79" x14ac:dyDescent="0.2">
      <c r="A73" s="56" t="s">
        <v>124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W73" s="50">
        <f t="shared" ref="BW73:BW127" si="13">SUM(B73:M73)</f>
        <v>0</v>
      </c>
      <c r="BX73" s="50">
        <f t="shared" ref="BX73:BX127" si="14">SUM(N73:Y73)</f>
        <v>0</v>
      </c>
      <c r="BY73" s="50">
        <f t="shared" ref="BY73:BY127" si="15">SUM(Z73:AK73)</f>
        <v>0</v>
      </c>
      <c r="BZ73" s="50">
        <f t="shared" ref="BZ73:BZ127" si="16">SUM(AL73:AW73)</f>
        <v>0</v>
      </c>
      <c r="CA73" s="50">
        <f t="shared" ref="CA73:CA127" si="17">SUM(AX73:BI73)</f>
        <v>0</v>
      </c>
    </row>
    <row r="74" spans="1:79" x14ac:dyDescent="0.2">
      <c r="A74" s="58" t="s">
        <v>102</v>
      </c>
      <c r="B74" s="57">
        <v>1071</v>
      </c>
      <c r="C74" s="57">
        <v>1074</v>
      </c>
      <c r="D74" s="57">
        <v>1081</v>
      </c>
      <c r="E74" s="57">
        <v>1081</v>
      </c>
      <c r="F74" s="57">
        <v>1083</v>
      </c>
      <c r="G74" s="57">
        <v>1068</v>
      </c>
      <c r="H74" s="57">
        <v>1074</v>
      </c>
      <c r="I74" s="57">
        <v>1079</v>
      </c>
      <c r="J74" s="57">
        <v>1081</v>
      </c>
      <c r="K74" s="57">
        <v>1082</v>
      </c>
      <c r="L74" s="57">
        <v>1083</v>
      </c>
      <c r="M74" s="57">
        <v>1084</v>
      </c>
      <c r="N74" s="57">
        <v>1085</v>
      </c>
      <c r="O74" s="57">
        <v>1086</v>
      </c>
      <c r="P74" s="57">
        <v>1087</v>
      </c>
      <c r="Q74" s="57">
        <v>1089</v>
      </c>
      <c r="R74" s="57">
        <v>1090</v>
      </c>
      <c r="S74" s="57">
        <v>1091</v>
      </c>
      <c r="T74" s="57">
        <v>1092</v>
      </c>
      <c r="U74" s="57">
        <v>1093</v>
      </c>
      <c r="V74" s="57">
        <v>1095</v>
      </c>
      <c r="W74" s="57">
        <v>1096</v>
      </c>
      <c r="X74" s="57">
        <v>1097</v>
      </c>
      <c r="Y74" s="57">
        <v>1098</v>
      </c>
      <c r="Z74" s="57">
        <v>1099</v>
      </c>
      <c r="AA74" s="57">
        <v>1100</v>
      </c>
      <c r="AB74" s="57">
        <v>1101</v>
      </c>
      <c r="AC74" s="57">
        <v>1102</v>
      </c>
      <c r="AD74" s="57">
        <v>1103</v>
      </c>
      <c r="AE74" s="57">
        <v>1104</v>
      </c>
      <c r="AF74" s="57">
        <v>1106</v>
      </c>
      <c r="AG74" s="57">
        <v>1107</v>
      </c>
      <c r="AH74" s="57">
        <v>1108</v>
      </c>
      <c r="AI74" s="57">
        <v>1109</v>
      </c>
      <c r="AJ74" s="57">
        <v>1110</v>
      </c>
      <c r="AK74" s="57">
        <v>1111</v>
      </c>
      <c r="AL74" s="57">
        <v>1112</v>
      </c>
      <c r="AM74" s="57">
        <v>1113</v>
      </c>
      <c r="AN74" s="57">
        <v>1114</v>
      </c>
      <c r="AO74" s="57">
        <v>1115</v>
      </c>
      <c r="AP74" s="57">
        <v>1116</v>
      </c>
      <c r="AQ74" s="57">
        <v>1117</v>
      </c>
      <c r="AR74" s="57">
        <v>1119</v>
      </c>
      <c r="AS74" s="57">
        <v>1120</v>
      </c>
      <c r="AT74" s="57">
        <v>1121</v>
      </c>
      <c r="AU74" s="57">
        <v>1122</v>
      </c>
      <c r="AV74" s="57">
        <v>1123</v>
      </c>
      <c r="AW74" s="57">
        <v>1124</v>
      </c>
      <c r="AX74" s="57">
        <v>1125</v>
      </c>
      <c r="AY74" s="57">
        <v>1126</v>
      </c>
      <c r="AZ74" s="57">
        <v>1127</v>
      </c>
      <c r="BA74" s="57">
        <v>1128</v>
      </c>
      <c r="BB74" s="57">
        <v>1129</v>
      </c>
      <c r="BC74" s="57">
        <v>1130</v>
      </c>
      <c r="BD74" s="57">
        <v>1131</v>
      </c>
      <c r="BE74" s="57">
        <v>1132</v>
      </c>
      <c r="BF74" s="57">
        <v>1133</v>
      </c>
      <c r="BG74" s="57">
        <v>1134</v>
      </c>
      <c r="BH74" s="57">
        <v>1135</v>
      </c>
      <c r="BI74" s="57">
        <v>1136</v>
      </c>
      <c r="BJ74" s="57">
        <v>1137</v>
      </c>
      <c r="BK74" s="57">
        <v>1138</v>
      </c>
      <c r="BL74" s="57">
        <v>1139</v>
      </c>
      <c r="BM74" s="57">
        <v>1140</v>
      </c>
      <c r="BN74" s="57">
        <v>1142</v>
      </c>
      <c r="BO74" s="57">
        <v>1143</v>
      </c>
      <c r="BP74" s="57">
        <v>1144</v>
      </c>
      <c r="BQ74" s="57">
        <v>1145</v>
      </c>
      <c r="BR74" s="57">
        <v>1146</v>
      </c>
      <c r="BS74" s="57">
        <v>1147</v>
      </c>
      <c r="BT74" s="57">
        <v>1148</v>
      </c>
      <c r="BU74" s="57">
        <v>1149</v>
      </c>
      <c r="BW74" s="50">
        <f t="shared" si="13"/>
        <v>12941</v>
      </c>
      <c r="BX74" s="50">
        <f t="shared" si="14"/>
        <v>13099</v>
      </c>
      <c r="BY74" s="50">
        <f t="shared" si="15"/>
        <v>13260</v>
      </c>
      <c r="BZ74" s="50">
        <f t="shared" si="16"/>
        <v>13416</v>
      </c>
      <c r="CA74" s="50">
        <f t="shared" si="17"/>
        <v>13566</v>
      </c>
    </row>
    <row r="75" spans="1:79" x14ac:dyDescent="0.2">
      <c r="A75" s="56" t="s">
        <v>99</v>
      </c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W75" s="50">
        <f t="shared" si="13"/>
        <v>0</v>
      </c>
      <c r="BX75" s="50">
        <f t="shared" si="14"/>
        <v>0</v>
      </c>
      <c r="BY75" s="50">
        <f t="shared" si="15"/>
        <v>0</v>
      </c>
      <c r="BZ75" s="50">
        <f t="shared" si="16"/>
        <v>0</v>
      </c>
      <c r="CA75" s="50">
        <f t="shared" si="17"/>
        <v>0</v>
      </c>
    </row>
    <row r="76" spans="1:79" x14ac:dyDescent="0.2">
      <c r="A76" s="56" t="s">
        <v>125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W76" s="50">
        <f t="shared" si="13"/>
        <v>0</v>
      </c>
      <c r="BX76" s="50">
        <f t="shared" si="14"/>
        <v>0</v>
      </c>
      <c r="BY76" s="50">
        <f t="shared" si="15"/>
        <v>0</v>
      </c>
      <c r="BZ76" s="50">
        <f t="shared" si="16"/>
        <v>0</v>
      </c>
      <c r="CA76" s="50">
        <f t="shared" si="17"/>
        <v>0</v>
      </c>
    </row>
    <row r="77" spans="1:79" x14ac:dyDescent="0.2">
      <c r="A77" s="58" t="s">
        <v>102</v>
      </c>
      <c r="B77" s="57">
        <v>68</v>
      </c>
      <c r="C77" s="57">
        <v>67</v>
      </c>
      <c r="D77" s="57">
        <v>66</v>
      </c>
      <c r="E77" s="57">
        <v>66</v>
      </c>
      <c r="F77" s="57">
        <v>66</v>
      </c>
      <c r="G77" s="57">
        <v>67</v>
      </c>
      <c r="H77" s="57">
        <v>68</v>
      </c>
      <c r="I77" s="57">
        <v>67</v>
      </c>
      <c r="J77" s="57">
        <v>67</v>
      </c>
      <c r="K77" s="57">
        <v>67</v>
      </c>
      <c r="L77" s="57">
        <v>67</v>
      </c>
      <c r="M77" s="57">
        <v>67</v>
      </c>
      <c r="N77" s="57">
        <v>67</v>
      </c>
      <c r="O77" s="57">
        <v>67</v>
      </c>
      <c r="P77" s="57">
        <v>67</v>
      </c>
      <c r="Q77" s="57">
        <v>68</v>
      </c>
      <c r="R77" s="57">
        <v>68</v>
      </c>
      <c r="S77" s="57">
        <v>68</v>
      </c>
      <c r="T77" s="57">
        <v>68</v>
      </c>
      <c r="U77" s="57">
        <v>68</v>
      </c>
      <c r="V77" s="57">
        <v>68</v>
      </c>
      <c r="W77" s="57">
        <v>68</v>
      </c>
      <c r="X77" s="57">
        <v>68</v>
      </c>
      <c r="Y77" s="57">
        <v>68</v>
      </c>
      <c r="Z77" s="57">
        <v>68</v>
      </c>
      <c r="AA77" s="57">
        <v>68</v>
      </c>
      <c r="AB77" s="57">
        <v>68</v>
      </c>
      <c r="AC77" s="57">
        <v>68</v>
      </c>
      <c r="AD77" s="57">
        <v>68</v>
      </c>
      <c r="AE77" s="57">
        <v>68</v>
      </c>
      <c r="AF77" s="57">
        <v>69</v>
      </c>
      <c r="AG77" s="57">
        <v>69</v>
      </c>
      <c r="AH77" s="57">
        <v>69</v>
      </c>
      <c r="AI77" s="57">
        <v>69</v>
      </c>
      <c r="AJ77" s="57">
        <v>69</v>
      </c>
      <c r="AK77" s="57">
        <v>69</v>
      </c>
      <c r="AL77" s="57">
        <v>69</v>
      </c>
      <c r="AM77" s="57">
        <v>69</v>
      </c>
      <c r="AN77" s="57">
        <v>69</v>
      </c>
      <c r="AO77" s="57">
        <v>69</v>
      </c>
      <c r="AP77" s="57">
        <v>69</v>
      </c>
      <c r="AQ77" s="57">
        <v>69</v>
      </c>
      <c r="AR77" s="57">
        <v>69</v>
      </c>
      <c r="AS77" s="57">
        <v>69</v>
      </c>
      <c r="AT77" s="57">
        <v>69</v>
      </c>
      <c r="AU77" s="57">
        <v>69</v>
      </c>
      <c r="AV77" s="57">
        <v>70</v>
      </c>
      <c r="AW77" s="57">
        <v>70</v>
      </c>
      <c r="AX77" s="57">
        <v>70</v>
      </c>
      <c r="AY77" s="57">
        <v>70</v>
      </c>
      <c r="AZ77" s="57">
        <v>70</v>
      </c>
      <c r="BA77" s="57">
        <v>70</v>
      </c>
      <c r="BB77" s="57">
        <v>70</v>
      </c>
      <c r="BC77" s="57">
        <v>70</v>
      </c>
      <c r="BD77" s="57">
        <v>70</v>
      </c>
      <c r="BE77" s="57">
        <v>70</v>
      </c>
      <c r="BF77" s="57">
        <v>70</v>
      </c>
      <c r="BG77" s="57">
        <v>70</v>
      </c>
      <c r="BH77" s="57">
        <v>70</v>
      </c>
      <c r="BI77" s="57">
        <v>70</v>
      </c>
      <c r="BJ77" s="57">
        <v>70</v>
      </c>
      <c r="BK77" s="57">
        <v>70</v>
      </c>
      <c r="BL77" s="57">
        <v>70</v>
      </c>
      <c r="BM77" s="57">
        <v>71</v>
      </c>
      <c r="BN77" s="57">
        <v>71</v>
      </c>
      <c r="BO77" s="57">
        <v>71</v>
      </c>
      <c r="BP77" s="57">
        <v>71</v>
      </c>
      <c r="BQ77" s="57">
        <v>71</v>
      </c>
      <c r="BR77" s="57">
        <v>71</v>
      </c>
      <c r="BS77" s="57">
        <v>71</v>
      </c>
      <c r="BT77" s="57">
        <v>71</v>
      </c>
      <c r="BU77" s="57">
        <v>71</v>
      </c>
      <c r="BW77" s="50">
        <f t="shared" si="13"/>
        <v>803</v>
      </c>
      <c r="BX77" s="50">
        <f t="shared" si="14"/>
        <v>813</v>
      </c>
      <c r="BY77" s="50">
        <f t="shared" si="15"/>
        <v>822</v>
      </c>
      <c r="BZ77" s="50">
        <f t="shared" si="16"/>
        <v>830</v>
      </c>
      <c r="CA77" s="50">
        <f t="shared" si="17"/>
        <v>840</v>
      </c>
    </row>
    <row r="78" spans="1:79" x14ac:dyDescent="0.2">
      <c r="A78" s="56" t="s">
        <v>99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W78" s="50">
        <f t="shared" si="13"/>
        <v>0</v>
      </c>
      <c r="BX78" s="50">
        <f t="shared" si="14"/>
        <v>0</v>
      </c>
      <c r="BY78" s="50">
        <f t="shared" si="15"/>
        <v>0</v>
      </c>
      <c r="BZ78" s="50">
        <f t="shared" si="16"/>
        <v>0</v>
      </c>
      <c r="CA78" s="50">
        <f t="shared" si="17"/>
        <v>0</v>
      </c>
    </row>
    <row r="79" spans="1:79" x14ac:dyDescent="0.2">
      <c r="A79" s="56" t="s">
        <v>126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W79" s="50">
        <f t="shared" si="13"/>
        <v>0</v>
      </c>
      <c r="BX79" s="50">
        <f t="shared" si="14"/>
        <v>0</v>
      </c>
      <c r="BY79" s="50">
        <f t="shared" si="15"/>
        <v>0</v>
      </c>
      <c r="BZ79" s="50">
        <f t="shared" si="16"/>
        <v>0</v>
      </c>
      <c r="CA79" s="50">
        <f t="shared" si="17"/>
        <v>0</v>
      </c>
    </row>
    <row r="80" spans="1:79" x14ac:dyDescent="0.2">
      <c r="A80" s="58" t="s">
        <v>102</v>
      </c>
      <c r="B80" s="57">
        <v>413408</v>
      </c>
      <c r="C80" s="57">
        <v>414111</v>
      </c>
      <c r="D80" s="57">
        <v>414309</v>
      </c>
      <c r="E80" s="57">
        <v>415470</v>
      </c>
      <c r="F80" s="57">
        <v>416138</v>
      </c>
      <c r="G80" s="57">
        <v>416799</v>
      </c>
      <c r="H80" s="57">
        <v>417345</v>
      </c>
      <c r="I80" s="57">
        <v>418144</v>
      </c>
      <c r="J80" s="57">
        <v>418716</v>
      </c>
      <c r="K80" s="57">
        <v>419296</v>
      </c>
      <c r="L80" s="57">
        <v>419861</v>
      </c>
      <c r="M80" s="57">
        <v>420372</v>
      </c>
      <c r="N80" s="57">
        <v>420868</v>
      </c>
      <c r="O80" s="57">
        <v>421359</v>
      </c>
      <c r="P80" s="57">
        <v>421850</v>
      </c>
      <c r="Q80" s="57">
        <v>422410</v>
      </c>
      <c r="R80" s="57">
        <v>422955</v>
      </c>
      <c r="S80" s="57">
        <v>423486</v>
      </c>
      <c r="T80" s="57">
        <v>424007</v>
      </c>
      <c r="U80" s="57">
        <v>424535</v>
      </c>
      <c r="V80" s="57">
        <v>425083</v>
      </c>
      <c r="W80" s="57">
        <v>425607</v>
      </c>
      <c r="X80" s="57">
        <v>426122</v>
      </c>
      <c r="Y80" s="57">
        <v>426612</v>
      </c>
      <c r="Z80" s="57">
        <v>427108</v>
      </c>
      <c r="AA80" s="57">
        <v>427605</v>
      </c>
      <c r="AB80" s="57">
        <v>428101</v>
      </c>
      <c r="AC80" s="57">
        <v>428665</v>
      </c>
      <c r="AD80" s="57">
        <v>429216</v>
      </c>
      <c r="AE80" s="57">
        <v>429742</v>
      </c>
      <c r="AF80" s="57">
        <v>430251</v>
      </c>
      <c r="AG80" s="57">
        <v>430767</v>
      </c>
      <c r="AH80" s="57">
        <v>431280</v>
      </c>
      <c r="AI80" s="57">
        <v>431760</v>
      </c>
      <c r="AJ80" s="57">
        <v>432215</v>
      </c>
      <c r="AK80" s="57">
        <v>432652</v>
      </c>
      <c r="AL80" s="57">
        <v>433098</v>
      </c>
      <c r="AM80" s="57">
        <v>433548</v>
      </c>
      <c r="AN80" s="57">
        <v>433981</v>
      </c>
      <c r="AO80" s="57">
        <v>434472</v>
      </c>
      <c r="AP80" s="57">
        <v>434950</v>
      </c>
      <c r="AQ80" s="57">
        <v>435405</v>
      </c>
      <c r="AR80" s="57">
        <v>435845</v>
      </c>
      <c r="AS80" s="57">
        <v>436270</v>
      </c>
      <c r="AT80" s="57">
        <v>436687</v>
      </c>
      <c r="AU80" s="57">
        <v>437087</v>
      </c>
      <c r="AV80" s="57">
        <v>437488</v>
      </c>
      <c r="AW80" s="57">
        <v>437885</v>
      </c>
      <c r="AX80" s="57">
        <v>438290</v>
      </c>
      <c r="AY80" s="57">
        <v>438697</v>
      </c>
      <c r="AZ80" s="57">
        <v>439091</v>
      </c>
      <c r="BA80" s="57">
        <v>439541</v>
      </c>
      <c r="BB80" s="57">
        <v>439991</v>
      </c>
      <c r="BC80" s="57">
        <v>440419</v>
      </c>
      <c r="BD80" s="57">
        <v>440844</v>
      </c>
      <c r="BE80" s="57">
        <v>441273</v>
      </c>
      <c r="BF80" s="57">
        <v>441697</v>
      </c>
      <c r="BG80" s="57">
        <v>442098</v>
      </c>
      <c r="BH80" s="57">
        <v>442486</v>
      </c>
      <c r="BI80" s="57">
        <v>442859</v>
      </c>
      <c r="BJ80" s="57">
        <v>443256</v>
      </c>
      <c r="BK80" s="57">
        <v>443671</v>
      </c>
      <c r="BL80" s="57">
        <v>444083</v>
      </c>
      <c r="BM80" s="57">
        <v>444534</v>
      </c>
      <c r="BN80" s="57">
        <v>444960</v>
      </c>
      <c r="BO80" s="57">
        <v>445354</v>
      </c>
      <c r="BP80" s="57">
        <v>445745</v>
      </c>
      <c r="BQ80" s="57">
        <v>446142</v>
      </c>
      <c r="BR80" s="57">
        <v>446553</v>
      </c>
      <c r="BS80" s="57">
        <v>446954</v>
      </c>
      <c r="BT80" s="57">
        <v>447355</v>
      </c>
      <c r="BU80" s="57">
        <v>447748</v>
      </c>
      <c r="BW80" s="50">
        <f t="shared" si="13"/>
        <v>5003969</v>
      </c>
      <c r="BX80" s="50">
        <f t="shared" si="14"/>
        <v>5084894</v>
      </c>
      <c r="BY80" s="50">
        <f t="shared" si="15"/>
        <v>5159362</v>
      </c>
      <c r="BZ80" s="50">
        <f t="shared" si="16"/>
        <v>5226716</v>
      </c>
      <c r="CA80" s="50">
        <f t="shared" si="17"/>
        <v>5287286</v>
      </c>
    </row>
    <row r="81" spans="1:79" x14ac:dyDescent="0.2">
      <c r="A81" s="56" t="s">
        <v>99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W81" s="50">
        <f t="shared" si="13"/>
        <v>0</v>
      </c>
      <c r="BX81" s="50">
        <f t="shared" si="14"/>
        <v>0</v>
      </c>
      <c r="BY81" s="50">
        <f t="shared" si="15"/>
        <v>0</v>
      </c>
      <c r="BZ81" s="50">
        <f t="shared" si="16"/>
        <v>0</v>
      </c>
      <c r="CA81" s="50">
        <f t="shared" si="17"/>
        <v>0</v>
      </c>
    </row>
    <row r="82" spans="1:79" x14ac:dyDescent="0.2">
      <c r="A82" s="56" t="s">
        <v>127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W82" s="50">
        <f t="shared" si="13"/>
        <v>0</v>
      </c>
      <c r="BX82" s="50">
        <f t="shared" si="14"/>
        <v>0</v>
      </c>
      <c r="BY82" s="50">
        <f t="shared" si="15"/>
        <v>0</v>
      </c>
      <c r="BZ82" s="50">
        <f t="shared" si="16"/>
        <v>0</v>
      </c>
      <c r="CA82" s="50">
        <f t="shared" si="17"/>
        <v>0</v>
      </c>
    </row>
    <row r="83" spans="1:79" x14ac:dyDescent="0.2">
      <c r="A83" s="58" t="s">
        <v>102</v>
      </c>
      <c r="B83" s="57">
        <v>485</v>
      </c>
      <c r="C83" s="57">
        <v>484</v>
      </c>
      <c r="D83" s="57">
        <v>485</v>
      </c>
      <c r="E83" s="57">
        <v>492</v>
      </c>
      <c r="F83" s="57">
        <v>492</v>
      </c>
      <c r="G83" s="57">
        <v>492</v>
      </c>
      <c r="H83" s="57">
        <v>494</v>
      </c>
      <c r="I83" s="57">
        <v>498</v>
      </c>
      <c r="J83" s="57">
        <v>499</v>
      </c>
      <c r="K83" s="57">
        <v>499</v>
      </c>
      <c r="L83" s="57">
        <v>500</v>
      </c>
      <c r="M83" s="57">
        <v>500</v>
      </c>
      <c r="N83" s="57">
        <v>501</v>
      </c>
      <c r="O83" s="57">
        <v>501</v>
      </c>
      <c r="P83" s="57">
        <v>502</v>
      </c>
      <c r="Q83" s="57">
        <v>502</v>
      </c>
      <c r="R83" s="57">
        <v>503</v>
      </c>
      <c r="S83" s="57">
        <v>503</v>
      </c>
      <c r="T83" s="57">
        <v>504</v>
      </c>
      <c r="U83" s="57">
        <v>504</v>
      </c>
      <c r="V83" s="57">
        <v>505</v>
      </c>
      <c r="W83" s="57">
        <v>505</v>
      </c>
      <c r="X83" s="57">
        <v>506</v>
      </c>
      <c r="Y83" s="57">
        <v>506</v>
      </c>
      <c r="Z83" s="57">
        <v>507</v>
      </c>
      <c r="AA83" s="57">
        <v>507</v>
      </c>
      <c r="AB83" s="57">
        <v>508</v>
      </c>
      <c r="AC83" s="57">
        <v>508</v>
      </c>
      <c r="AD83" s="57">
        <v>509</v>
      </c>
      <c r="AE83" s="57">
        <v>509</v>
      </c>
      <c r="AF83" s="57">
        <v>510</v>
      </c>
      <c r="AG83" s="57">
        <v>510</v>
      </c>
      <c r="AH83" s="57">
        <v>511</v>
      </c>
      <c r="AI83" s="57">
        <v>511</v>
      </c>
      <c r="AJ83" s="57">
        <v>512</v>
      </c>
      <c r="AK83" s="57">
        <v>512</v>
      </c>
      <c r="AL83" s="57">
        <v>513</v>
      </c>
      <c r="AM83" s="57">
        <v>513</v>
      </c>
      <c r="AN83" s="57">
        <v>514</v>
      </c>
      <c r="AO83" s="57">
        <v>514</v>
      </c>
      <c r="AP83" s="57">
        <v>515</v>
      </c>
      <c r="AQ83" s="57">
        <v>515</v>
      </c>
      <c r="AR83" s="57">
        <v>516</v>
      </c>
      <c r="AS83" s="57">
        <v>516</v>
      </c>
      <c r="AT83" s="57">
        <v>517</v>
      </c>
      <c r="AU83" s="57">
        <v>517</v>
      </c>
      <c r="AV83" s="57">
        <v>518</v>
      </c>
      <c r="AW83" s="57">
        <v>518</v>
      </c>
      <c r="AX83" s="57">
        <v>518</v>
      </c>
      <c r="AY83" s="57">
        <v>519</v>
      </c>
      <c r="AZ83" s="57">
        <v>519</v>
      </c>
      <c r="BA83" s="57">
        <v>520</v>
      </c>
      <c r="BB83" s="57">
        <v>520</v>
      </c>
      <c r="BC83" s="57">
        <v>521</v>
      </c>
      <c r="BD83" s="57">
        <v>521</v>
      </c>
      <c r="BE83" s="57">
        <v>522</v>
      </c>
      <c r="BF83" s="57">
        <v>522</v>
      </c>
      <c r="BG83" s="57">
        <v>523</v>
      </c>
      <c r="BH83" s="57">
        <v>523</v>
      </c>
      <c r="BI83" s="57">
        <v>524</v>
      </c>
      <c r="BJ83" s="57">
        <v>524</v>
      </c>
      <c r="BK83" s="57">
        <v>524</v>
      </c>
      <c r="BL83" s="57">
        <v>525</v>
      </c>
      <c r="BM83" s="57">
        <v>525</v>
      </c>
      <c r="BN83" s="57">
        <v>526</v>
      </c>
      <c r="BO83" s="57">
        <v>526</v>
      </c>
      <c r="BP83" s="57">
        <v>527</v>
      </c>
      <c r="BQ83" s="57">
        <v>527</v>
      </c>
      <c r="BR83" s="57">
        <v>528</v>
      </c>
      <c r="BS83" s="57">
        <v>528</v>
      </c>
      <c r="BT83" s="57">
        <v>529</v>
      </c>
      <c r="BU83" s="57">
        <v>529</v>
      </c>
      <c r="BW83" s="50">
        <f t="shared" si="13"/>
        <v>5920</v>
      </c>
      <c r="BX83" s="50">
        <f t="shared" si="14"/>
        <v>6042</v>
      </c>
      <c r="BY83" s="50">
        <f t="shared" si="15"/>
        <v>6114</v>
      </c>
      <c r="BZ83" s="50">
        <f t="shared" si="16"/>
        <v>6186</v>
      </c>
      <c r="CA83" s="50">
        <f t="shared" si="17"/>
        <v>6252</v>
      </c>
    </row>
    <row r="84" spans="1:79" x14ac:dyDescent="0.2">
      <c r="A84" s="56" t="s">
        <v>99</v>
      </c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W84" s="50">
        <f t="shared" si="13"/>
        <v>0</v>
      </c>
      <c r="BX84" s="50">
        <f t="shared" si="14"/>
        <v>0</v>
      </c>
      <c r="BY84" s="50">
        <f t="shared" si="15"/>
        <v>0</v>
      </c>
      <c r="BZ84" s="50">
        <f t="shared" si="16"/>
        <v>0</v>
      </c>
      <c r="CA84" s="50">
        <f t="shared" si="17"/>
        <v>0</v>
      </c>
    </row>
    <row r="85" spans="1:79" x14ac:dyDescent="0.2">
      <c r="A85" s="56" t="s">
        <v>128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W85" s="50">
        <f t="shared" si="13"/>
        <v>0</v>
      </c>
      <c r="BX85" s="50">
        <f t="shared" si="14"/>
        <v>0</v>
      </c>
      <c r="BY85" s="50">
        <f t="shared" si="15"/>
        <v>0</v>
      </c>
      <c r="BZ85" s="50">
        <f t="shared" si="16"/>
        <v>0</v>
      </c>
      <c r="CA85" s="50">
        <f t="shared" si="17"/>
        <v>0</v>
      </c>
    </row>
    <row r="86" spans="1:79" x14ac:dyDescent="0.2">
      <c r="A86" s="58" t="s">
        <v>102</v>
      </c>
      <c r="B86" s="57">
        <v>3890</v>
      </c>
      <c r="C86" s="57">
        <v>3913</v>
      </c>
      <c r="D86" s="57">
        <v>3930</v>
      </c>
      <c r="E86" s="57">
        <v>3957</v>
      </c>
      <c r="F86" s="57">
        <v>3974</v>
      </c>
      <c r="G86" s="57">
        <v>4025</v>
      </c>
      <c r="H86" s="57">
        <v>4029</v>
      </c>
      <c r="I86" s="57">
        <v>4080</v>
      </c>
      <c r="J86" s="57">
        <v>4085</v>
      </c>
      <c r="K86" s="57">
        <v>4090</v>
      </c>
      <c r="L86" s="57">
        <v>4094</v>
      </c>
      <c r="M86" s="57">
        <v>4098</v>
      </c>
      <c r="N86" s="57">
        <v>4103</v>
      </c>
      <c r="O86" s="57">
        <v>4107</v>
      </c>
      <c r="P86" s="57">
        <v>4111</v>
      </c>
      <c r="Q86" s="57">
        <v>4116</v>
      </c>
      <c r="R86" s="57">
        <v>4120</v>
      </c>
      <c r="S86" s="57">
        <v>4125</v>
      </c>
      <c r="T86" s="57">
        <v>4129</v>
      </c>
      <c r="U86" s="57">
        <v>4135</v>
      </c>
      <c r="V86" s="57">
        <v>4139</v>
      </c>
      <c r="W86" s="57">
        <v>4143</v>
      </c>
      <c r="X86" s="57">
        <v>4147</v>
      </c>
      <c r="Y86" s="57">
        <v>4151</v>
      </c>
      <c r="Z86" s="57">
        <v>4155</v>
      </c>
      <c r="AA86" s="57">
        <v>4159</v>
      </c>
      <c r="AB86" s="57">
        <v>4163</v>
      </c>
      <c r="AC86" s="57">
        <v>4168</v>
      </c>
      <c r="AD86" s="57">
        <v>4173</v>
      </c>
      <c r="AE86" s="57">
        <v>4177</v>
      </c>
      <c r="AF86" s="57">
        <v>4181</v>
      </c>
      <c r="AG86" s="57">
        <v>4186</v>
      </c>
      <c r="AH86" s="57">
        <v>4190</v>
      </c>
      <c r="AI86" s="57">
        <v>4194</v>
      </c>
      <c r="AJ86" s="57">
        <v>4198</v>
      </c>
      <c r="AK86" s="57">
        <v>4202</v>
      </c>
      <c r="AL86" s="57">
        <v>4206</v>
      </c>
      <c r="AM86" s="57">
        <v>4210</v>
      </c>
      <c r="AN86" s="57">
        <v>4214</v>
      </c>
      <c r="AO86" s="57">
        <v>4219</v>
      </c>
      <c r="AP86" s="57">
        <v>4223</v>
      </c>
      <c r="AQ86" s="57">
        <v>4227</v>
      </c>
      <c r="AR86" s="57">
        <v>4231</v>
      </c>
      <c r="AS86" s="57">
        <v>4235</v>
      </c>
      <c r="AT86" s="57">
        <v>4239</v>
      </c>
      <c r="AU86" s="57">
        <v>4243</v>
      </c>
      <c r="AV86" s="57">
        <v>4247</v>
      </c>
      <c r="AW86" s="57">
        <v>4251</v>
      </c>
      <c r="AX86" s="57">
        <v>4255</v>
      </c>
      <c r="AY86" s="57">
        <v>4258</v>
      </c>
      <c r="AZ86" s="57">
        <v>4262</v>
      </c>
      <c r="BA86" s="57">
        <v>4266</v>
      </c>
      <c r="BB86" s="57">
        <v>4270</v>
      </c>
      <c r="BC86" s="57">
        <v>4274</v>
      </c>
      <c r="BD86" s="57">
        <v>4278</v>
      </c>
      <c r="BE86" s="57">
        <v>4282</v>
      </c>
      <c r="BF86" s="57">
        <v>4286</v>
      </c>
      <c r="BG86" s="57">
        <v>4290</v>
      </c>
      <c r="BH86" s="57">
        <v>4294</v>
      </c>
      <c r="BI86" s="57">
        <v>4298</v>
      </c>
      <c r="BJ86" s="57">
        <v>4301</v>
      </c>
      <c r="BK86" s="57">
        <v>4305</v>
      </c>
      <c r="BL86" s="57">
        <v>4309</v>
      </c>
      <c r="BM86" s="57">
        <v>4313</v>
      </c>
      <c r="BN86" s="57">
        <v>4317</v>
      </c>
      <c r="BO86" s="57">
        <v>4321</v>
      </c>
      <c r="BP86" s="57">
        <v>4325</v>
      </c>
      <c r="BQ86" s="57">
        <v>4330</v>
      </c>
      <c r="BR86" s="57">
        <v>4333</v>
      </c>
      <c r="BS86" s="57">
        <v>4337</v>
      </c>
      <c r="BT86" s="57">
        <v>4341</v>
      </c>
      <c r="BU86" s="57">
        <v>4344</v>
      </c>
      <c r="BW86" s="50">
        <f t="shared" si="13"/>
        <v>48165</v>
      </c>
      <c r="BX86" s="50">
        <f t="shared" si="14"/>
        <v>49526</v>
      </c>
      <c r="BY86" s="50">
        <f t="shared" si="15"/>
        <v>50146</v>
      </c>
      <c r="BZ86" s="50">
        <f t="shared" si="16"/>
        <v>50745</v>
      </c>
      <c r="CA86" s="50">
        <f t="shared" si="17"/>
        <v>51313</v>
      </c>
    </row>
    <row r="87" spans="1:79" x14ac:dyDescent="0.2">
      <c r="A87" s="56" t="s">
        <v>99</v>
      </c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W87" s="50">
        <f t="shared" si="13"/>
        <v>0</v>
      </c>
      <c r="BX87" s="50">
        <f t="shared" si="14"/>
        <v>0</v>
      </c>
      <c r="BY87" s="50">
        <f t="shared" si="15"/>
        <v>0</v>
      </c>
      <c r="BZ87" s="50">
        <f t="shared" si="16"/>
        <v>0</v>
      </c>
      <c r="CA87" s="50">
        <f t="shared" si="17"/>
        <v>0</v>
      </c>
    </row>
    <row r="88" spans="1:79" x14ac:dyDescent="0.2">
      <c r="A88" s="56" t="s">
        <v>129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W88" s="50">
        <f t="shared" si="13"/>
        <v>0</v>
      </c>
      <c r="BX88" s="50">
        <f t="shared" si="14"/>
        <v>0</v>
      </c>
      <c r="BY88" s="50">
        <f t="shared" si="15"/>
        <v>0</v>
      </c>
      <c r="BZ88" s="50">
        <f t="shared" si="16"/>
        <v>0</v>
      </c>
      <c r="CA88" s="50">
        <f t="shared" si="17"/>
        <v>0</v>
      </c>
    </row>
    <row r="89" spans="1:79" x14ac:dyDescent="0.2">
      <c r="A89" s="58" t="s">
        <v>102</v>
      </c>
      <c r="B89" s="57">
        <v>1</v>
      </c>
      <c r="C89" s="57">
        <v>1</v>
      </c>
      <c r="D89" s="57">
        <v>1</v>
      </c>
      <c r="E89" s="57">
        <v>1</v>
      </c>
      <c r="F89" s="57">
        <v>1</v>
      </c>
      <c r="G89" s="57">
        <v>1</v>
      </c>
      <c r="H89" s="57">
        <v>1</v>
      </c>
      <c r="I89" s="57">
        <v>1</v>
      </c>
      <c r="J89" s="57">
        <v>1</v>
      </c>
      <c r="K89" s="57">
        <v>1</v>
      </c>
      <c r="L89" s="57">
        <v>1</v>
      </c>
      <c r="M89" s="57">
        <v>1</v>
      </c>
      <c r="N89" s="57">
        <v>1</v>
      </c>
      <c r="O89" s="57">
        <v>1</v>
      </c>
      <c r="P89" s="57">
        <v>1</v>
      </c>
      <c r="Q89" s="57">
        <v>1</v>
      </c>
      <c r="R89" s="57">
        <v>1</v>
      </c>
      <c r="S89" s="57">
        <v>1</v>
      </c>
      <c r="T89" s="57">
        <v>1</v>
      </c>
      <c r="U89" s="57">
        <v>1</v>
      </c>
      <c r="V89" s="57">
        <v>1</v>
      </c>
      <c r="W89" s="57">
        <v>1</v>
      </c>
      <c r="X89" s="57">
        <v>1</v>
      </c>
      <c r="Y89" s="57">
        <v>1</v>
      </c>
      <c r="Z89" s="57">
        <v>1</v>
      </c>
      <c r="AA89" s="57">
        <v>1</v>
      </c>
      <c r="AB89" s="57">
        <v>1</v>
      </c>
      <c r="AC89" s="57">
        <v>1</v>
      </c>
      <c r="AD89" s="57">
        <v>1</v>
      </c>
      <c r="AE89" s="57">
        <v>1</v>
      </c>
      <c r="AF89" s="57">
        <v>1</v>
      </c>
      <c r="AG89" s="57">
        <v>1</v>
      </c>
      <c r="AH89" s="57">
        <v>1</v>
      </c>
      <c r="AI89" s="57">
        <v>1</v>
      </c>
      <c r="AJ89" s="57">
        <v>1</v>
      </c>
      <c r="AK89" s="57">
        <v>1</v>
      </c>
      <c r="AL89" s="57">
        <v>1</v>
      </c>
      <c r="AM89" s="57">
        <v>1</v>
      </c>
      <c r="AN89" s="57">
        <v>1</v>
      </c>
      <c r="AO89" s="57">
        <v>1</v>
      </c>
      <c r="AP89" s="57">
        <v>1</v>
      </c>
      <c r="AQ89" s="57">
        <v>1</v>
      </c>
      <c r="AR89" s="57">
        <v>1</v>
      </c>
      <c r="AS89" s="57">
        <v>1</v>
      </c>
      <c r="AT89" s="57">
        <v>1</v>
      </c>
      <c r="AU89" s="57">
        <v>1</v>
      </c>
      <c r="AV89" s="57">
        <v>1</v>
      </c>
      <c r="AW89" s="57">
        <v>1</v>
      </c>
      <c r="AX89" s="57">
        <v>1</v>
      </c>
      <c r="AY89" s="57">
        <v>1</v>
      </c>
      <c r="AZ89" s="57">
        <v>1</v>
      </c>
      <c r="BA89" s="57">
        <v>1</v>
      </c>
      <c r="BB89" s="57">
        <v>1</v>
      </c>
      <c r="BC89" s="57">
        <v>1</v>
      </c>
      <c r="BD89" s="57">
        <v>1</v>
      </c>
      <c r="BE89" s="57">
        <v>1</v>
      </c>
      <c r="BF89" s="57">
        <v>1</v>
      </c>
      <c r="BG89" s="57">
        <v>1</v>
      </c>
      <c r="BH89" s="57">
        <v>1</v>
      </c>
      <c r="BI89" s="57">
        <v>1</v>
      </c>
      <c r="BJ89" s="57">
        <v>1</v>
      </c>
      <c r="BK89" s="57">
        <v>1</v>
      </c>
      <c r="BL89" s="57">
        <v>1</v>
      </c>
      <c r="BM89" s="57">
        <v>1</v>
      </c>
      <c r="BN89" s="57">
        <v>1</v>
      </c>
      <c r="BO89" s="57">
        <v>1</v>
      </c>
      <c r="BP89" s="57">
        <v>1</v>
      </c>
      <c r="BQ89" s="57">
        <v>1</v>
      </c>
      <c r="BR89" s="57">
        <v>1</v>
      </c>
      <c r="BS89" s="57">
        <v>1</v>
      </c>
      <c r="BT89" s="57">
        <v>1</v>
      </c>
      <c r="BU89" s="57">
        <v>1</v>
      </c>
      <c r="BW89" s="50">
        <f t="shared" si="13"/>
        <v>12</v>
      </c>
      <c r="BX89" s="50">
        <f t="shared" si="14"/>
        <v>12</v>
      </c>
      <c r="BY89" s="50">
        <f t="shared" si="15"/>
        <v>12</v>
      </c>
      <c r="BZ89" s="50">
        <f t="shared" si="16"/>
        <v>12</v>
      </c>
      <c r="CA89" s="50">
        <f t="shared" si="17"/>
        <v>12</v>
      </c>
    </row>
    <row r="90" spans="1:79" x14ac:dyDescent="0.2">
      <c r="A90" s="56" t="s">
        <v>99</v>
      </c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W90" s="50">
        <f t="shared" si="13"/>
        <v>0</v>
      </c>
      <c r="BX90" s="50">
        <f t="shared" si="14"/>
        <v>0</v>
      </c>
      <c r="BY90" s="50">
        <f t="shared" si="15"/>
        <v>0</v>
      </c>
      <c r="BZ90" s="50">
        <f t="shared" si="16"/>
        <v>0</v>
      </c>
      <c r="CA90" s="50">
        <f t="shared" si="17"/>
        <v>0</v>
      </c>
    </row>
    <row r="91" spans="1:79" x14ac:dyDescent="0.2">
      <c r="A91" s="56" t="s">
        <v>130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W91" s="50">
        <f t="shared" si="13"/>
        <v>0</v>
      </c>
      <c r="BX91" s="50">
        <f t="shared" si="14"/>
        <v>0</v>
      </c>
      <c r="BY91" s="50">
        <f t="shared" si="15"/>
        <v>0</v>
      </c>
      <c r="BZ91" s="50">
        <f t="shared" si="16"/>
        <v>0</v>
      </c>
      <c r="CA91" s="50">
        <f t="shared" si="17"/>
        <v>0</v>
      </c>
    </row>
    <row r="92" spans="1:79" x14ac:dyDescent="0.2">
      <c r="A92" s="58" t="s">
        <v>102</v>
      </c>
      <c r="B92" s="57">
        <v>95945</v>
      </c>
      <c r="C92" s="57">
        <v>95822</v>
      </c>
      <c r="D92" s="57">
        <v>96367</v>
      </c>
      <c r="E92" s="57">
        <v>96567</v>
      </c>
      <c r="F92" s="57">
        <v>96884</v>
      </c>
      <c r="G92" s="57">
        <v>97163</v>
      </c>
      <c r="H92" s="57">
        <v>97458</v>
      </c>
      <c r="I92" s="57">
        <v>97466</v>
      </c>
      <c r="J92" s="57">
        <v>97594</v>
      </c>
      <c r="K92" s="57">
        <v>97705</v>
      </c>
      <c r="L92" s="57">
        <v>97812</v>
      </c>
      <c r="M92" s="57">
        <v>97915</v>
      </c>
      <c r="N92" s="57">
        <v>98019</v>
      </c>
      <c r="O92" s="57">
        <v>98121</v>
      </c>
      <c r="P92" s="57">
        <v>98222</v>
      </c>
      <c r="Q92" s="57">
        <v>98338</v>
      </c>
      <c r="R92" s="57">
        <v>98451</v>
      </c>
      <c r="S92" s="57">
        <v>98562</v>
      </c>
      <c r="T92" s="57">
        <v>98669</v>
      </c>
      <c r="U92" s="57">
        <v>98774</v>
      </c>
      <c r="V92" s="57">
        <v>98883</v>
      </c>
      <c r="W92" s="57">
        <v>98984</v>
      </c>
      <c r="X92" s="57">
        <v>99085</v>
      </c>
      <c r="Y92" s="57">
        <v>99182</v>
      </c>
      <c r="Z92" s="57">
        <v>99281</v>
      </c>
      <c r="AA92" s="57">
        <v>99381</v>
      </c>
      <c r="AB92" s="57">
        <v>99479</v>
      </c>
      <c r="AC92" s="57">
        <v>99591</v>
      </c>
      <c r="AD92" s="57">
        <v>99702</v>
      </c>
      <c r="AE92" s="57">
        <v>99809</v>
      </c>
      <c r="AF92" s="57">
        <v>99915</v>
      </c>
      <c r="AG92" s="57">
        <v>100021</v>
      </c>
      <c r="AH92" s="57">
        <v>100127</v>
      </c>
      <c r="AI92" s="57">
        <v>100226</v>
      </c>
      <c r="AJ92" s="57">
        <v>100322</v>
      </c>
      <c r="AK92" s="57">
        <v>100411</v>
      </c>
      <c r="AL92" s="57">
        <v>100504</v>
      </c>
      <c r="AM92" s="57">
        <v>100596</v>
      </c>
      <c r="AN92" s="57">
        <v>100690</v>
      </c>
      <c r="AO92" s="57">
        <v>100796</v>
      </c>
      <c r="AP92" s="57">
        <v>100904</v>
      </c>
      <c r="AQ92" s="57">
        <v>101005</v>
      </c>
      <c r="AR92" s="57">
        <v>101104</v>
      </c>
      <c r="AS92" s="57">
        <v>101202</v>
      </c>
      <c r="AT92" s="57">
        <v>101299</v>
      </c>
      <c r="AU92" s="57">
        <v>101391</v>
      </c>
      <c r="AV92" s="57">
        <v>101483</v>
      </c>
      <c r="AW92" s="57">
        <v>101573</v>
      </c>
      <c r="AX92" s="57">
        <v>101665</v>
      </c>
      <c r="AY92" s="57">
        <v>101755</v>
      </c>
      <c r="AZ92" s="57">
        <v>101846</v>
      </c>
      <c r="BA92" s="57">
        <v>101947</v>
      </c>
      <c r="BB92" s="57">
        <v>102048</v>
      </c>
      <c r="BC92" s="57">
        <v>102146</v>
      </c>
      <c r="BD92" s="57">
        <v>102244</v>
      </c>
      <c r="BE92" s="57">
        <v>102340</v>
      </c>
      <c r="BF92" s="57">
        <v>102438</v>
      </c>
      <c r="BG92" s="57">
        <v>102530</v>
      </c>
      <c r="BH92" s="57">
        <v>102619</v>
      </c>
      <c r="BI92" s="57">
        <v>102706</v>
      </c>
      <c r="BJ92" s="57">
        <v>102797</v>
      </c>
      <c r="BK92" s="57">
        <v>102889</v>
      </c>
      <c r="BL92" s="57">
        <v>102981</v>
      </c>
      <c r="BM92" s="57">
        <v>103082</v>
      </c>
      <c r="BN92" s="57">
        <v>103181</v>
      </c>
      <c r="BO92" s="57">
        <v>103273</v>
      </c>
      <c r="BP92" s="57">
        <v>103365</v>
      </c>
      <c r="BQ92" s="57">
        <v>103457</v>
      </c>
      <c r="BR92" s="57">
        <v>103549</v>
      </c>
      <c r="BS92" s="57">
        <v>103640</v>
      </c>
      <c r="BT92" s="57">
        <v>103729</v>
      </c>
      <c r="BU92" s="57">
        <v>103817</v>
      </c>
      <c r="BW92" s="50">
        <f t="shared" si="13"/>
        <v>1164698</v>
      </c>
      <c r="BX92" s="50">
        <f t="shared" si="14"/>
        <v>1183290</v>
      </c>
      <c r="BY92" s="50">
        <f t="shared" si="15"/>
        <v>1198265</v>
      </c>
      <c r="BZ92" s="50">
        <f t="shared" si="16"/>
        <v>1212547</v>
      </c>
      <c r="CA92" s="50">
        <f t="shared" si="17"/>
        <v>1226284</v>
      </c>
    </row>
    <row r="93" spans="1:79" x14ac:dyDescent="0.2">
      <c r="A93" s="56" t="s">
        <v>99</v>
      </c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W93" s="50">
        <f t="shared" si="13"/>
        <v>0</v>
      </c>
      <c r="BX93" s="50">
        <f t="shared" si="14"/>
        <v>0</v>
      </c>
      <c r="BY93" s="50">
        <f t="shared" si="15"/>
        <v>0</v>
      </c>
      <c r="BZ93" s="50">
        <f t="shared" si="16"/>
        <v>0</v>
      </c>
      <c r="CA93" s="50">
        <f t="shared" si="17"/>
        <v>0</v>
      </c>
    </row>
    <row r="94" spans="1:79" x14ac:dyDescent="0.2">
      <c r="A94" s="56" t="s">
        <v>131</v>
      </c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W94" s="50">
        <f t="shared" si="13"/>
        <v>0</v>
      </c>
      <c r="BX94" s="50">
        <f t="shared" si="14"/>
        <v>0</v>
      </c>
      <c r="BY94" s="50">
        <f t="shared" si="15"/>
        <v>0</v>
      </c>
      <c r="BZ94" s="50">
        <f t="shared" si="16"/>
        <v>0</v>
      </c>
      <c r="CA94" s="50">
        <f t="shared" si="17"/>
        <v>0</v>
      </c>
    </row>
    <row r="95" spans="1:79" x14ac:dyDescent="0.2">
      <c r="A95" s="58" t="s">
        <v>102</v>
      </c>
      <c r="B95" s="57">
        <v>21</v>
      </c>
      <c r="C95" s="57">
        <v>21</v>
      </c>
      <c r="D95" s="57">
        <v>19</v>
      </c>
      <c r="E95" s="57">
        <v>19</v>
      </c>
      <c r="F95" s="57">
        <v>19</v>
      </c>
      <c r="G95" s="57">
        <v>19</v>
      </c>
      <c r="H95" s="57">
        <v>19</v>
      </c>
      <c r="I95" s="57">
        <v>19</v>
      </c>
      <c r="J95" s="57">
        <v>19</v>
      </c>
      <c r="K95" s="57">
        <v>19</v>
      </c>
      <c r="L95" s="57">
        <v>19</v>
      </c>
      <c r="M95" s="57">
        <v>19</v>
      </c>
      <c r="N95" s="57">
        <v>19</v>
      </c>
      <c r="O95" s="57">
        <v>19</v>
      </c>
      <c r="P95" s="57">
        <v>19</v>
      </c>
      <c r="Q95" s="57">
        <v>19</v>
      </c>
      <c r="R95" s="57">
        <v>19</v>
      </c>
      <c r="S95" s="57">
        <v>19</v>
      </c>
      <c r="T95" s="57">
        <v>19</v>
      </c>
      <c r="U95" s="57">
        <v>19</v>
      </c>
      <c r="V95" s="57">
        <v>19</v>
      </c>
      <c r="W95" s="57">
        <v>19</v>
      </c>
      <c r="X95" s="57">
        <v>19</v>
      </c>
      <c r="Y95" s="57">
        <v>19</v>
      </c>
      <c r="Z95" s="57">
        <v>19</v>
      </c>
      <c r="AA95" s="57">
        <v>19</v>
      </c>
      <c r="AB95" s="57">
        <v>19</v>
      </c>
      <c r="AC95" s="57">
        <v>19</v>
      </c>
      <c r="AD95" s="57">
        <v>19</v>
      </c>
      <c r="AE95" s="57">
        <v>19</v>
      </c>
      <c r="AF95" s="57">
        <v>19</v>
      </c>
      <c r="AG95" s="57">
        <v>19</v>
      </c>
      <c r="AH95" s="57">
        <v>19</v>
      </c>
      <c r="AI95" s="57">
        <v>19</v>
      </c>
      <c r="AJ95" s="57">
        <v>19</v>
      </c>
      <c r="AK95" s="57">
        <v>19</v>
      </c>
      <c r="AL95" s="57">
        <v>19</v>
      </c>
      <c r="AM95" s="57">
        <v>19</v>
      </c>
      <c r="AN95" s="57">
        <v>19</v>
      </c>
      <c r="AO95" s="57">
        <v>19</v>
      </c>
      <c r="AP95" s="57">
        <v>19</v>
      </c>
      <c r="AQ95" s="57">
        <v>19</v>
      </c>
      <c r="AR95" s="57">
        <v>19</v>
      </c>
      <c r="AS95" s="57">
        <v>20</v>
      </c>
      <c r="AT95" s="57">
        <v>20</v>
      </c>
      <c r="AU95" s="57">
        <v>20</v>
      </c>
      <c r="AV95" s="57">
        <v>20</v>
      </c>
      <c r="AW95" s="57">
        <v>20</v>
      </c>
      <c r="AX95" s="57">
        <v>20</v>
      </c>
      <c r="AY95" s="57">
        <v>20</v>
      </c>
      <c r="AZ95" s="57">
        <v>20</v>
      </c>
      <c r="BA95" s="57">
        <v>20</v>
      </c>
      <c r="BB95" s="57">
        <v>20</v>
      </c>
      <c r="BC95" s="57">
        <v>20</v>
      </c>
      <c r="BD95" s="57">
        <v>20</v>
      </c>
      <c r="BE95" s="57">
        <v>20</v>
      </c>
      <c r="BF95" s="57">
        <v>20</v>
      </c>
      <c r="BG95" s="57">
        <v>20</v>
      </c>
      <c r="BH95" s="57">
        <v>20</v>
      </c>
      <c r="BI95" s="57">
        <v>20</v>
      </c>
      <c r="BJ95" s="57">
        <v>20</v>
      </c>
      <c r="BK95" s="57">
        <v>20</v>
      </c>
      <c r="BL95" s="57">
        <v>20</v>
      </c>
      <c r="BM95" s="57">
        <v>20</v>
      </c>
      <c r="BN95" s="57">
        <v>20</v>
      </c>
      <c r="BO95" s="57">
        <v>20</v>
      </c>
      <c r="BP95" s="57">
        <v>20</v>
      </c>
      <c r="BQ95" s="57">
        <v>20</v>
      </c>
      <c r="BR95" s="57">
        <v>20</v>
      </c>
      <c r="BS95" s="57">
        <v>20</v>
      </c>
      <c r="BT95" s="57">
        <v>20</v>
      </c>
      <c r="BU95" s="57">
        <v>20</v>
      </c>
      <c r="BW95" s="50">
        <f t="shared" si="13"/>
        <v>232</v>
      </c>
      <c r="BX95" s="50">
        <f t="shared" si="14"/>
        <v>228</v>
      </c>
      <c r="BY95" s="50">
        <f t="shared" si="15"/>
        <v>228</v>
      </c>
      <c r="BZ95" s="50">
        <f t="shared" si="16"/>
        <v>233</v>
      </c>
      <c r="CA95" s="50">
        <f t="shared" si="17"/>
        <v>240</v>
      </c>
    </row>
    <row r="96" spans="1:79" x14ac:dyDescent="0.2">
      <c r="A96" s="56" t="s">
        <v>99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W96" s="50">
        <f t="shared" si="13"/>
        <v>0</v>
      </c>
      <c r="BX96" s="50">
        <f t="shared" si="14"/>
        <v>0</v>
      </c>
      <c r="BY96" s="50">
        <f t="shared" si="15"/>
        <v>0</v>
      </c>
      <c r="BZ96" s="50">
        <f t="shared" si="16"/>
        <v>0</v>
      </c>
      <c r="CA96" s="50">
        <f t="shared" si="17"/>
        <v>0</v>
      </c>
    </row>
    <row r="97" spans="1:79" x14ac:dyDescent="0.2">
      <c r="A97" s="56" t="s">
        <v>132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W97" s="50">
        <f t="shared" si="13"/>
        <v>0</v>
      </c>
      <c r="BX97" s="50">
        <f t="shared" si="14"/>
        <v>0</v>
      </c>
      <c r="BY97" s="50">
        <f t="shared" si="15"/>
        <v>0</v>
      </c>
      <c r="BZ97" s="50">
        <f t="shared" si="16"/>
        <v>0</v>
      </c>
      <c r="CA97" s="50">
        <f t="shared" si="17"/>
        <v>0</v>
      </c>
    </row>
    <row r="98" spans="1:79" x14ac:dyDescent="0.2">
      <c r="A98" s="58" t="s">
        <v>102</v>
      </c>
      <c r="B98" s="57">
        <v>8</v>
      </c>
      <c r="C98" s="57">
        <v>8</v>
      </c>
      <c r="D98" s="57">
        <v>8</v>
      </c>
      <c r="E98" s="57">
        <v>8</v>
      </c>
      <c r="F98" s="57">
        <v>8</v>
      </c>
      <c r="G98" s="57">
        <v>8</v>
      </c>
      <c r="H98" s="57">
        <v>8</v>
      </c>
      <c r="I98" s="57">
        <v>7</v>
      </c>
      <c r="J98" s="57">
        <v>7</v>
      </c>
      <c r="K98" s="57">
        <v>7</v>
      </c>
      <c r="L98" s="57">
        <v>7</v>
      </c>
      <c r="M98" s="57">
        <v>7</v>
      </c>
      <c r="N98" s="57">
        <v>7</v>
      </c>
      <c r="O98" s="57">
        <v>7</v>
      </c>
      <c r="P98" s="57">
        <v>7</v>
      </c>
      <c r="Q98" s="57">
        <v>7</v>
      </c>
      <c r="R98" s="57">
        <v>7</v>
      </c>
      <c r="S98" s="57">
        <v>7</v>
      </c>
      <c r="T98" s="57">
        <v>7</v>
      </c>
      <c r="U98" s="57">
        <v>7</v>
      </c>
      <c r="V98" s="57">
        <v>7</v>
      </c>
      <c r="W98" s="57">
        <v>7</v>
      </c>
      <c r="X98" s="57">
        <v>7</v>
      </c>
      <c r="Y98" s="57">
        <v>7</v>
      </c>
      <c r="Z98" s="57">
        <v>7</v>
      </c>
      <c r="AA98" s="57">
        <v>7</v>
      </c>
      <c r="AB98" s="57">
        <v>7</v>
      </c>
      <c r="AC98" s="57">
        <v>7</v>
      </c>
      <c r="AD98" s="57">
        <v>7</v>
      </c>
      <c r="AE98" s="57">
        <v>7</v>
      </c>
      <c r="AF98" s="57">
        <v>7</v>
      </c>
      <c r="AG98" s="57">
        <v>7</v>
      </c>
      <c r="AH98" s="57">
        <v>7</v>
      </c>
      <c r="AI98" s="57">
        <v>7</v>
      </c>
      <c r="AJ98" s="57">
        <v>7</v>
      </c>
      <c r="AK98" s="57">
        <v>7</v>
      </c>
      <c r="AL98" s="57">
        <v>7</v>
      </c>
      <c r="AM98" s="57">
        <v>7</v>
      </c>
      <c r="AN98" s="57">
        <v>7</v>
      </c>
      <c r="AO98" s="57">
        <v>7</v>
      </c>
      <c r="AP98" s="57">
        <v>7</v>
      </c>
      <c r="AQ98" s="57">
        <v>7</v>
      </c>
      <c r="AR98" s="57">
        <v>7</v>
      </c>
      <c r="AS98" s="57">
        <v>7</v>
      </c>
      <c r="AT98" s="57">
        <v>7</v>
      </c>
      <c r="AU98" s="57">
        <v>7</v>
      </c>
      <c r="AV98" s="57">
        <v>7</v>
      </c>
      <c r="AW98" s="57">
        <v>7</v>
      </c>
      <c r="AX98" s="57">
        <v>7</v>
      </c>
      <c r="AY98" s="57">
        <v>7</v>
      </c>
      <c r="AZ98" s="57">
        <v>7</v>
      </c>
      <c r="BA98" s="57">
        <v>7</v>
      </c>
      <c r="BB98" s="57">
        <v>7</v>
      </c>
      <c r="BC98" s="57">
        <v>7</v>
      </c>
      <c r="BD98" s="57">
        <v>7</v>
      </c>
      <c r="BE98" s="57">
        <v>7</v>
      </c>
      <c r="BF98" s="57">
        <v>7</v>
      </c>
      <c r="BG98" s="57">
        <v>7</v>
      </c>
      <c r="BH98" s="57">
        <v>7</v>
      </c>
      <c r="BI98" s="57">
        <v>7</v>
      </c>
      <c r="BJ98" s="57">
        <v>7</v>
      </c>
      <c r="BK98" s="57">
        <v>7</v>
      </c>
      <c r="BL98" s="57">
        <v>7</v>
      </c>
      <c r="BM98" s="57">
        <v>7</v>
      </c>
      <c r="BN98" s="57">
        <v>7</v>
      </c>
      <c r="BO98" s="57">
        <v>7</v>
      </c>
      <c r="BP98" s="57">
        <v>7</v>
      </c>
      <c r="BQ98" s="57">
        <v>7</v>
      </c>
      <c r="BR98" s="57">
        <v>7</v>
      </c>
      <c r="BS98" s="57">
        <v>7</v>
      </c>
      <c r="BT98" s="57">
        <v>7</v>
      </c>
      <c r="BU98" s="57">
        <v>7</v>
      </c>
      <c r="BW98" s="50">
        <f t="shared" si="13"/>
        <v>91</v>
      </c>
      <c r="BX98" s="50">
        <f t="shared" si="14"/>
        <v>84</v>
      </c>
      <c r="BY98" s="50">
        <f t="shared" si="15"/>
        <v>84</v>
      </c>
      <c r="BZ98" s="50">
        <f t="shared" si="16"/>
        <v>84</v>
      </c>
      <c r="CA98" s="50">
        <f t="shared" si="17"/>
        <v>84</v>
      </c>
    </row>
    <row r="99" spans="1:79" x14ac:dyDescent="0.2">
      <c r="A99" s="56" t="s">
        <v>99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W99" s="50">
        <f t="shared" si="13"/>
        <v>0</v>
      </c>
      <c r="BX99" s="50">
        <f t="shared" si="14"/>
        <v>0</v>
      </c>
      <c r="BY99" s="50">
        <f t="shared" si="15"/>
        <v>0</v>
      </c>
      <c r="BZ99" s="50">
        <f t="shared" si="16"/>
        <v>0</v>
      </c>
      <c r="CA99" s="50">
        <f t="shared" si="17"/>
        <v>0</v>
      </c>
    </row>
    <row r="100" spans="1:79" x14ac:dyDescent="0.2">
      <c r="A100" s="56" t="s">
        <v>133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W100" s="50">
        <f t="shared" si="13"/>
        <v>0</v>
      </c>
      <c r="BX100" s="50">
        <f t="shared" si="14"/>
        <v>0</v>
      </c>
      <c r="BY100" s="50">
        <f t="shared" si="15"/>
        <v>0</v>
      </c>
      <c r="BZ100" s="50">
        <f t="shared" si="16"/>
        <v>0</v>
      </c>
      <c r="CA100" s="50">
        <f t="shared" si="17"/>
        <v>0</v>
      </c>
    </row>
    <row r="101" spans="1:79" x14ac:dyDescent="0.2">
      <c r="A101" s="58" t="s">
        <v>102</v>
      </c>
      <c r="B101" s="57">
        <v>4</v>
      </c>
      <c r="C101" s="57">
        <v>4</v>
      </c>
      <c r="D101" s="57">
        <v>4</v>
      </c>
      <c r="E101" s="57">
        <v>4</v>
      </c>
      <c r="F101" s="57">
        <v>4</v>
      </c>
      <c r="G101" s="57">
        <v>3</v>
      </c>
      <c r="H101" s="57">
        <v>3</v>
      </c>
      <c r="I101" s="57">
        <v>3</v>
      </c>
      <c r="J101" s="57">
        <v>3</v>
      </c>
      <c r="K101" s="57">
        <v>3</v>
      </c>
      <c r="L101" s="57">
        <v>3</v>
      </c>
      <c r="M101" s="57">
        <v>3</v>
      </c>
      <c r="N101" s="57">
        <v>3</v>
      </c>
      <c r="O101" s="57">
        <v>3</v>
      </c>
      <c r="P101" s="57">
        <v>3</v>
      </c>
      <c r="Q101" s="57">
        <v>3</v>
      </c>
      <c r="R101" s="57">
        <v>3</v>
      </c>
      <c r="S101" s="57">
        <v>3</v>
      </c>
      <c r="T101" s="57">
        <v>3</v>
      </c>
      <c r="U101" s="57">
        <v>3</v>
      </c>
      <c r="V101" s="57">
        <v>3</v>
      </c>
      <c r="W101" s="57">
        <v>3</v>
      </c>
      <c r="X101" s="57">
        <v>3</v>
      </c>
      <c r="Y101" s="57">
        <v>3</v>
      </c>
      <c r="Z101" s="57">
        <v>3</v>
      </c>
      <c r="AA101" s="57">
        <v>3</v>
      </c>
      <c r="AB101" s="57">
        <v>3</v>
      </c>
      <c r="AC101" s="57">
        <v>3</v>
      </c>
      <c r="AD101" s="57">
        <v>3</v>
      </c>
      <c r="AE101" s="57">
        <v>3</v>
      </c>
      <c r="AF101" s="57">
        <v>3</v>
      </c>
      <c r="AG101" s="57">
        <v>3</v>
      </c>
      <c r="AH101" s="57">
        <v>3</v>
      </c>
      <c r="AI101" s="57">
        <v>3</v>
      </c>
      <c r="AJ101" s="57">
        <v>3</v>
      </c>
      <c r="AK101" s="57">
        <v>3</v>
      </c>
      <c r="AL101" s="57">
        <v>3</v>
      </c>
      <c r="AM101" s="57">
        <v>3</v>
      </c>
      <c r="AN101" s="57">
        <v>3</v>
      </c>
      <c r="AO101" s="57">
        <v>3</v>
      </c>
      <c r="AP101" s="57">
        <v>3</v>
      </c>
      <c r="AQ101" s="57">
        <v>3</v>
      </c>
      <c r="AR101" s="57">
        <v>3</v>
      </c>
      <c r="AS101" s="57">
        <v>3</v>
      </c>
      <c r="AT101" s="57">
        <v>3</v>
      </c>
      <c r="AU101" s="57">
        <v>3</v>
      </c>
      <c r="AV101" s="57">
        <v>3</v>
      </c>
      <c r="AW101" s="57">
        <v>3</v>
      </c>
      <c r="AX101" s="57">
        <v>3</v>
      </c>
      <c r="AY101" s="57">
        <v>3</v>
      </c>
      <c r="AZ101" s="57">
        <v>3</v>
      </c>
      <c r="BA101" s="57">
        <v>3</v>
      </c>
      <c r="BB101" s="57">
        <v>3</v>
      </c>
      <c r="BC101" s="57">
        <v>3</v>
      </c>
      <c r="BD101" s="57">
        <v>3</v>
      </c>
      <c r="BE101" s="57">
        <v>3</v>
      </c>
      <c r="BF101" s="57">
        <v>3</v>
      </c>
      <c r="BG101" s="57">
        <v>3</v>
      </c>
      <c r="BH101" s="57">
        <v>3</v>
      </c>
      <c r="BI101" s="57">
        <v>3</v>
      </c>
      <c r="BJ101" s="57">
        <v>3</v>
      </c>
      <c r="BK101" s="57">
        <v>3</v>
      </c>
      <c r="BL101" s="57">
        <v>3</v>
      </c>
      <c r="BM101" s="57">
        <v>3</v>
      </c>
      <c r="BN101" s="57">
        <v>3</v>
      </c>
      <c r="BO101" s="57">
        <v>3</v>
      </c>
      <c r="BP101" s="57">
        <v>3</v>
      </c>
      <c r="BQ101" s="57">
        <v>3</v>
      </c>
      <c r="BR101" s="57">
        <v>3</v>
      </c>
      <c r="BS101" s="57">
        <v>3</v>
      </c>
      <c r="BT101" s="57">
        <v>3</v>
      </c>
      <c r="BU101" s="57">
        <v>3</v>
      </c>
      <c r="BW101" s="50">
        <f t="shared" si="13"/>
        <v>41</v>
      </c>
      <c r="BX101" s="50">
        <f t="shared" si="14"/>
        <v>36</v>
      </c>
      <c r="BY101" s="50">
        <f t="shared" si="15"/>
        <v>36</v>
      </c>
      <c r="BZ101" s="50">
        <f t="shared" si="16"/>
        <v>36</v>
      </c>
      <c r="CA101" s="50">
        <f t="shared" si="17"/>
        <v>36</v>
      </c>
    </row>
    <row r="102" spans="1:79" x14ac:dyDescent="0.2">
      <c r="A102" s="56" t="s">
        <v>99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/>
      <c r="BU102" s="57"/>
      <c r="BW102" s="50">
        <f t="shared" si="13"/>
        <v>0</v>
      </c>
      <c r="BX102" s="50">
        <f t="shared" si="14"/>
        <v>0</v>
      </c>
      <c r="BY102" s="50">
        <f t="shared" si="15"/>
        <v>0</v>
      </c>
      <c r="BZ102" s="50">
        <f t="shared" si="16"/>
        <v>0</v>
      </c>
      <c r="CA102" s="50">
        <f t="shared" si="17"/>
        <v>0</v>
      </c>
    </row>
    <row r="103" spans="1:79" x14ac:dyDescent="0.2">
      <c r="A103" s="56" t="s">
        <v>134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57"/>
      <c r="BR103" s="57"/>
      <c r="BS103" s="57"/>
      <c r="BT103" s="57"/>
      <c r="BU103" s="57"/>
      <c r="BW103" s="50">
        <f t="shared" si="13"/>
        <v>0</v>
      </c>
      <c r="BX103" s="50">
        <f t="shared" si="14"/>
        <v>0</v>
      </c>
      <c r="BY103" s="50">
        <f t="shared" si="15"/>
        <v>0</v>
      </c>
      <c r="BZ103" s="50">
        <f t="shared" si="16"/>
        <v>0</v>
      </c>
      <c r="CA103" s="50">
        <f t="shared" si="17"/>
        <v>0</v>
      </c>
    </row>
    <row r="104" spans="1:79" x14ac:dyDescent="0.2">
      <c r="A104" s="58" t="s">
        <v>102</v>
      </c>
      <c r="B104" s="57">
        <v>27</v>
      </c>
      <c r="C104" s="57">
        <v>27</v>
      </c>
      <c r="D104" s="57">
        <v>27</v>
      </c>
      <c r="E104" s="57">
        <v>27</v>
      </c>
      <c r="F104" s="57">
        <v>27</v>
      </c>
      <c r="G104" s="57">
        <v>27</v>
      </c>
      <c r="H104" s="57">
        <v>27</v>
      </c>
      <c r="I104" s="57">
        <v>27</v>
      </c>
      <c r="J104" s="57">
        <v>27</v>
      </c>
      <c r="K104" s="57">
        <v>27</v>
      </c>
      <c r="L104" s="57">
        <v>27</v>
      </c>
      <c r="M104" s="57">
        <v>27</v>
      </c>
      <c r="N104" s="57">
        <v>27</v>
      </c>
      <c r="O104" s="57">
        <v>27</v>
      </c>
      <c r="P104" s="57">
        <v>27</v>
      </c>
      <c r="Q104" s="57">
        <v>27</v>
      </c>
      <c r="R104" s="57">
        <v>27</v>
      </c>
      <c r="S104" s="57">
        <v>27</v>
      </c>
      <c r="T104" s="57">
        <v>27</v>
      </c>
      <c r="U104" s="57">
        <v>27</v>
      </c>
      <c r="V104" s="57">
        <v>27</v>
      </c>
      <c r="W104" s="57">
        <v>27</v>
      </c>
      <c r="X104" s="57">
        <v>27</v>
      </c>
      <c r="Y104" s="57">
        <v>27</v>
      </c>
      <c r="Z104" s="57">
        <v>27</v>
      </c>
      <c r="AA104" s="57">
        <v>27</v>
      </c>
      <c r="AB104" s="57">
        <v>27</v>
      </c>
      <c r="AC104" s="57">
        <v>27</v>
      </c>
      <c r="AD104" s="57">
        <v>27</v>
      </c>
      <c r="AE104" s="57">
        <v>27</v>
      </c>
      <c r="AF104" s="57">
        <v>27</v>
      </c>
      <c r="AG104" s="57">
        <v>27</v>
      </c>
      <c r="AH104" s="57">
        <v>27</v>
      </c>
      <c r="AI104" s="57">
        <v>27</v>
      </c>
      <c r="AJ104" s="57">
        <v>27</v>
      </c>
      <c r="AK104" s="57">
        <v>27</v>
      </c>
      <c r="AL104" s="57">
        <v>27</v>
      </c>
      <c r="AM104" s="57">
        <v>27</v>
      </c>
      <c r="AN104" s="57">
        <v>27</v>
      </c>
      <c r="AO104" s="57">
        <v>27</v>
      </c>
      <c r="AP104" s="57">
        <v>27</v>
      </c>
      <c r="AQ104" s="57">
        <v>27</v>
      </c>
      <c r="AR104" s="57">
        <v>27</v>
      </c>
      <c r="AS104" s="57">
        <v>27</v>
      </c>
      <c r="AT104" s="57">
        <v>27</v>
      </c>
      <c r="AU104" s="57">
        <v>27</v>
      </c>
      <c r="AV104" s="57">
        <v>27</v>
      </c>
      <c r="AW104" s="57">
        <v>27</v>
      </c>
      <c r="AX104" s="57">
        <v>27</v>
      </c>
      <c r="AY104" s="57">
        <v>27</v>
      </c>
      <c r="AZ104" s="57">
        <v>27</v>
      </c>
      <c r="BA104" s="57">
        <v>27</v>
      </c>
      <c r="BB104" s="57">
        <v>27</v>
      </c>
      <c r="BC104" s="57">
        <v>27</v>
      </c>
      <c r="BD104" s="57">
        <v>27</v>
      </c>
      <c r="BE104" s="57">
        <v>27</v>
      </c>
      <c r="BF104" s="57">
        <v>27</v>
      </c>
      <c r="BG104" s="57">
        <v>27</v>
      </c>
      <c r="BH104" s="57">
        <v>27</v>
      </c>
      <c r="BI104" s="57">
        <v>27</v>
      </c>
      <c r="BJ104" s="57">
        <v>27</v>
      </c>
      <c r="BK104" s="57">
        <v>27</v>
      </c>
      <c r="BL104" s="57">
        <v>27</v>
      </c>
      <c r="BM104" s="57">
        <v>27</v>
      </c>
      <c r="BN104" s="57">
        <v>27</v>
      </c>
      <c r="BO104" s="57">
        <v>27</v>
      </c>
      <c r="BP104" s="57">
        <v>27</v>
      </c>
      <c r="BQ104" s="57">
        <v>27</v>
      </c>
      <c r="BR104" s="57">
        <v>27</v>
      </c>
      <c r="BS104" s="57">
        <v>27</v>
      </c>
      <c r="BT104" s="57">
        <v>27</v>
      </c>
      <c r="BU104" s="57">
        <v>27</v>
      </c>
      <c r="BW104" s="50">
        <f t="shared" si="13"/>
        <v>324</v>
      </c>
      <c r="BX104" s="50">
        <f t="shared" si="14"/>
        <v>324</v>
      </c>
      <c r="BY104" s="50">
        <f t="shared" si="15"/>
        <v>324</v>
      </c>
      <c r="BZ104" s="50">
        <f t="shared" si="16"/>
        <v>324</v>
      </c>
      <c r="CA104" s="50">
        <f t="shared" si="17"/>
        <v>324</v>
      </c>
    </row>
    <row r="105" spans="1:79" x14ac:dyDescent="0.2">
      <c r="A105" s="56" t="s">
        <v>99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57"/>
      <c r="BO105" s="57"/>
      <c r="BP105" s="57"/>
      <c r="BQ105" s="57"/>
      <c r="BR105" s="57"/>
      <c r="BS105" s="57"/>
      <c r="BT105" s="57"/>
      <c r="BU105" s="57"/>
      <c r="BW105" s="50">
        <f t="shared" si="13"/>
        <v>0</v>
      </c>
      <c r="BX105" s="50">
        <f t="shared" si="14"/>
        <v>0</v>
      </c>
      <c r="BY105" s="50">
        <f t="shared" si="15"/>
        <v>0</v>
      </c>
      <c r="BZ105" s="50">
        <f t="shared" si="16"/>
        <v>0</v>
      </c>
      <c r="CA105" s="50">
        <f t="shared" si="17"/>
        <v>0</v>
      </c>
    </row>
    <row r="106" spans="1:79" x14ac:dyDescent="0.2">
      <c r="A106" s="56" t="s">
        <v>135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  <c r="BE106" s="57"/>
      <c r="BF106" s="57"/>
      <c r="BG106" s="57"/>
      <c r="BH106" s="57"/>
      <c r="BI106" s="57"/>
      <c r="BJ106" s="57"/>
      <c r="BK106" s="57"/>
      <c r="BL106" s="57"/>
      <c r="BM106" s="57"/>
      <c r="BN106" s="57"/>
      <c r="BO106" s="57"/>
      <c r="BP106" s="57"/>
      <c r="BQ106" s="57"/>
      <c r="BR106" s="57"/>
      <c r="BS106" s="57"/>
      <c r="BT106" s="57"/>
      <c r="BU106" s="57"/>
      <c r="BW106" s="50">
        <f t="shared" si="13"/>
        <v>0</v>
      </c>
      <c r="BX106" s="50">
        <f t="shared" si="14"/>
        <v>0</v>
      </c>
      <c r="BY106" s="50">
        <f t="shared" si="15"/>
        <v>0</v>
      </c>
      <c r="BZ106" s="50">
        <f t="shared" si="16"/>
        <v>0</v>
      </c>
      <c r="CA106" s="50">
        <f t="shared" si="17"/>
        <v>0</v>
      </c>
    </row>
    <row r="107" spans="1:79" x14ac:dyDescent="0.2">
      <c r="A107" s="58" t="s">
        <v>102</v>
      </c>
      <c r="B107" s="57">
        <v>1</v>
      </c>
      <c r="C107" s="57">
        <v>1</v>
      </c>
      <c r="D107" s="57">
        <v>1</v>
      </c>
      <c r="E107" s="57">
        <v>1</v>
      </c>
      <c r="F107" s="57">
        <v>1</v>
      </c>
      <c r="G107" s="57">
        <v>1</v>
      </c>
      <c r="H107" s="57">
        <v>1</v>
      </c>
      <c r="I107" s="57">
        <v>1</v>
      </c>
      <c r="J107" s="57">
        <v>1</v>
      </c>
      <c r="K107" s="57">
        <v>1</v>
      </c>
      <c r="L107" s="57">
        <v>1</v>
      </c>
      <c r="M107" s="57">
        <v>1</v>
      </c>
      <c r="N107" s="57">
        <v>1</v>
      </c>
      <c r="O107" s="57">
        <v>1</v>
      </c>
      <c r="P107" s="57">
        <v>1</v>
      </c>
      <c r="Q107" s="57">
        <v>1</v>
      </c>
      <c r="R107" s="57">
        <v>1</v>
      </c>
      <c r="S107" s="57">
        <v>1</v>
      </c>
      <c r="T107" s="57">
        <v>1</v>
      </c>
      <c r="U107" s="57">
        <v>1</v>
      </c>
      <c r="V107" s="57">
        <v>1</v>
      </c>
      <c r="W107" s="57">
        <v>1</v>
      </c>
      <c r="X107" s="57">
        <v>1</v>
      </c>
      <c r="Y107" s="57">
        <v>1</v>
      </c>
      <c r="Z107" s="57">
        <v>1</v>
      </c>
      <c r="AA107" s="57">
        <v>1</v>
      </c>
      <c r="AB107" s="57">
        <v>1</v>
      </c>
      <c r="AC107" s="57">
        <v>1</v>
      </c>
      <c r="AD107" s="57">
        <v>1</v>
      </c>
      <c r="AE107" s="57">
        <v>1</v>
      </c>
      <c r="AF107" s="57">
        <v>1</v>
      </c>
      <c r="AG107" s="57">
        <v>1</v>
      </c>
      <c r="AH107" s="57">
        <v>1</v>
      </c>
      <c r="AI107" s="57">
        <v>1</v>
      </c>
      <c r="AJ107" s="57">
        <v>1</v>
      </c>
      <c r="AK107" s="57">
        <v>1</v>
      </c>
      <c r="AL107" s="57">
        <v>1</v>
      </c>
      <c r="AM107" s="57">
        <v>1</v>
      </c>
      <c r="AN107" s="57">
        <v>1</v>
      </c>
      <c r="AO107" s="57">
        <v>1</v>
      </c>
      <c r="AP107" s="57">
        <v>1</v>
      </c>
      <c r="AQ107" s="57">
        <v>1</v>
      </c>
      <c r="AR107" s="57">
        <v>1</v>
      </c>
      <c r="AS107" s="57">
        <v>1</v>
      </c>
      <c r="AT107" s="57">
        <v>1</v>
      </c>
      <c r="AU107" s="57">
        <v>1</v>
      </c>
      <c r="AV107" s="57">
        <v>1</v>
      </c>
      <c r="AW107" s="57">
        <v>1</v>
      </c>
      <c r="AX107" s="57">
        <v>1</v>
      </c>
      <c r="AY107" s="57">
        <v>1</v>
      </c>
      <c r="AZ107" s="57">
        <v>1</v>
      </c>
      <c r="BA107" s="57">
        <v>1</v>
      </c>
      <c r="BB107" s="57">
        <v>1</v>
      </c>
      <c r="BC107" s="57">
        <v>1</v>
      </c>
      <c r="BD107" s="57">
        <v>1</v>
      </c>
      <c r="BE107" s="57">
        <v>1</v>
      </c>
      <c r="BF107" s="57">
        <v>1</v>
      </c>
      <c r="BG107" s="57">
        <v>1</v>
      </c>
      <c r="BH107" s="57">
        <v>1</v>
      </c>
      <c r="BI107" s="57">
        <v>1</v>
      </c>
      <c r="BJ107" s="57">
        <v>1</v>
      </c>
      <c r="BK107" s="57">
        <v>1</v>
      </c>
      <c r="BL107" s="57">
        <v>1</v>
      </c>
      <c r="BM107" s="57">
        <v>1</v>
      </c>
      <c r="BN107" s="57">
        <v>1</v>
      </c>
      <c r="BO107" s="57">
        <v>1</v>
      </c>
      <c r="BP107" s="57">
        <v>1</v>
      </c>
      <c r="BQ107" s="57">
        <v>1</v>
      </c>
      <c r="BR107" s="57">
        <v>1</v>
      </c>
      <c r="BS107" s="57">
        <v>1</v>
      </c>
      <c r="BT107" s="57">
        <v>1</v>
      </c>
      <c r="BU107" s="57">
        <v>1</v>
      </c>
      <c r="BW107" s="50">
        <f t="shared" si="13"/>
        <v>12</v>
      </c>
      <c r="BX107" s="50">
        <f t="shared" si="14"/>
        <v>12</v>
      </c>
      <c r="BY107" s="50">
        <f t="shared" si="15"/>
        <v>12</v>
      </c>
      <c r="BZ107" s="50">
        <f t="shared" si="16"/>
        <v>12</v>
      </c>
      <c r="CA107" s="50">
        <f t="shared" si="17"/>
        <v>12</v>
      </c>
    </row>
    <row r="108" spans="1:79" x14ac:dyDescent="0.2">
      <c r="A108" s="56" t="s">
        <v>99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/>
      <c r="BE108" s="57"/>
      <c r="BF108" s="57"/>
      <c r="BG108" s="57"/>
      <c r="BH108" s="57"/>
      <c r="BI108" s="57"/>
      <c r="BJ108" s="57"/>
      <c r="BK108" s="57"/>
      <c r="BL108" s="57"/>
      <c r="BM108" s="57"/>
      <c r="BN108" s="57"/>
      <c r="BO108" s="57"/>
      <c r="BP108" s="57"/>
      <c r="BQ108" s="57"/>
      <c r="BR108" s="57"/>
      <c r="BS108" s="57"/>
      <c r="BT108" s="57"/>
      <c r="BU108" s="57"/>
      <c r="BW108" s="50">
        <f t="shared" si="13"/>
        <v>0</v>
      </c>
      <c r="BX108" s="50">
        <f t="shared" si="14"/>
        <v>0</v>
      </c>
      <c r="BY108" s="50">
        <f t="shared" si="15"/>
        <v>0</v>
      </c>
      <c r="BZ108" s="50">
        <f t="shared" si="16"/>
        <v>0</v>
      </c>
      <c r="CA108" s="50">
        <f t="shared" si="17"/>
        <v>0</v>
      </c>
    </row>
    <row r="109" spans="1:79" x14ac:dyDescent="0.2">
      <c r="A109" s="56" t="s">
        <v>136</v>
      </c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  <c r="BA109" s="57"/>
      <c r="BB109" s="57"/>
      <c r="BC109" s="57"/>
      <c r="BD109" s="57"/>
      <c r="BE109" s="57"/>
      <c r="BF109" s="57"/>
      <c r="BG109" s="57"/>
      <c r="BH109" s="57"/>
      <c r="BI109" s="57"/>
      <c r="BJ109" s="57"/>
      <c r="BK109" s="57"/>
      <c r="BL109" s="57"/>
      <c r="BM109" s="57"/>
      <c r="BN109" s="57"/>
      <c r="BO109" s="57"/>
      <c r="BP109" s="57"/>
      <c r="BQ109" s="57"/>
      <c r="BR109" s="57"/>
      <c r="BS109" s="57"/>
      <c r="BT109" s="57"/>
      <c r="BU109" s="57"/>
      <c r="BW109" s="50">
        <f t="shared" si="13"/>
        <v>0</v>
      </c>
      <c r="BX109" s="50">
        <f t="shared" si="14"/>
        <v>0</v>
      </c>
      <c r="BY109" s="50">
        <f t="shared" si="15"/>
        <v>0</v>
      </c>
      <c r="BZ109" s="50">
        <f t="shared" si="16"/>
        <v>0</v>
      </c>
      <c r="CA109" s="50">
        <f t="shared" si="17"/>
        <v>0</v>
      </c>
    </row>
    <row r="110" spans="1:79" x14ac:dyDescent="0.2">
      <c r="A110" s="58" t="s">
        <v>102</v>
      </c>
      <c r="B110" s="57">
        <v>4</v>
      </c>
      <c r="C110" s="57">
        <v>4</v>
      </c>
      <c r="D110" s="57">
        <v>3</v>
      </c>
      <c r="E110" s="57">
        <v>3</v>
      </c>
      <c r="F110" s="57">
        <v>3</v>
      </c>
      <c r="G110" s="57">
        <v>3</v>
      </c>
      <c r="H110" s="57">
        <v>4</v>
      </c>
      <c r="I110" s="57">
        <v>4</v>
      </c>
      <c r="J110" s="57">
        <v>4</v>
      </c>
      <c r="K110" s="57">
        <v>4</v>
      </c>
      <c r="L110" s="57">
        <v>4</v>
      </c>
      <c r="M110" s="57">
        <v>4</v>
      </c>
      <c r="N110" s="57">
        <v>4</v>
      </c>
      <c r="O110" s="57">
        <v>4</v>
      </c>
      <c r="P110" s="57">
        <v>4</v>
      </c>
      <c r="Q110" s="57">
        <v>4</v>
      </c>
      <c r="R110" s="57">
        <v>4</v>
      </c>
      <c r="S110" s="57">
        <v>4</v>
      </c>
      <c r="T110" s="57">
        <v>4</v>
      </c>
      <c r="U110" s="57">
        <v>4</v>
      </c>
      <c r="V110" s="57">
        <v>4</v>
      </c>
      <c r="W110" s="57">
        <v>4</v>
      </c>
      <c r="X110" s="57">
        <v>4</v>
      </c>
      <c r="Y110" s="57">
        <v>4</v>
      </c>
      <c r="Z110" s="57">
        <v>4</v>
      </c>
      <c r="AA110" s="57">
        <v>4</v>
      </c>
      <c r="AB110" s="57">
        <v>4</v>
      </c>
      <c r="AC110" s="57">
        <v>4</v>
      </c>
      <c r="AD110" s="57">
        <v>4</v>
      </c>
      <c r="AE110" s="57">
        <v>4</v>
      </c>
      <c r="AF110" s="57">
        <v>4</v>
      </c>
      <c r="AG110" s="57">
        <v>4</v>
      </c>
      <c r="AH110" s="57">
        <v>4</v>
      </c>
      <c r="AI110" s="57">
        <v>4</v>
      </c>
      <c r="AJ110" s="57">
        <v>4</v>
      </c>
      <c r="AK110" s="57">
        <v>4</v>
      </c>
      <c r="AL110" s="57">
        <v>4</v>
      </c>
      <c r="AM110" s="57">
        <v>4</v>
      </c>
      <c r="AN110" s="57">
        <v>4</v>
      </c>
      <c r="AO110" s="57">
        <v>4</v>
      </c>
      <c r="AP110" s="57">
        <v>4</v>
      </c>
      <c r="AQ110" s="57">
        <v>4</v>
      </c>
      <c r="AR110" s="57">
        <v>4</v>
      </c>
      <c r="AS110" s="57">
        <v>4</v>
      </c>
      <c r="AT110" s="57">
        <v>4</v>
      </c>
      <c r="AU110" s="57">
        <v>4</v>
      </c>
      <c r="AV110" s="57">
        <v>4</v>
      </c>
      <c r="AW110" s="57">
        <v>4</v>
      </c>
      <c r="AX110" s="57">
        <v>4</v>
      </c>
      <c r="AY110" s="57">
        <v>4</v>
      </c>
      <c r="AZ110" s="57">
        <v>4</v>
      </c>
      <c r="BA110" s="57">
        <v>4</v>
      </c>
      <c r="BB110" s="57">
        <v>4</v>
      </c>
      <c r="BC110" s="57">
        <v>4</v>
      </c>
      <c r="BD110" s="57">
        <v>4</v>
      </c>
      <c r="BE110" s="57">
        <v>4</v>
      </c>
      <c r="BF110" s="57">
        <v>4</v>
      </c>
      <c r="BG110" s="57">
        <v>4</v>
      </c>
      <c r="BH110" s="57">
        <v>4</v>
      </c>
      <c r="BI110" s="57">
        <v>4</v>
      </c>
      <c r="BJ110" s="57">
        <v>4</v>
      </c>
      <c r="BK110" s="57">
        <v>4</v>
      </c>
      <c r="BL110" s="57">
        <v>4</v>
      </c>
      <c r="BM110" s="57">
        <v>4</v>
      </c>
      <c r="BN110" s="57">
        <v>4</v>
      </c>
      <c r="BO110" s="57">
        <v>4</v>
      </c>
      <c r="BP110" s="57">
        <v>4</v>
      </c>
      <c r="BQ110" s="57">
        <v>4</v>
      </c>
      <c r="BR110" s="57">
        <v>4</v>
      </c>
      <c r="BS110" s="57">
        <v>4</v>
      </c>
      <c r="BT110" s="57">
        <v>4</v>
      </c>
      <c r="BU110" s="57">
        <v>4</v>
      </c>
      <c r="BW110" s="50">
        <f t="shared" si="13"/>
        <v>44</v>
      </c>
      <c r="BX110" s="50">
        <f t="shared" si="14"/>
        <v>48</v>
      </c>
      <c r="BY110" s="50">
        <f t="shared" si="15"/>
        <v>48</v>
      </c>
      <c r="BZ110" s="50">
        <f t="shared" si="16"/>
        <v>48</v>
      </c>
      <c r="CA110" s="50">
        <f t="shared" si="17"/>
        <v>48</v>
      </c>
    </row>
    <row r="111" spans="1:79" x14ac:dyDescent="0.2">
      <c r="A111" s="56" t="s">
        <v>99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7"/>
      <c r="BD111" s="57"/>
      <c r="BE111" s="57"/>
      <c r="BF111" s="57"/>
      <c r="BG111" s="57"/>
      <c r="BH111" s="57"/>
      <c r="BI111" s="57"/>
      <c r="BJ111" s="57"/>
      <c r="BK111" s="57"/>
      <c r="BL111" s="57"/>
      <c r="BM111" s="57"/>
      <c r="BN111" s="57"/>
      <c r="BO111" s="57"/>
      <c r="BP111" s="57"/>
      <c r="BQ111" s="57"/>
      <c r="BR111" s="57"/>
      <c r="BS111" s="57"/>
      <c r="BT111" s="57"/>
      <c r="BU111" s="57"/>
      <c r="BW111" s="50">
        <f t="shared" si="13"/>
        <v>0</v>
      </c>
      <c r="BX111" s="50">
        <f t="shared" si="14"/>
        <v>0</v>
      </c>
      <c r="BY111" s="50">
        <f t="shared" si="15"/>
        <v>0</v>
      </c>
      <c r="BZ111" s="50">
        <f t="shared" si="16"/>
        <v>0</v>
      </c>
      <c r="CA111" s="50">
        <f t="shared" si="17"/>
        <v>0</v>
      </c>
    </row>
    <row r="112" spans="1:79" x14ac:dyDescent="0.2">
      <c r="A112" s="56" t="s">
        <v>137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/>
      <c r="AY112" s="57"/>
      <c r="AZ112" s="57"/>
      <c r="BA112" s="57"/>
      <c r="BB112" s="57"/>
      <c r="BC112" s="57"/>
      <c r="BD112" s="57"/>
      <c r="BE112" s="57"/>
      <c r="BF112" s="57"/>
      <c r="BG112" s="57"/>
      <c r="BH112" s="57"/>
      <c r="BI112" s="57"/>
      <c r="BJ112" s="57"/>
      <c r="BK112" s="57"/>
      <c r="BL112" s="57"/>
      <c r="BM112" s="57"/>
      <c r="BN112" s="57"/>
      <c r="BO112" s="57"/>
      <c r="BP112" s="57"/>
      <c r="BQ112" s="57"/>
      <c r="BR112" s="57"/>
      <c r="BS112" s="57"/>
      <c r="BT112" s="57"/>
      <c r="BU112" s="57"/>
      <c r="BW112" s="50">
        <f t="shared" si="13"/>
        <v>0</v>
      </c>
      <c r="BX112" s="50">
        <f t="shared" si="14"/>
        <v>0</v>
      </c>
      <c r="BY112" s="50">
        <f t="shared" si="15"/>
        <v>0</v>
      </c>
      <c r="BZ112" s="50">
        <f t="shared" si="16"/>
        <v>0</v>
      </c>
      <c r="CA112" s="50">
        <f t="shared" si="17"/>
        <v>0</v>
      </c>
    </row>
    <row r="113" spans="1:79" x14ac:dyDescent="0.2">
      <c r="A113" s="58" t="s">
        <v>102</v>
      </c>
      <c r="B113" s="57">
        <v>2</v>
      </c>
      <c r="C113" s="57">
        <v>2</v>
      </c>
      <c r="D113" s="57">
        <v>2</v>
      </c>
      <c r="E113" s="57">
        <v>2</v>
      </c>
      <c r="F113" s="57">
        <v>2</v>
      </c>
      <c r="G113" s="57">
        <v>2</v>
      </c>
      <c r="H113" s="57">
        <v>2</v>
      </c>
      <c r="I113" s="57">
        <v>2</v>
      </c>
      <c r="J113" s="57">
        <v>2</v>
      </c>
      <c r="K113" s="57">
        <v>2</v>
      </c>
      <c r="L113" s="57">
        <v>2</v>
      </c>
      <c r="M113" s="57">
        <v>2</v>
      </c>
      <c r="N113" s="57">
        <v>2</v>
      </c>
      <c r="O113" s="57">
        <v>2</v>
      </c>
      <c r="P113" s="57">
        <v>2</v>
      </c>
      <c r="Q113" s="57">
        <v>2</v>
      </c>
      <c r="R113" s="57">
        <v>2</v>
      </c>
      <c r="S113" s="57">
        <v>2</v>
      </c>
      <c r="T113" s="57">
        <v>2</v>
      </c>
      <c r="U113" s="57">
        <v>2</v>
      </c>
      <c r="V113" s="57">
        <v>2</v>
      </c>
      <c r="W113" s="57">
        <v>2</v>
      </c>
      <c r="X113" s="57">
        <v>2</v>
      </c>
      <c r="Y113" s="57">
        <v>2</v>
      </c>
      <c r="Z113" s="57">
        <v>2</v>
      </c>
      <c r="AA113" s="57">
        <v>2</v>
      </c>
      <c r="AB113" s="57">
        <v>2</v>
      </c>
      <c r="AC113" s="57">
        <v>2</v>
      </c>
      <c r="AD113" s="57">
        <v>2</v>
      </c>
      <c r="AE113" s="57">
        <v>2</v>
      </c>
      <c r="AF113" s="57">
        <v>2</v>
      </c>
      <c r="AG113" s="57">
        <v>2</v>
      </c>
      <c r="AH113" s="57">
        <v>2</v>
      </c>
      <c r="AI113" s="57">
        <v>2</v>
      </c>
      <c r="AJ113" s="57">
        <v>2</v>
      </c>
      <c r="AK113" s="57">
        <v>2</v>
      </c>
      <c r="AL113" s="57">
        <v>2</v>
      </c>
      <c r="AM113" s="57">
        <v>2</v>
      </c>
      <c r="AN113" s="57">
        <v>2</v>
      </c>
      <c r="AO113" s="57">
        <v>2</v>
      </c>
      <c r="AP113" s="57">
        <v>2</v>
      </c>
      <c r="AQ113" s="57">
        <v>2</v>
      </c>
      <c r="AR113" s="57">
        <v>2</v>
      </c>
      <c r="AS113" s="57">
        <v>2</v>
      </c>
      <c r="AT113" s="57">
        <v>2</v>
      </c>
      <c r="AU113" s="57">
        <v>2</v>
      </c>
      <c r="AV113" s="57">
        <v>2</v>
      </c>
      <c r="AW113" s="57">
        <v>2</v>
      </c>
      <c r="AX113" s="57">
        <v>2</v>
      </c>
      <c r="AY113" s="57">
        <v>2</v>
      </c>
      <c r="AZ113" s="57">
        <v>2</v>
      </c>
      <c r="BA113" s="57">
        <v>2</v>
      </c>
      <c r="BB113" s="57">
        <v>2</v>
      </c>
      <c r="BC113" s="57">
        <v>2</v>
      </c>
      <c r="BD113" s="57">
        <v>2</v>
      </c>
      <c r="BE113" s="57">
        <v>2</v>
      </c>
      <c r="BF113" s="57">
        <v>2</v>
      </c>
      <c r="BG113" s="57">
        <v>2</v>
      </c>
      <c r="BH113" s="57">
        <v>2</v>
      </c>
      <c r="BI113" s="57">
        <v>2</v>
      </c>
      <c r="BJ113" s="57">
        <v>2</v>
      </c>
      <c r="BK113" s="57">
        <v>2</v>
      </c>
      <c r="BL113" s="57">
        <v>2</v>
      </c>
      <c r="BM113" s="57">
        <v>2</v>
      </c>
      <c r="BN113" s="57">
        <v>2</v>
      </c>
      <c r="BO113" s="57">
        <v>2</v>
      </c>
      <c r="BP113" s="57">
        <v>2</v>
      </c>
      <c r="BQ113" s="57">
        <v>2</v>
      </c>
      <c r="BR113" s="57">
        <v>2</v>
      </c>
      <c r="BS113" s="57">
        <v>2</v>
      </c>
      <c r="BT113" s="57">
        <v>2</v>
      </c>
      <c r="BU113" s="57">
        <v>2</v>
      </c>
      <c r="BW113" s="50">
        <f t="shared" si="13"/>
        <v>24</v>
      </c>
      <c r="BX113" s="50">
        <f t="shared" si="14"/>
        <v>24</v>
      </c>
      <c r="BY113" s="50">
        <f t="shared" si="15"/>
        <v>24</v>
      </c>
      <c r="BZ113" s="50">
        <f t="shared" si="16"/>
        <v>24</v>
      </c>
      <c r="CA113" s="50">
        <f t="shared" si="17"/>
        <v>24</v>
      </c>
    </row>
    <row r="114" spans="1:79" x14ac:dyDescent="0.2">
      <c r="A114" s="56" t="s">
        <v>99</v>
      </c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  <c r="BC114" s="57"/>
      <c r="BD114" s="57"/>
      <c r="BE114" s="57"/>
      <c r="BF114" s="57"/>
      <c r="BG114" s="57"/>
      <c r="BH114" s="57"/>
      <c r="BI114" s="57"/>
      <c r="BJ114" s="57"/>
      <c r="BK114" s="57"/>
      <c r="BL114" s="57"/>
      <c r="BM114" s="57"/>
      <c r="BN114" s="57"/>
      <c r="BO114" s="57"/>
      <c r="BP114" s="57"/>
      <c r="BQ114" s="57"/>
      <c r="BR114" s="57"/>
      <c r="BS114" s="57"/>
      <c r="BT114" s="57"/>
      <c r="BU114" s="57"/>
      <c r="BW114" s="50">
        <f t="shared" si="13"/>
        <v>0</v>
      </c>
      <c r="BX114" s="50">
        <f t="shared" si="14"/>
        <v>0</v>
      </c>
      <c r="BY114" s="50">
        <f t="shared" si="15"/>
        <v>0</v>
      </c>
      <c r="BZ114" s="50">
        <f t="shared" si="16"/>
        <v>0</v>
      </c>
      <c r="CA114" s="50">
        <f t="shared" si="17"/>
        <v>0</v>
      </c>
    </row>
    <row r="115" spans="1:79" x14ac:dyDescent="0.2">
      <c r="A115" s="56" t="s">
        <v>138</v>
      </c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7"/>
      <c r="BM115" s="57"/>
      <c r="BN115" s="57"/>
      <c r="BO115" s="57"/>
      <c r="BP115" s="57"/>
      <c r="BQ115" s="57"/>
      <c r="BR115" s="57"/>
      <c r="BS115" s="57"/>
      <c r="BT115" s="57"/>
      <c r="BU115" s="57"/>
      <c r="BW115" s="50">
        <f t="shared" si="13"/>
        <v>0</v>
      </c>
      <c r="BX115" s="50">
        <f t="shared" si="14"/>
        <v>0</v>
      </c>
      <c r="BY115" s="50">
        <f t="shared" si="15"/>
        <v>0</v>
      </c>
      <c r="BZ115" s="50">
        <f t="shared" si="16"/>
        <v>0</v>
      </c>
      <c r="CA115" s="50">
        <f t="shared" si="17"/>
        <v>0</v>
      </c>
    </row>
    <row r="116" spans="1:79" x14ac:dyDescent="0.2">
      <c r="A116" s="58" t="s">
        <v>102</v>
      </c>
      <c r="B116" s="57">
        <v>13</v>
      </c>
      <c r="C116" s="57">
        <v>13</v>
      </c>
      <c r="D116" s="57">
        <v>13</v>
      </c>
      <c r="E116" s="57">
        <v>13</v>
      </c>
      <c r="F116" s="57">
        <v>13</v>
      </c>
      <c r="G116" s="57">
        <v>14</v>
      </c>
      <c r="H116" s="57">
        <v>14</v>
      </c>
      <c r="I116" s="57">
        <v>14</v>
      </c>
      <c r="J116" s="57">
        <v>14</v>
      </c>
      <c r="K116" s="57">
        <v>14</v>
      </c>
      <c r="L116" s="57">
        <v>14</v>
      </c>
      <c r="M116" s="57">
        <v>14</v>
      </c>
      <c r="N116" s="57">
        <v>14</v>
      </c>
      <c r="O116" s="57">
        <v>14</v>
      </c>
      <c r="P116" s="57">
        <v>14</v>
      </c>
      <c r="Q116" s="57">
        <v>14</v>
      </c>
      <c r="R116" s="57">
        <v>14</v>
      </c>
      <c r="S116" s="57">
        <v>14</v>
      </c>
      <c r="T116" s="57">
        <v>14</v>
      </c>
      <c r="U116" s="57">
        <v>14</v>
      </c>
      <c r="V116" s="57">
        <v>14</v>
      </c>
      <c r="W116" s="57">
        <v>14</v>
      </c>
      <c r="X116" s="57">
        <v>14</v>
      </c>
      <c r="Y116" s="57">
        <v>14</v>
      </c>
      <c r="Z116" s="57">
        <v>14</v>
      </c>
      <c r="AA116" s="57">
        <v>14</v>
      </c>
      <c r="AB116" s="57">
        <v>14</v>
      </c>
      <c r="AC116" s="57">
        <v>14</v>
      </c>
      <c r="AD116" s="57">
        <v>14</v>
      </c>
      <c r="AE116" s="57">
        <v>14</v>
      </c>
      <c r="AF116" s="57">
        <v>14</v>
      </c>
      <c r="AG116" s="57">
        <v>14</v>
      </c>
      <c r="AH116" s="57">
        <v>14</v>
      </c>
      <c r="AI116" s="57">
        <v>14</v>
      </c>
      <c r="AJ116" s="57">
        <v>14</v>
      </c>
      <c r="AK116" s="57">
        <v>14</v>
      </c>
      <c r="AL116" s="57">
        <v>14</v>
      </c>
      <c r="AM116" s="57">
        <v>14</v>
      </c>
      <c r="AN116" s="57">
        <v>14</v>
      </c>
      <c r="AO116" s="57">
        <v>14</v>
      </c>
      <c r="AP116" s="57">
        <v>14</v>
      </c>
      <c r="AQ116" s="57">
        <v>14</v>
      </c>
      <c r="AR116" s="57">
        <v>14</v>
      </c>
      <c r="AS116" s="57">
        <v>14</v>
      </c>
      <c r="AT116" s="57">
        <v>14</v>
      </c>
      <c r="AU116" s="57">
        <v>14</v>
      </c>
      <c r="AV116" s="57">
        <v>14</v>
      </c>
      <c r="AW116" s="57">
        <v>14</v>
      </c>
      <c r="AX116" s="57">
        <v>14</v>
      </c>
      <c r="AY116" s="57">
        <v>14</v>
      </c>
      <c r="AZ116" s="57">
        <v>14</v>
      </c>
      <c r="BA116" s="57">
        <v>14</v>
      </c>
      <c r="BB116" s="57">
        <v>14</v>
      </c>
      <c r="BC116" s="57">
        <v>14</v>
      </c>
      <c r="BD116" s="57">
        <v>14</v>
      </c>
      <c r="BE116" s="57">
        <v>14</v>
      </c>
      <c r="BF116" s="57">
        <v>14</v>
      </c>
      <c r="BG116" s="57">
        <v>14</v>
      </c>
      <c r="BH116" s="57">
        <v>14</v>
      </c>
      <c r="BI116" s="57">
        <v>14</v>
      </c>
      <c r="BJ116" s="57">
        <v>14</v>
      </c>
      <c r="BK116" s="57">
        <v>14</v>
      </c>
      <c r="BL116" s="57">
        <v>14</v>
      </c>
      <c r="BM116" s="57">
        <v>14</v>
      </c>
      <c r="BN116" s="57">
        <v>14</v>
      </c>
      <c r="BO116" s="57">
        <v>14</v>
      </c>
      <c r="BP116" s="57">
        <v>14</v>
      </c>
      <c r="BQ116" s="57">
        <v>14</v>
      </c>
      <c r="BR116" s="57">
        <v>14</v>
      </c>
      <c r="BS116" s="57">
        <v>14</v>
      </c>
      <c r="BT116" s="57">
        <v>14</v>
      </c>
      <c r="BU116" s="57">
        <v>14</v>
      </c>
      <c r="BW116" s="50">
        <f t="shared" si="13"/>
        <v>163</v>
      </c>
      <c r="BX116" s="50">
        <f t="shared" si="14"/>
        <v>168</v>
      </c>
      <c r="BY116" s="50">
        <f t="shared" si="15"/>
        <v>168</v>
      </c>
      <c r="BZ116" s="50">
        <f t="shared" si="16"/>
        <v>168</v>
      </c>
      <c r="CA116" s="50">
        <f t="shared" si="17"/>
        <v>168</v>
      </c>
    </row>
    <row r="117" spans="1:79" x14ac:dyDescent="0.2">
      <c r="A117" s="56" t="s">
        <v>99</v>
      </c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  <c r="BJ117" s="57"/>
      <c r="BK117" s="57"/>
      <c r="BL117" s="57"/>
      <c r="BM117" s="57"/>
      <c r="BN117" s="57"/>
      <c r="BO117" s="57"/>
      <c r="BP117" s="57"/>
      <c r="BQ117" s="57"/>
      <c r="BR117" s="57"/>
      <c r="BS117" s="57"/>
      <c r="BT117" s="57"/>
      <c r="BU117" s="57"/>
      <c r="BW117" s="50">
        <f t="shared" si="13"/>
        <v>0</v>
      </c>
      <c r="BX117" s="50">
        <f t="shared" si="14"/>
        <v>0</v>
      </c>
      <c r="BY117" s="50">
        <f t="shared" si="15"/>
        <v>0</v>
      </c>
      <c r="BZ117" s="50">
        <f t="shared" si="16"/>
        <v>0</v>
      </c>
      <c r="CA117" s="50">
        <f t="shared" si="17"/>
        <v>0</v>
      </c>
    </row>
    <row r="118" spans="1:79" x14ac:dyDescent="0.2">
      <c r="A118" s="56" t="s">
        <v>139</v>
      </c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  <c r="BM118" s="57"/>
      <c r="BN118" s="57"/>
      <c r="BO118" s="57"/>
      <c r="BP118" s="57"/>
      <c r="BQ118" s="57"/>
      <c r="BR118" s="57"/>
      <c r="BS118" s="57"/>
      <c r="BT118" s="57"/>
      <c r="BU118" s="57"/>
      <c r="BW118" s="50">
        <f t="shared" si="13"/>
        <v>0</v>
      </c>
      <c r="BX118" s="50">
        <f t="shared" si="14"/>
        <v>0</v>
      </c>
      <c r="BY118" s="50">
        <f t="shared" si="15"/>
        <v>0</v>
      </c>
      <c r="BZ118" s="50">
        <f t="shared" si="16"/>
        <v>0</v>
      </c>
      <c r="CA118" s="50">
        <f t="shared" si="17"/>
        <v>0</v>
      </c>
    </row>
    <row r="119" spans="1:79" x14ac:dyDescent="0.2">
      <c r="A119" s="58" t="s">
        <v>102</v>
      </c>
      <c r="B119" s="57">
        <v>872</v>
      </c>
      <c r="C119" s="57">
        <v>872</v>
      </c>
      <c r="D119" s="57">
        <v>876</v>
      </c>
      <c r="E119" s="57">
        <v>875</v>
      </c>
      <c r="F119" s="57">
        <v>875</v>
      </c>
      <c r="G119" s="57">
        <v>875</v>
      </c>
      <c r="H119" s="57">
        <v>875</v>
      </c>
      <c r="I119" s="57">
        <v>874</v>
      </c>
      <c r="J119" s="57">
        <v>880</v>
      </c>
      <c r="K119" s="57">
        <v>882</v>
      </c>
      <c r="L119" s="57">
        <v>883</v>
      </c>
      <c r="M119" s="57">
        <v>885</v>
      </c>
      <c r="N119" s="57">
        <v>886</v>
      </c>
      <c r="O119" s="57">
        <v>888</v>
      </c>
      <c r="P119" s="57">
        <v>890</v>
      </c>
      <c r="Q119" s="57">
        <v>891</v>
      </c>
      <c r="R119" s="57">
        <v>893</v>
      </c>
      <c r="S119" s="57">
        <v>895</v>
      </c>
      <c r="T119" s="57">
        <v>896</v>
      </c>
      <c r="U119" s="57">
        <v>898</v>
      </c>
      <c r="V119" s="57">
        <v>899</v>
      </c>
      <c r="W119" s="57">
        <v>901</v>
      </c>
      <c r="X119" s="57">
        <v>903</v>
      </c>
      <c r="Y119" s="57">
        <v>904</v>
      </c>
      <c r="Z119" s="57">
        <v>906</v>
      </c>
      <c r="AA119" s="57">
        <v>908</v>
      </c>
      <c r="AB119" s="57">
        <v>909</v>
      </c>
      <c r="AC119" s="57">
        <v>911</v>
      </c>
      <c r="AD119" s="57">
        <v>912</v>
      </c>
      <c r="AE119" s="57">
        <v>914</v>
      </c>
      <c r="AF119" s="57">
        <v>916</v>
      </c>
      <c r="AG119" s="57">
        <v>917</v>
      </c>
      <c r="AH119" s="57">
        <v>919</v>
      </c>
      <c r="AI119" s="57">
        <v>920</v>
      </c>
      <c r="AJ119" s="57">
        <v>922</v>
      </c>
      <c r="AK119" s="57">
        <v>924</v>
      </c>
      <c r="AL119" s="57">
        <v>925</v>
      </c>
      <c r="AM119" s="57">
        <v>927</v>
      </c>
      <c r="AN119" s="57">
        <v>928</v>
      </c>
      <c r="AO119" s="57">
        <v>930</v>
      </c>
      <c r="AP119" s="57">
        <v>932</v>
      </c>
      <c r="AQ119" s="57">
        <v>933</v>
      </c>
      <c r="AR119" s="57">
        <v>935</v>
      </c>
      <c r="AS119" s="57">
        <v>936</v>
      </c>
      <c r="AT119" s="57">
        <v>938</v>
      </c>
      <c r="AU119" s="57">
        <v>940</v>
      </c>
      <c r="AV119" s="57">
        <v>941</v>
      </c>
      <c r="AW119" s="57">
        <v>943</v>
      </c>
      <c r="AX119" s="57">
        <v>944</v>
      </c>
      <c r="AY119" s="57">
        <v>946</v>
      </c>
      <c r="AZ119" s="57">
        <v>948</v>
      </c>
      <c r="BA119" s="57">
        <v>949</v>
      </c>
      <c r="BB119" s="57">
        <v>951</v>
      </c>
      <c r="BC119" s="57">
        <v>952</v>
      </c>
      <c r="BD119" s="57">
        <v>954</v>
      </c>
      <c r="BE119" s="57">
        <v>955</v>
      </c>
      <c r="BF119" s="57">
        <v>957</v>
      </c>
      <c r="BG119" s="57">
        <v>959</v>
      </c>
      <c r="BH119" s="57">
        <v>960</v>
      </c>
      <c r="BI119" s="57">
        <v>962</v>
      </c>
      <c r="BJ119" s="57">
        <v>963</v>
      </c>
      <c r="BK119" s="57">
        <v>965</v>
      </c>
      <c r="BL119" s="57">
        <v>966</v>
      </c>
      <c r="BM119" s="57">
        <v>968</v>
      </c>
      <c r="BN119" s="57">
        <v>970</v>
      </c>
      <c r="BO119" s="57">
        <v>971</v>
      </c>
      <c r="BP119" s="57">
        <v>973</v>
      </c>
      <c r="BQ119" s="57">
        <v>974</v>
      </c>
      <c r="BR119" s="57">
        <v>976</v>
      </c>
      <c r="BS119" s="57">
        <v>977</v>
      </c>
      <c r="BT119" s="57">
        <v>979</v>
      </c>
      <c r="BU119" s="57">
        <v>981</v>
      </c>
      <c r="BW119" s="50">
        <f t="shared" si="13"/>
        <v>10524</v>
      </c>
      <c r="BX119" s="50">
        <f t="shared" si="14"/>
        <v>10744</v>
      </c>
      <c r="BY119" s="50">
        <f t="shared" si="15"/>
        <v>10978</v>
      </c>
      <c r="BZ119" s="50">
        <f t="shared" si="16"/>
        <v>11208</v>
      </c>
      <c r="CA119" s="50">
        <f t="shared" si="17"/>
        <v>11437</v>
      </c>
    </row>
    <row r="120" spans="1:79" x14ac:dyDescent="0.2">
      <c r="A120" s="56" t="s">
        <v>99</v>
      </c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  <c r="BE120" s="57"/>
      <c r="BF120" s="57"/>
      <c r="BG120" s="57"/>
      <c r="BH120" s="57"/>
      <c r="BI120" s="57"/>
      <c r="BJ120" s="57"/>
      <c r="BK120" s="57"/>
      <c r="BL120" s="57"/>
      <c r="BM120" s="57"/>
      <c r="BN120" s="57"/>
      <c r="BO120" s="57"/>
      <c r="BP120" s="57"/>
      <c r="BQ120" s="57"/>
      <c r="BR120" s="57"/>
      <c r="BS120" s="57"/>
      <c r="BT120" s="57"/>
      <c r="BU120" s="57"/>
      <c r="BW120" s="50">
        <f t="shared" si="13"/>
        <v>0</v>
      </c>
      <c r="BX120" s="50">
        <f t="shared" si="14"/>
        <v>0</v>
      </c>
      <c r="BY120" s="50">
        <f t="shared" si="15"/>
        <v>0</v>
      </c>
      <c r="BZ120" s="50">
        <f t="shared" si="16"/>
        <v>0</v>
      </c>
      <c r="CA120" s="50">
        <f t="shared" si="17"/>
        <v>0</v>
      </c>
    </row>
    <row r="121" spans="1:79" x14ac:dyDescent="0.2">
      <c r="A121" s="56" t="s">
        <v>140</v>
      </c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  <c r="BP121" s="57"/>
      <c r="BQ121" s="57"/>
      <c r="BR121" s="57"/>
      <c r="BS121" s="57"/>
      <c r="BT121" s="57"/>
      <c r="BU121" s="57"/>
      <c r="BW121" s="50">
        <f t="shared" si="13"/>
        <v>0</v>
      </c>
      <c r="BX121" s="50">
        <f t="shared" si="14"/>
        <v>0</v>
      </c>
      <c r="BY121" s="50">
        <f t="shared" si="15"/>
        <v>0</v>
      </c>
      <c r="BZ121" s="50">
        <f t="shared" si="16"/>
        <v>0</v>
      </c>
      <c r="CA121" s="50">
        <f t="shared" si="17"/>
        <v>0</v>
      </c>
    </row>
    <row r="122" spans="1:79" x14ac:dyDescent="0.2">
      <c r="A122" s="58" t="s">
        <v>102</v>
      </c>
      <c r="B122" s="57">
        <v>8658</v>
      </c>
      <c r="C122" s="57">
        <v>8675</v>
      </c>
      <c r="D122" s="57">
        <v>8702</v>
      </c>
      <c r="E122" s="57">
        <v>8732</v>
      </c>
      <c r="F122" s="57">
        <v>8758</v>
      </c>
      <c r="G122" s="57">
        <v>8806</v>
      </c>
      <c r="H122" s="57">
        <v>8811</v>
      </c>
      <c r="I122" s="57">
        <v>8822</v>
      </c>
      <c r="J122" s="57">
        <v>8851</v>
      </c>
      <c r="K122" s="57">
        <v>8863</v>
      </c>
      <c r="L122" s="57">
        <v>8876</v>
      </c>
      <c r="M122" s="57">
        <v>8886</v>
      </c>
      <c r="N122" s="57">
        <v>8898</v>
      </c>
      <c r="O122" s="57">
        <v>8909</v>
      </c>
      <c r="P122" s="57">
        <v>8921</v>
      </c>
      <c r="Q122" s="57">
        <v>8934</v>
      </c>
      <c r="R122" s="57">
        <v>8946</v>
      </c>
      <c r="S122" s="57">
        <v>8958</v>
      </c>
      <c r="T122" s="57">
        <v>8970</v>
      </c>
      <c r="U122" s="57">
        <v>8982</v>
      </c>
      <c r="V122" s="57">
        <v>8994</v>
      </c>
      <c r="W122" s="57">
        <v>9006</v>
      </c>
      <c r="X122" s="57">
        <v>9017</v>
      </c>
      <c r="Y122" s="57">
        <v>9029</v>
      </c>
      <c r="Z122" s="57">
        <v>9040</v>
      </c>
      <c r="AA122" s="57">
        <v>9051</v>
      </c>
      <c r="AB122" s="57">
        <v>9063</v>
      </c>
      <c r="AC122" s="57">
        <v>9074</v>
      </c>
      <c r="AD122" s="57">
        <v>9087</v>
      </c>
      <c r="AE122" s="57">
        <v>9098</v>
      </c>
      <c r="AF122" s="57">
        <v>9110</v>
      </c>
      <c r="AG122" s="57">
        <v>9122</v>
      </c>
      <c r="AH122" s="57">
        <v>9134</v>
      </c>
      <c r="AI122" s="57">
        <v>9146</v>
      </c>
      <c r="AJ122" s="57">
        <v>9157</v>
      </c>
      <c r="AK122" s="57">
        <v>9167</v>
      </c>
      <c r="AL122" s="57">
        <v>9178</v>
      </c>
      <c r="AM122" s="57">
        <v>9189</v>
      </c>
      <c r="AN122" s="57">
        <v>9201</v>
      </c>
      <c r="AO122" s="57">
        <v>9212</v>
      </c>
      <c r="AP122" s="57">
        <v>9224</v>
      </c>
      <c r="AQ122" s="57">
        <v>9236</v>
      </c>
      <c r="AR122" s="57">
        <v>9246</v>
      </c>
      <c r="AS122" s="57">
        <v>9258</v>
      </c>
      <c r="AT122" s="57">
        <v>9269</v>
      </c>
      <c r="AU122" s="57">
        <v>9280</v>
      </c>
      <c r="AV122" s="57">
        <v>9292</v>
      </c>
      <c r="AW122" s="57">
        <v>9302</v>
      </c>
      <c r="AX122" s="57">
        <v>9313</v>
      </c>
      <c r="AY122" s="57">
        <v>9323</v>
      </c>
      <c r="AZ122" s="57">
        <v>9334</v>
      </c>
      <c r="BA122" s="57">
        <v>9346</v>
      </c>
      <c r="BB122" s="57">
        <v>9358</v>
      </c>
      <c r="BC122" s="57">
        <v>9369</v>
      </c>
      <c r="BD122" s="57">
        <v>9380</v>
      </c>
      <c r="BE122" s="57">
        <v>9392</v>
      </c>
      <c r="BF122" s="57">
        <v>9403</v>
      </c>
      <c r="BG122" s="57">
        <v>9413</v>
      </c>
      <c r="BH122" s="57">
        <v>9424</v>
      </c>
      <c r="BI122" s="57">
        <v>9434</v>
      </c>
      <c r="BJ122" s="57">
        <v>9446</v>
      </c>
      <c r="BK122" s="57">
        <v>9456</v>
      </c>
      <c r="BL122" s="57">
        <v>9467</v>
      </c>
      <c r="BM122" s="57">
        <v>9478</v>
      </c>
      <c r="BN122" s="57">
        <v>9490</v>
      </c>
      <c r="BO122" s="57">
        <v>9501</v>
      </c>
      <c r="BP122" s="57">
        <v>9511</v>
      </c>
      <c r="BQ122" s="57">
        <v>9523</v>
      </c>
      <c r="BR122" s="57">
        <v>9533</v>
      </c>
      <c r="BS122" s="57">
        <v>9544</v>
      </c>
      <c r="BT122" s="57">
        <v>9555</v>
      </c>
      <c r="BU122" s="57">
        <v>9565</v>
      </c>
      <c r="BW122" s="50">
        <f t="shared" si="13"/>
        <v>105440</v>
      </c>
      <c r="BX122" s="50">
        <f t="shared" si="14"/>
        <v>107564</v>
      </c>
      <c r="BY122" s="50">
        <f t="shared" si="15"/>
        <v>109249</v>
      </c>
      <c r="BZ122" s="50">
        <f t="shared" si="16"/>
        <v>110887</v>
      </c>
      <c r="CA122" s="50">
        <f t="shared" si="17"/>
        <v>112489</v>
      </c>
    </row>
    <row r="123" spans="1:79" x14ac:dyDescent="0.2">
      <c r="A123" s="56" t="s">
        <v>99</v>
      </c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7"/>
      <c r="BG123" s="57"/>
      <c r="BH123" s="57"/>
      <c r="BI123" s="57"/>
      <c r="BJ123" s="57"/>
      <c r="BK123" s="57"/>
      <c r="BL123" s="57"/>
      <c r="BM123" s="57"/>
      <c r="BN123" s="57"/>
      <c r="BO123" s="57"/>
      <c r="BP123" s="57"/>
      <c r="BQ123" s="57"/>
      <c r="BR123" s="57"/>
      <c r="BS123" s="57"/>
      <c r="BT123" s="57"/>
      <c r="BU123" s="57"/>
      <c r="BW123" s="50">
        <f t="shared" si="13"/>
        <v>0</v>
      </c>
      <c r="BX123" s="50">
        <f t="shared" si="14"/>
        <v>0</v>
      </c>
      <c r="BY123" s="50">
        <f t="shared" si="15"/>
        <v>0</v>
      </c>
      <c r="BZ123" s="50">
        <f t="shared" si="16"/>
        <v>0</v>
      </c>
      <c r="CA123" s="50">
        <f t="shared" si="17"/>
        <v>0</v>
      </c>
    </row>
    <row r="124" spans="1:79" x14ac:dyDescent="0.2">
      <c r="A124" s="56" t="s">
        <v>141</v>
      </c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7"/>
      <c r="BM124" s="57"/>
      <c r="BN124" s="57"/>
      <c r="BO124" s="57"/>
      <c r="BP124" s="57"/>
      <c r="BQ124" s="57"/>
      <c r="BR124" s="57"/>
      <c r="BS124" s="57"/>
      <c r="BT124" s="57"/>
      <c r="BU124" s="57"/>
      <c r="BW124" s="50">
        <f t="shared" si="13"/>
        <v>0</v>
      </c>
      <c r="BX124" s="50">
        <f t="shared" si="14"/>
        <v>0</v>
      </c>
      <c r="BY124" s="50">
        <f t="shared" si="15"/>
        <v>0</v>
      </c>
      <c r="BZ124" s="50">
        <f t="shared" si="16"/>
        <v>0</v>
      </c>
      <c r="CA124" s="50">
        <f t="shared" si="17"/>
        <v>0</v>
      </c>
    </row>
    <row r="125" spans="1:79" x14ac:dyDescent="0.2">
      <c r="A125" s="58" t="s">
        <v>102</v>
      </c>
      <c r="B125" s="57">
        <v>6</v>
      </c>
      <c r="C125" s="57">
        <v>6</v>
      </c>
      <c r="D125" s="57">
        <v>7</v>
      </c>
      <c r="E125" s="57">
        <v>7</v>
      </c>
      <c r="F125" s="57">
        <v>7</v>
      </c>
      <c r="G125" s="57">
        <v>6</v>
      </c>
      <c r="H125" s="57">
        <v>6</v>
      </c>
      <c r="I125" s="57">
        <v>6</v>
      </c>
      <c r="J125" s="57">
        <v>6</v>
      </c>
      <c r="K125" s="57">
        <v>6</v>
      </c>
      <c r="L125" s="57">
        <v>6</v>
      </c>
      <c r="M125" s="57">
        <v>6</v>
      </c>
      <c r="N125" s="57">
        <v>6</v>
      </c>
      <c r="O125" s="57">
        <v>6</v>
      </c>
      <c r="P125" s="57">
        <v>6</v>
      </c>
      <c r="Q125" s="57">
        <v>6</v>
      </c>
      <c r="R125" s="57">
        <v>6</v>
      </c>
      <c r="S125" s="57">
        <v>6</v>
      </c>
      <c r="T125" s="57">
        <v>6</v>
      </c>
      <c r="U125" s="57">
        <v>6</v>
      </c>
      <c r="V125" s="57">
        <v>6</v>
      </c>
      <c r="W125" s="57">
        <v>6</v>
      </c>
      <c r="X125" s="57">
        <v>6</v>
      </c>
      <c r="Y125" s="57">
        <v>6</v>
      </c>
      <c r="Z125" s="57">
        <v>6</v>
      </c>
      <c r="AA125" s="57">
        <v>6</v>
      </c>
      <c r="AB125" s="57">
        <v>6</v>
      </c>
      <c r="AC125" s="57">
        <v>6</v>
      </c>
      <c r="AD125" s="57">
        <v>6</v>
      </c>
      <c r="AE125" s="57">
        <v>6</v>
      </c>
      <c r="AF125" s="57">
        <v>6</v>
      </c>
      <c r="AG125" s="57">
        <v>6</v>
      </c>
      <c r="AH125" s="57">
        <v>6</v>
      </c>
      <c r="AI125" s="57">
        <v>6</v>
      </c>
      <c r="AJ125" s="57">
        <v>6</v>
      </c>
      <c r="AK125" s="57">
        <v>6</v>
      </c>
      <c r="AL125" s="57">
        <v>6</v>
      </c>
      <c r="AM125" s="57">
        <v>6</v>
      </c>
      <c r="AN125" s="57">
        <v>6</v>
      </c>
      <c r="AO125" s="57">
        <v>6</v>
      </c>
      <c r="AP125" s="57">
        <v>6</v>
      </c>
      <c r="AQ125" s="57">
        <v>6</v>
      </c>
      <c r="AR125" s="57">
        <v>6</v>
      </c>
      <c r="AS125" s="57">
        <v>6</v>
      </c>
      <c r="AT125" s="57">
        <v>6</v>
      </c>
      <c r="AU125" s="57">
        <v>6</v>
      </c>
      <c r="AV125" s="57">
        <v>6</v>
      </c>
      <c r="AW125" s="57">
        <v>6</v>
      </c>
      <c r="AX125" s="57">
        <v>6</v>
      </c>
      <c r="AY125" s="57">
        <v>6</v>
      </c>
      <c r="AZ125" s="57">
        <v>6</v>
      </c>
      <c r="BA125" s="57">
        <v>6</v>
      </c>
      <c r="BB125" s="57">
        <v>6</v>
      </c>
      <c r="BC125" s="57">
        <v>6</v>
      </c>
      <c r="BD125" s="57">
        <v>6</v>
      </c>
      <c r="BE125" s="57">
        <v>6</v>
      </c>
      <c r="BF125" s="57">
        <v>6</v>
      </c>
      <c r="BG125" s="57">
        <v>6</v>
      </c>
      <c r="BH125" s="57">
        <v>6</v>
      </c>
      <c r="BI125" s="57">
        <v>6</v>
      </c>
      <c r="BJ125" s="57">
        <v>6</v>
      </c>
      <c r="BK125" s="57">
        <v>6</v>
      </c>
      <c r="BL125" s="57">
        <v>6</v>
      </c>
      <c r="BM125" s="57">
        <v>6</v>
      </c>
      <c r="BN125" s="57">
        <v>6</v>
      </c>
      <c r="BO125" s="57">
        <v>6</v>
      </c>
      <c r="BP125" s="57">
        <v>6</v>
      </c>
      <c r="BQ125" s="57">
        <v>6</v>
      </c>
      <c r="BR125" s="57">
        <v>6</v>
      </c>
      <c r="BS125" s="57">
        <v>6</v>
      </c>
      <c r="BT125" s="57">
        <v>6</v>
      </c>
      <c r="BU125" s="57">
        <v>6</v>
      </c>
      <c r="BW125" s="50">
        <f t="shared" si="13"/>
        <v>75</v>
      </c>
      <c r="BX125" s="50">
        <f t="shared" si="14"/>
        <v>72</v>
      </c>
      <c r="BY125" s="50">
        <f t="shared" si="15"/>
        <v>72</v>
      </c>
      <c r="BZ125" s="50">
        <f t="shared" si="16"/>
        <v>72</v>
      </c>
      <c r="CA125" s="50">
        <f t="shared" si="17"/>
        <v>72</v>
      </c>
    </row>
    <row r="126" spans="1:79" x14ac:dyDescent="0.2">
      <c r="A126" s="56" t="s">
        <v>99</v>
      </c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57"/>
      <c r="BH126" s="57"/>
      <c r="BI126" s="57"/>
      <c r="BJ126" s="57"/>
      <c r="BK126" s="57"/>
      <c r="BL126" s="57"/>
      <c r="BM126" s="57"/>
      <c r="BN126" s="57"/>
      <c r="BO126" s="57"/>
      <c r="BP126" s="57"/>
      <c r="BQ126" s="57"/>
      <c r="BR126" s="57"/>
      <c r="BS126" s="57"/>
      <c r="BT126" s="57"/>
      <c r="BU126" s="57"/>
      <c r="BW126" s="50">
        <f t="shared" si="13"/>
        <v>0</v>
      </c>
      <c r="BX126" s="50">
        <f t="shared" si="14"/>
        <v>0</v>
      </c>
      <c r="BY126" s="50">
        <f t="shared" si="15"/>
        <v>0</v>
      </c>
      <c r="BZ126" s="50">
        <f t="shared" si="16"/>
        <v>0</v>
      </c>
      <c r="CA126" s="50">
        <f t="shared" si="17"/>
        <v>0</v>
      </c>
    </row>
    <row r="127" spans="1:79" x14ac:dyDescent="0.2">
      <c r="A127" s="56" t="s">
        <v>142</v>
      </c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7"/>
      <c r="BM127" s="57"/>
      <c r="BN127" s="57"/>
      <c r="BO127" s="57"/>
      <c r="BP127" s="57"/>
      <c r="BQ127" s="57"/>
      <c r="BR127" s="57"/>
      <c r="BS127" s="57"/>
      <c r="BT127" s="57"/>
      <c r="BU127" s="57"/>
      <c r="BW127" s="50">
        <f t="shared" si="13"/>
        <v>0</v>
      </c>
      <c r="BX127" s="50">
        <f t="shared" si="14"/>
        <v>0</v>
      </c>
      <c r="BY127" s="50">
        <f t="shared" si="15"/>
        <v>0</v>
      </c>
      <c r="BZ127" s="50">
        <f t="shared" si="16"/>
        <v>0</v>
      </c>
      <c r="CA127" s="50">
        <f t="shared" si="17"/>
        <v>0</v>
      </c>
    </row>
    <row r="128" spans="1:79" x14ac:dyDescent="0.2">
      <c r="A128" s="58" t="s">
        <v>102</v>
      </c>
      <c r="B128" s="57">
        <v>1</v>
      </c>
      <c r="C128" s="57">
        <v>1</v>
      </c>
      <c r="D128" s="57">
        <v>0</v>
      </c>
      <c r="E128" s="57">
        <v>0</v>
      </c>
      <c r="F128" s="57">
        <v>0</v>
      </c>
      <c r="G128" s="57">
        <v>0</v>
      </c>
      <c r="H128" s="57">
        <v>0</v>
      </c>
      <c r="I128" s="57">
        <v>0</v>
      </c>
      <c r="J128" s="57">
        <v>0</v>
      </c>
      <c r="K128" s="57">
        <v>0</v>
      </c>
      <c r="L128" s="57">
        <v>0</v>
      </c>
      <c r="M128" s="57">
        <v>0</v>
      </c>
      <c r="N128" s="57">
        <v>0</v>
      </c>
      <c r="O128" s="57">
        <v>0</v>
      </c>
      <c r="P128" s="57">
        <v>0</v>
      </c>
      <c r="Q128" s="57">
        <v>0</v>
      </c>
      <c r="R128" s="57">
        <v>0</v>
      </c>
      <c r="S128" s="57">
        <v>0</v>
      </c>
      <c r="T128" s="57">
        <v>0</v>
      </c>
      <c r="U128" s="57">
        <v>0</v>
      </c>
      <c r="V128" s="57">
        <v>0</v>
      </c>
      <c r="W128" s="57">
        <v>0</v>
      </c>
      <c r="X128" s="57">
        <v>0</v>
      </c>
      <c r="Y128" s="57">
        <v>0</v>
      </c>
      <c r="Z128" s="57">
        <v>0</v>
      </c>
      <c r="AA128" s="57">
        <v>0</v>
      </c>
      <c r="AB128" s="57">
        <v>0</v>
      </c>
      <c r="AC128" s="57">
        <v>0</v>
      </c>
      <c r="AD128" s="57">
        <v>0</v>
      </c>
      <c r="AE128" s="57">
        <v>0</v>
      </c>
      <c r="AF128" s="57">
        <v>0</v>
      </c>
      <c r="AG128" s="57">
        <v>0</v>
      </c>
      <c r="AH128" s="57">
        <v>0</v>
      </c>
      <c r="AI128" s="57">
        <v>0</v>
      </c>
      <c r="AJ128" s="57">
        <v>0</v>
      </c>
      <c r="AK128" s="57">
        <v>0</v>
      </c>
      <c r="AL128" s="57">
        <v>0</v>
      </c>
      <c r="AM128" s="57">
        <v>0</v>
      </c>
      <c r="AN128" s="57">
        <v>0</v>
      </c>
      <c r="AO128" s="57">
        <v>0</v>
      </c>
      <c r="AP128" s="57">
        <v>0</v>
      </c>
      <c r="AQ128" s="57">
        <v>0</v>
      </c>
      <c r="AR128" s="57">
        <v>0</v>
      </c>
      <c r="AS128" s="57">
        <v>0</v>
      </c>
      <c r="AT128" s="57">
        <v>0</v>
      </c>
      <c r="AU128" s="57">
        <v>0</v>
      </c>
      <c r="AV128" s="57">
        <v>0</v>
      </c>
      <c r="AW128" s="57">
        <v>0</v>
      </c>
      <c r="AX128" s="57">
        <v>0</v>
      </c>
      <c r="AY128" s="57">
        <v>0</v>
      </c>
      <c r="AZ128" s="57">
        <v>0</v>
      </c>
      <c r="BA128" s="57">
        <v>0</v>
      </c>
      <c r="BB128" s="57">
        <v>0</v>
      </c>
      <c r="BC128" s="57">
        <v>0</v>
      </c>
      <c r="BD128" s="57">
        <v>0</v>
      </c>
      <c r="BE128" s="57">
        <v>0</v>
      </c>
      <c r="BF128" s="57">
        <v>0</v>
      </c>
      <c r="BG128" s="57">
        <v>0</v>
      </c>
      <c r="BH128" s="57">
        <v>0</v>
      </c>
      <c r="BI128" s="57">
        <v>0</v>
      </c>
      <c r="BJ128" s="57">
        <v>0</v>
      </c>
      <c r="BK128" s="57">
        <v>0</v>
      </c>
      <c r="BL128" s="57">
        <v>0</v>
      </c>
      <c r="BM128" s="57">
        <v>0</v>
      </c>
      <c r="BN128" s="57">
        <v>0</v>
      </c>
      <c r="BO128" s="57">
        <v>0</v>
      </c>
      <c r="BP128" s="57">
        <v>0</v>
      </c>
      <c r="BQ128" s="57">
        <v>0</v>
      </c>
      <c r="BR128" s="57">
        <v>0</v>
      </c>
      <c r="BS128" s="57">
        <v>0</v>
      </c>
      <c r="BT128" s="57">
        <v>0</v>
      </c>
      <c r="BU128" s="57">
        <v>0</v>
      </c>
    </row>
    <row r="129" spans="1:73" x14ac:dyDescent="0.2">
      <c r="A129" s="58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  <c r="BC129" s="57"/>
      <c r="BD129" s="57"/>
      <c r="BE129" s="57"/>
      <c r="BF129" s="57"/>
      <c r="BG129" s="57"/>
      <c r="BH129" s="57"/>
      <c r="BI129" s="57"/>
      <c r="BJ129" s="57"/>
      <c r="BK129" s="57"/>
      <c r="BL129" s="57"/>
      <c r="BM129" s="57"/>
      <c r="BN129" s="57"/>
      <c r="BO129" s="57"/>
      <c r="BP129" s="57"/>
      <c r="BQ129" s="57"/>
      <c r="BR129" s="57"/>
      <c r="BS129" s="57"/>
      <c r="BT129" s="57"/>
      <c r="BU129" s="57"/>
    </row>
    <row r="130" spans="1:73" x14ac:dyDescent="0.2">
      <c r="A130" s="58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  <c r="BF130" s="57"/>
      <c r="BG130" s="57"/>
      <c r="BH130" s="57"/>
      <c r="BI130" s="57"/>
      <c r="BJ130" s="57"/>
      <c r="BK130" s="57"/>
      <c r="BL130" s="57"/>
      <c r="BM130" s="57"/>
      <c r="BN130" s="57"/>
      <c r="BO130" s="57"/>
      <c r="BP130" s="57"/>
      <c r="BQ130" s="57"/>
      <c r="BR130" s="57"/>
      <c r="BS130" s="57"/>
      <c r="BT130" s="57"/>
      <c r="BU130" s="57"/>
    </row>
    <row r="131" spans="1:73" x14ac:dyDescent="0.2">
      <c r="A131" s="58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  <c r="BD131" s="57"/>
      <c r="BE131" s="57"/>
      <c r="BF131" s="57"/>
      <c r="BG131" s="57"/>
      <c r="BH131" s="57"/>
      <c r="BI131" s="57"/>
      <c r="BJ131" s="57"/>
      <c r="BK131" s="57"/>
      <c r="BL131" s="57"/>
      <c r="BM131" s="57"/>
      <c r="BN131" s="57"/>
      <c r="BO131" s="57"/>
      <c r="BP131" s="57"/>
      <c r="BQ131" s="57"/>
      <c r="BR131" s="57"/>
      <c r="BS131" s="57"/>
      <c r="BT131" s="57"/>
      <c r="BU131" s="57"/>
    </row>
    <row r="132" spans="1:73" x14ac:dyDescent="0.2">
      <c r="A132" s="58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7"/>
      <c r="BA132" s="57"/>
      <c r="BB132" s="57"/>
      <c r="BC132" s="57"/>
      <c r="BD132" s="57"/>
      <c r="BE132" s="57"/>
      <c r="BF132" s="57"/>
      <c r="BG132" s="57"/>
      <c r="BH132" s="57"/>
      <c r="BI132" s="57"/>
      <c r="BJ132" s="57"/>
      <c r="BK132" s="57"/>
      <c r="BL132" s="57"/>
      <c r="BM132" s="57"/>
      <c r="BN132" s="57"/>
      <c r="BO132" s="57"/>
      <c r="BP132" s="57"/>
      <c r="BQ132" s="57"/>
      <c r="BR132" s="57"/>
      <c r="BS132" s="57"/>
      <c r="BT132" s="57"/>
      <c r="BU132" s="57"/>
    </row>
    <row r="133" spans="1:73" x14ac:dyDescent="0.2">
      <c r="A133" s="58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7"/>
      <c r="AY133" s="57"/>
      <c r="AZ133" s="57"/>
      <c r="BA133" s="57"/>
      <c r="BB133" s="57"/>
      <c r="BC133" s="57"/>
      <c r="BD133" s="57"/>
      <c r="BE133" s="57"/>
      <c r="BF133" s="57"/>
      <c r="BG133" s="57"/>
      <c r="BH133" s="57"/>
      <c r="BI133" s="57"/>
      <c r="BJ133" s="57"/>
      <c r="BK133" s="57"/>
      <c r="BL133" s="57"/>
      <c r="BM133" s="57"/>
      <c r="BN133" s="57"/>
      <c r="BO133" s="57"/>
      <c r="BP133" s="57"/>
      <c r="BQ133" s="57"/>
      <c r="BR133" s="57"/>
      <c r="BS133" s="57"/>
      <c r="BT133" s="57"/>
      <c r="BU133" s="57"/>
    </row>
    <row r="134" spans="1:73" x14ac:dyDescent="0.2">
      <c r="A134" s="58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  <c r="BC134" s="57"/>
      <c r="BD134" s="57"/>
      <c r="BE134" s="57"/>
      <c r="BF134" s="57"/>
      <c r="BG134" s="57"/>
      <c r="BH134" s="57"/>
      <c r="BI134" s="57"/>
      <c r="BJ134" s="57"/>
      <c r="BK134" s="57"/>
      <c r="BL134" s="57"/>
      <c r="BM134" s="57"/>
      <c r="BN134" s="57"/>
      <c r="BO134" s="57"/>
      <c r="BP134" s="57"/>
      <c r="BQ134" s="57"/>
      <c r="BR134" s="57"/>
      <c r="BS134" s="57"/>
      <c r="BT134" s="57"/>
      <c r="BU134" s="57"/>
    </row>
    <row r="135" spans="1:73" x14ac:dyDescent="0.2">
      <c r="A135" s="58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  <c r="BI135" s="57"/>
      <c r="BJ135" s="57"/>
      <c r="BK135" s="57"/>
      <c r="BL135" s="57"/>
      <c r="BM135" s="57"/>
      <c r="BN135" s="57"/>
      <c r="BO135" s="57"/>
      <c r="BP135" s="57"/>
      <c r="BQ135" s="57"/>
      <c r="BR135" s="57"/>
      <c r="BS135" s="57"/>
      <c r="BT135" s="57"/>
      <c r="BU135" s="57"/>
    </row>
    <row r="136" spans="1:73" x14ac:dyDescent="0.2">
      <c r="A136" s="58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7"/>
      <c r="AY136" s="57"/>
      <c r="AZ136" s="57"/>
      <c r="BA136" s="57"/>
      <c r="BB136" s="57"/>
      <c r="BC136" s="57"/>
      <c r="BD136" s="57"/>
      <c r="BE136" s="57"/>
      <c r="BF136" s="57"/>
      <c r="BG136" s="57"/>
      <c r="BH136" s="57"/>
      <c r="BI136" s="57"/>
      <c r="BJ136" s="57"/>
      <c r="BK136" s="57"/>
      <c r="BL136" s="57"/>
      <c r="BM136" s="57"/>
      <c r="BN136" s="57"/>
      <c r="BO136" s="57"/>
      <c r="BP136" s="57"/>
      <c r="BQ136" s="57"/>
      <c r="BR136" s="57"/>
      <c r="BS136" s="57"/>
      <c r="BT136" s="57"/>
      <c r="BU136" s="57"/>
    </row>
    <row r="137" spans="1:73" x14ac:dyDescent="0.2">
      <c r="A137" s="58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  <c r="BE137" s="57"/>
      <c r="BF137" s="57"/>
      <c r="BG137" s="57"/>
      <c r="BH137" s="57"/>
      <c r="BI137" s="57"/>
      <c r="BJ137" s="57"/>
      <c r="BK137" s="57"/>
      <c r="BL137" s="57"/>
      <c r="BM137" s="57"/>
      <c r="BN137" s="57"/>
      <c r="BO137" s="57"/>
      <c r="BP137" s="57"/>
      <c r="BQ137" s="57"/>
      <c r="BR137" s="57"/>
      <c r="BS137" s="57"/>
      <c r="BT137" s="57"/>
      <c r="BU137" s="57"/>
    </row>
    <row r="138" spans="1:73" x14ac:dyDescent="0.2">
      <c r="A138" s="58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57"/>
      <c r="BM138" s="57"/>
      <c r="BN138" s="57"/>
      <c r="BO138" s="57"/>
      <c r="BP138" s="57"/>
      <c r="BQ138" s="57"/>
      <c r="BR138" s="57"/>
      <c r="BS138" s="57"/>
      <c r="BT138" s="57"/>
      <c r="BU138" s="57"/>
    </row>
    <row r="139" spans="1:73" x14ac:dyDescent="0.2">
      <c r="A139" s="58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  <c r="BE139" s="57"/>
      <c r="BF139" s="57"/>
      <c r="BG139" s="57"/>
      <c r="BH139" s="57"/>
      <c r="BI139" s="57"/>
      <c r="BJ139" s="57"/>
      <c r="BK139" s="57"/>
      <c r="BL139" s="57"/>
      <c r="BM139" s="57"/>
      <c r="BN139" s="57"/>
      <c r="BO139" s="57"/>
      <c r="BP139" s="57"/>
      <c r="BQ139" s="57"/>
      <c r="BR139" s="57"/>
      <c r="BS139" s="57"/>
      <c r="BT139" s="57"/>
      <c r="BU139" s="57"/>
    </row>
    <row r="140" spans="1:73" x14ac:dyDescent="0.2">
      <c r="A140" s="58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  <c r="BC140" s="57"/>
      <c r="BD140" s="57"/>
      <c r="BE140" s="57"/>
      <c r="BF140" s="57"/>
      <c r="BG140" s="57"/>
      <c r="BH140" s="57"/>
      <c r="BI140" s="57"/>
      <c r="BJ140" s="57"/>
      <c r="BK140" s="57"/>
      <c r="BL140" s="57"/>
      <c r="BM140" s="57"/>
      <c r="BN140" s="57"/>
      <c r="BO140" s="57"/>
      <c r="BP140" s="57"/>
      <c r="BQ140" s="57"/>
      <c r="BR140" s="57"/>
      <c r="BS140" s="57"/>
      <c r="BT140" s="57"/>
      <c r="BU140" s="57"/>
    </row>
    <row r="141" spans="1:73" x14ac:dyDescent="0.2">
      <c r="A141" s="58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  <c r="BA141" s="57"/>
      <c r="BB141" s="57"/>
      <c r="BC141" s="57"/>
      <c r="BD141" s="57"/>
      <c r="BE141" s="57"/>
      <c r="BF141" s="57"/>
      <c r="BG141" s="57"/>
      <c r="BH141" s="57"/>
      <c r="BI141" s="57"/>
      <c r="BJ141" s="57"/>
      <c r="BK141" s="57"/>
      <c r="BL141" s="57"/>
      <c r="BM141" s="57"/>
      <c r="BN141" s="57"/>
      <c r="BO141" s="57"/>
      <c r="BP141" s="57"/>
      <c r="BQ141" s="57"/>
      <c r="BR141" s="57"/>
      <c r="BS141" s="57"/>
      <c r="BT141" s="57"/>
      <c r="BU141" s="57"/>
    </row>
    <row r="142" spans="1:73" x14ac:dyDescent="0.2">
      <c r="A142" s="58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  <c r="BC142" s="57"/>
      <c r="BD142" s="57"/>
      <c r="BE142" s="57"/>
      <c r="BF142" s="57"/>
      <c r="BG142" s="57"/>
      <c r="BH142" s="57"/>
      <c r="BI142" s="57"/>
      <c r="BJ142" s="57"/>
      <c r="BK142" s="57"/>
      <c r="BL142" s="57"/>
      <c r="BM142" s="57"/>
      <c r="BN142" s="57"/>
      <c r="BO142" s="57"/>
      <c r="BP142" s="57"/>
      <c r="BQ142" s="57"/>
      <c r="BR142" s="57"/>
      <c r="BS142" s="57"/>
      <c r="BT142" s="57"/>
      <c r="BU142" s="57"/>
    </row>
    <row r="143" spans="1:73" x14ac:dyDescent="0.2">
      <c r="A143" s="58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  <c r="BA143" s="57"/>
      <c r="BB143" s="57"/>
      <c r="BC143" s="57"/>
      <c r="BD143" s="57"/>
      <c r="BE143" s="57"/>
      <c r="BF143" s="57"/>
      <c r="BG143" s="57"/>
      <c r="BH143" s="57"/>
      <c r="BI143" s="57"/>
      <c r="BJ143" s="57"/>
      <c r="BK143" s="57"/>
      <c r="BL143" s="57"/>
      <c r="BM143" s="57"/>
      <c r="BN143" s="57"/>
      <c r="BO143" s="57"/>
      <c r="BP143" s="57"/>
      <c r="BQ143" s="57"/>
      <c r="BR143" s="57"/>
      <c r="BS143" s="57"/>
      <c r="BT143" s="57"/>
      <c r="BU143" s="57"/>
    </row>
    <row r="144" spans="1:73" x14ac:dyDescent="0.2">
      <c r="A144" s="58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  <c r="BC144" s="57"/>
      <c r="BD144" s="57"/>
      <c r="BE144" s="57"/>
      <c r="BF144" s="57"/>
      <c r="BG144" s="57"/>
      <c r="BH144" s="57"/>
      <c r="BI144" s="57"/>
      <c r="BJ144" s="57"/>
      <c r="BK144" s="57"/>
      <c r="BL144" s="57"/>
      <c r="BM144" s="57"/>
      <c r="BN144" s="57"/>
      <c r="BO144" s="57"/>
      <c r="BP144" s="57"/>
      <c r="BQ144" s="57"/>
      <c r="BR144" s="57"/>
      <c r="BS144" s="57"/>
      <c r="BT144" s="57"/>
      <c r="BU144" s="57"/>
    </row>
    <row r="145" spans="1:73" x14ac:dyDescent="0.2">
      <c r="A145" s="58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  <c r="BC145" s="57"/>
      <c r="BD145" s="57"/>
      <c r="BE145" s="57"/>
      <c r="BF145" s="57"/>
      <c r="BG145" s="57"/>
      <c r="BH145" s="57"/>
      <c r="BI145" s="57"/>
      <c r="BJ145" s="57"/>
      <c r="BK145" s="57"/>
      <c r="BL145" s="57"/>
      <c r="BM145" s="57"/>
      <c r="BN145" s="57"/>
      <c r="BO145" s="57"/>
      <c r="BP145" s="57"/>
      <c r="BQ145" s="57"/>
      <c r="BR145" s="57"/>
      <c r="BS145" s="57"/>
      <c r="BT145" s="57"/>
      <c r="BU145" s="57"/>
    </row>
    <row r="146" spans="1:73" x14ac:dyDescent="0.2">
      <c r="A146" s="58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  <c r="BC146" s="57"/>
      <c r="BD146" s="57"/>
      <c r="BE146" s="57"/>
      <c r="BF146" s="57"/>
      <c r="BG146" s="57"/>
      <c r="BH146" s="57"/>
      <c r="BI146" s="57"/>
      <c r="BJ146" s="57"/>
      <c r="BK146" s="57"/>
      <c r="BL146" s="57"/>
      <c r="BM146" s="57"/>
      <c r="BN146" s="57"/>
      <c r="BO146" s="57"/>
      <c r="BP146" s="57"/>
      <c r="BQ146" s="57"/>
      <c r="BR146" s="57"/>
      <c r="BS146" s="57"/>
      <c r="BT146" s="57"/>
      <c r="BU146" s="57"/>
    </row>
    <row r="147" spans="1:73" x14ac:dyDescent="0.2">
      <c r="A147" s="58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  <c r="BE147" s="57"/>
      <c r="BF147" s="57"/>
      <c r="BG147" s="57"/>
      <c r="BH147" s="57"/>
      <c r="BI147" s="57"/>
      <c r="BJ147" s="57"/>
      <c r="BK147" s="57"/>
      <c r="BL147" s="57"/>
      <c r="BM147" s="57"/>
      <c r="BN147" s="57"/>
      <c r="BO147" s="57"/>
      <c r="BP147" s="57"/>
      <c r="BQ147" s="57"/>
      <c r="BR147" s="57"/>
      <c r="BS147" s="57"/>
      <c r="BT147" s="57"/>
      <c r="BU147" s="57"/>
    </row>
    <row r="148" spans="1:73" x14ac:dyDescent="0.2">
      <c r="A148" s="58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  <c r="BD148" s="57"/>
      <c r="BE148" s="57"/>
      <c r="BF148" s="57"/>
      <c r="BG148" s="57"/>
      <c r="BH148" s="57"/>
      <c r="BI148" s="57"/>
      <c r="BJ148" s="57"/>
      <c r="BK148" s="57"/>
      <c r="BL148" s="57"/>
      <c r="BM148" s="57"/>
      <c r="BN148" s="57"/>
      <c r="BO148" s="57"/>
      <c r="BP148" s="57"/>
      <c r="BQ148" s="57"/>
      <c r="BR148" s="57"/>
      <c r="BS148" s="57"/>
      <c r="BT148" s="57"/>
      <c r="BU148" s="57"/>
    </row>
    <row r="149" spans="1:73" x14ac:dyDescent="0.2">
      <c r="A149" s="58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57"/>
      <c r="BA149" s="57"/>
      <c r="BB149" s="57"/>
      <c r="BC149" s="57"/>
      <c r="BD149" s="57"/>
      <c r="BE149" s="57"/>
      <c r="BF149" s="57"/>
      <c r="BG149" s="57"/>
      <c r="BH149" s="57"/>
      <c r="BI149" s="57"/>
      <c r="BJ149" s="57"/>
      <c r="BK149" s="57"/>
      <c r="BL149" s="57"/>
      <c r="BM149" s="57"/>
      <c r="BN149" s="57"/>
      <c r="BO149" s="57"/>
      <c r="BP149" s="57"/>
      <c r="BQ149" s="57"/>
      <c r="BR149" s="57"/>
      <c r="BS149" s="57"/>
      <c r="BT149" s="57"/>
      <c r="BU149" s="57"/>
    </row>
    <row r="150" spans="1:73" x14ac:dyDescent="0.2">
      <c r="A150" s="58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  <c r="BC150" s="57"/>
      <c r="BD150" s="57"/>
      <c r="BE150" s="57"/>
      <c r="BF150" s="57"/>
      <c r="BG150" s="57"/>
      <c r="BH150" s="57"/>
      <c r="BI150" s="57"/>
      <c r="BJ150" s="57"/>
      <c r="BK150" s="57"/>
      <c r="BL150" s="57"/>
      <c r="BM150" s="57"/>
      <c r="BN150" s="57"/>
      <c r="BO150" s="57"/>
      <c r="BP150" s="57"/>
      <c r="BQ150" s="57"/>
      <c r="BR150" s="57"/>
      <c r="BS150" s="57"/>
      <c r="BT150" s="57"/>
      <c r="BU150" s="57"/>
    </row>
    <row r="151" spans="1:73" x14ac:dyDescent="0.2">
      <c r="A151" s="58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7"/>
      <c r="BK151" s="57"/>
      <c r="BL151" s="57"/>
      <c r="BM151" s="57"/>
      <c r="BN151" s="57"/>
      <c r="BO151" s="57"/>
      <c r="BP151" s="57"/>
      <c r="BQ151" s="57"/>
      <c r="BR151" s="57"/>
      <c r="BS151" s="57"/>
      <c r="BT151" s="57"/>
      <c r="BU151" s="57"/>
    </row>
    <row r="152" spans="1:73" x14ac:dyDescent="0.2">
      <c r="A152" s="58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  <c r="BK152" s="57"/>
      <c r="BL152" s="57"/>
      <c r="BM152" s="57"/>
      <c r="BN152" s="57"/>
      <c r="BO152" s="57"/>
      <c r="BP152" s="57"/>
      <c r="BQ152" s="57"/>
      <c r="BR152" s="57"/>
      <c r="BS152" s="57"/>
      <c r="BT152" s="57"/>
      <c r="BU152" s="57"/>
    </row>
    <row r="153" spans="1:73" x14ac:dyDescent="0.2">
      <c r="A153" s="58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  <c r="BE153" s="57"/>
      <c r="BF153" s="57"/>
      <c r="BG153" s="57"/>
      <c r="BH153" s="57"/>
      <c r="BI153" s="57"/>
      <c r="BJ153" s="57"/>
      <c r="BK153" s="57"/>
      <c r="BL153" s="57"/>
      <c r="BM153" s="57"/>
      <c r="BN153" s="57"/>
      <c r="BO153" s="57"/>
      <c r="BP153" s="57"/>
      <c r="BQ153" s="57"/>
      <c r="BR153" s="57"/>
      <c r="BS153" s="57"/>
      <c r="BT153" s="57"/>
      <c r="BU153" s="57"/>
    </row>
    <row r="154" spans="1:73" x14ac:dyDescent="0.2">
      <c r="A154" s="58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  <c r="BE154" s="57"/>
      <c r="BF154" s="57"/>
      <c r="BG154" s="57"/>
      <c r="BH154" s="57"/>
      <c r="BI154" s="57"/>
      <c r="BJ154" s="57"/>
      <c r="BK154" s="57"/>
      <c r="BL154" s="57"/>
      <c r="BM154" s="57"/>
      <c r="BN154" s="57"/>
      <c r="BO154" s="57"/>
      <c r="BP154" s="57"/>
      <c r="BQ154" s="57"/>
      <c r="BR154" s="57"/>
      <c r="BS154" s="57"/>
      <c r="BT154" s="57"/>
      <c r="BU154" s="57"/>
    </row>
    <row r="155" spans="1:73" x14ac:dyDescent="0.2">
      <c r="A155" s="58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57"/>
      <c r="AY155" s="57"/>
      <c r="AZ155" s="57"/>
      <c r="BA155" s="57"/>
      <c r="BB155" s="57"/>
      <c r="BC155" s="57"/>
      <c r="BD155" s="57"/>
      <c r="BE155" s="57"/>
      <c r="BF155" s="57"/>
      <c r="BG155" s="57"/>
      <c r="BH155" s="57"/>
      <c r="BI155" s="57"/>
      <c r="BJ155" s="57"/>
      <c r="BK155" s="57"/>
      <c r="BL155" s="57"/>
      <c r="BM155" s="57"/>
      <c r="BN155" s="57"/>
      <c r="BO155" s="57"/>
      <c r="BP155" s="57"/>
      <c r="BQ155" s="57"/>
      <c r="BR155" s="57"/>
      <c r="BS155" s="57"/>
      <c r="BT155" s="57"/>
      <c r="BU155" s="57"/>
    </row>
    <row r="156" spans="1:73" x14ac:dyDescent="0.2">
      <c r="A156" s="58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  <c r="BA156" s="57"/>
      <c r="BB156" s="57"/>
      <c r="BC156" s="57"/>
      <c r="BD156" s="57"/>
      <c r="BE156" s="57"/>
      <c r="BF156" s="57"/>
      <c r="BG156" s="57"/>
      <c r="BH156" s="57"/>
      <c r="BI156" s="57"/>
      <c r="BJ156" s="57"/>
      <c r="BK156" s="57"/>
      <c r="BL156" s="57"/>
      <c r="BM156" s="57"/>
      <c r="BN156" s="57"/>
      <c r="BO156" s="57"/>
      <c r="BP156" s="57"/>
      <c r="BQ156" s="57"/>
      <c r="BR156" s="57"/>
      <c r="BS156" s="57"/>
      <c r="BT156" s="57"/>
      <c r="BU156" s="57"/>
    </row>
    <row r="157" spans="1:73" x14ac:dyDescent="0.2">
      <c r="A157" s="58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  <c r="BC157" s="57"/>
      <c r="BD157" s="57"/>
      <c r="BE157" s="57"/>
      <c r="BF157" s="57"/>
      <c r="BG157" s="57"/>
      <c r="BH157" s="57"/>
      <c r="BI157" s="57"/>
      <c r="BJ157" s="57"/>
      <c r="BK157" s="57"/>
      <c r="BL157" s="57"/>
      <c r="BM157" s="57"/>
      <c r="BN157" s="57"/>
      <c r="BO157" s="57"/>
      <c r="BP157" s="57"/>
      <c r="BQ157" s="57"/>
      <c r="BR157" s="57"/>
      <c r="BS157" s="57"/>
      <c r="BT157" s="57"/>
      <c r="BU157" s="57"/>
    </row>
    <row r="158" spans="1:73" x14ac:dyDescent="0.2">
      <c r="A158" s="58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  <c r="BE158" s="57"/>
      <c r="BF158" s="57"/>
      <c r="BG158" s="57"/>
      <c r="BH158" s="57"/>
      <c r="BI158" s="57"/>
      <c r="BJ158" s="57"/>
      <c r="BK158" s="57"/>
      <c r="BL158" s="57"/>
      <c r="BM158" s="57"/>
      <c r="BN158" s="57"/>
      <c r="BO158" s="57"/>
      <c r="BP158" s="57"/>
      <c r="BQ158" s="57"/>
      <c r="BR158" s="57"/>
      <c r="BS158" s="57"/>
      <c r="BT158" s="57"/>
      <c r="BU158" s="57"/>
    </row>
    <row r="159" spans="1:73" x14ac:dyDescent="0.2">
      <c r="A159" s="58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  <c r="BE159" s="57"/>
      <c r="BF159" s="57"/>
      <c r="BG159" s="57"/>
      <c r="BH159" s="57"/>
      <c r="BI159" s="57"/>
      <c r="BJ159" s="57"/>
      <c r="BK159" s="57"/>
      <c r="BL159" s="57"/>
      <c r="BM159" s="57"/>
      <c r="BN159" s="57"/>
      <c r="BO159" s="57"/>
      <c r="BP159" s="57"/>
      <c r="BQ159" s="57"/>
      <c r="BR159" s="57"/>
      <c r="BS159" s="57"/>
      <c r="BT159" s="57"/>
      <c r="BU159" s="57"/>
    </row>
    <row r="160" spans="1:73" x14ac:dyDescent="0.2">
      <c r="A160" s="58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  <c r="AW160" s="57"/>
      <c r="AX160" s="57"/>
      <c r="AY160" s="57"/>
      <c r="AZ160" s="57"/>
      <c r="BA160" s="57"/>
      <c r="BB160" s="57"/>
      <c r="BC160" s="57"/>
      <c r="BD160" s="57"/>
      <c r="BE160" s="57"/>
      <c r="BF160" s="57"/>
      <c r="BG160" s="57"/>
      <c r="BH160" s="57"/>
      <c r="BI160" s="57"/>
      <c r="BJ160" s="57"/>
      <c r="BK160" s="57"/>
      <c r="BL160" s="57"/>
      <c r="BM160" s="57"/>
      <c r="BN160" s="57"/>
      <c r="BO160" s="57"/>
      <c r="BP160" s="57"/>
      <c r="BQ160" s="57"/>
      <c r="BR160" s="57"/>
      <c r="BS160" s="57"/>
      <c r="BT160" s="57"/>
      <c r="BU160" s="57"/>
    </row>
    <row r="161" spans="1:73" x14ac:dyDescent="0.2">
      <c r="A161" s="58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  <c r="BE161" s="57"/>
      <c r="BF161" s="57"/>
      <c r="BG161" s="57"/>
      <c r="BH161" s="57"/>
      <c r="BI161" s="57"/>
      <c r="BJ161" s="57"/>
      <c r="BK161" s="57"/>
      <c r="BL161" s="57"/>
      <c r="BM161" s="57"/>
      <c r="BN161" s="57"/>
      <c r="BO161" s="57"/>
      <c r="BP161" s="57"/>
      <c r="BQ161" s="57"/>
      <c r="BR161" s="57"/>
      <c r="BS161" s="57"/>
      <c r="BT161" s="57"/>
      <c r="BU161" s="57"/>
    </row>
    <row r="162" spans="1:73" x14ac:dyDescent="0.2">
      <c r="A162" s="58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  <c r="AW162" s="57"/>
      <c r="AX162" s="57"/>
      <c r="AY162" s="57"/>
      <c r="AZ162" s="57"/>
      <c r="BA162" s="57"/>
      <c r="BB162" s="57"/>
      <c r="BC162" s="57"/>
      <c r="BD162" s="57"/>
      <c r="BE162" s="57"/>
      <c r="BF162" s="57"/>
      <c r="BG162" s="57"/>
      <c r="BH162" s="57"/>
      <c r="BI162" s="57"/>
      <c r="BJ162" s="57"/>
      <c r="BK162" s="57"/>
      <c r="BL162" s="57"/>
      <c r="BM162" s="57"/>
      <c r="BN162" s="57"/>
      <c r="BO162" s="57"/>
      <c r="BP162" s="57"/>
      <c r="BQ162" s="57"/>
      <c r="BR162" s="57"/>
      <c r="BS162" s="57"/>
      <c r="BT162" s="57"/>
      <c r="BU162" s="57"/>
    </row>
    <row r="163" spans="1:73" x14ac:dyDescent="0.2">
      <c r="A163" s="58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  <c r="BE163" s="57"/>
      <c r="BF163" s="57"/>
      <c r="BG163" s="57"/>
      <c r="BH163" s="57"/>
      <c r="BI163" s="57"/>
      <c r="BJ163" s="57"/>
      <c r="BK163" s="57"/>
      <c r="BL163" s="57"/>
      <c r="BM163" s="57"/>
      <c r="BN163" s="57"/>
      <c r="BO163" s="57"/>
      <c r="BP163" s="57"/>
      <c r="BQ163" s="57"/>
      <c r="BR163" s="57"/>
      <c r="BS163" s="57"/>
      <c r="BT163" s="57"/>
      <c r="BU163" s="57"/>
    </row>
    <row r="164" spans="1:73" x14ac:dyDescent="0.2">
      <c r="A164" s="58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  <c r="BC164" s="57"/>
      <c r="BD164" s="57"/>
      <c r="BE164" s="57"/>
      <c r="BF164" s="57"/>
      <c r="BG164" s="57"/>
      <c r="BH164" s="57"/>
      <c r="BI164" s="57"/>
      <c r="BJ164" s="57"/>
      <c r="BK164" s="57"/>
      <c r="BL164" s="57"/>
      <c r="BM164" s="57"/>
      <c r="BN164" s="57"/>
      <c r="BO164" s="57"/>
      <c r="BP164" s="57"/>
      <c r="BQ164" s="57"/>
      <c r="BR164" s="57"/>
      <c r="BS164" s="57"/>
      <c r="BT164" s="57"/>
      <c r="BU164" s="57"/>
    </row>
    <row r="165" spans="1:73" x14ac:dyDescent="0.2">
      <c r="A165" s="58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  <c r="BE165" s="57"/>
      <c r="BF165" s="57"/>
      <c r="BG165" s="57"/>
      <c r="BH165" s="57"/>
      <c r="BI165" s="57"/>
      <c r="BJ165" s="57"/>
      <c r="BK165" s="57"/>
      <c r="BL165" s="57"/>
      <c r="BM165" s="57"/>
      <c r="BN165" s="57"/>
      <c r="BO165" s="57"/>
      <c r="BP165" s="57"/>
      <c r="BQ165" s="57"/>
      <c r="BR165" s="57"/>
      <c r="BS165" s="57"/>
      <c r="BT165" s="57"/>
      <c r="BU165" s="57"/>
    </row>
    <row r="166" spans="1:73" x14ac:dyDescent="0.2">
      <c r="A166" s="58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  <c r="BE166" s="57"/>
      <c r="BF166" s="57"/>
      <c r="BG166" s="57"/>
      <c r="BH166" s="57"/>
      <c r="BI166" s="57"/>
      <c r="BJ166" s="57"/>
      <c r="BK166" s="57"/>
      <c r="BL166" s="57"/>
      <c r="BM166" s="57"/>
      <c r="BN166" s="57"/>
      <c r="BO166" s="57"/>
      <c r="BP166" s="57"/>
      <c r="BQ166" s="57"/>
      <c r="BR166" s="57"/>
      <c r="BS166" s="57"/>
      <c r="BT166" s="57"/>
      <c r="BU166" s="57"/>
    </row>
    <row r="167" spans="1:73" x14ac:dyDescent="0.2">
      <c r="A167" s="58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  <c r="BD167" s="57"/>
      <c r="BE167" s="57"/>
      <c r="BF167" s="57"/>
      <c r="BG167" s="57"/>
      <c r="BH167" s="57"/>
      <c r="BI167" s="57"/>
      <c r="BJ167" s="57"/>
      <c r="BK167" s="57"/>
      <c r="BL167" s="57"/>
      <c r="BM167" s="57"/>
      <c r="BN167" s="57"/>
      <c r="BO167" s="57"/>
      <c r="BP167" s="57"/>
      <c r="BQ167" s="57"/>
      <c r="BR167" s="57"/>
      <c r="BS167" s="57"/>
      <c r="BT167" s="57"/>
      <c r="BU167" s="57"/>
    </row>
    <row r="168" spans="1:73" x14ac:dyDescent="0.2">
      <c r="A168" s="58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  <c r="BD168" s="57"/>
      <c r="BE168" s="57"/>
      <c r="BF168" s="57"/>
      <c r="BG168" s="57"/>
      <c r="BH168" s="57"/>
      <c r="BI168" s="57"/>
      <c r="BJ168" s="57"/>
      <c r="BK168" s="57"/>
      <c r="BL168" s="57"/>
      <c r="BM168" s="57"/>
      <c r="BN168" s="57"/>
      <c r="BO168" s="57"/>
      <c r="BP168" s="57"/>
      <c r="BQ168" s="57"/>
      <c r="BR168" s="57"/>
      <c r="BS168" s="57"/>
      <c r="BT168" s="57"/>
      <c r="BU168" s="57"/>
    </row>
    <row r="169" spans="1:73" x14ac:dyDescent="0.2">
      <c r="A169" s="58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  <c r="BE169" s="57"/>
      <c r="BF169" s="57"/>
      <c r="BG169" s="57"/>
      <c r="BH169" s="57"/>
      <c r="BI169" s="57"/>
      <c r="BJ169" s="57"/>
      <c r="BK169" s="57"/>
      <c r="BL169" s="57"/>
      <c r="BM169" s="57"/>
      <c r="BN169" s="57"/>
      <c r="BO169" s="57"/>
      <c r="BP169" s="57"/>
      <c r="BQ169" s="57"/>
      <c r="BR169" s="57"/>
      <c r="BS169" s="57"/>
      <c r="BT169" s="57"/>
      <c r="BU169" s="57"/>
    </row>
    <row r="170" spans="1:73" x14ac:dyDescent="0.2">
      <c r="A170" s="58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  <c r="BE170" s="57"/>
      <c r="BF170" s="57"/>
      <c r="BG170" s="57"/>
      <c r="BH170" s="57"/>
      <c r="BI170" s="57"/>
      <c r="BJ170" s="57"/>
      <c r="BK170" s="57"/>
      <c r="BL170" s="57"/>
      <c r="BM170" s="57"/>
      <c r="BN170" s="57"/>
      <c r="BO170" s="57"/>
      <c r="BP170" s="57"/>
      <c r="BQ170" s="57"/>
      <c r="BR170" s="57"/>
      <c r="BS170" s="57"/>
      <c r="BT170" s="57"/>
      <c r="BU170" s="57"/>
    </row>
    <row r="171" spans="1:73" x14ac:dyDescent="0.2">
      <c r="A171" s="58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  <c r="BF171" s="57"/>
      <c r="BG171" s="57"/>
      <c r="BH171" s="57"/>
      <c r="BI171" s="57"/>
      <c r="BJ171" s="57"/>
      <c r="BK171" s="57"/>
      <c r="BL171" s="57"/>
      <c r="BM171" s="57"/>
      <c r="BN171" s="57"/>
      <c r="BO171" s="57"/>
      <c r="BP171" s="57"/>
      <c r="BQ171" s="57"/>
      <c r="BR171" s="57"/>
      <c r="BS171" s="57"/>
      <c r="BT171" s="57"/>
      <c r="BU171" s="57"/>
    </row>
    <row r="172" spans="1:73" x14ac:dyDescent="0.2">
      <c r="A172" s="58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  <c r="BE172" s="57"/>
      <c r="BF172" s="57"/>
      <c r="BG172" s="57"/>
      <c r="BH172" s="57"/>
      <c r="BI172" s="57"/>
      <c r="BJ172" s="57"/>
      <c r="BK172" s="57"/>
      <c r="BL172" s="57"/>
      <c r="BM172" s="57"/>
      <c r="BN172" s="57"/>
      <c r="BO172" s="57"/>
      <c r="BP172" s="57"/>
      <c r="BQ172" s="57"/>
      <c r="BR172" s="57"/>
      <c r="BS172" s="57"/>
      <c r="BT172" s="57"/>
      <c r="BU172" s="57"/>
    </row>
    <row r="173" spans="1:73" x14ac:dyDescent="0.2">
      <c r="A173" s="58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  <c r="AW173" s="57"/>
      <c r="AX173" s="57"/>
      <c r="AY173" s="57"/>
      <c r="AZ173" s="57"/>
      <c r="BA173" s="57"/>
      <c r="BB173" s="57"/>
      <c r="BC173" s="57"/>
      <c r="BD173" s="57"/>
      <c r="BE173" s="57"/>
      <c r="BF173" s="57"/>
      <c r="BG173" s="57"/>
      <c r="BH173" s="57"/>
      <c r="BI173" s="57"/>
      <c r="BJ173" s="57"/>
      <c r="BK173" s="57"/>
      <c r="BL173" s="57"/>
      <c r="BM173" s="57"/>
      <c r="BN173" s="57"/>
      <c r="BO173" s="57"/>
      <c r="BP173" s="57"/>
      <c r="BQ173" s="57"/>
      <c r="BR173" s="57"/>
      <c r="BS173" s="57"/>
      <c r="BT173" s="57"/>
      <c r="BU173" s="57"/>
    </row>
    <row r="174" spans="1:73" x14ac:dyDescent="0.2">
      <c r="A174" s="58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  <c r="BE174" s="57"/>
      <c r="BF174" s="57"/>
      <c r="BG174" s="57"/>
      <c r="BH174" s="57"/>
      <c r="BI174" s="57"/>
      <c r="BJ174" s="57"/>
      <c r="BK174" s="57"/>
      <c r="BL174" s="57"/>
      <c r="BM174" s="57"/>
      <c r="BN174" s="57"/>
      <c r="BO174" s="57"/>
      <c r="BP174" s="57"/>
      <c r="BQ174" s="57"/>
      <c r="BR174" s="57"/>
      <c r="BS174" s="57"/>
      <c r="BT174" s="57"/>
      <c r="BU174" s="57"/>
    </row>
    <row r="175" spans="1:73" x14ac:dyDescent="0.2">
      <c r="A175" s="58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  <c r="BI175" s="57"/>
      <c r="BJ175" s="57"/>
      <c r="BK175" s="57"/>
      <c r="BL175" s="57"/>
      <c r="BM175" s="57"/>
      <c r="BN175" s="57"/>
      <c r="BO175" s="57"/>
      <c r="BP175" s="57"/>
      <c r="BQ175" s="57"/>
      <c r="BR175" s="57"/>
      <c r="BS175" s="57"/>
      <c r="BT175" s="57"/>
      <c r="BU175" s="57"/>
    </row>
    <row r="176" spans="1:73" x14ac:dyDescent="0.2">
      <c r="A176" s="58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  <c r="BA176" s="57"/>
      <c r="BB176" s="57"/>
      <c r="BC176" s="57"/>
      <c r="BD176" s="57"/>
      <c r="BE176" s="57"/>
      <c r="BF176" s="57"/>
      <c r="BG176" s="57"/>
      <c r="BH176" s="57"/>
      <c r="BI176" s="57"/>
      <c r="BJ176" s="57"/>
      <c r="BK176" s="57"/>
      <c r="BL176" s="57"/>
      <c r="BM176" s="57"/>
      <c r="BN176" s="57"/>
      <c r="BO176" s="57"/>
      <c r="BP176" s="57"/>
      <c r="BQ176" s="57"/>
      <c r="BR176" s="57"/>
      <c r="BS176" s="57"/>
      <c r="BT176" s="57"/>
      <c r="BU176" s="57"/>
    </row>
    <row r="177" spans="1:73" x14ac:dyDescent="0.2">
      <c r="A177" s="58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  <c r="BA177" s="57"/>
      <c r="BB177" s="57"/>
      <c r="BC177" s="57"/>
      <c r="BD177" s="57"/>
      <c r="BE177" s="57"/>
      <c r="BF177" s="57"/>
      <c r="BG177" s="57"/>
      <c r="BH177" s="57"/>
      <c r="BI177" s="57"/>
      <c r="BJ177" s="57"/>
      <c r="BK177" s="57"/>
      <c r="BL177" s="57"/>
      <c r="BM177" s="57"/>
      <c r="BN177" s="57"/>
      <c r="BO177" s="57"/>
      <c r="BP177" s="57"/>
      <c r="BQ177" s="57"/>
      <c r="BR177" s="57"/>
      <c r="BS177" s="57"/>
      <c r="BT177" s="57"/>
      <c r="BU177" s="57"/>
    </row>
    <row r="178" spans="1:73" x14ac:dyDescent="0.2">
      <c r="A178" s="58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  <c r="BA178" s="57"/>
      <c r="BB178" s="57"/>
      <c r="BC178" s="57"/>
      <c r="BD178" s="57"/>
      <c r="BE178" s="57"/>
      <c r="BF178" s="57"/>
      <c r="BG178" s="57"/>
      <c r="BH178" s="57"/>
      <c r="BI178" s="57"/>
      <c r="BJ178" s="57"/>
      <c r="BK178" s="57"/>
      <c r="BL178" s="57"/>
      <c r="BM178" s="57"/>
      <c r="BN178" s="57"/>
      <c r="BO178" s="57"/>
      <c r="BP178" s="57"/>
      <c r="BQ178" s="57"/>
      <c r="BR178" s="57"/>
      <c r="BS178" s="57"/>
      <c r="BT178" s="57"/>
      <c r="BU178" s="57"/>
    </row>
    <row r="179" spans="1:73" x14ac:dyDescent="0.2">
      <c r="A179" s="58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  <c r="BA179" s="57"/>
      <c r="BB179" s="57"/>
      <c r="BC179" s="57"/>
      <c r="BD179" s="57"/>
      <c r="BE179" s="57"/>
      <c r="BF179" s="57"/>
      <c r="BG179" s="57"/>
      <c r="BH179" s="57"/>
      <c r="BI179" s="57"/>
      <c r="BJ179" s="57"/>
      <c r="BK179" s="57"/>
      <c r="BL179" s="57"/>
      <c r="BM179" s="57"/>
      <c r="BN179" s="57"/>
      <c r="BO179" s="57"/>
      <c r="BP179" s="57"/>
      <c r="BQ179" s="57"/>
      <c r="BR179" s="57"/>
      <c r="BS179" s="57"/>
      <c r="BT179" s="57"/>
      <c r="BU179" s="57"/>
    </row>
    <row r="180" spans="1:73" x14ac:dyDescent="0.2">
      <c r="A180" s="58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  <c r="AW180" s="57"/>
      <c r="AX180" s="57"/>
      <c r="AY180" s="57"/>
      <c r="AZ180" s="57"/>
      <c r="BA180" s="57"/>
      <c r="BB180" s="57"/>
      <c r="BC180" s="57"/>
      <c r="BD180" s="57"/>
      <c r="BE180" s="57"/>
      <c r="BF180" s="57"/>
      <c r="BG180" s="57"/>
      <c r="BH180" s="57"/>
      <c r="BI180" s="57"/>
      <c r="BJ180" s="57"/>
      <c r="BK180" s="57"/>
      <c r="BL180" s="57"/>
      <c r="BM180" s="57"/>
      <c r="BN180" s="57"/>
      <c r="BO180" s="57"/>
      <c r="BP180" s="57"/>
      <c r="BQ180" s="57"/>
      <c r="BR180" s="57"/>
      <c r="BS180" s="57"/>
      <c r="BT180" s="57"/>
      <c r="BU180" s="57"/>
    </row>
    <row r="181" spans="1:73" x14ac:dyDescent="0.2">
      <c r="A181" s="58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57"/>
      <c r="BA181" s="57"/>
      <c r="BB181" s="57"/>
      <c r="BC181" s="57"/>
      <c r="BD181" s="57"/>
      <c r="BE181" s="57"/>
      <c r="BF181" s="57"/>
      <c r="BG181" s="57"/>
      <c r="BH181" s="57"/>
      <c r="BI181" s="57"/>
      <c r="BJ181" s="57"/>
      <c r="BK181" s="57"/>
      <c r="BL181" s="57"/>
      <c r="BM181" s="57"/>
      <c r="BN181" s="57"/>
      <c r="BO181" s="57"/>
      <c r="BP181" s="57"/>
      <c r="BQ181" s="57"/>
      <c r="BR181" s="57"/>
      <c r="BS181" s="57"/>
      <c r="BT181" s="57"/>
      <c r="BU181" s="57"/>
    </row>
    <row r="182" spans="1:73" x14ac:dyDescent="0.2">
      <c r="A182" s="58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  <c r="BD182" s="57"/>
      <c r="BE182" s="57"/>
      <c r="BF182" s="57"/>
      <c r="BG182" s="57"/>
      <c r="BH182" s="57"/>
      <c r="BI182" s="57"/>
      <c r="BJ182" s="57"/>
      <c r="BK182" s="57"/>
      <c r="BL182" s="57"/>
      <c r="BM182" s="57"/>
      <c r="BN182" s="57"/>
      <c r="BO182" s="57"/>
      <c r="BP182" s="57"/>
      <c r="BQ182" s="57"/>
      <c r="BR182" s="57"/>
      <c r="BS182" s="57"/>
      <c r="BT182" s="57"/>
      <c r="BU182" s="57"/>
    </row>
    <row r="183" spans="1:73" x14ac:dyDescent="0.2">
      <c r="A183" s="58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  <c r="BA183" s="57"/>
      <c r="BB183" s="57"/>
      <c r="BC183" s="57"/>
      <c r="BD183" s="57"/>
      <c r="BE183" s="57"/>
      <c r="BF183" s="57"/>
      <c r="BG183" s="57"/>
      <c r="BH183" s="57"/>
      <c r="BI183" s="57"/>
      <c r="BJ183" s="57"/>
      <c r="BK183" s="57"/>
      <c r="BL183" s="57"/>
      <c r="BM183" s="57"/>
      <c r="BN183" s="57"/>
      <c r="BO183" s="57"/>
      <c r="BP183" s="57"/>
      <c r="BQ183" s="57"/>
      <c r="BR183" s="57"/>
      <c r="BS183" s="57"/>
      <c r="BT183" s="57"/>
      <c r="BU183" s="57"/>
    </row>
    <row r="184" spans="1:73" x14ac:dyDescent="0.2">
      <c r="A184" s="58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  <c r="BC184" s="57"/>
      <c r="BD184" s="57"/>
      <c r="BE184" s="57"/>
      <c r="BF184" s="57"/>
      <c r="BG184" s="57"/>
      <c r="BH184" s="57"/>
      <c r="BI184" s="57"/>
      <c r="BJ184" s="57"/>
      <c r="BK184" s="57"/>
      <c r="BL184" s="57"/>
      <c r="BM184" s="57"/>
      <c r="BN184" s="57"/>
      <c r="BO184" s="57"/>
      <c r="BP184" s="57"/>
      <c r="BQ184" s="57"/>
      <c r="BR184" s="57"/>
      <c r="BS184" s="57"/>
      <c r="BT184" s="57"/>
      <c r="BU184" s="57"/>
    </row>
    <row r="185" spans="1:73" x14ac:dyDescent="0.2">
      <c r="A185" s="58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  <c r="AW185" s="57"/>
      <c r="AX185" s="57"/>
      <c r="AY185" s="57"/>
      <c r="AZ185" s="57"/>
      <c r="BA185" s="57"/>
      <c r="BB185" s="57"/>
      <c r="BC185" s="57"/>
      <c r="BD185" s="57"/>
      <c r="BE185" s="57"/>
      <c r="BF185" s="57"/>
      <c r="BG185" s="57"/>
      <c r="BH185" s="57"/>
      <c r="BI185" s="57"/>
      <c r="BJ185" s="57"/>
      <c r="BK185" s="57"/>
      <c r="BL185" s="57"/>
      <c r="BM185" s="57"/>
      <c r="BN185" s="57"/>
      <c r="BO185" s="57"/>
      <c r="BP185" s="57"/>
      <c r="BQ185" s="57"/>
      <c r="BR185" s="57"/>
      <c r="BS185" s="57"/>
      <c r="BT185" s="57"/>
      <c r="BU185" s="57"/>
    </row>
    <row r="186" spans="1:73" x14ac:dyDescent="0.2">
      <c r="A186" s="58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  <c r="BC186" s="57"/>
      <c r="BD186" s="57"/>
      <c r="BE186" s="57"/>
      <c r="BF186" s="57"/>
      <c r="BG186" s="57"/>
      <c r="BH186" s="57"/>
      <c r="BI186" s="57"/>
      <c r="BJ186" s="57"/>
      <c r="BK186" s="57"/>
      <c r="BL186" s="57"/>
      <c r="BM186" s="57"/>
      <c r="BN186" s="57"/>
      <c r="BO186" s="57"/>
      <c r="BP186" s="57"/>
      <c r="BQ186" s="57"/>
      <c r="BR186" s="57"/>
      <c r="BS186" s="57"/>
      <c r="BT186" s="57"/>
      <c r="BU186" s="57"/>
    </row>
    <row r="187" spans="1:73" x14ac:dyDescent="0.2">
      <c r="A187" s="58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  <c r="BE187" s="57"/>
      <c r="BF187" s="57"/>
      <c r="BG187" s="57"/>
      <c r="BH187" s="57"/>
      <c r="BI187" s="57"/>
      <c r="BJ187" s="57"/>
      <c r="BK187" s="57"/>
      <c r="BL187" s="57"/>
      <c r="BM187" s="57"/>
      <c r="BN187" s="57"/>
      <c r="BO187" s="57"/>
      <c r="BP187" s="57"/>
      <c r="BQ187" s="57"/>
      <c r="BR187" s="57"/>
      <c r="BS187" s="57"/>
      <c r="BT187" s="57"/>
      <c r="BU187" s="57"/>
    </row>
    <row r="188" spans="1:73" x14ac:dyDescent="0.2">
      <c r="A188" s="58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7"/>
      <c r="BS188" s="57"/>
      <c r="BT188" s="57"/>
      <c r="BU188" s="57"/>
    </row>
    <row r="189" spans="1:73" x14ac:dyDescent="0.2">
      <c r="A189" s="58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  <c r="BE189" s="57"/>
      <c r="BF189" s="57"/>
      <c r="BG189" s="57"/>
      <c r="BH189" s="57"/>
      <c r="BI189" s="57"/>
      <c r="BJ189" s="57"/>
      <c r="BK189" s="57"/>
      <c r="BL189" s="57"/>
      <c r="BM189" s="57"/>
      <c r="BN189" s="57"/>
      <c r="BO189" s="57"/>
      <c r="BP189" s="57"/>
      <c r="BQ189" s="57"/>
      <c r="BR189" s="57"/>
      <c r="BS189" s="57"/>
      <c r="BT189" s="57"/>
      <c r="BU189" s="57"/>
    </row>
    <row r="190" spans="1:73" x14ac:dyDescent="0.2">
      <c r="A190" s="58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  <c r="BC190" s="57"/>
      <c r="BD190" s="57"/>
      <c r="BE190" s="57"/>
      <c r="BF190" s="57"/>
      <c r="BG190" s="57"/>
      <c r="BH190" s="57"/>
      <c r="BI190" s="57"/>
      <c r="BJ190" s="57"/>
      <c r="BK190" s="57"/>
      <c r="BL190" s="57"/>
      <c r="BM190" s="57"/>
      <c r="BN190" s="57"/>
      <c r="BO190" s="57"/>
      <c r="BP190" s="57"/>
      <c r="BQ190" s="57"/>
      <c r="BR190" s="57"/>
      <c r="BS190" s="57"/>
      <c r="BT190" s="57"/>
      <c r="BU190" s="57"/>
    </row>
    <row r="191" spans="1:73" x14ac:dyDescent="0.2">
      <c r="A191" s="58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  <c r="BA191" s="57"/>
      <c r="BB191" s="57"/>
      <c r="BC191" s="57"/>
      <c r="BD191" s="57"/>
      <c r="BE191" s="57"/>
      <c r="BF191" s="57"/>
      <c r="BG191" s="57"/>
      <c r="BH191" s="57"/>
      <c r="BI191" s="57"/>
      <c r="BJ191" s="57"/>
      <c r="BK191" s="57"/>
      <c r="BL191" s="57"/>
      <c r="BM191" s="57"/>
      <c r="BN191" s="57"/>
      <c r="BO191" s="57"/>
      <c r="BP191" s="57"/>
      <c r="BQ191" s="57"/>
      <c r="BR191" s="57"/>
      <c r="BS191" s="57"/>
      <c r="BT191" s="57"/>
      <c r="BU191" s="57"/>
    </row>
    <row r="192" spans="1:73" x14ac:dyDescent="0.2">
      <c r="A192" s="58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  <c r="BA192" s="57"/>
      <c r="BB192" s="57"/>
      <c r="BC192" s="57"/>
      <c r="BD192" s="57"/>
      <c r="BE192" s="57"/>
      <c r="BF192" s="57"/>
      <c r="BG192" s="57"/>
      <c r="BH192" s="57"/>
      <c r="BI192" s="57"/>
      <c r="BJ192" s="57"/>
      <c r="BK192" s="57"/>
      <c r="BL192" s="57"/>
      <c r="BM192" s="57"/>
      <c r="BN192" s="57"/>
      <c r="BO192" s="57"/>
      <c r="BP192" s="57"/>
      <c r="BQ192" s="57"/>
      <c r="BR192" s="57"/>
      <c r="BS192" s="57"/>
      <c r="BT192" s="57"/>
      <c r="BU192" s="57"/>
    </row>
    <row r="193" spans="1:73" x14ac:dyDescent="0.2">
      <c r="A193" s="58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  <c r="BC193" s="57"/>
      <c r="BD193" s="57"/>
      <c r="BE193" s="57"/>
      <c r="BF193" s="57"/>
      <c r="BG193" s="57"/>
      <c r="BH193" s="57"/>
      <c r="BI193" s="57"/>
      <c r="BJ193" s="57"/>
      <c r="BK193" s="57"/>
      <c r="BL193" s="57"/>
      <c r="BM193" s="57"/>
      <c r="BN193" s="57"/>
      <c r="BO193" s="57"/>
      <c r="BP193" s="57"/>
      <c r="BQ193" s="57"/>
      <c r="BR193" s="57"/>
      <c r="BS193" s="57"/>
      <c r="BT193" s="57"/>
      <c r="BU193" s="57"/>
    </row>
    <row r="194" spans="1:73" x14ac:dyDescent="0.2">
      <c r="A194" s="58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  <c r="BC194" s="57"/>
      <c r="BD194" s="57"/>
      <c r="BE194" s="57"/>
      <c r="BF194" s="57"/>
      <c r="BG194" s="57"/>
      <c r="BH194" s="57"/>
      <c r="BI194" s="57"/>
      <c r="BJ194" s="57"/>
      <c r="BK194" s="57"/>
      <c r="BL194" s="57"/>
      <c r="BM194" s="57"/>
      <c r="BN194" s="57"/>
      <c r="BO194" s="57"/>
      <c r="BP194" s="57"/>
      <c r="BQ194" s="57"/>
      <c r="BR194" s="57"/>
      <c r="BS194" s="57"/>
      <c r="BT194" s="57"/>
      <c r="BU194" s="57"/>
    </row>
    <row r="195" spans="1:73" x14ac:dyDescent="0.2">
      <c r="A195" s="58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  <c r="BC195" s="57"/>
      <c r="BD195" s="57"/>
      <c r="BE195" s="57"/>
      <c r="BF195" s="57"/>
      <c r="BG195" s="57"/>
      <c r="BH195" s="57"/>
      <c r="BI195" s="57"/>
      <c r="BJ195" s="57"/>
      <c r="BK195" s="57"/>
      <c r="BL195" s="57"/>
      <c r="BM195" s="57"/>
      <c r="BN195" s="57"/>
      <c r="BO195" s="57"/>
      <c r="BP195" s="57"/>
      <c r="BQ195" s="57"/>
      <c r="BR195" s="57"/>
      <c r="BS195" s="57"/>
      <c r="BT195" s="57"/>
      <c r="BU195" s="57"/>
    </row>
    <row r="196" spans="1:73" x14ac:dyDescent="0.2">
      <c r="A196" s="58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57"/>
      <c r="BD196" s="57"/>
      <c r="BE196" s="57"/>
      <c r="BF196" s="57"/>
      <c r="BG196" s="57"/>
      <c r="BH196" s="57"/>
      <c r="BI196" s="57"/>
      <c r="BJ196" s="57"/>
      <c r="BK196" s="57"/>
      <c r="BL196" s="57"/>
      <c r="BM196" s="57"/>
      <c r="BN196" s="57"/>
      <c r="BO196" s="57"/>
      <c r="BP196" s="57"/>
      <c r="BQ196" s="57"/>
      <c r="BR196" s="57"/>
      <c r="BS196" s="57"/>
      <c r="BT196" s="57"/>
      <c r="BU196" s="57"/>
    </row>
    <row r="197" spans="1:73" x14ac:dyDescent="0.2">
      <c r="A197" s="58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  <c r="BE197" s="57"/>
      <c r="BF197" s="57"/>
      <c r="BG197" s="57"/>
      <c r="BH197" s="57"/>
      <c r="BI197" s="57"/>
      <c r="BJ197" s="57"/>
      <c r="BK197" s="57"/>
      <c r="BL197" s="57"/>
      <c r="BM197" s="57"/>
      <c r="BN197" s="57"/>
      <c r="BO197" s="57"/>
      <c r="BP197" s="57"/>
      <c r="BQ197" s="57"/>
      <c r="BR197" s="57"/>
      <c r="BS197" s="57"/>
      <c r="BT197" s="57"/>
      <c r="BU197" s="57"/>
    </row>
    <row r="198" spans="1:73" x14ac:dyDescent="0.2">
      <c r="A198" s="58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  <c r="AW198" s="57"/>
      <c r="AX198" s="57"/>
      <c r="AY198" s="57"/>
      <c r="AZ198" s="57"/>
      <c r="BA198" s="57"/>
      <c r="BB198" s="57"/>
      <c r="BC198" s="57"/>
      <c r="BD198" s="57"/>
      <c r="BE198" s="57"/>
      <c r="BF198" s="57"/>
      <c r="BG198" s="57"/>
      <c r="BH198" s="57"/>
      <c r="BI198" s="57"/>
      <c r="BJ198" s="57"/>
      <c r="BK198" s="57"/>
      <c r="BL198" s="57"/>
      <c r="BM198" s="57"/>
      <c r="BN198" s="57"/>
      <c r="BO198" s="57"/>
      <c r="BP198" s="57"/>
      <c r="BQ198" s="57"/>
      <c r="BR198" s="57"/>
      <c r="BS198" s="57"/>
      <c r="BT198" s="57"/>
      <c r="BU198" s="57"/>
    </row>
    <row r="199" spans="1:73" x14ac:dyDescent="0.2">
      <c r="A199" s="58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  <c r="BI199" s="57"/>
      <c r="BJ199" s="57"/>
      <c r="BK199" s="57"/>
      <c r="BL199" s="57"/>
      <c r="BM199" s="57"/>
      <c r="BN199" s="57"/>
      <c r="BO199" s="57"/>
      <c r="BP199" s="57"/>
      <c r="BQ199" s="57"/>
      <c r="BR199" s="57"/>
      <c r="BS199" s="57"/>
      <c r="BT199" s="57"/>
      <c r="BU199" s="57"/>
    </row>
    <row r="200" spans="1:73" x14ac:dyDescent="0.2">
      <c r="A200" s="58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  <c r="BD200" s="57"/>
      <c r="BE200" s="57"/>
      <c r="BF200" s="57"/>
      <c r="BG200" s="57"/>
      <c r="BH200" s="57"/>
      <c r="BI200" s="57"/>
      <c r="BJ200" s="57"/>
      <c r="BK200" s="57"/>
      <c r="BL200" s="57"/>
      <c r="BM200" s="57"/>
      <c r="BN200" s="57"/>
      <c r="BO200" s="57"/>
      <c r="BP200" s="57"/>
      <c r="BQ200" s="57"/>
      <c r="BR200" s="57"/>
      <c r="BS200" s="57"/>
      <c r="BT200" s="57"/>
      <c r="BU200" s="57"/>
    </row>
    <row r="201" spans="1:73" x14ac:dyDescent="0.2">
      <c r="A201" s="58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  <c r="BD201" s="57"/>
      <c r="BE201" s="57"/>
      <c r="BF201" s="57"/>
      <c r="BG201" s="57"/>
      <c r="BH201" s="57"/>
      <c r="BI201" s="57"/>
      <c r="BJ201" s="57"/>
      <c r="BK201" s="57"/>
      <c r="BL201" s="57"/>
      <c r="BM201" s="57"/>
      <c r="BN201" s="57"/>
      <c r="BO201" s="57"/>
      <c r="BP201" s="57"/>
      <c r="BQ201" s="57"/>
      <c r="BR201" s="57"/>
      <c r="BS201" s="57"/>
      <c r="BT201" s="57"/>
      <c r="BU201" s="57"/>
    </row>
    <row r="202" spans="1:73" x14ac:dyDescent="0.2">
      <c r="A202" s="58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  <c r="AW202" s="57"/>
      <c r="AX202" s="57"/>
      <c r="AY202" s="57"/>
      <c r="AZ202" s="57"/>
      <c r="BA202" s="57"/>
      <c r="BB202" s="57"/>
      <c r="BC202" s="57"/>
      <c r="BD202" s="57"/>
      <c r="BE202" s="57"/>
      <c r="BF202" s="57"/>
      <c r="BG202" s="57"/>
      <c r="BH202" s="57"/>
      <c r="BI202" s="57"/>
      <c r="BJ202" s="57"/>
      <c r="BK202" s="57"/>
      <c r="BL202" s="57"/>
      <c r="BM202" s="57"/>
      <c r="BN202" s="57"/>
      <c r="BO202" s="57"/>
      <c r="BP202" s="57"/>
      <c r="BQ202" s="57"/>
      <c r="BR202" s="57"/>
      <c r="BS202" s="57"/>
      <c r="BT202" s="57"/>
      <c r="BU202" s="57"/>
    </row>
    <row r="203" spans="1:73" x14ac:dyDescent="0.2">
      <c r="A203" s="58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  <c r="AW203" s="57"/>
      <c r="AX203" s="57"/>
      <c r="AY203" s="57"/>
      <c r="AZ203" s="57"/>
      <c r="BA203" s="57"/>
      <c r="BB203" s="57"/>
      <c r="BC203" s="57"/>
      <c r="BD203" s="57"/>
      <c r="BE203" s="57"/>
      <c r="BF203" s="57"/>
      <c r="BG203" s="57"/>
      <c r="BH203" s="57"/>
      <c r="BI203" s="57"/>
      <c r="BJ203" s="57"/>
      <c r="BK203" s="57"/>
      <c r="BL203" s="57"/>
      <c r="BM203" s="57"/>
      <c r="BN203" s="57"/>
      <c r="BO203" s="57"/>
      <c r="BP203" s="57"/>
      <c r="BQ203" s="57"/>
      <c r="BR203" s="57"/>
      <c r="BS203" s="57"/>
      <c r="BT203" s="57"/>
      <c r="BU203" s="57"/>
    </row>
    <row r="204" spans="1:73" x14ac:dyDescent="0.2">
      <c r="A204" s="58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7"/>
      <c r="BA204" s="57"/>
      <c r="BB204" s="57"/>
      <c r="BC204" s="57"/>
      <c r="BD204" s="57"/>
      <c r="BE204" s="57"/>
      <c r="BF204" s="57"/>
      <c r="BG204" s="57"/>
      <c r="BH204" s="57"/>
      <c r="BI204" s="57"/>
      <c r="BJ204" s="57"/>
      <c r="BK204" s="57"/>
      <c r="BL204" s="57"/>
      <c r="BM204" s="57"/>
      <c r="BN204" s="57"/>
      <c r="BO204" s="57"/>
      <c r="BP204" s="57"/>
      <c r="BQ204" s="57"/>
      <c r="BR204" s="57"/>
      <c r="BS204" s="57"/>
      <c r="BT204" s="57"/>
      <c r="BU204" s="57"/>
    </row>
    <row r="205" spans="1:73" x14ac:dyDescent="0.2">
      <c r="A205" s="58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  <c r="AW205" s="57"/>
      <c r="AX205" s="57"/>
      <c r="AY205" s="57"/>
      <c r="AZ205" s="57"/>
      <c r="BA205" s="57"/>
      <c r="BB205" s="57"/>
      <c r="BC205" s="57"/>
      <c r="BD205" s="57"/>
      <c r="BE205" s="57"/>
      <c r="BF205" s="57"/>
      <c r="BG205" s="57"/>
      <c r="BH205" s="57"/>
      <c r="BI205" s="57"/>
      <c r="BJ205" s="57"/>
      <c r="BK205" s="57"/>
      <c r="BL205" s="57"/>
      <c r="BM205" s="57"/>
      <c r="BN205" s="57"/>
      <c r="BO205" s="57"/>
      <c r="BP205" s="57"/>
      <c r="BQ205" s="57"/>
      <c r="BR205" s="57"/>
      <c r="BS205" s="57"/>
      <c r="BT205" s="57"/>
      <c r="BU205" s="57"/>
    </row>
    <row r="206" spans="1:73" x14ac:dyDescent="0.2">
      <c r="A206" s="58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  <c r="AW206" s="57"/>
      <c r="AX206" s="57"/>
      <c r="AY206" s="57"/>
      <c r="AZ206" s="57"/>
      <c r="BA206" s="57"/>
      <c r="BB206" s="57"/>
      <c r="BC206" s="57"/>
      <c r="BD206" s="57"/>
      <c r="BE206" s="57"/>
      <c r="BF206" s="57"/>
      <c r="BG206" s="57"/>
      <c r="BH206" s="57"/>
      <c r="BI206" s="57"/>
      <c r="BJ206" s="57"/>
      <c r="BK206" s="57"/>
      <c r="BL206" s="57"/>
      <c r="BM206" s="57"/>
      <c r="BN206" s="57"/>
      <c r="BO206" s="57"/>
      <c r="BP206" s="57"/>
      <c r="BQ206" s="57"/>
      <c r="BR206" s="57"/>
      <c r="BS206" s="57"/>
      <c r="BT206" s="57"/>
      <c r="BU206" s="57"/>
    </row>
    <row r="207" spans="1:73" x14ac:dyDescent="0.2">
      <c r="A207" s="58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  <c r="AW207" s="57"/>
      <c r="AX207" s="57"/>
      <c r="AY207" s="57"/>
      <c r="AZ207" s="57"/>
      <c r="BA207" s="57"/>
      <c r="BB207" s="57"/>
      <c r="BC207" s="57"/>
      <c r="BD207" s="57"/>
      <c r="BE207" s="57"/>
      <c r="BF207" s="57"/>
      <c r="BG207" s="57"/>
      <c r="BH207" s="57"/>
      <c r="BI207" s="57"/>
      <c r="BJ207" s="57"/>
      <c r="BK207" s="57"/>
      <c r="BL207" s="57"/>
      <c r="BM207" s="57"/>
      <c r="BN207" s="57"/>
      <c r="BO207" s="57"/>
      <c r="BP207" s="57"/>
      <c r="BQ207" s="57"/>
      <c r="BR207" s="57"/>
      <c r="BS207" s="57"/>
      <c r="BT207" s="57"/>
      <c r="BU207" s="57"/>
    </row>
    <row r="208" spans="1:73" x14ac:dyDescent="0.2">
      <c r="A208" s="58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  <c r="AW208" s="57"/>
      <c r="AX208" s="57"/>
      <c r="AY208" s="57"/>
      <c r="AZ208" s="57"/>
      <c r="BA208" s="57"/>
      <c r="BB208" s="57"/>
      <c r="BC208" s="57"/>
      <c r="BD208" s="57"/>
      <c r="BE208" s="57"/>
      <c r="BF208" s="57"/>
      <c r="BG208" s="57"/>
      <c r="BH208" s="57"/>
      <c r="BI208" s="57"/>
      <c r="BJ208" s="57"/>
      <c r="BK208" s="57"/>
      <c r="BL208" s="57"/>
      <c r="BM208" s="57"/>
      <c r="BN208" s="57"/>
      <c r="BO208" s="57"/>
      <c r="BP208" s="57"/>
      <c r="BQ208" s="57"/>
      <c r="BR208" s="57"/>
      <c r="BS208" s="57"/>
      <c r="BT208" s="57"/>
      <c r="BU208" s="57"/>
    </row>
    <row r="209" spans="1:73" x14ac:dyDescent="0.2">
      <c r="A209" s="58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  <c r="AW209" s="57"/>
      <c r="AX209" s="57"/>
      <c r="AY209" s="57"/>
      <c r="AZ209" s="57"/>
      <c r="BA209" s="57"/>
      <c r="BB209" s="57"/>
      <c r="BC209" s="57"/>
      <c r="BD209" s="57"/>
      <c r="BE209" s="57"/>
      <c r="BF209" s="57"/>
      <c r="BG209" s="57"/>
      <c r="BH209" s="57"/>
      <c r="BI209" s="57"/>
      <c r="BJ209" s="57"/>
      <c r="BK209" s="57"/>
      <c r="BL209" s="57"/>
      <c r="BM209" s="57"/>
      <c r="BN209" s="57"/>
      <c r="BO209" s="57"/>
      <c r="BP209" s="57"/>
      <c r="BQ209" s="57"/>
      <c r="BR209" s="57"/>
      <c r="BS209" s="57"/>
      <c r="BT209" s="57"/>
      <c r="BU209" s="57"/>
    </row>
    <row r="210" spans="1:73" x14ac:dyDescent="0.2">
      <c r="A210" s="58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  <c r="AW210" s="57"/>
      <c r="AX210" s="57"/>
      <c r="AY210" s="57"/>
      <c r="AZ210" s="57"/>
      <c r="BA210" s="57"/>
      <c r="BB210" s="57"/>
      <c r="BC210" s="57"/>
      <c r="BD210" s="57"/>
      <c r="BE210" s="57"/>
      <c r="BF210" s="57"/>
      <c r="BG210" s="57"/>
      <c r="BH210" s="57"/>
      <c r="BI210" s="57"/>
      <c r="BJ210" s="57"/>
      <c r="BK210" s="57"/>
      <c r="BL210" s="57"/>
      <c r="BM210" s="57"/>
      <c r="BN210" s="57"/>
      <c r="BO210" s="57"/>
      <c r="BP210" s="57"/>
      <c r="BQ210" s="57"/>
      <c r="BR210" s="57"/>
      <c r="BS210" s="57"/>
      <c r="BT210" s="57"/>
      <c r="BU210" s="57"/>
    </row>
    <row r="211" spans="1:73" x14ac:dyDescent="0.2">
      <c r="A211" s="58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  <c r="AW211" s="57"/>
      <c r="AX211" s="57"/>
      <c r="AY211" s="57"/>
      <c r="AZ211" s="57"/>
      <c r="BA211" s="57"/>
      <c r="BB211" s="57"/>
      <c r="BC211" s="57"/>
      <c r="BD211" s="57"/>
      <c r="BE211" s="57"/>
      <c r="BF211" s="57"/>
      <c r="BG211" s="57"/>
      <c r="BH211" s="57"/>
      <c r="BI211" s="57"/>
      <c r="BJ211" s="57"/>
      <c r="BK211" s="57"/>
      <c r="BL211" s="57"/>
      <c r="BM211" s="57"/>
      <c r="BN211" s="57"/>
      <c r="BO211" s="57"/>
      <c r="BP211" s="57"/>
      <c r="BQ211" s="57"/>
      <c r="BR211" s="57"/>
      <c r="BS211" s="57"/>
      <c r="BT211" s="57"/>
      <c r="BU211" s="57"/>
    </row>
    <row r="212" spans="1:73" x14ac:dyDescent="0.2">
      <c r="A212" s="58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  <c r="AU212" s="57"/>
      <c r="AV212" s="57"/>
      <c r="AW212" s="57"/>
      <c r="AX212" s="57"/>
      <c r="AY212" s="57"/>
      <c r="AZ212" s="57"/>
      <c r="BA212" s="57"/>
      <c r="BB212" s="57"/>
      <c r="BC212" s="57"/>
      <c r="BD212" s="57"/>
      <c r="BE212" s="57"/>
      <c r="BF212" s="57"/>
      <c r="BG212" s="57"/>
      <c r="BH212" s="57"/>
      <c r="BI212" s="57"/>
      <c r="BJ212" s="57"/>
      <c r="BK212" s="57"/>
      <c r="BL212" s="57"/>
      <c r="BM212" s="57"/>
      <c r="BN212" s="57"/>
      <c r="BO212" s="57"/>
      <c r="BP212" s="57"/>
      <c r="BQ212" s="57"/>
      <c r="BR212" s="57"/>
      <c r="BS212" s="57"/>
      <c r="BT212" s="57"/>
      <c r="BU212" s="57"/>
    </row>
    <row r="213" spans="1:73" x14ac:dyDescent="0.2">
      <c r="A213" s="58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  <c r="BD213" s="57"/>
      <c r="BE213" s="57"/>
      <c r="BF213" s="57"/>
      <c r="BG213" s="57"/>
      <c r="BH213" s="57"/>
      <c r="BI213" s="57"/>
      <c r="BJ213" s="57"/>
      <c r="BK213" s="57"/>
      <c r="BL213" s="57"/>
      <c r="BM213" s="57"/>
      <c r="BN213" s="57"/>
      <c r="BO213" s="57"/>
      <c r="BP213" s="57"/>
      <c r="BQ213" s="57"/>
      <c r="BR213" s="57"/>
      <c r="BS213" s="57"/>
      <c r="BT213" s="57"/>
      <c r="BU213" s="57"/>
    </row>
    <row r="214" spans="1:73" x14ac:dyDescent="0.2">
      <c r="A214" s="58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  <c r="AW214" s="57"/>
      <c r="AX214" s="57"/>
      <c r="AY214" s="57"/>
      <c r="AZ214" s="57"/>
      <c r="BA214" s="57"/>
      <c r="BB214" s="57"/>
      <c r="BC214" s="57"/>
      <c r="BD214" s="57"/>
      <c r="BE214" s="57"/>
      <c r="BF214" s="57"/>
      <c r="BG214" s="57"/>
      <c r="BH214" s="57"/>
      <c r="BI214" s="57"/>
      <c r="BJ214" s="57"/>
      <c r="BK214" s="57"/>
      <c r="BL214" s="57"/>
      <c r="BM214" s="57"/>
      <c r="BN214" s="57"/>
      <c r="BO214" s="57"/>
      <c r="BP214" s="57"/>
      <c r="BQ214" s="57"/>
      <c r="BR214" s="57"/>
      <c r="BS214" s="57"/>
      <c r="BT214" s="57"/>
      <c r="BU214" s="57"/>
    </row>
    <row r="215" spans="1:73" x14ac:dyDescent="0.2">
      <c r="A215" s="58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7"/>
      <c r="AW215" s="57"/>
      <c r="AX215" s="57"/>
      <c r="AY215" s="57"/>
      <c r="AZ215" s="57"/>
      <c r="BA215" s="57"/>
      <c r="BB215" s="57"/>
      <c r="BC215" s="57"/>
      <c r="BD215" s="57"/>
      <c r="BE215" s="57"/>
      <c r="BF215" s="57"/>
      <c r="BG215" s="57"/>
      <c r="BH215" s="57"/>
      <c r="BI215" s="57"/>
      <c r="BJ215" s="57"/>
      <c r="BK215" s="57"/>
      <c r="BL215" s="57"/>
      <c r="BM215" s="57"/>
      <c r="BN215" s="57"/>
      <c r="BO215" s="57"/>
      <c r="BP215" s="57"/>
      <c r="BQ215" s="57"/>
      <c r="BR215" s="57"/>
      <c r="BS215" s="57"/>
      <c r="BT215" s="57"/>
      <c r="BU215" s="57"/>
    </row>
    <row r="216" spans="1:73" x14ac:dyDescent="0.2">
      <c r="A216" s="58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  <c r="AW216" s="57"/>
      <c r="AX216" s="57"/>
      <c r="AY216" s="57"/>
      <c r="AZ216" s="57"/>
      <c r="BA216" s="57"/>
      <c r="BB216" s="57"/>
      <c r="BC216" s="57"/>
      <c r="BD216" s="57"/>
      <c r="BE216" s="57"/>
      <c r="BF216" s="57"/>
      <c r="BG216" s="57"/>
      <c r="BH216" s="57"/>
      <c r="BI216" s="57"/>
      <c r="BJ216" s="57"/>
      <c r="BK216" s="57"/>
      <c r="BL216" s="57"/>
      <c r="BM216" s="57"/>
      <c r="BN216" s="57"/>
      <c r="BO216" s="57"/>
      <c r="BP216" s="57"/>
      <c r="BQ216" s="57"/>
      <c r="BR216" s="57"/>
      <c r="BS216" s="57"/>
      <c r="BT216" s="57"/>
      <c r="BU216" s="57"/>
    </row>
    <row r="217" spans="1:73" x14ac:dyDescent="0.2">
      <c r="A217" s="58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/>
      <c r="AU217" s="57"/>
      <c r="AV217" s="57"/>
      <c r="AW217" s="57"/>
      <c r="AX217" s="57"/>
      <c r="AY217" s="57"/>
      <c r="AZ217" s="57"/>
      <c r="BA217" s="57"/>
      <c r="BB217" s="57"/>
      <c r="BC217" s="57"/>
      <c r="BD217" s="57"/>
      <c r="BE217" s="57"/>
      <c r="BF217" s="57"/>
      <c r="BG217" s="57"/>
      <c r="BH217" s="57"/>
      <c r="BI217" s="57"/>
      <c r="BJ217" s="57"/>
      <c r="BK217" s="57"/>
      <c r="BL217" s="57"/>
      <c r="BM217" s="57"/>
      <c r="BN217" s="57"/>
      <c r="BO217" s="57"/>
      <c r="BP217" s="57"/>
      <c r="BQ217" s="57"/>
      <c r="BR217" s="57"/>
      <c r="BS217" s="57"/>
      <c r="BT217" s="57"/>
      <c r="BU217" s="57"/>
    </row>
    <row r="218" spans="1:73" x14ac:dyDescent="0.2">
      <c r="A218" s="58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  <c r="AU218" s="57"/>
      <c r="AV218" s="57"/>
      <c r="AW218" s="57"/>
      <c r="AX218" s="57"/>
      <c r="AY218" s="57"/>
      <c r="AZ218" s="57"/>
      <c r="BA218" s="57"/>
      <c r="BB218" s="57"/>
      <c r="BC218" s="57"/>
      <c r="BD218" s="57"/>
      <c r="BE218" s="57"/>
      <c r="BF218" s="57"/>
      <c r="BG218" s="57"/>
      <c r="BH218" s="57"/>
      <c r="BI218" s="57"/>
      <c r="BJ218" s="57"/>
      <c r="BK218" s="57"/>
      <c r="BL218" s="57"/>
      <c r="BM218" s="57"/>
      <c r="BN218" s="57"/>
      <c r="BO218" s="57"/>
      <c r="BP218" s="57"/>
      <c r="BQ218" s="57"/>
      <c r="BR218" s="57"/>
      <c r="BS218" s="57"/>
      <c r="BT218" s="57"/>
      <c r="BU218" s="57"/>
    </row>
    <row r="219" spans="1:73" x14ac:dyDescent="0.2">
      <c r="A219" s="58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  <c r="AU219" s="57"/>
      <c r="AV219" s="57"/>
      <c r="AW219" s="57"/>
      <c r="AX219" s="57"/>
      <c r="AY219" s="57"/>
      <c r="AZ219" s="57"/>
      <c r="BA219" s="57"/>
      <c r="BB219" s="57"/>
      <c r="BC219" s="57"/>
      <c r="BD219" s="57"/>
      <c r="BE219" s="57"/>
      <c r="BF219" s="57"/>
      <c r="BG219" s="57"/>
      <c r="BH219" s="57"/>
      <c r="BI219" s="57"/>
      <c r="BJ219" s="57"/>
      <c r="BK219" s="57"/>
      <c r="BL219" s="57"/>
      <c r="BM219" s="57"/>
      <c r="BN219" s="57"/>
      <c r="BO219" s="57"/>
      <c r="BP219" s="57"/>
      <c r="BQ219" s="57"/>
      <c r="BR219" s="57"/>
      <c r="BS219" s="57"/>
      <c r="BT219" s="57"/>
      <c r="BU219" s="57"/>
    </row>
    <row r="220" spans="1:73" x14ac:dyDescent="0.2">
      <c r="A220" s="58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57"/>
      <c r="AU220" s="57"/>
      <c r="AV220" s="57"/>
      <c r="AW220" s="57"/>
      <c r="AX220" s="57"/>
      <c r="AY220" s="57"/>
      <c r="AZ220" s="57"/>
      <c r="BA220" s="57"/>
      <c r="BB220" s="57"/>
      <c r="BC220" s="57"/>
      <c r="BD220" s="57"/>
      <c r="BE220" s="57"/>
      <c r="BF220" s="57"/>
      <c r="BG220" s="57"/>
      <c r="BH220" s="57"/>
      <c r="BI220" s="57"/>
      <c r="BJ220" s="57"/>
      <c r="BK220" s="57"/>
      <c r="BL220" s="57"/>
      <c r="BM220" s="57"/>
      <c r="BN220" s="57"/>
      <c r="BO220" s="57"/>
      <c r="BP220" s="57"/>
      <c r="BQ220" s="57"/>
      <c r="BR220" s="57"/>
      <c r="BS220" s="57"/>
      <c r="BT220" s="57"/>
      <c r="BU220" s="57"/>
    </row>
    <row r="221" spans="1:73" x14ac:dyDescent="0.2">
      <c r="A221" s="58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  <c r="AR221" s="57"/>
      <c r="AS221" s="57"/>
      <c r="AT221" s="57"/>
      <c r="AU221" s="57"/>
      <c r="AV221" s="57"/>
      <c r="AW221" s="57"/>
      <c r="AX221" s="57"/>
      <c r="AY221" s="57"/>
      <c r="AZ221" s="57"/>
      <c r="BA221" s="57"/>
      <c r="BB221" s="57"/>
      <c r="BC221" s="57"/>
      <c r="BD221" s="57"/>
      <c r="BE221" s="57"/>
      <c r="BF221" s="57"/>
      <c r="BG221" s="57"/>
      <c r="BH221" s="57"/>
      <c r="BI221" s="57"/>
      <c r="BJ221" s="57"/>
      <c r="BK221" s="57"/>
      <c r="BL221" s="57"/>
      <c r="BM221" s="57"/>
      <c r="BN221" s="57"/>
      <c r="BO221" s="57"/>
      <c r="BP221" s="57"/>
      <c r="BQ221" s="57"/>
      <c r="BR221" s="57"/>
      <c r="BS221" s="57"/>
      <c r="BT221" s="57"/>
      <c r="BU221" s="57"/>
    </row>
    <row r="222" spans="1:73" x14ac:dyDescent="0.2">
      <c r="A222" s="58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  <c r="AR222" s="57"/>
      <c r="AS222" s="57"/>
      <c r="AT222" s="57"/>
      <c r="AU222" s="57"/>
      <c r="AV222" s="57"/>
      <c r="AW222" s="57"/>
      <c r="AX222" s="57"/>
      <c r="AY222" s="57"/>
      <c r="AZ222" s="57"/>
      <c r="BA222" s="57"/>
      <c r="BB222" s="57"/>
      <c r="BC222" s="57"/>
      <c r="BD222" s="57"/>
      <c r="BE222" s="57"/>
      <c r="BF222" s="57"/>
      <c r="BG222" s="57"/>
      <c r="BH222" s="57"/>
      <c r="BI222" s="57"/>
      <c r="BJ222" s="57"/>
      <c r="BK222" s="57"/>
      <c r="BL222" s="57"/>
      <c r="BM222" s="57"/>
      <c r="BN222" s="57"/>
      <c r="BO222" s="57"/>
      <c r="BP222" s="57"/>
      <c r="BQ222" s="57"/>
      <c r="BR222" s="57"/>
      <c r="BS222" s="57"/>
      <c r="BT222" s="57"/>
      <c r="BU222" s="57"/>
    </row>
    <row r="223" spans="1:73" x14ac:dyDescent="0.2">
      <c r="A223" s="58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7"/>
      <c r="AW223" s="57"/>
      <c r="AX223" s="57"/>
      <c r="AY223" s="57"/>
      <c r="AZ223" s="57"/>
      <c r="BA223" s="57"/>
      <c r="BB223" s="57"/>
      <c r="BC223" s="57"/>
      <c r="BD223" s="57"/>
      <c r="BE223" s="57"/>
      <c r="BF223" s="57"/>
      <c r="BG223" s="57"/>
      <c r="BH223" s="57"/>
      <c r="BI223" s="57"/>
      <c r="BJ223" s="57"/>
      <c r="BK223" s="57"/>
      <c r="BL223" s="57"/>
      <c r="BM223" s="57"/>
      <c r="BN223" s="57"/>
      <c r="BO223" s="57"/>
      <c r="BP223" s="57"/>
      <c r="BQ223" s="57"/>
      <c r="BR223" s="57"/>
      <c r="BS223" s="57"/>
      <c r="BT223" s="57"/>
      <c r="BU223" s="57"/>
    </row>
    <row r="224" spans="1:73" x14ac:dyDescent="0.2">
      <c r="A224" s="58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  <c r="AT224" s="57"/>
      <c r="AU224" s="57"/>
      <c r="AV224" s="57"/>
      <c r="AW224" s="57"/>
      <c r="AX224" s="57"/>
      <c r="AY224" s="57"/>
      <c r="AZ224" s="57"/>
      <c r="BA224" s="57"/>
      <c r="BB224" s="57"/>
      <c r="BC224" s="57"/>
      <c r="BD224" s="57"/>
      <c r="BE224" s="57"/>
      <c r="BF224" s="57"/>
      <c r="BG224" s="57"/>
      <c r="BH224" s="57"/>
      <c r="BI224" s="57"/>
      <c r="BJ224" s="57"/>
      <c r="BK224" s="57"/>
      <c r="BL224" s="57"/>
      <c r="BM224" s="57"/>
      <c r="BN224" s="57"/>
      <c r="BO224" s="57"/>
      <c r="BP224" s="57"/>
      <c r="BQ224" s="57"/>
      <c r="BR224" s="57"/>
      <c r="BS224" s="57"/>
      <c r="BT224" s="57"/>
      <c r="BU224" s="57"/>
    </row>
    <row r="225" spans="1:73" x14ac:dyDescent="0.2">
      <c r="A225" s="58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  <c r="AR225" s="57"/>
      <c r="AS225" s="57"/>
      <c r="AT225" s="57"/>
      <c r="AU225" s="57"/>
      <c r="AV225" s="57"/>
      <c r="AW225" s="57"/>
      <c r="AX225" s="57"/>
      <c r="AY225" s="57"/>
      <c r="AZ225" s="57"/>
      <c r="BA225" s="57"/>
      <c r="BB225" s="57"/>
      <c r="BC225" s="57"/>
      <c r="BD225" s="57"/>
      <c r="BE225" s="57"/>
      <c r="BF225" s="57"/>
      <c r="BG225" s="57"/>
      <c r="BH225" s="57"/>
      <c r="BI225" s="57"/>
      <c r="BJ225" s="57"/>
      <c r="BK225" s="57"/>
      <c r="BL225" s="57"/>
      <c r="BM225" s="57"/>
      <c r="BN225" s="57"/>
      <c r="BO225" s="57"/>
      <c r="BP225" s="57"/>
      <c r="BQ225" s="57"/>
      <c r="BR225" s="57"/>
      <c r="BS225" s="57"/>
      <c r="BT225" s="57"/>
      <c r="BU225" s="57"/>
    </row>
    <row r="226" spans="1:73" x14ac:dyDescent="0.2">
      <c r="A226" s="58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  <c r="AT226" s="57"/>
      <c r="AU226" s="57"/>
      <c r="AV226" s="57"/>
      <c r="AW226" s="57"/>
      <c r="AX226" s="57"/>
      <c r="AY226" s="57"/>
      <c r="AZ226" s="57"/>
      <c r="BA226" s="57"/>
      <c r="BB226" s="57"/>
      <c r="BC226" s="57"/>
      <c r="BD226" s="57"/>
      <c r="BE226" s="57"/>
      <c r="BF226" s="57"/>
      <c r="BG226" s="57"/>
      <c r="BH226" s="57"/>
      <c r="BI226" s="57"/>
      <c r="BJ226" s="57"/>
      <c r="BK226" s="57"/>
      <c r="BL226" s="57"/>
      <c r="BM226" s="57"/>
      <c r="BN226" s="57"/>
      <c r="BO226" s="57"/>
      <c r="BP226" s="57"/>
      <c r="BQ226" s="57"/>
      <c r="BR226" s="57"/>
      <c r="BS226" s="57"/>
      <c r="BT226" s="57"/>
      <c r="BU226" s="57"/>
    </row>
    <row r="227" spans="1:73" x14ac:dyDescent="0.2">
      <c r="A227" s="58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  <c r="AR227" s="57"/>
      <c r="AS227" s="57"/>
      <c r="AT227" s="57"/>
      <c r="AU227" s="57"/>
      <c r="AV227" s="57"/>
      <c r="AW227" s="57"/>
      <c r="AX227" s="57"/>
      <c r="AY227" s="57"/>
      <c r="AZ227" s="57"/>
      <c r="BA227" s="57"/>
      <c r="BB227" s="57"/>
      <c r="BC227" s="57"/>
      <c r="BD227" s="57"/>
      <c r="BE227" s="57"/>
      <c r="BF227" s="57"/>
      <c r="BG227" s="57"/>
      <c r="BH227" s="57"/>
      <c r="BI227" s="57"/>
      <c r="BJ227" s="57"/>
      <c r="BK227" s="57"/>
      <c r="BL227" s="57"/>
      <c r="BM227" s="57"/>
      <c r="BN227" s="57"/>
      <c r="BO227" s="57"/>
      <c r="BP227" s="57"/>
      <c r="BQ227" s="57"/>
      <c r="BR227" s="57"/>
      <c r="BS227" s="57"/>
      <c r="BT227" s="57"/>
      <c r="BU227" s="57"/>
    </row>
    <row r="228" spans="1:73" x14ac:dyDescent="0.2">
      <c r="A228" s="58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  <c r="AR228" s="57"/>
      <c r="AS228" s="57"/>
      <c r="AT228" s="57"/>
      <c r="AU228" s="57"/>
      <c r="AV228" s="57"/>
      <c r="AW228" s="57"/>
      <c r="AX228" s="57"/>
      <c r="AY228" s="57"/>
      <c r="AZ228" s="57"/>
      <c r="BA228" s="57"/>
      <c r="BB228" s="57"/>
      <c r="BC228" s="57"/>
      <c r="BD228" s="57"/>
      <c r="BE228" s="57"/>
      <c r="BF228" s="57"/>
      <c r="BG228" s="57"/>
      <c r="BH228" s="57"/>
      <c r="BI228" s="57"/>
      <c r="BJ228" s="57"/>
      <c r="BK228" s="57"/>
      <c r="BL228" s="57"/>
      <c r="BM228" s="57"/>
      <c r="BN228" s="57"/>
      <c r="BO228" s="57"/>
      <c r="BP228" s="57"/>
      <c r="BQ228" s="57"/>
      <c r="BR228" s="57"/>
      <c r="BS228" s="57"/>
      <c r="BT228" s="57"/>
      <c r="BU228" s="57"/>
    </row>
    <row r="229" spans="1:73" x14ac:dyDescent="0.2">
      <c r="A229" s="58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  <c r="AT229" s="57"/>
      <c r="AU229" s="57"/>
      <c r="AV229" s="57"/>
      <c r="AW229" s="57"/>
      <c r="AX229" s="57"/>
      <c r="AY229" s="57"/>
      <c r="AZ229" s="57"/>
      <c r="BA229" s="57"/>
      <c r="BB229" s="57"/>
      <c r="BC229" s="57"/>
      <c r="BD229" s="57"/>
      <c r="BE229" s="57"/>
      <c r="BF229" s="57"/>
      <c r="BG229" s="57"/>
      <c r="BH229" s="57"/>
      <c r="BI229" s="57"/>
      <c r="BJ229" s="57"/>
      <c r="BK229" s="57"/>
      <c r="BL229" s="57"/>
      <c r="BM229" s="57"/>
      <c r="BN229" s="57"/>
      <c r="BO229" s="57"/>
      <c r="BP229" s="57"/>
      <c r="BQ229" s="57"/>
      <c r="BR229" s="57"/>
      <c r="BS229" s="57"/>
      <c r="BT229" s="57"/>
      <c r="BU229" s="57"/>
    </row>
    <row r="230" spans="1:73" x14ac:dyDescent="0.2">
      <c r="A230" s="58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7"/>
      <c r="AT230" s="57"/>
      <c r="AU230" s="57"/>
      <c r="AV230" s="57"/>
      <c r="AW230" s="57"/>
      <c r="AX230" s="57"/>
      <c r="AY230" s="57"/>
      <c r="AZ230" s="57"/>
      <c r="BA230" s="57"/>
      <c r="BB230" s="57"/>
      <c r="BC230" s="57"/>
      <c r="BD230" s="57"/>
      <c r="BE230" s="57"/>
      <c r="BF230" s="57"/>
      <c r="BG230" s="57"/>
      <c r="BH230" s="57"/>
      <c r="BI230" s="57"/>
      <c r="BJ230" s="57"/>
      <c r="BK230" s="57"/>
      <c r="BL230" s="57"/>
      <c r="BM230" s="57"/>
      <c r="BN230" s="57"/>
      <c r="BO230" s="57"/>
      <c r="BP230" s="57"/>
      <c r="BQ230" s="57"/>
      <c r="BR230" s="57"/>
      <c r="BS230" s="57"/>
      <c r="BT230" s="57"/>
      <c r="BU230" s="57"/>
    </row>
    <row r="231" spans="1:73" x14ac:dyDescent="0.2">
      <c r="A231" s="58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  <c r="AR231" s="57"/>
      <c r="AS231" s="57"/>
      <c r="AT231" s="57"/>
      <c r="AU231" s="57"/>
      <c r="AV231" s="57"/>
      <c r="AW231" s="57"/>
      <c r="AX231" s="57"/>
      <c r="AY231" s="57"/>
      <c r="AZ231" s="57"/>
      <c r="BA231" s="57"/>
      <c r="BB231" s="57"/>
      <c r="BC231" s="57"/>
      <c r="BD231" s="57"/>
      <c r="BE231" s="57"/>
      <c r="BF231" s="57"/>
      <c r="BG231" s="57"/>
      <c r="BH231" s="57"/>
      <c r="BI231" s="57"/>
      <c r="BJ231" s="57"/>
      <c r="BK231" s="57"/>
      <c r="BL231" s="57"/>
      <c r="BM231" s="57"/>
      <c r="BN231" s="57"/>
      <c r="BO231" s="57"/>
      <c r="BP231" s="57"/>
      <c r="BQ231" s="57"/>
      <c r="BR231" s="57"/>
      <c r="BS231" s="57"/>
      <c r="BT231" s="57"/>
      <c r="BU231" s="57"/>
    </row>
    <row r="232" spans="1:73" x14ac:dyDescent="0.2">
      <c r="A232" s="58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  <c r="AW232" s="57"/>
      <c r="AX232" s="57"/>
      <c r="AY232" s="57"/>
      <c r="AZ232" s="57"/>
      <c r="BA232" s="57"/>
      <c r="BB232" s="57"/>
      <c r="BC232" s="57"/>
      <c r="BD232" s="57"/>
      <c r="BE232" s="57"/>
      <c r="BF232" s="57"/>
      <c r="BG232" s="57"/>
      <c r="BH232" s="57"/>
      <c r="BI232" s="57"/>
      <c r="BJ232" s="57"/>
      <c r="BK232" s="57"/>
      <c r="BL232" s="57"/>
      <c r="BM232" s="57"/>
      <c r="BN232" s="57"/>
      <c r="BO232" s="57"/>
      <c r="BP232" s="57"/>
      <c r="BQ232" s="57"/>
      <c r="BR232" s="57"/>
      <c r="BS232" s="57"/>
      <c r="BT232" s="57"/>
      <c r="BU232" s="57"/>
    </row>
    <row r="233" spans="1:73" x14ac:dyDescent="0.2">
      <c r="A233" s="58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7"/>
      <c r="AT233" s="57"/>
      <c r="AU233" s="57"/>
      <c r="AV233" s="57"/>
      <c r="AW233" s="57"/>
      <c r="AX233" s="57"/>
      <c r="AY233" s="57"/>
      <c r="AZ233" s="57"/>
      <c r="BA233" s="57"/>
      <c r="BB233" s="57"/>
      <c r="BC233" s="57"/>
      <c r="BD233" s="57"/>
      <c r="BE233" s="57"/>
      <c r="BF233" s="57"/>
      <c r="BG233" s="57"/>
      <c r="BH233" s="57"/>
      <c r="BI233" s="57"/>
      <c r="BJ233" s="57"/>
      <c r="BK233" s="57"/>
      <c r="BL233" s="57"/>
      <c r="BM233" s="57"/>
      <c r="BN233" s="57"/>
      <c r="BO233" s="57"/>
      <c r="BP233" s="57"/>
      <c r="BQ233" s="57"/>
      <c r="BR233" s="57"/>
      <c r="BS233" s="57"/>
      <c r="BT233" s="57"/>
      <c r="BU233" s="57"/>
    </row>
    <row r="234" spans="1:73" x14ac:dyDescent="0.2">
      <c r="A234" s="58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  <c r="AR234" s="57"/>
      <c r="AS234" s="57"/>
      <c r="AT234" s="57"/>
      <c r="AU234" s="57"/>
      <c r="AV234" s="57"/>
      <c r="AW234" s="57"/>
      <c r="AX234" s="57"/>
      <c r="AY234" s="57"/>
      <c r="AZ234" s="57"/>
      <c r="BA234" s="57"/>
      <c r="BB234" s="57"/>
      <c r="BC234" s="57"/>
      <c r="BD234" s="57"/>
      <c r="BE234" s="57"/>
      <c r="BF234" s="57"/>
      <c r="BG234" s="57"/>
      <c r="BH234" s="57"/>
      <c r="BI234" s="57"/>
      <c r="BJ234" s="57"/>
      <c r="BK234" s="57"/>
      <c r="BL234" s="57"/>
      <c r="BM234" s="57"/>
      <c r="BN234" s="57"/>
      <c r="BO234" s="57"/>
      <c r="BP234" s="57"/>
      <c r="BQ234" s="57"/>
      <c r="BR234" s="57"/>
      <c r="BS234" s="57"/>
      <c r="BT234" s="57"/>
      <c r="BU234" s="57"/>
    </row>
    <row r="235" spans="1:73" x14ac:dyDescent="0.2">
      <c r="A235" s="58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  <c r="AU235" s="57"/>
      <c r="AV235" s="57"/>
      <c r="AW235" s="57"/>
      <c r="AX235" s="57"/>
      <c r="AY235" s="57"/>
      <c r="AZ235" s="57"/>
      <c r="BA235" s="57"/>
      <c r="BB235" s="57"/>
      <c r="BC235" s="57"/>
      <c r="BD235" s="57"/>
      <c r="BE235" s="57"/>
      <c r="BF235" s="57"/>
      <c r="BG235" s="57"/>
      <c r="BH235" s="57"/>
      <c r="BI235" s="57"/>
      <c r="BJ235" s="57"/>
      <c r="BK235" s="57"/>
      <c r="BL235" s="57"/>
      <c r="BM235" s="57"/>
      <c r="BN235" s="57"/>
      <c r="BO235" s="57"/>
      <c r="BP235" s="57"/>
      <c r="BQ235" s="57"/>
      <c r="BR235" s="57"/>
      <c r="BS235" s="57"/>
      <c r="BT235" s="57"/>
      <c r="BU235" s="57"/>
    </row>
    <row r="236" spans="1:73" x14ac:dyDescent="0.2">
      <c r="A236" s="58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  <c r="AW236" s="57"/>
      <c r="AX236" s="57"/>
      <c r="AY236" s="57"/>
      <c r="AZ236" s="57"/>
      <c r="BA236" s="57"/>
      <c r="BB236" s="57"/>
      <c r="BC236" s="57"/>
      <c r="BD236" s="57"/>
      <c r="BE236" s="57"/>
      <c r="BF236" s="57"/>
      <c r="BG236" s="57"/>
      <c r="BH236" s="57"/>
      <c r="BI236" s="57"/>
      <c r="BJ236" s="57"/>
      <c r="BK236" s="57"/>
      <c r="BL236" s="57"/>
      <c r="BM236" s="57"/>
      <c r="BN236" s="57"/>
      <c r="BO236" s="57"/>
      <c r="BP236" s="57"/>
      <c r="BQ236" s="57"/>
      <c r="BR236" s="57"/>
      <c r="BS236" s="57"/>
      <c r="BT236" s="57"/>
      <c r="BU236" s="57"/>
    </row>
    <row r="237" spans="1:73" x14ac:dyDescent="0.2">
      <c r="A237" s="58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57"/>
      <c r="AU237" s="57"/>
      <c r="AV237" s="57"/>
      <c r="AW237" s="57"/>
      <c r="AX237" s="57"/>
      <c r="AY237" s="57"/>
      <c r="AZ237" s="57"/>
      <c r="BA237" s="57"/>
      <c r="BB237" s="57"/>
      <c r="BC237" s="57"/>
      <c r="BD237" s="57"/>
      <c r="BE237" s="57"/>
      <c r="BF237" s="57"/>
      <c r="BG237" s="57"/>
      <c r="BH237" s="57"/>
      <c r="BI237" s="57"/>
      <c r="BJ237" s="57"/>
      <c r="BK237" s="57"/>
      <c r="BL237" s="57"/>
      <c r="BM237" s="57"/>
      <c r="BN237" s="57"/>
      <c r="BO237" s="57"/>
      <c r="BP237" s="57"/>
      <c r="BQ237" s="57"/>
      <c r="BR237" s="57"/>
      <c r="BS237" s="57"/>
      <c r="BT237" s="57"/>
      <c r="BU237" s="57"/>
    </row>
    <row r="238" spans="1:73" x14ac:dyDescent="0.2">
      <c r="A238" s="58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  <c r="AU238" s="57"/>
      <c r="AV238" s="57"/>
      <c r="AW238" s="57"/>
      <c r="AX238" s="57"/>
      <c r="AY238" s="57"/>
      <c r="AZ238" s="57"/>
      <c r="BA238" s="57"/>
      <c r="BB238" s="57"/>
      <c r="BC238" s="57"/>
      <c r="BD238" s="57"/>
      <c r="BE238" s="57"/>
      <c r="BF238" s="57"/>
      <c r="BG238" s="57"/>
      <c r="BH238" s="57"/>
      <c r="BI238" s="57"/>
      <c r="BJ238" s="57"/>
      <c r="BK238" s="57"/>
      <c r="BL238" s="57"/>
      <c r="BM238" s="57"/>
      <c r="BN238" s="57"/>
      <c r="BO238" s="57"/>
      <c r="BP238" s="57"/>
      <c r="BQ238" s="57"/>
      <c r="BR238" s="57"/>
      <c r="BS238" s="57"/>
      <c r="BT238" s="57"/>
      <c r="BU238" s="57"/>
    </row>
    <row r="239" spans="1:73" x14ac:dyDescent="0.2">
      <c r="A239" s="58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7"/>
      <c r="AT239" s="57"/>
      <c r="AU239" s="57"/>
      <c r="AV239" s="57"/>
      <c r="AW239" s="57"/>
      <c r="AX239" s="57"/>
      <c r="AY239" s="57"/>
      <c r="AZ239" s="57"/>
      <c r="BA239" s="57"/>
      <c r="BB239" s="57"/>
      <c r="BC239" s="57"/>
      <c r="BD239" s="57"/>
      <c r="BE239" s="57"/>
      <c r="BF239" s="57"/>
      <c r="BG239" s="57"/>
      <c r="BH239" s="57"/>
      <c r="BI239" s="57"/>
      <c r="BJ239" s="57"/>
      <c r="BK239" s="57"/>
      <c r="BL239" s="57"/>
      <c r="BM239" s="57"/>
      <c r="BN239" s="57"/>
      <c r="BO239" s="57"/>
      <c r="BP239" s="57"/>
      <c r="BQ239" s="57"/>
      <c r="BR239" s="57"/>
      <c r="BS239" s="57"/>
      <c r="BT239" s="57"/>
      <c r="BU239" s="57"/>
    </row>
    <row r="240" spans="1:73" x14ac:dyDescent="0.2">
      <c r="A240" s="58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57"/>
      <c r="AU240" s="57"/>
      <c r="AV240" s="57"/>
      <c r="AW240" s="57"/>
      <c r="AX240" s="57"/>
      <c r="AY240" s="57"/>
      <c r="AZ240" s="57"/>
      <c r="BA240" s="57"/>
      <c r="BB240" s="57"/>
      <c r="BC240" s="57"/>
      <c r="BD240" s="57"/>
      <c r="BE240" s="57"/>
      <c r="BF240" s="57"/>
      <c r="BG240" s="57"/>
      <c r="BH240" s="57"/>
      <c r="BI240" s="57"/>
      <c r="BJ240" s="57"/>
      <c r="BK240" s="57"/>
      <c r="BL240" s="57"/>
      <c r="BM240" s="57"/>
      <c r="BN240" s="57"/>
      <c r="BO240" s="57"/>
      <c r="BP240" s="57"/>
      <c r="BQ240" s="57"/>
      <c r="BR240" s="57"/>
      <c r="BS240" s="57"/>
      <c r="BT240" s="57"/>
      <c r="BU240" s="57"/>
    </row>
    <row r="241" spans="1:73" x14ac:dyDescent="0.2">
      <c r="A241" s="58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57"/>
      <c r="AU241" s="57"/>
      <c r="AV241" s="57"/>
      <c r="AW241" s="57"/>
      <c r="AX241" s="57"/>
      <c r="AY241" s="57"/>
      <c r="AZ241" s="57"/>
      <c r="BA241" s="57"/>
      <c r="BB241" s="57"/>
      <c r="BC241" s="57"/>
      <c r="BD241" s="57"/>
      <c r="BE241" s="57"/>
      <c r="BF241" s="57"/>
      <c r="BG241" s="57"/>
      <c r="BH241" s="57"/>
      <c r="BI241" s="57"/>
      <c r="BJ241" s="57"/>
      <c r="BK241" s="57"/>
      <c r="BL241" s="57"/>
      <c r="BM241" s="57"/>
      <c r="BN241" s="57"/>
      <c r="BO241" s="57"/>
      <c r="BP241" s="57"/>
      <c r="BQ241" s="57"/>
      <c r="BR241" s="57"/>
      <c r="BS241" s="57"/>
      <c r="BT241" s="57"/>
      <c r="BU241" s="57"/>
    </row>
    <row r="242" spans="1:73" x14ac:dyDescent="0.2">
      <c r="A242" s="58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  <c r="AR242" s="57"/>
      <c r="AS242" s="57"/>
      <c r="AT242" s="57"/>
      <c r="AU242" s="57"/>
      <c r="AV242" s="57"/>
      <c r="AW242" s="57"/>
      <c r="AX242" s="57"/>
      <c r="AY242" s="57"/>
      <c r="AZ242" s="57"/>
      <c r="BA242" s="57"/>
      <c r="BB242" s="57"/>
      <c r="BC242" s="57"/>
      <c r="BD242" s="57"/>
      <c r="BE242" s="57"/>
      <c r="BF242" s="57"/>
      <c r="BG242" s="57"/>
      <c r="BH242" s="57"/>
      <c r="BI242" s="57"/>
      <c r="BJ242" s="57"/>
      <c r="BK242" s="57"/>
      <c r="BL242" s="57"/>
      <c r="BM242" s="57"/>
      <c r="BN242" s="57"/>
      <c r="BO242" s="57"/>
      <c r="BP242" s="57"/>
      <c r="BQ242" s="57"/>
      <c r="BR242" s="57"/>
      <c r="BS242" s="57"/>
      <c r="BT242" s="57"/>
      <c r="BU242" s="57"/>
    </row>
    <row r="243" spans="1:73" x14ac:dyDescent="0.2">
      <c r="A243" s="58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57"/>
      <c r="AU243" s="57"/>
      <c r="AV243" s="57"/>
      <c r="AW243" s="57"/>
      <c r="AX243" s="57"/>
      <c r="AY243" s="57"/>
      <c r="AZ243" s="57"/>
      <c r="BA243" s="57"/>
      <c r="BB243" s="57"/>
      <c r="BC243" s="57"/>
      <c r="BD243" s="57"/>
      <c r="BE243" s="57"/>
      <c r="BF243" s="57"/>
      <c r="BG243" s="57"/>
      <c r="BH243" s="57"/>
      <c r="BI243" s="57"/>
      <c r="BJ243" s="57"/>
      <c r="BK243" s="57"/>
      <c r="BL243" s="57"/>
      <c r="BM243" s="57"/>
      <c r="BN243" s="57"/>
      <c r="BO243" s="57"/>
      <c r="BP243" s="57"/>
      <c r="BQ243" s="57"/>
      <c r="BR243" s="57"/>
      <c r="BS243" s="57"/>
      <c r="BT243" s="57"/>
      <c r="BU243" s="57"/>
    </row>
    <row r="244" spans="1:73" x14ac:dyDescent="0.2">
      <c r="A244" s="58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  <c r="AU244" s="57"/>
      <c r="AV244" s="57"/>
      <c r="AW244" s="57"/>
      <c r="AX244" s="57"/>
      <c r="AY244" s="57"/>
      <c r="AZ244" s="57"/>
      <c r="BA244" s="57"/>
      <c r="BB244" s="57"/>
      <c r="BC244" s="57"/>
      <c r="BD244" s="57"/>
      <c r="BE244" s="57"/>
      <c r="BF244" s="57"/>
      <c r="BG244" s="57"/>
      <c r="BH244" s="57"/>
      <c r="BI244" s="57"/>
      <c r="BJ244" s="57"/>
      <c r="BK244" s="57"/>
      <c r="BL244" s="57"/>
      <c r="BM244" s="57"/>
      <c r="BN244" s="57"/>
      <c r="BO244" s="57"/>
      <c r="BP244" s="57"/>
      <c r="BQ244" s="57"/>
      <c r="BR244" s="57"/>
      <c r="BS244" s="57"/>
      <c r="BT244" s="57"/>
      <c r="BU244" s="57"/>
    </row>
    <row r="245" spans="1:73" x14ac:dyDescent="0.2">
      <c r="A245" s="58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57"/>
      <c r="AU245" s="57"/>
      <c r="AV245" s="57"/>
      <c r="AW245" s="57"/>
      <c r="AX245" s="57"/>
      <c r="AY245" s="57"/>
      <c r="AZ245" s="57"/>
      <c r="BA245" s="57"/>
      <c r="BB245" s="57"/>
      <c r="BC245" s="57"/>
      <c r="BD245" s="57"/>
      <c r="BE245" s="57"/>
      <c r="BF245" s="57"/>
      <c r="BG245" s="57"/>
      <c r="BH245" s="57"/>
      <c r="BI245" s="57"/>
      <c r="BJ245" s="57"/>
      <c r="BK245" s="57"/>
      <c r="BL245" s="57"/>
      <c r="BM245" s="57"/>
      <c r="BN245" s="57"/>
      <c r="BO245" s="57"/>
      <c r="BP245" s="57"/>
      <c r="BQ245" s="57"/>
      <c r="BR245" s="57"/>
      <c r="BS245" s="57"/>
      <c r="BT245" s="57"/>
      <c r="BU245" s="57"/>
    </row>
    <row r="246" spans="1:73" x14ac:dyDescent="0.2">
      <c r="A246" s="58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  <c r="AT246" s="57"/>
      <c r="AU246" s="57"/>
      <c r="AV246" s="57"/>
      <c r="AW246" s="57"/>
      <c r="AX246" s="57"/>
      <c r="AY246" s="57"/>
      <c r="AZ246" s="57"/>
      <c r="BA246" s="57"/>
      <c r="BB246" s="57"/>
      <c r="BC246" s="57"/>
      <c r="BD246" s="57"/>
      <c r="BE246" s="57"/>
      <c r="BF246" s="57"/>
      <c r="BG246" s="57"/>
      <c r="BH246" s="57"/>
      <c r="BI246" s="57"/>
      <c r="BJ246" s="57"/>
      <c r="BK246" s="57"/>
      <c r="BL246" s="57"/>
      <c r="BM246" s="57"/>
      <c r="BN246" s="57"/>
      <c r="BO246" s="57"/>
      <c r="BP246" s="57"/>
      <c r="BQ246" s="57"/>
      <c r="BR246" s="57"/>
      <c r="BS246" s="57"/>
      <c r="BT246" s="57"/>
      <c r="BU246" s="57"/>
    </row>
    <row r="247" spans="1:73" x14ac:dyDescent="0.2">
      <c r="A247" s="58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  <c r="AW247" s="57"/>
      <c r="AX247" s="57"/>
      <c r="AY247" s="57"/>
      <c r="AZ247" s="57"/>
      <c r="BA247" s="57"/>
      <c r="BB247" s="57"/>
      <c r="BC247" s="57"/>
      <c r="BD247" s="57"/>
      <c r="BE247" s="57"/>
      <c r="BF247" s="57"/>
      <c r="BG247" s="57"/>
      <c r="BH247" s="57"/>
      <c r="BI247" s="57"/>
      <c r="BJ247" s="57"/>
      <c r="BK247" s="57"/>
      <c r="BL247" s="57"/>
      <c r="BM247" s="57"/>
      <c r="BN247" s="57"/>
      <c r="BO247" s="57"/>
      <c r="BP247" s="57"/>
      <c r="BQ247" s="57"/>
      <c r="BR247" s="57"/>
      <c r="BS247" s="57"/>
      <c r="BT247" s="57"/>
      <c r="BU247" s="57"/>
    </row>
    <row r="248" spans="1:73" x14ac:dyDescent="0.2">
      <c r="A248" s="58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  <c r="AR248" s="57"/>
      <c r="AS248" s="57"/>
      <c r="AT248" s="57"/>
      <c r="AU248" s="57"/>
      <c r="AV248" s="57"/>
      <c r="AW248" s="57"/>
      <c r="AX248" s="57"/>
      <c r="AY248" s="57"/>
      <c r="AZ248" s="57"/>
      <c r="BA248" s="57"/>
      <c r="BB248" s="57"/>
      <c r="BC248" s="57"/>
      <c r="BD248" s="57"/>
      <c r="BE248" s="57"/>
      <c r="BF248" s="57"/>
      <c r="BG248" s="57"/>
      <c r="BH248" s="57"/>
      <c r="BI248" s="57"/>
      <c r="BJ248" s="57"/>
      <c r="BK248" s="57"/>
      <c r="BL248" s="57"/>
      <c r="BM248" s="57"/>
      <c r="BN248" s="57"/>
      <c r="BO248" s="57"/>
      <c r="BP248" s="57"/>
      <c r="BQ248" s="57"/>
      <c r="BR248" s="57"/>
      <c r="BS248" s="57"/>
      <c r="BT248" s="57"/>
      <c r="BU248" s="57"/>
    </row>
    <row r="249" spans="1:73" x14ac:dyDescent="0.2">
      <c r="A249" s="58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  <c r="AR249" s="57"/>
      <c r="AS249" s="57"/>
      <c r="AT249" s="57"/>
      <c r="AU249" s="57"/>
      <c r="AV249" s="57"/>
      <c r="AW249" s="57"/>
      <c r="AX249" s="57"/>
      <c r="AY249" s="57"/>
      <c r="AZ249" s="57"/>
      <c r="BA249" s="57"/>
      <c r="BB249" s="57"/>
      <c r="BC249" s="57"/>
      <c r="BD249" s="57"/>
      <c r="BE249" s="57"/>
      <c r="BF249" s="57"/>
      <c r="BG249" s="57"/>
      <c r="BH249" s="57"/>
      <c r="BI249" s="57"/>
      <c r="BJ249" s="57"/>
      <c r="BK249" s="57"/>
      <c r="BL249" s="57"/>
      <c r="BM249" s="57"/>
      <c r="BN249" s="57"/>
      <c r="BO249" s="57"/>
      <c r="BP249" s="57"/>
      <c r="BQ249" s="57"/>
      <c r="BR249" s="57"/>
      <c r="BS249" s="57"/>
      <c r="BT249" s="57"/>
      <c r="BU249" s="57"/>
    </row>
    <row r="250" spans="1:73" x14ac:dyDescent="0.2">
      <c r="A250" s="58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  <c r="AW250" s="57"/>
      <c r="AX250" s="57"/>
      <c r="AY250" s="57"/>
      <c r="AZ250" s="57"/>
      <c r="BA250" s="57"/>
      <c r="BB250" s="57"/>
      <c r="BC250" s="57"/>
      <c r="BD250" s="57"/>
      <c r="BE250" s="57"/>
      <c r="BF250" s="57"/>
      <c r="BG250" s="57"/>
      <c r="BH250" s="57"/>
      <c r="BI250" s="57"/>
      <c r="BJ250" s="57"/>
      <c r="BK250" s="57"/>
      <c r="BL250" s="57"/>
      <c r="BM250" s="57"/>
      <c r="BN250" s="57"/>
      <c r="BO250" s="57"/>
      <c r="BP250" s="57"/>
      <c r="BQ250" s="57"/>
      <c r="BR250" s="57"/>
      <c r="BS250" s="57"/>
      <c r="BT250" s="57"/>
      <c r="BU250" s="57"/>
    </row>
    <row r="251" spans="1:73" x14ac:dyDescent="0.2">
      <c r="A251" s="58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  <c r="AR251" s="57"/>
      <c r="AS251" s="57"/>
      <c r="AT251" s="57"/>
      <c r="AU251" s="57"/>
      <c r="AV251" s="57"/>
      <c r="AW251" s="57"/>
      <c r="AX251" s="57"/>
      <c r="AY251" s="57"/>
      <c r="AZ251" s="57"/>
      <c r="BA251" s="57"/>
      <c r="BB251" s="57"/>
      <c r="BC251" s="57"/>
      <c r="BD251" s="57"/>
      <c r="BE251" s="57"/>
      <c r="BF251" s="57"/>
      <c r="BG251" s="57"/>
      <c r="BH251" s="57"/>
      <c r="BI251" s="57"/>
      <c r="BJ251" s="57"/>
      <c r="BK251" s="57"/>
      <c r="BL251" s="57"/>
      <c r="BM251" s="57"/>
      <c r="BN251" s="57"/>
      <c r="BO251" s="57"/>
      <c r="BP251" s="57"/>
      <c r="BQ251" s="57"/>
      <c r="BR251" s="57"/>
      <c r="BS251" s="57"/>
      <c r="BT251" s="57"/>
      <c r="BU251" s="57"/>
    </row>
    <row r="252" spans="1:73" x14ac:dyDescent="0.2">
      <c r="A252" s="58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  <c r="AT252" s="57"/>
      <c r="AU252" s="57"/>
      <c r="AV252" s="57"/>
      <c r="AW252" s="57"/>
      <c r="AX252" s="57"/>
      <c r="AY252" s="57"/>
      <c r="AZ252" s="57"/>
      <c r="BA252" s="57"/>
      <c r="BB252" s="57"/>
      <c r="BC252" s="57"/>
      <c r="BD252" s="57"/>
      <c r="BE252" s="57"/>
      <c r="BF252" s="57"/>
      <c r="BG252" s="57"/>
      <c r="BH252" s="57"/>
      <c r="BI252" s="57"/>
      <c r="BJ252" s="57"/>
      <c r="BK252" s="57"/>
      <c r="BL252" s="57"/>
      <c r="BM252" s="57"/>
      <c r="BN252" s="57"/>
      <c r="BO252" s="57"/>
      <c r="BP252" s="57"/>
      <c r="BQ252" s="57"/>
      <c r="BR252" s="57"/>
      <c r="BS252" s="57"/>
      <c r="BT252" s="57"/>
      <c r="BU252" s="57"/>
    </row>
    <row r="253" spans="1:73" x14ac:dyDescent="0.2">
      <c r="A253" s="58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7"/>
      <c r="AV253" s="57"/>
      <c r="AW253" s="57"/>
      <c r="AX253" s="57"/>
      <c r="AY253" s="57"/>
      <c r="AZ253" s="57"/>
      <c r="BA253" s="57"/>
      <c r="BB253" s="57"/>
      <c r="BC253" s="57"/>
      <c r="BD253" s="57"/>
      <c r="BE253" s="57"/>
      <c r="BF253" s="57"/>
      <c r="BG253" s="57"/>
      <c r="BH253" s="57"/>
      <c r="BI253" s="57"/>
      <c r="BJ253" s="57"/>
      <c r="BK253" s="57"/>
      <c r="BL253" s="57"/>
      <c r="BM253" s="57"/>
      <c r="BN253" s="57"/>
      <c r="BO253" s="57"/>
      <c r="BP253" s="57"/>
      <c r="BQ253" s="57"/>
      <c r="BR253" s="57"/>
      <c r="BS253" s="57"/>
      <c r="BT253" s="57"/>
      <c r="BU253" s="57"/>
    </row>
    <row r="254" spans="1:73" x14ac:dyDescent="0.2">
      <c r="A254" s="58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  <c r="AT254" s="57"/>
      <c r="AU254" s="57"/>
      <c r="AV254" s="57"/>
      <c r="AW254" s="57"/>
      <c r="AX254" s="57"/>
      <c r="AY254" s="57"/>
      <c r="AZ254" s="57"/>
      <c r="BA254" s="57"/>
      <c r="BB254" s="57"/>
      <c r="BC254" s="57"/>
      <c r="BD254" s="57"/>
      <c r="BE254" s="57"/>
      <c r="BF254" s="57"/>
      <c r="BG254" s="57"/>
      <c r="BH254" s="57"/>
      <c r="BI254" s="57"/>
      <c r="BJ254" s="57"/>
      <c r="BK254" s="57"/>
      <c r="BL254" s="57"/>
      <c r="BM254" s="57"/>
      <c r="BN254" s="57"/>
      <c r="BO254" s="57"/>
      <c r="BP254" s="57"/>
      <c r="BQ254" s="57"/>
      <c r="BR254" s="57"/>
      <c r="BS254" s="57"/>
      <c r="BT254" s="57"/>
      <c r="BU254" s="57"/>
    </row>
    <row r="255" spans="1:73" x14ac:dyDescent="0.2">
      <c r="A255" s="58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7"/>
      <c r="AT255" s="57"/>
      <c r="AU255" s="57"/>
      <c r="AV255" s="57"/>
      <c r="AW255" s="57"/>
      <c r="AX255" s="57"/>
      <c r="AY255" s="57"/>
      <c r="AZ255" s="57"/>
      <c r="BA255" s="57"/>
      <c r="BB255" s="57"/>
      <c r="BC255" s="57"/>
      <c r="BD255" s="57"/>
      <c r="BE255" s="57"/>
      <c r="BF255" s="57"/>
      <c r="BG255" s="57"/>
      <c r="BH255" s="57"/>
      <c r="BI255" s="57"/>
      <c r="BJ255" s="57"/>
      <c r="BK255" s="57"/>
      <c r="BL255" s="57"/>
      <c r="BM255" s="57"/>
      <c r="BN255" s="57"/>
      <c r="BO255" s="57"/>
      <c r="BP255" s="57"/>
      <c r="BQ255" s="57"/>
      <c r="BR255" s="57"/>
      <c r="BS255" s="57"/>
      <c r="BT255" s="57"/>
      <c r="BU255" s="57"/>
    </row>
    <row r="256" spans="1:73" x14ac:dyDescent="0.2">
      <c r="A256" s="58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  <c r="AT256" s="57"/>
      <c r="AU256" s="57"/>
      <c r="AV256" s="57"/>
      <c r="AW256" s="57"/>
      <c r="AX256" s="57"/>
      <c r="AY256" s="57"/>
      <c r="AZ256" s="57"/>
      <c r="BA256" s="57"/>
      <c r="BB256" s="57"/>
      <c r="BC256" s="57"/>
      <c r="BD256" s="57"/>
      <c r="BE256" s="57"/>
      <c r="BF256" s="57"/>
      <c r="BG256" s="57"/>
      <c r="BH256" s="57"/>
      <c r="BI256" s="57"/>
      <c r="BJ256" s="57"/>
      <c r="BK256" s="57"/>
      <c r="BL256" s="57"/>
      <c r="BM256" s="57"/>
      <c r="BN256" s="57"/>
      <c r="BO256" s="57"/>
      <c r="BP256" s="57"/>
      <c r="BQ256" s="57"/>
      <c r="BR256" s="57"/>
      <c r="BS256" s="57"/>
      <c r="BT256" s="57"/>
      <c r="BU256" s="57"/>
    </row>
    <row r="257" spans="1:73" x14ac:dyDescent="0.2">
      <c r="A257" s="58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  <c r="AR257" s="57"/>
      <c r="AS257" s="57"/>
      <c r="AT257" s="57"/>
      <c r="AU257" s="57"/>
      <c r="AV257" s="57"/>
      <c r="AW257" s="57"/>
      <c r="AX257" s="57"/>
      <c r="AY257" s="57"/>
      <c r="AZ257" s="57"/>
      <c r="BA257" s="57"/>
      <c r="BB257" s="57"/>
      <c r="BC257" s="57"/>
      <c r="BD257" s="57"/>
      <c r="BE257" s="57"/>
      <c r="BF257" s="57"/>
      <c r="BG257" s="57"/>
      <c r="BH257" s="57"/>
      <c r="BI257" s="57"/>
      <c r="BJ257" s="57"/>
      <c r="BK257" s="57"/>
      <c r="BL257" s="57"/>
      <c r="BM257" s="57"/>
      <c r="BN257" s="57"/>
      <c r="BO257" s="57"/>
      <c r="BP257" s="57"/>
      <c r="BQ257" s="57"/>
      <c r="BR257" s="57"/>
      <c r="BS257" s="57"/>
      <c r="BT257" s="57"/>
      <c r="BU257" s="57"/>
    </row>
    <row r="258" spans="1:73" x14ac:dyDescent="0.2">
      <c r="A258" s="58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  <c r="AN258" s="57"/>
      <c r="AO258" s="57"/>
      <c r="AP258" s="57"/>
      <c r="AQ258" s="57"/>
      <c r="AR258" s="57"/>
      <c r="AS258" s="57"/>
      <c r="AT258" s="57"/>
      <c r="AU258" s="57"/>
      <c r="AV258" s="57"/>
      <c r="AW258" s="57"/>
      <c r="AX258" s="57"/>
      <c r="AY258" s="57"/>
      <c r="AZ258" s="57"/>
      <c r="BA258" s="57"/>
      <c r="BB258" s="57"/>
      <c r="BC258" s="57"/>
      <c r="BD258" s="57"/>
      <c r="BE258" s="57"/>
      <c r="BF258" s="57"/>
      <c r="BG258" s="57"/>
      <c r="BH258" s="57"/>
      <c r="BI258" s="57"/>
      <c r="BJ258" s="57"/>
      <c r="BK258" s="57"/>
      <c r="BL258" s="57"/>
      <c r="BM258" s="57"/>
      <c r="BN258" s="57"/>
      <c r="BO258" s="57"/>
      <c r="BP258" s="57"/>
      <c r="BQ258" s="57"/>
      <c r="BR258" s="57"/>
      <c r="BS258" s="57"/>
      <c r="BT258" s="57"/>
      <c r="BU258" s="57"/>
    </row>
    <row r="259" spans="1:73" x14ac:dyDescent="0.2">
      <c r="A259" s="58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  <c r="AR259" s="57"/>
      <c r="AS259" s="57"/>
      <c r="AT259" s="57"/>
      <c r="AU259" s="57"/>
      <c r="AV259" s="57"/>
      <c r="AW259" s="57"/>
      <c r="AX259" s="57"/>
      <c r="AY259" s="57"/>
      <c r="AZ259" s="57"/>
      <c r="BA259" s="57"/>
      <c r="BB259" s="57"/>
      <c r="BC259" s="57"/>
      <c r="BD259" s="57"/>
      <c r="BE259" s="57"/>
      <c r="BF259" s="57"/>
      <c r="BG259" s="57"/>
      <c r="BH259" s="57"/>
      <c r="BI259" s="57"/>
      <c r="BJ259" s="57"/>
      <c r="BK259" s="57"/>
      <c r="BL259" s="57"/>
      <c r="BM259" s="57"/>
      <c r="BN259" s="57"/>
      <c r="BO259" s="57"/>
      <c r="BP259" s="57"/>
      <c r="BQ259" s="57"/>
      <c r="BR259" s="57"/>
      <c r="BS259" s="57"/>
      <c r="BT259" s="57"/>
      <c r="BU259" s="57"/>
    </row>
    <row r="260" spans="1:73" x14ac:dyDescent="0.2">
      <c r="A260" s="58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  <c r="AR260" s="57"/>
      <c r="AS260" s="57"/>
      <c r="AT260" s="57"/>
      <c r="AU260" s="57"/>
      <c r="AV260" s="57"/>
      <c r="AW260" s="57"/>
      <c r="AX260" s="57"/>
      <c r="AY260" s="57"/>
      <c r="AZ260" s="57"/>
      <c r="BA260" s="57"/>
      <c r="BB260" s="57"/>
      <c r="BC260" s="57"/>
      <c r="BD260" s="57"/>
      <c r="BE260" s="57"/>
      <c r="BF260" s="57"/>
      <c r="BG260" s="57"/>
      <c r="BH260" s="57"/>
      <c r="BI260" s="57"/>
      <c r="BJ260" s="57"/>
      <c r="BK260" s="57"/>
      <c r="BL260" s="57"/>
      <c r="BM260" s="57"/>
      <c r="BN260" s="57"/>
      <c r="BO260" s="57"/>
      <c r="BP260" s="57"/>
      <c r="BQ260" s="57"/>
      <c r="BR260" s="57"/>
      <c r="BS260" s="57"/>
      <c r="BT260" s="57"/>
      <c r="BU260" s="57"/>
    </row>
    <row r="261" spans="1:73" x14ac:dyDescent="0.2">
      <c r="A261" s="58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  <c r="AR261" s="57"/>
      <c r="AS261" s="57"/>
      <c r="AT261" s="57"/>
      <c r="AU261" s="57"/>
      <c r="AV261" s="57"/>
      <c r="AW261" s="57"/>
      <c r="AX261" s="57"/>
      <c r="AY261" s="57"/>
      <c r="AZ261" s="57"/>
      <c r="BA261" s="57"/>
      <c r="BB261" s="57"/>
      <c r="BC261" s="57"/>
      <c r="BD261" s="57"/>
      <c r="BE261" s="57"/>
      <c r="BF261" s="57"/>
      <c r="BG261" s="57"/>
      <c r="BH261" s="57"/>
      <c r="BI261" s="57"/>
      <c r="BJ261" s="57"/>
      <c r="BK261" s="57"/>
      <c r="BL261" s="57"/>
      <c r="BM261" s="57"/>
      <c r="BN261" s="57"/>
      <c r="BO261" s="57"/>
      <c r="BP261" s="57"/>
      <c r="BQ261" s="57"/>
      <c r="BR261" s="57"/>
      <c r="BS261" s="57"/>
      <c r="BT261" s="57"/>
      <c r="BU261" s="57"/>
    </row>
    <row r="262" spans="1:73" x14ac:dyDescent="0.2">
      <c r="A262" s="58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  <c r="AU262" s="57"/>
      <c r="AV262" s="57"/>
      <c r="AW262" s="57"/>
      <c r="AX262" s="57"/>
      <c r="AY262" s="57"/>
      <c r="AZ262" s="57"/>
      <c r="BA262" s="57"/>
      <c r="BB262" s="57"/>
      <c r="BC262" s="57"/>
      <c r="BD262" s="57"/>
      <c r="BE262" s="57"/>
      <c r="BF262" s="57"/>
      <c r="BG262" s="57"/>
      <c r="BH262" s="57"/>
      <c r="BI262" s="57"/>
      <c r="BJ262" s="57"/>
      <c r="BK262" s="57"/>
      <c r="BL262" s="57"/>
      <c r="BM262" s="57"/>
      <c r="BN262" s="57"/>
      <c r="BO262" s="57"/>
      <c r="BP262" s="57"/>
      <c r="BQ262" s="57"/>
      <c r="BR262" s="57"/>
      <c r="BS262" s="57"/>
      <c r="BT262" s="57"/>
      <c r="BU262" s="57"/>
    </row>
    <row r="263" spans="1:73" x14ac:dyDescent="0.2">
      <c r="A263" s="58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57"/>
      <c r="AU263" s="57"/>
      <c r="AV263" s="57"/>
      <c r="AW263" s="57"/>
      <c r="AX263" s="57"/>
      <c r="AY263" s="57"/>
      <c r="AZ263" s="57"/>
      <c r="BA263" s="57"/>
      <c r="BB263" s="57"/>
      <c r="BC263" s="57"/>
      <c r="BD263" s="57"/>
      <c r="BE263" s="57"/>
      <c r="BF263" s="57"/>
      <c r="BG263" s="57"/>
      <c r="BH263" s="57"/>
      <c r="BI263" s="57"/>
      <c r="BJ263" s="57"/>
      <c r="BK263" s="57"/>
      <c r="BL263" s="57"/>
      <c r="BM263" s="57"/>
      <c r="BN263" s="57"/>
      <c r="BO263" s="57"/>
      <c r="BP263" s="57"/>
      <c r="BQ263" s="57"/>
      <c r="BR263" s="57"/>
      <c r="BS263" s="57"/>
      <c r="BT263" s="57"/>
      <c r="BU263" s="57"/>
    </row>
    <row r="264" spans="1:73" x14ac:dyDescent="0.2">
      <c r="A264" s="58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  <c r="AR264" s="57"/>
      <c r="AS264" s="57"/>
      <c r="AT264" s="57"/>
      <c r="AU264" s="57"/>
      <c r="AV264" s="57"/>
      <c r="AW264" s="57"/>
      <c r="AX264" s="57"/>
      <c r="AY264" s="57"/>
      <c r="AZ264" s="57"/>
      <c r="BA264" s="57"/>
      <c r="BB264" s="57"/>
      <c r="BC264" s="57"/>
      <c r="BD264" s="57"/>
      <c r="BE264" s="57"/>
      <c r="BF264" s="57"/>
      <c r="BG264" s="57"/>
      <c r="BH264" s="57"/>
      <c r="BI264" s="57"/>
      <c r="BJ264" s="57"/>
      <c r="BK264" s="57"/>
      <c r="BL264" s="57"/>
      <c r="BM264" s="57"/>
      <c r="BN264" s="57"/>
      <c r="BO264" s="57"/>
      <c r="BP264" s="57"/>
      <c r="BQ264" s="57"/>
      <c r="BR264" s="57"/>
      <c r="BS264" s="57"/>
      <c r="BT264" s="57"/>
      <c r="BU264" s="57"/>
    </row>
    <row r="265" spans="1:73" x14ac:dyDescent="0.2">
      <c r="A265" s="58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  <c r="AU265" s="57"/>
      <c r="AV265" s="57"/>
      <c r="AW265" s="57"/>
      <c r="AX265" s="57"/>
      <c r="AY265" s="57"/>
      <c r="AZ265" s="57"/>
      <c r="BA265" s="57"/>
      <c r="BB265" s="57"/>
      <c r="BC265" s="57"/>
      <c r="BD265" s="57"/>
      <c r="BE265" s="57"/>
      <c r="BF265" s="57"/>
      <c r="BG265" s="57"/>
      <c r="BH265" s="57"/>
      <c r="BI265" s="57"/>
      <c r="BJ265" s="57"/>
      <c r="BK265" s="57"/>
      <c r="BL265" s="57"/>
      <c r="BM265" s="57"/>
      <c r="BN265" s="57"/>
      <c r="BO265" s="57"/>
      <c r="BP265" s="57"/>
      <c r="BQ265" s="57"/>
      <c r="BR265" s="57"/>
      <c r="BS265" s="57"/>
      <c r="BT265" s="57"/>
      <c r="BU265" s="57"/>
    </row>
    <row r="266" spans="1:73" x14ac:dyDescent="0.2">
      <c r="A266" s="58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  <c r="AR266" s="57"/>
      <c r="AS266" s="57"/>
      <c r="AT266" s="57"/>
      <c r="AU266" s="57"/>
      <c r="AV266" s="57"/>
      <c r="AW266" s="57"/>
      <c r="AX266" s="57"/>
      <c r="AY266" s="57"/>
      <c r="AZ266" s="57"/>
      <c r="BA266" s="57"/>
      <c r="BB266" s="57"/>
      <c r="BC266" s="57"/>
      <c r="BD266" s="57"/>
      <c r="BE266" s="57"/>
      <c r="BF266" s="57"/>
      <c r="BG266" s="57"/>
      <c r="BH266" s="57"/>
      <c r="BI266" s="57"/>
      <c r="BJ266" s="57"/>
      <c r="BK266" s="57"/>
      <c r="BL266" s="57"/>
      <c r="BM266" s="57"/>
      <c r="BN266" s="57"/>
      <c r="BO266" s="57"/>
      <c r="BP266" s="57"/>
      <c r="BQ266" s="57"/>
      <c r="BR266" s="57"/>
      <c r="BS266" s="57"/>
      <c r="BT266" s="57"/>
      <c r="BU266" s="57"/>
    </row>
    <row r="267" spans="1:73" x14ac:dyDescent="0.2">
      <c r="A267" s="58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57"/>
      <c r="AU267" s="57"/>
      <c r="AV267" s="57"/>
      <c r="AW267" s="57"/>
      <c r="AX267" s="57"/>
      <c r="AY267" s="57"/>
      <c r="AZ267" s="57"/>
      <c r="BA267" s="57"/>
      <c r="BB267" s="57"/>
      <c r="BC267" s="57"/>
      <c r="BD267" s="57"/>
      <c r="BE267" s="57"/>
      <c r="BF267" s="57"/>
      <c r="BG267" s="57"/>
      <c r="BH267" s="57"/>
      <c r="BI267" s="57"/>
      <c r="BJ267" s="57"/>
      <c r="BK267" s="57"/>
      <c r="BL267" s="57"/>
      <c r="BM267" s="57"/>
      <c r="BN267" s="57"/>
      <c r="BO267" s="57"/>
      <c r="BP267" s="57"/>
      <c r="BQ267" s="57"/>
      <c r="BR267" s="57"/>
      <c r="BS267" s="57"/>
      <c r="BT267" s="57"/>
      <c r="BU267" s="57"/>
    </row>
    <row r="268" spans="1:73" x14ac:dyDescent="0.2">
      <c r="A268" s="58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  <c r="AR268" s="57"/>
      <c r="AS268" s="57"/>
      <c r="AT268" s="57"/>
      <c r="AU268" s="57"/>
      <c r="AV268" s="57"/>
      <c r="AW268" s="57"/>
      <c r="AX268" s="57"/>
      <c r="AY268" s="57"/>
      <c r="AZ268" s="57"/>
      <c r="BA268" s="57"/>
      <c r="BB268" s="57"/>
      <c r="BC268" s="57"/>
      <c r="BD268" s="57"/>
      <c r="BE268" s="57"/>
      <c r="BF268" s="57"/>
      <c r="BG268" s="57"/>
      <c r="BH268" s="57"/>
      <c r="BI268" s="57"/>
      <c r="BJ268" s="57"/>
      <c r="BK268" s="57"/>
      <c r="BL268" s="57"/>
      <c r="BM268" s="57"/>
      <c r="BN268" s="57"/>
      <c r="BO268" s="57"/>
      <c r="BP268" s="57"/>
      <c r="BQ268" s="57"/>
      <c r="BR268" s="57"/>
      <c r="BS268" s="57"/>
      <c r="BT268" s="57"/>
      <c r="BU268" s="57"/>
    </row>
    <row r="269" spans="1:73" x14ac:dyDescent="0.2">
      <c r="A269" s="58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  <c r="AR269" s="57"/>
      <c r="AS269" s="57"/>
      <c r="AT269" s="57"/>
      <c r="AU269" s="57"/>
      <c r="AV269" s="57"/>
      <c r="AW269" s="57"/>
      <c r="AX269" s="57"/>
      <c r="AY269" s="57"/>
      <c r="AZ269" s="57"/>
      <c r="BA269" s="57"/>
      <c r="BB269" s="57"/>
      <c r="BC269" s="57"/>
      <c r="BD269" s="57"/>
      <c r="BE269" s="57"/>
      <c r="BF269" s="57"/>
      <c r="BG269" s="57"/>
      <c r="BH269" s="57"/>
      <c r="BI269" s="57"/>
      <c r="BJ269" s="57"/>
      <c r="BK269" s="57"/>
      <c r="BL269" s="57"/>
      <c r="BM269" s="57"/>
      <c r="BN269" s="57"/>
      <c r="BO269" s="57"/>
      <c r="BP269" s="57"/>
      <c r="BQ269" s="57"/>
      <c r="BR269" s="57"/>
      <c r="BS269" s="57"/>
      <c r="BT269" s="57"/>
      <c r="BU269" s="57"/>
    </row>
    <row r="270" spans="1:73" x14ac:dyDescent="0.2">
      <c r="A270" s="58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57"/>
      <c r="AU270" s="57"/>
      <c r="AV270" s="57"/>
      <c r="AW270" s="57"/>
      <c r="AX270" s="57"/>
      <c r="AY270" s="57"/>
      <c r="AZ270" s="57"/>
      <c r="BA270" s="57"/>
      <c r="BB270" s="57"/>
      <c r="BC270" s="57"/>
      <c r="BD270" s="57"/>
      <c r="BE270" s="57"/>
      <c r="BF270" s="57"/>
      <c r="BG270" s="57"/>
      <c r="BH270" s="57"/>
      <c r="BI270" s="57"/>
      <c r="BJ270" s="57"/>
      <c r="BK270" s="57"/>
      <c r="BL270" s="57"/>
      <c r="BM270" s="57"/>
      <c r="BN270" s="57"/>
      <c r="BO270" s="57"/>
      <c r="BP270" s="57"/>
      <c r="BQ270" s="57"/>
      <c r="BR270" s="57"/>
      <c r="BS270" s="57"/>
      <c r="BT270" s="57"/>
      <c r="BU270" s="57"/>
    </row>
    <row r="271" spans="1:73" x14ac:dyDescent="0.2">
      <c r="A271" s="58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  <c r="AT271" s="57"/>
      <c r="AU271" s="57"/>
      <c r="AV271" s="57"/>
      <c r="AW271" s="57"/>
      <c r="AX271" s="57"/>
      <c r="AY271" s="57"/>
      <c r="AZ271" s="57"/>
      <c r="BA271" s="57"/>
      <c r="BB271" s="57"/>
      <c r="BC271" s="57"/>
      <c r="BD271" s="57"/>
      <c r="BE271" s="57"/>
      <c r="BF271" s="57"/>
      <c r="BG271" s="57"/>
      <c r="BH271" s="57"/>
      <c r="BI271" s="57"/>
      <c r="BJ271" s="57"/>
      <c r="BK271" s="57"/>
      <c r="BL271" s="57"/>
      <c r="BM271" s="57"/>
      <c r="BN271" s="57"/>
      <c r="BO271" s="57"/>
      <c r="BP271" s="57"/>
      <c r="BQ271" s="57"/>
      <c r="BR271" s="57"/>
      <c r="BS271" s="57"/>
      <c r="BT271" s="57"/>
      <c r="BU271" s="57"/>
    </row>
    <row r="272" spans="1:73" x14ac:dyDescent="0.2">
      <c r="A272" s="58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57"/>
      <c r="AU272" s="57"/>
      <c r="AV272" s="57"/>
      <c r="AW272" s="57"/>
      <c r="AX272" s="57"/>
      <c r="AY272" s="57"/>
      <c r="AZ272" s="57"/>
      <c r="BA272" s="57"/>
      <c r="BB272" s="57"/>
      <c r="BC272" s="57"/>
      <c r="BD272" s="57"/>
      <c r="BE272" s="57"/>
      <c r="BF272" s="57"/>
      <c r="BG272" s="57"/>
      <c r="BH272" s="57"/>
      <c r="BI272" s="57"/>
      <c r="BJ272" s="57"/>
      <c r="BK272" s="57"/>
      <c r="BL272" s="57"/>
      <c r="BM272" s="57"/>
      <c r="BN272" s="57"/>
      <c r="BO272" s="57"/>
      <c r="BP272" s="57"/>
      <c r="BQ272" s="57"/>
      <c r="BR272" s="57"/>
      <c r="BS272" s="57"/>
      <c r="BT272" s="57"/>
      <c r="BU272" s="57"/>
    </row>
    <row r="273" spans="1:73" x14ac:dyDescent="0.2">
      <c r="A273" s="58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  <c r="AN273" s="57"/>
      <c r="AO273" s="57"/>
      <c r="AP273" s="57"/>
      <c r="AQ273" s="57"/>
      <c r="AR273" s="57"/>
      <c r="AS273" s="57"/>
      <c r="AT273" s="57"/>
      <c r="AU273" s="57"/>
      <c r="AV273" s="57"/>
      <c r="AW273" s="57"/>
      <c r="AX273" s="57"/>
      <c r="AY273" s="57"/>
      <c r="AZ273" s="57"/>
      <c r="BA273" s="57"/>
      <c r="BB273" s="57"/>
      <c r="BC273" s="57"/>
      <c r="BD273" s="57"/>
      <c r="BE273" s="57"/>
      <c r="BF273" s="57"/>
      <c r="BG273" s="57"/>
      <c r="BH273" s="57"/>
      <c r="BI273" s="57"/>
      <c r="BJ273" s="57"/>
      <c r="BK273" s="57"/>
      <c r="BL273" s="57"/>
      <c r="BM273" s="57"/>
      <c r="BN273" s="57"/>
      <c r="BO273" s="57"/>
      <c r="BP273" s="57"/>
      <c r="BQ273" s="57"/>
      <c r="BR273" s="57"/>
      <c r="BS273" s="57"/>
      <c r="BT273" s="57"/>
      <c r="BU273" s="57"/>
    </row>
    <row r="274" spans="1:73" x14ac:dyDescent="0.2">
      <c r="A274" s="58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  <c r="AR274" s="57"/>
      <c r="AS274" s="57"/>
      <c r="AT274" s="57"/>
      <c r="AU274" s="57"/>
      <c r="AV274" s="57"/>
      <c r="AW274" s="57"/>
      <c r="AX274" s="57"/>
      <c r="AY274" s="57"/>
      <c r="AZ274" s="57"/>
      <c r="BA274" s="57"/>
      <c r="BB274" s="57"/>
      <c r="BC274" s="57"/>
      <c r="BD274" s="57"/>
      <c r="BE274" s="57"/>
      <c r="BF274" s="57"/>
      <c r="BG274" s="57"/>
      <c r="BH274" s="57"/>
      <c r="BI274" s="57"/>
      <c r="BJ274" s="57"/>
      <c r="BK274" s="57"/>
      <c r="BL274" s="57"/>
      <c r="BM274" s="57"/>
      <c r="BN274" s="57"/>
      <c r="BO274" s="57"/>
      <c r="BP274" s="57"/>
      <c r="BQ274" s="57"/>
      <c r="BR274" s="57"/>
      <c r="BS274" s="57"/>
      <c r="BT274" s="57"/>
      <c r="BU274" s="57"/>
    </row>
    <row r="275" spans="1:73" x14ac:dyDescent="0.2">
      <c r="A275" s="58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  <c r="AL275" s="57"/>
      <c r="AM275" s="57"/>
      <c r="AN275" s="57"/>
      <c r="AO275" s="57"/>
      <c r="AP275" s="57"/>
      <c r="AQ275" s="57"/>
      <c r="AR275" s="57"/>
      <c r="AS275" s="57"/>
      <c r="AT275" s="57"/>
      <c r="AU275" s="57"/>
      <c r="AV275" s="57"/>
      <c r="AW275" s="57"/>
      <c r="AX275" s="57"/>
      <c r="AY275" s="57"/>
      <c r="AZ275" s="57"/>
      <c r="BA275" s="57"/>
      <c r="BB275" s="57"/>
      <c r="BC275" s="57"/>
      <c r="BD275" s="57"/>
      <c r="BE275" s="57"/>
      <c r="BF275" s="57"/>
      <c r="BG275" s="57"/>
      <c r="BH275" s="57"/>
      <c r="BI275" s="57"/>
      <c r="BJ275" s="57"/>
      <c r="BK275" s="57"/>
      <c r="BL275" s="57"/>
      <c r="BM275" s="57"/>
      <c r="BN275" s="57"/>
      <c r="BO275" s="57"/>
      <c r="BP275" s="57"/>
      <c r="BQ275" s="57"/>
      <c r="BR275" s="57"/>
      <c r="BS275" s="57"/>
      <c r="BT275" s="57"/>
      <c r="BU275" s="57"/>
    </row>
    <row r="276" spans="1:73" x14ac:dyDescent="0.2">
      <c r="A276" s="58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  <c r="AR276" s="57"/>
      <c r="AS276" s="57"/>
      <c r="AT276" s="57"/>
      <c r="AU276" s="57"/>
      <c r="AV276" s="57"/>
      <c r="AW276" s="57"/>
      <c r="AX276" s="57"/>
      <c r="AY276" s="57"/>
      <c r="AZ276" s="57"/>
      <c r="BA276" s="57"/>
      <c r="BB276" s="57"/>
      <c r="BC276" s="57"/>
      <c r="BD276" s="57"/>
      <c r="BE276" s="57"/>
      <c r="BF276" s="57"/>
      <c r="BG276" s="57"/>
      <c r="BH276" s="57"/>
      <c r="BI276" s="57"/>
      <c r="BJ276" s="57"/>
      <c r="BK276" s="57"/>
      <c r="BL276" s="57"/>
      <c r="BM276" s="57"/>
      <c r="BN276" s="57"/>
      <c r="BO276" s="57"/>
      <c r="BP276" s="57"/>
      <c r="BQ276" s="57"/>
      <c r="BR276" s="57"/>
      <c r="BS276" s="57"/>
      <c r="BT276" s="57"/>
      <c r="BU276" s="57"/>
    </row>
    <row r="277" spans="1:73" x14ac:dyDescent="0.2">
      <c r="A277" s="58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57"/>
      <c r="AU277" s="57"/>
      <c r="AV277" s="57"/>
      <c r="AW277" s="57"/>
      <c r="AX277" s="57"/>
      <c r="AY277" s="57"/>
      <c r="AZ277" s="57"/>
      <c r="BA277" s="57"/>
      <c r="BB277" s="57"/>
      <c r="BC277" s="57"/>
      <c r="BD277" s="57"/>
      <c r="BE277" s="57"/>
      <c r="BF277" s="57"/>
      <c r="BG277" s="57"/>
      <c r="BH277" s="57"/>
      <c r="BI277" s="57"/>
      <c r="BJ277" s="57"/>
      <c r="BK277" s="57"/>
      <c r="BL277" s="57"/>
      <c r="BM277" s="57"/>
      <c r="BN277" s="57"/>
      <c r="BO277" s="57"/>
      <c r="BP277" s="57"/>
      <c r="BQ277" s="57"/>
      <c r="BR277" s="57"/>
      <c r="BS277" s="57"/>
      <c r="BT277" s="57"/>
      <c r="BU277" s="57"/>
    </row>
    <row r="278" spans="1:73" x14ac:dyDescent="0.2">
      <c r="A278" s="58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57"/>
      <c r="AU278" s="57"/>
      <c r="AV278" s="57"/>
      <c r="AW278" s="57"/>
      <c r="AX278" s="57"/>
      <c r="AY278" s="57"/>
      <c r="AZ278" s="57"/>
      <c r="BA278" s="57"/>
      <c r="BB278" s="57"/>
      <c r="BC278" s="57"/>
      <c r="BD278" s="57"/>
      <c r="BE278" s="57"/>
      <c r="BF278" s="57"/>
      <c r="BG278" s="57"/>
      <c r="BH278" s="57"/>
      <c r="BI278" s="57"/>
      <c r="BJ278" s="57"/>
      <c r="BK278" s="57"/>
      <c r="BL278" s="57"/>
      <c r="BM278" s="57"/>
      <c r="BN278" s="57"/>
      <c r="BO278" s="57"/>
      <c r="BP278" s="57"/>
      <c r="BQ278" s="57"/>
      <c r="BR278" s="57"/>
      <c r="BS278" s="57"/>
      <c r="BT278" s="57"/>
      <c r="BU278" s="57"/>
    </row>
    <row r="279" spans="1:73" x14ac:dyDescent="0.2">
      <c r="A279" s="58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57"/>
      <c r="AU279" s="57"/>
      <c r="AV279" s="57"/>
      <c r="AW279" s="57"/>
      <c r="AX279" s="57"/>
      <c r="AY279" s="57"/>
      <c r="AZ279" s="57"/>
      <c r="BA279" s="57"/>
      <c r="BB279" s="57"/>
      <c r="BC279" s="57"/>
      <c r="BD279" s="57"/>
      <c r="BE279" s="57"/>
      <c r="BF279" s="57"/>
      <c r="BG279" s="57"/>
      <c r="BH279" s="57"/>
      <c r="BI279" s="57"/>
      <c r="BJ279" s="57"/>
      <c r="BK279" s="57"/>
      <c r="BL279" s="57"/>
      <c r="BM279" s="57"/>
      <c r="BN279" s="57"/>
      <c r="BO279" s="57"/>
      <c r="BP279" s="57"/>
      <c r="BQ279" s="57"/>
      <c r="BR279" s="57"/>
      <c r="BS279" s="57"/>
      <c r="BT279" s="57"/>
      <c r="BU279" s="57"/>
    </row>
    <row r="280" spans="1:73" x14ac:dyDescent="0.2">
      <c r="A280" s="58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  <c r="AT280" s="57"/>
      <c r="AU280" s="57"/>
      <c r="AV280" s="57"/>
      <c r="AW280" s="57"/>
      <c r="AX280" s="57"/>
      <c r="AY280" s="57"/>
      <c r="AZ280" s="57"/>
      <c r="BA280" s="57"/>
      <c r="BB280" s="57"/>
      <c r="BC280" s="57"/>
      <c r="BD280" s="57"/>
      <c r="BE280" s="57"/>
      <c r="BF280" s="57"/>
      <c r="BG280" s="57"/>
      <c r="BH280" s="57"/>
      <c r="BI280" s="57"/>
      <c r="BJ280" s="57"/>
      <c r="BK280" s="57"/>
      <c r="BL280" s="57"/>
      <c r="BM280" s="57"/>
      <c r="BN280" s="57"/>
      <c r="BO280" s="57"/>
      <c r="BP280" s="57"/>
      <c r="BQ280" s="57"/>
      <c r="BR280" s="57"/>
      <c r="BS280" s="57"/>
      <c r="BT280" s="57"/>
      <c r="BU280" s="57"/>
    </row>
    <row r="281" spans="1:73" x14ac:dyDescent="0.2">
      <c r="A281" s="58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  <c r="AT281" s="57"/>
      <c r="AU281" s="57"/>
      <c r="AV281" s="57"/>
      <c r="AW281" s="57"/>
      <c r="AX281" s="57"/>
      <c r="AY281" s="57"/>
      <c r="AZ281" s="57"/>
      <c r="BA281" s="57"/>
      <c r="BB281" s="57"/>
      <c r="BC281" s="57"/>
      <c r="BD281" s="57"/>
      <c r="BE281" s="57"/>
      <c r="BF281" s="57"/>
      <c r="BG281" s="57"/>
      <c r="BH281" s="57"/>
      <c r="BI281" s="57"/>
      <c r="BJ281" s="57"/>
      <c r="BK281" s="57"/>
      <c r="BL281" s="57"/>
      <c r="BM281" s="57"/>
      <c r="BN281" s="57"/>
      <c r="BO281" s="57"/>
      <c r="BP281" s="57"/>
      <c r="BQ281" s="57"/>
      <c r="BR281" s="57"/>
      <c r="BS281" s="57"/>
      <c r="BT281" s="57"/>
      <c r="BU281" s="57"/>
    </row>
    <row r="282" spans="1:73" x14ac:dyDescent="0.2">
      <c r="A282" s="58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  <c r="AL282" s="57"/>
      <c r="AM282" s="57"/>
      <c r="AN282" s="57"/>
      <c r="AO282" s="57"/>
      <c r="AP282" s="57"/>
      <c r="AQ282" s="57"/>
      <c r="AR282" s="57"/>
      <c r="AS282" s="57"/>
      <c r="AT282" s="57"/>
      <c r="AU282" s="57"/>
      <c r="AV282" s="57"/>
      <c r="AW282" s="57"/>
      <c r="AX282" s="57"/>
      <c r="AY282" s="57"/>
      <c r="AZ282" s="57"/>
      <c r="BA282" s="57"/>
      <c r="BB282" s="57"/>
      <c r="BC282" s="57"/>
      <c r="BD282" s="57"/>
      <c r="BE282" s="57"/>
      <c r="BF282" s="57"/>
      <c r="BG282" s="57"/>
      <c r="BH282" s="57"/>
      <c r="BI282" s="57"/>
      <c r="BJ282" s="57"/>
      <c r="BK282" s="57"/>
      <c r="BL282" s="57"/>
      <c r="BM282" s="57"/>
      <c r="BN282" s="57"/>
      <c r="BO282" s="57"/>
      <c r="BP282" s="57"/>
      <c r="BQ282" s="57"/>
      <c r="BR282" s="57"/>
      <c r="BS282" s="57"/>
      <c r="BT282" s="57"/>
      <c r="BU282" s="57"/>
    </row>
    <row r="283" spans="1:73" x14ac:dyDescent="0.2">
      <c r="A283" s="58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  <c r="AR283" s="57"/>
      <c r="AS283" s="57"/>
      <c r="AT283" s="57"/>
      <c r="AU283" s="57"/>
      <c r="AV283" s="57"/>
      <c r="AW283" s="57"/>
      <c r="AX283" s="57"/>
      <c r="AY283" s="57"/>
      <c r="AZ283" s="57"/>
      <c r="BA283" s="57"/>
      <c r="BB283" s="57"/>
      <c r="BC283" s="57"/>
      <c r="BD283" s="57"/>
      <c r="BE283" s="57"/>
      <c r="BF283" s="57"/>
      <c r="BG283" s="57"/>
      <c r="BH283" s="57"/>
      <c r="BI283" s="57"/>
      <c r="BJ283" s="57"/>
      <c r="BK283" s="57"/>
      <c r="BL283" s="57"/>
      <c r="BM283" s="57"/>
      <c r="BN283" s="57"/>
      <c r="BO283" s="57"/>
      <c r="BP283" s="57"/>
      <c r="BQ283" s="57"/>
      <c r="BR283" s="57"/>
      <c r="BS283" s="57"/>
      <c r="BT283" s="57"/>
      <c r="BU283" s="57"/>
    </row>
    <row r="284" spans="1:73" x14ac:dyDescent="0.2">
      <c r="A284" s="58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7"/>
      <c r="AT284" s="57"/>
      <c r="AU284" s="57"/>
      <c r="AV284" s="57"/>
      <c r="AW284" s="57"/>
      <c r="AX284" s="57"/>
      <c r="AY284" s="57"/>
      <c r="AZ284" s="57"/>
      <c r="BA284" s="57"/>
      <c r="BB284" s="57"/>
      <c r="BC284" s="57"/>
      <c r="BD284" s="57"/>
      <c r="BE284" s="57"/>
      <c r="BF284" s="57"/>
      <c r="BG284" s="57"/>
      <c r="BH284" s="57"/>
      <c r="BI284" s="57"/>
      <c r="BJ284" s="57"/>
      <c r="BK284" s="57"/>
      <c r="BL284" s="57"/>
      <c r="BM284" s="57"/>
      <c r="BN284" s="57"/>
      <c r="BO284" s="57"/>
      <c r="BP284" s="57"/>
      <c r="BQ284" s="57"/>
      <c r="BR284" s="57"/>
      <c r="BS284" s="57"/>
      <c r="BT284" s="57"/>
      <c r="BU284" s="57"/>
    </row>
    <row r="285" spans="1:73" x14ac:dyDescent="0.2">
      <c r="A285" s="58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7"/>
      <c r="AT285" s="57"/>
      <c r="AU285" s="57"/>
      <c r="AV285" s="57"/>
      <c r="AW285" s="57"/>
      <c r="AX285" s="57"/>
      <c r="AY285" s="57"/>
      <c r="AZ285" s="57"/>
      <c r="BA285" s="57"/>
      <c r="BB285" s="57"/>
      <c r="BC285" s="57"/>
      <c r="BD285" s="57"/>
      <c r="BE285" s="57"/>
      <c r="BF285" s="57"/>
      <c r="BG285" s="57"/>
      <c r="BH285" s="57"/>
      <c r="BI285" s="57"/>
      <c r="BJ285" s="57"/>
      <c r="BK285" s="57"/>
      <c r="BL285" s="57"/>
      <c r="BM285" s="57"/>
      <c r="BN285" s="57"/>
      <c r="BO285" s="57"/>
      <c r="BP285" s="57"/>
      <c r="BQ285" s="57"/>
      <c r="BR285" s="57"/>
      <c r="BS285" s="57"/>
      <c r="BT285" s="57"/>
      <c r="BU285" s="57"/>
    </row>
    <row r="286" spans="1:73" x14ac:dyDescent="0.2">
      <c r="A286" s="58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7"/>
      <c r="AT286" s="57"/>
      <c r="AU286" s="57"/>
      <c r="AV286" s="57"/>
      <c r="AW286" s="57"/>
      <c r="AX286" s="57"/>
      <c r="AY286" s="57"/>
      <c r="AZ286" s="57"/>
      <c r="BA286" s="57"/>
      <c r="BB286" s="57"/>
      <c r="BC286" s="57"/>
      <c r="BD286" s="57"/>
      <c r="BE286" s="57"/>
      <c r="BF286" s="57"/>
      <c r="BG286" s="57"/>
      <c r="BH286" s="57"/>
      <c r="BI286" s="57"/>
      <c r="BJ286" s="57"/>
      <c r="BK286" s="57"/>
      <c r="BL286" s="57"/>
      <c r="BM286" s="57"/>
      <c r="BN286" s="57"/>
      <c r="BO286" s="57"/>
      <c r="BP286" s="57"/>
      <c r="BQ286" s="57"/>
      <c r="BR286" s="57"/>
      <c r="BS286" s="57"/>
      <c r="BT286" s="57"/>
      <c r="BU286" s="57"/>
    </row>
    <row r="287" spans="1:73" x14ac:dyDescent="0.2">
      <c r="A287" s="58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  <c r="AN287" s="57"/>
      <c r="AO287" s="57"/>
      <c r="AP287" s="57"/>
      <c r="AQ287" s="57"/>
      <c r="AR287" s="57"/>
      <c r="AS287" s="57"/>
      <c r="AT287" s="57"/>
      <c r="AU287" s="57"/>
      <c r="AV287" s="57"/>
      <c r="AW287" s="57"/>
      <c r="AX287" s="57"/>
      <c r="AY287" s="57"/>
      <c r="AZ287" s="57"/>
      <c r="BA287" s="57"/>
      <c r="BB287" s="57"/>
      <c r="BC287" s="57"/>
      <c r="BD287" s="57"/>
      <c r="BE287" s="57"/>
      <c r="BF287" s="57"/>
      <c r="BG287" s="57"/>
      <c r="BH287" s="57"/>
      <c r="BI287" s="57"/>
      <c r="BJ287" s="57"/>
      <c r="BK287" s="57"/>
      <c r="BL287" s="57"/>
      <c r="BM287" s="57"/>
      <c r="BN287" s="57"/>
      <c r="BO287" s="57"/>
      <c r="BP287" s="57"/>
      <c r="BQ287" s="57"/>
      <c r="BR287" s="57"/>
      <c r="BS287" s="57"/>
      <c r="BT287" s="57"/>
      <c r="BU287" s="57"/>
    </row>
    <row r="288" spans="1:73" x14ac:dyDescent="0.2">
      <c r="A288" s="58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  <c r="AM288" s="57"/>
      <c r="AN288" s="57"/>
      <c r="AO288" s="57"/>
      <c r="AP288" s="57"/>
      <c r="AQ288" s="57"/>
      <c r="AR288" s="57"/>
      <c r="AS288" s="57"/>
      <c r="AT288" s="57"/>
      <c r="AU288" s="57"/>
      <c r="AV288" s="57"/>
      <c r="AW288" s="57"/>
      <c r="AX288" s="57"/>
      <c r="AY288" s="57"/>
      <c r="AZ288" s="57"/>
      <c r="BA288" s="57"/>
      <c r="BB288" s="57"/>
      <c r="BC288" s="57"/>
      <c r="BD288" s="57"/>
      <c r="BE288" s="57"/>
      <c r="BF288" s="57"/>
      <c r="BG288" s="57"/>
      <c r="BH288" s="57"/>
      <c r="BI288" s="57"/>
      <c r="BJ288" s="57"/>
      <c r="BK288" s="57"/>
      <c r="BL288" s="57"/>
      <c r="BM288" s="57"/>
      <c r="BN288" s="57"/>
      <c r="BO288" s="57"/>
      <c r="BP288" s="57"/>
      <c r="BQ288" s="57"/>
      <c r="BR288" s="57"/>
      <c r="BS288" s="57"/>
      <c r="BT288" s="57"/>
      <c r="BU288" s="57"/>
    </row>
    <row r="289" spans="1:73" x14ac:dyDescent="0.2">
      <c r="A289" s="58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  <c r="AR289" s="57"/>
      <c r="AS289" s="57"/>
      <c r="AT289" s="57"/>
      <c r="AU289" s="57"/>
      <c r="AV289" s="57"/>
      <c r="AW289" s="57"/>
      <c r="AX289" s="57"/>
      <c r="AY289" s="57"/>
      <c r="AZ289" s="57"/>
      <c r="BA289" s="57"/>
      <c r="BB289" s="57"/>
      <c r="BC289" s="57"/>
      <c r="BD289" s="57"/>
      <c r="BE289" s="57"/>
      <c r="BF289" s="57"/>
      <c r="BG289" s="57"/>
      <c r="BH289" s="57"/>
      <c r="BI289" s="57"/>
      <c r="BJ289" s="57"/>
      <c r="BK289" s="57"/>
      <c r="BL289" s="57"/>
      <c r="BM289" s="57"/>
      <c r="BN289" s="57"/>
      <c r="BO289" s="57"/>
      <c r="BP289" s="57"/>
      <c r="BQ289" s="57"/>
      <c r="BR289" s="57"/>
      <c r="BS289" s="57"/>
      <c r="BT289" s="57"/>
      <c r="BU289" s="57"/>
    </row>
    <row r="290" spans="1:73" x14ac:dyDescent="0.2">
      <c r="A290" s="58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AR290" s="57"/>
      <c r="AS290" s="57"/>
      <c r="AT290" s="57"/>
      <c r="AU290" s="57"/>
      <c r="AV290" s="57"/>
      <c r="AW290" s="57"/>
      <c r="AX290" s="57"/>
      <c r="AY290" s="57"/>
      <c r="AZ290" s="57"/>
      <c r="BA290" s="57"/>
      <c r="BB290" s="57"/>
      <c r="BC290" s="57"/>
      <c r="BD290" s="57"/>
      <c r="BE290" s="57"/>
      <c r="BF290" s="57"/>
      <c r="BG290" s="57"/>
      <c r="BH290" s="57"/>
      <c r="BI290" s="57"/>
      <c r="BJ290" s="57"/>
      <c r="BK290" s="57"/>
      <c r="BL290" s="57"/>
      <c r="BM290" s="57"/>
      <c r="BN290" s="57"/>
      <c r="BO290" s="57"/>
      <c r="BP290" s="57"/>
      <c r="BQ290" s="57"/>
      <c r="BR290" s="57"/>
      <c r="BS290" s="57"/>
      <c r="BT290" s="57"/>
      <c r="BU290" s="57"/>
    </row>
    <row r="291" spans="1:73" x14ac:dyDescent="0.2">
      <c r="A291" s="58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7"/>
      <c r="AT291" s="57"/>
      <c r="AU291" s="57"/>
      <c r="AV291" s="57"/>
      <c r="AW291" s="57"/>
      <c r="AX291" s="57"/>
      <c r="AY291" s="57"/>
      <c r="AZ291" s="57"/>
      <c r="BA291" s="57"/>
      <c r="BB291" s="57"/>
      <c r="BC291" s="57"/>
      <c r="BD291" s="57"/>
      <c r="BE291" s="57"/>
      <c r="BF291" s="57"/>
      <c r="BG291" s="57"/>
      <c r="BH291" s="57"/>
      <c r="BI291" s="57"/>
      <c r="BJ291" s="57"/>
      <c r="BK291" s="57"/>
      <c r="BL291" s="57"/>
      <c r="BM291" s="57"/>
      <c r="BN291" s="57"/>
      <c r="BO291" s="57"/>
      <c r="BP291" s="57"/>
      <c r="BQ291" s="57"/>
      <c r="BR291" s="57"/>
      <c r="BS291" s="57"/>
      <c r="BT291" s="57"/>
      <c r="BU291" s="57"/>
    </row>
    <row r="292" spans="1:73" x14ac:dyDescent="0.2">
      <c r="A292" s="58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  <c r="AL292" s="57"/>
      <c r="AM292" s="57"/>
      <c r="AN292" s="57"/>
      <c r="AO292" s="57"/>
      <c r="AP292" s="57"/>
      <c r="AQ292" s="57"/>
      <c r="AR292" s="57"/>
      <c r="AS292" s="57"/>
      <c r="AT292" s="57"/>
      <c r="AU292" s="57"/>
      <c r="AV292" s="57"/>
      <c r="AW292" s="57"/>
      <c r="AX292" s="57"/>
      <c r="AY292" s="57"/>
      <c r="AZ292" s="57"/>
      <c r="BA292" s="57"/>
      <c r="BB292" s="57"/>
      <c r="BC292" s="57"/>
      <c r="BD292" s="57"/>
      <c r="BE292" s="57"/>
      <c r="BF292" s="57"/>
      <c r="BG292" s="57"/>
      <c r="BH292" s="57"/>
      <c r="BI292" s="57"/>
      <c r="BJ292" s="57"/>
      <c r="BK292" s="57"/>
      <c r="BL292" s="57"/>
      <c r="BM292" s="57"/>
      <c r="BN292" s="57"/>
      <c r="BO292" s="57"/>
      <c r="BP292" s="57"/>
      <c r="BQ292" s="57"/>
      <c r="BR292" s="57"/>
      <c r="BS292" s="57"/>
      <c r="BT292" s="57"/>
      <c r="BU292" s="57"/>
    </row>
    <row r="293" spans="1:73" x14ac:dyDescent="0.2">
      <c r="A293" s="58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/>
      <c r="AK293" s="57"/>
      <c r="AL293" s="57"/>
      <c r="AM293" s="57"/>
      <c r="AN293" s="57"/>
      <c r="AO293" s="57"/>
      <c r="AP293" s="57"/>
      <c r="AQ293" s="57"/>
      <c r="AR293" s="57"/>
      <c r="AS293" s="57"/>
      <c r="AT293" s="57"/>
      <c r="AU293" s="57"/>
      <c r="AV293" s="57"/>
      <c r="AW293" s="57"/>
      <c r="AX293" s="57"/>
      <c r="AY293" s="57"/>
      <c r="AZ293" s="57"/>
      <c r="BA293" s="57"/>
      <c r="BB293" s="57"/>
      <c r="BC293" s="57"/>
      <c r="BD293" s="57"/>
      <c r="BE293" s="57"/>
      <c r="BF293" s="57"/>
      <c r="BG293" s="57"/>
      <c r="BH293" s="57"/>
      <c r="BI293" s="57"/>
      <c r="BJ293" s="57"/>
      <c r="BK293" s="57"/>
      <c r="BL293" s="57"/>
      <c r="BM293" s="57"/>
      <c r="BN293" s="57"/>
      <c r="BO293" s="57"/>
      <c r="BP293" s="57"/>
      <c r="BQ293" s="57"/>
      <c r="BR293" s="57"/>
      <c r="BS293" s="57"/>
      <c r="BT293" s="57"/>
      <c r="BU293" s="57"/>
    </row>
    <row r="294" spans="1:73" x14ac:dyDescent="0.2">
      <c r="A294" s="58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7"/>
      <c r="AV294" s="57"/>
      <c r="AW294" s="57"/>
      <c r="AX294" s="57"/>
      <c r="AY294" s="57"/>
      <c r="AZ294" s="57"/>
      <c r="BA294" s="57"/>
      <c r="BB294" s="57"/>
      <c r="BC294" s="57"/>
      <c r="BD294" s="57"/>
      <c r="BE294" s="57"/>
      <c r="BF294" s="57"/>
      <c r="BG294" s="57"/>
      <c r="BH294" s="57"/>
      <c r="BI294" s="57"/>
      <c r="BJ294" s="57"/>
      <c r="BK294" s="57"/>
      <c r="BL294" s="57"/>
      <c r="BM294" s="57"/>
      <c r="BN294" s="57"/>
      <c r="BO294" s="57"/>
      <c r="BP294" s="57"/>
      <c r="BQ294" s="57"/>
      <c r="BR294" s="57"/>
      <c r="BS294" s="57"/>
      <c r="BT294" s="57"/>
      <c r="BU294" s="57"/>
    </row>
    <row r="295" spans="1:73" x14ac:dyDescent="0.2">
      <c r="A295" s="58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  <c r="AR295" s="57"/>
      <c r="AS295" s="57"/>
      <c r="AT295" s="57"/>
      <c r="AU295" s="57"/>
      <c r="AV295" s="57"/>
      <c r="AW295" s="57"/>
      <c r="AX295" s="57"/>
      <c r="AY295" s="57"/>
      <c r="AZ295" s="57"/>
      <c r="BA295" s="57"/>
      <c r="BB295" s="57"/>
      <c r="BC295" s="57"/>
      <c r="BD295" s="57"/>
      <c r="BE295" s="57"/>
      <c r="BF295" s="57"/>
      <c r="BG295" s="57"/>
      <c r="BH295" s="57"/>
      <c r="BI295" s="57"/>
      <c r="BJ295" s="57"/>
      <c r="BK295" s="57"/>
      <c r="BL295" s="57"/>
      <c r="BM295" s="57"/>
      <c r="BN295" s="57"/>
      <c r="BO295" s="57"/>
      <c r="BP295" s="57"/>
      <c r="BQ295" s="57"/>
      <c r="BR295" s="57"/>
      <c r="BS295" s="57"/>
      <c r="BT295" s="57"/>
      <c r="BU295" s="57"/>
    </row>
    <row r="296" spans="1:73" x14ac:dyDescent="0.2">
      <c r="A296" s="58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  <c r="AN296" s="57"/>
      <c r="AO296" s="57"/>
      <c r="AP296" s="57"/>
      <c r="AQ296" s="57"/>
      <c r="AR296" s="57"/>
      <c r="AS296" s="57"/>
      <c r="AT296" s="57"/>
      <c r="AU296" s="57"/>
      <c r="AV296" s="57"/>
      <c r="AW296" s="57"/>
      <c r="AX296" s="57"/>
      <c r="AY296" s="57"/>
      <c r="AZ296" s="57"/>
      <c r="BA296" s="57"/>
      <c r="BB296" s="57"/>
      <c r="BC296" s="57"/>
      <c r="BD296" s="57"/>
      <c r="BE296" s="57"/>
      <c r="BF296" s="57"/>
      <c r="BG296" s="57"/>
      <c r="BH296" s="57"/>
      <c r="BI296" s="57"/>
      <c r="BJ296" s="57"/>
      <c r="BK296" s="57"/>
      <c r="BL296" s="57"/>
      <c r="BM296" s="57"/>
      <c r="BN296" s="57"/>
      <c r="BO296" s="57"/>
      <c r="BP296" s="57"/>
      <c r="BQ296" s="57"/>
      <c r="BR296" s="57"/>
      <c r="BS296" s="57"/>
      <c r="BT296" s="57"/>
      <c r="BU296" s="57"/>
    </row>
    <row r="297" spans="1:73" x14ac:dyDescent="0.2">
      <c r="A297" s="58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  <c r="AM297" s="57"/>
      <c r="AN297" s="57"/>
      <c r="AO297" s="57"/>
      <c r="AP297" s="57"/>
      <c r="AQ297" s="57"/>
      <c r="AR297" s="57"/>
      <c r="AS297" s="57"/>
      <c r="AT297" s="57"/>
      <c r="AU297" s="57"/>
      <c r="AV297" s="57"/>
      <c r="AW297" s="57"/>
      <c r="AX297" s="57"/>
      <c r="AY297" s="57"/>
      <c r="AZ297" s="57"/>
      <c r="BA297" s="57"/>
      <c r="BB297" s="57"/>
      <c r="BC297" s="57"/>
      <c r="BD297" s="57"/>
      <c r="BE297" s="57"/>
      <c r="BF297" s="57"/>
      <c r="BG297" s="57"/>
      <c r="BH297" s="57"/>
      <c r="BI297" s="57"/>
      <c r="BJ297" s="57"/>
      <c r="BK297" s="57"/>
      <c r="BL297" s="57"/>
      <c r="BM297" s="57"/>
      <c r="BN297" s="57"/>
      <c r="BO297" s="57"/>
      <c r="BP297" s="57"/>
      <c r="BQ297" s="57"/>
      <c r="BR297" s="57"/>
      <c r="BS297" s="57"/>
      <c r="BT297" s="57"/>
      <c r="BU297" s="57"/>
    </row>
    <row r="298" spans="1:73" x14ac:dyDescent="0.2">
      <c r="A298" s="58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  <c r="AR298" s="57"/>
      <c r="AS298" s="57"/>
      <c r="AT298" s="57"/>
      <c r="AU298" s="57"/>
      <c r="AV298" s="57"/>
      <c r="AW298" s="57"/>
      <c r="AX298" s="57"/>
      <c r="AY298" s="57"/>
      <c r="AZ298" s="57"/>
      <c r="BA298" s="57"/>
      <c r="BB298" s="57"/>
      <c r="BC298" s="57"/>
      <c r="BD298" s="57"/>
      <c r="BE298" s="57"/>
      <c r="BF298" s="57"/>
      <c r="BG298" s="57"/>
      <c r="BH298" s="57"/>
      <c r="BI298" s="57"/>
      <c r="BJ298" s="57"/>
      <c r="BK298" s="57"/>
      <c r="BL298" s="57"/>
      <c r="BM298" s="57"/>
      <c r="BN298" s="57"/>
      <c r="BO298" s="57"/>
      <c r="BP298" s="57"/>
      <c r="BQ298" s="57"/>
      <c r="BR298" s="57"/>
      <c r="BS298" s="57"/>
      <c r="BT298" s="57"/>
      <c r="BU298" s="57"/>
    </row>
    <row r="299" spans="1:73" x14ac:dyDescent="0.2">
      <c r="A299" s="58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/>
      <c r="AK299" s="57"/>
      <c r="AL299" s="57"/>
      <c r="AM299" s="57"/>
      <c r="AN299" s="57"/>
      <c r="AO299" s="57"/>
      <c r="AP299" s="57"/>
      <c r="AQ299" s="57"/>
      <c r="AR299" s="57"/>
      <c r="AS299" s="57"/>
      <c r="AT299" s="57"/>
      <c r="AU299" s="57"/>
      <c r="AV299" s="57"/>
      <c r="AW299" s="57"/>
      <c r="AX299" s="57"/>
      <c r="AY299" s="57"/>
      <c r="AZ299" s="57"/>
      <c r="BA299" s="57"/>
      <c r="BB299" s="57"/>
      <c r="BC299" s="57"/>
      <c r="BD299" s="57"/>
      <c r="BE299" s="57"/>
      <c r="BF299" s="57"/>
      <c r="BG299" s="57"/>
      <c r="BH299" s="57"/>
      <c r="BI299" s="57"/>
      <c r="BJ299" s="57"/>
      <c r="BK299" s="57"/>
      <c r="BL299" s="57"/>
      <c r="BM299" s="57"/>
      <c r="BN299" s="57"/>
      <c r="BO299" s="57"/>
      <c r="BP299" s="57"/>
      <c r="BQ299" s="57"/>
      <c r="BR299" s="57"/>
      <c r="BS299" s="57"/>
      <c r="BT299" s="57"/>
      <c r="BU299" s="57"/>
    </row>
    <row r="300" spans="1:73" x14ac:dyDescent="0.2">
      <c r="A300" s="58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  <c r="AR300" s="57"/>
      <c r="AS300" s="57"/>
      <c r="AT300" s="57"/>
      <c r="AU300" s="57"/>
      <c r="AV300" s="57"/>
      <c r="AW300" s="57"/>
      <c r="AX300" s="57"/>
      <c r="AY300" s="57"/>
      <c r="AZ300" s="57"/>
      <c r="BA300" s="57"/>
      <c r="BB300" s="57"/>
      <c r="BC300" s="57"/>
      <c r="BD300" s="57"/>
      <c r="BE300" s="57"/>
      <c r="BF300" s="57"/>
      <c r="BG300" s="57"/>
      <c r="BH300" s="57"/>
      <c r="BI300" s="57"/>
      <c r="BJ300" s="57"/>
      <c r="BK300" s="57"/>
      <c r="BL300" s="57"/>
      <c r="BM300" s="57"/>
      <c r="BN300" s="57"/>
      <c r="BO300" s="57"/>
      <c r="BP300" s="57"/>
      <c r="BQ300" s="57"/>
      <c r="BR300" s="57"/>
      <c r="BS300" s="57"/>
      <c r="BT300" s="57"/>
      <c r="BU300" s="57"/>
    </row>
    <row r="301" spans="1:73" x14ac:dyDescent="0.2">
      <c r="A301" s="58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  <c r="AR301" s="57"/>
      <c r="AS301" s="57"/>
      <c r="AT301" s="57"/>
      <c r="AU301" s="57"/>
      <c r="AV301" s="57"/>
      <c r="AW301" s="57"/>
      <c r="AX301" s="57"/>
      <c r="AY301" s="57"/>
      <c r="AZ301" s="57"/>
      <c r="BA301" s="57"/>
      <c r="BB301" s="57"/>
      <c r="BC301" s="57"/>
      <c r="BD301" s="57"/>
      <c r="BE301" s="57"/>
      <c r="BF301" s="57"/>
      <c r="BG301" s="57"/>
      <c r="BH301" s="57"/>
      <c r="BI301" s="57"/>
      <c r="BJ301" s="57"/>
      <c r="BK301" s="57"/>
      <c r="BL301" s="57"/>
      <c r="BM301" s="57"/>
      <c r="BN301" s="57"/>
      <c r="BO301" s="57"/>
      <c r="BP301" s="57"/>
      <c r="BQ301" s="57"/>
      <c r="BR301" s="57"/>
      <c r="BS301" s="57"/>
      <c r="BT301" s="57"/>
      <c r="BU301" s="57"/>
    </row>
    <row r="302" spans="1:73" x14ac:dyDescent="0.2">
      <c r="A302" s="58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  <c r="AR302" s="57"/>
      <c r="AS302" s="57"/>
      <c r="AT302" s="57"/>
      <c r="AU302" s="57"/>
      <c r="AV302" s="57"/>
      <c r="AW302" s="57"/>
      <c r="AX302" s="57"/>
      <c r="AY302" s="57"/>
      <c r="AZ302" s="57"/>
      <c r="BA302" s="57"/>
      <c r="BB302" s="57"/>
      <c r="BC302" s="57"/>
      <c r="BD302" s="57"/>
      <c r="BE302" s="57"/>
      <c r="BF302" s="57"/>
      <c r="BG302" s="57"/>
      <c r="BH302" s="57"/>
      <c r="BI302" s="57"/>
      <c r="BJ302" s="57"/>
      <c r="BK302" s="57"/>
      <c r="BL302" s="57"/>
      <c r="BM302" s="57"/>
      <c r="BN302" s="57"/>
      <c r="BO302" s="57"/>
      <c r="BP302" s="57"/>
      <c r="BQ302" s="57"/>
      <c r="BR302" s="57"/>
      <c r="BS302" s="57"/>
      <c r="BT302" s="57"/>
      <c r="BU302" s="57"/>
    </row>
    <row r="303" spans="1:73" x14ac:dyDescent="0.2">
      <c r="A303" s="58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  <c r="AN303" s="57"/>
      <c r="AO303" s="57"/>
      <c r="AP303" s="57"/>
      <c r="AQ303" s="57"/>
      <c r="AR303" s="57"/>
      <c r="AS303" s="57"/>
      <c r="AT303" s="57"/>
      <c r="AU303" s="57"/>
      <c r="AV303" s="57"/>
      <c r="AW303" s="57"/>
      <c r="AX303" s="57"/>
      <c r="AY303" s="57"/>
      <c r="AZ303" s="57"/>
      <c r="BA303" s="57"/>
      <c r="BB303" s="57"/>
      <c r="BC303" s="57"/>
      <c r="BD303" s="57"/>
      <c r="BE303" s="57"/>
      <c r="BF303" s="57"/>
      <c r="BG303" s="57"/>
      <c r="BH303" s="57"/>
      <c r="BI303" s="57"/>
      <c r="BJ303" s="57"/>
      <c r="BK303" s="57"/>
      <c r="BL303" s="57"/>
      <c r="BM303" s="57"/>
      <c r="BN303" s="57"/>
      <c r="BO303" s="57"/>
      <c r="BP303" s="57"/>
      <c r="BQ303" s="57"/>
      <c r="BR303" s="57"/>
      <c r="BS303" s="57"/>
      <c r="BT303" s="57"/>
      <c r="BU303" s="57"/>
    </row>
    <row r="304" spans="1:73" x14ac:dyDescent="0.2">
      <c r="A304" s="58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  <c r="AL304" s="57"/>
      <c r="AM304" s="57"/>
      <c r="AN304" s="57"/>
      <c r="AO304" s="57"/>
      <c r="AP304" s="57"/>
      <c r="AQ304" s="57"/>
      <c r="AR304" s="57"/>
      <c r="AS304" s="57"/>
      <c r="AT304" s="57"/>
      <c r="AU304" s="57"/>
      <c r="AV304" s="57"/>
      <c r="AW304" s="57"/>
      <c r="AX304" s="57"/>
      <c r="AY304" s="57"/>
      <c r="AZ304" s="57"/>
      <c r="BA304" s="57"/>
      <c r="BB304" s="57"/>
      <c r="BC304" s="57"/>
      <c r="BD304" s="57"/>
      <c r="BE304" s="57"/>
      <c r="BF304" s="57"/>
      <c r="BG304" s="57"/>
      <c r="BH304" s="57"/>
      <c r="BI304" s="57"/>
      <c r="BJ304" s="57"/>
      <c r="BK304" s="57"/>
      <c r="BL304" s="57"/>
      <c r="BM304" s="57"/>
      <c r="BN304" s="57"/>
      <c r="BO304" s="57"/>
      <c r="BP304" s="57"/>
      <c r="BQ304" s="57"/>
      <c r="BR304" s="57"/>
      <c r="BS304" s="57"/>
      <c r="BT304" s="57"/>
      <c r="BU304" s="57"/>
    </row>
    <row r="305" spans="1:73" x14ac:dyDescent="0.2">
      <c r="A305" s="58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  <c r="AL305" s="57"/>
      <c r="AM305" s="57"/>
      <c r="AN305" s="57"/>
      <c r="AO305" s="57"/>
      <c r="AP305" s="57"/>
      <c r="AQ305" s="57"/>
      <c r="AR305" s="57"/>
      <c r="AS305" s="57"/>
      <c r="AT305" s="57"/>
      <c r="AU305" s="57"/>
      <c r="AV305" s="57"/>
      <c r="AW305" s="57"/>
      <c r="AX305" s="57"/>
      <c r="AY305" s="57"/>
      <c r="AZ305" s="57"/>
      <c r="BA305" s="57"/>
      <c r="BB305" s="57"/>
      <c r="BC305" s="57"/>
      <c r="BD305" s="57"/>
      <c r="BE305" s="57"/>
      <c r="BF305" s="57"/>
      <c r="BG305" s="57"/>
      <c r="BH305" s="57"/>
      <c r="BI305" s="57"/>
      <c r="BJ305" s="57"/>
      <c r="BK305" s="57"/>
      <c r="BL305" s="57"/>
      <c r="BM305" s="57"/>
      <c r="BN305" s="57"/>
      <c r="BO305" s="57"/>
      <c r="BP305" s="57"/>
      <c r="BQ305" s="57"/>
      <c r="BR305" s="57"/>
      <c r="BS305" s="57"/>
      <c r="BT305" s="57"/>
      <c r="BU305" s="57"/>
    </row>
    <row r="306" spans="1:73" x14ac:dyDescent="0.2">
      <c r="A306" s="58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7"/>
      <c r="AN306" s="57"/>
      <c r="AO306" s="57"/>
      <c r="AP306" s="57"/>
      <c r="AQ306" s="57"/>
      <c r="AR306" s="57"/>
      <c r="AS306" s="57"/>
      <c r="AT306" s="57"/>
      <c r="AU306" s="57"/>
      <c r="AV306" s="57"/>
      <c r="AW306" s="57"/>
      <c r="AX306" s="57"/>
      <c r="AY306" s="57"/>
      <c r="AZ306" s="57"/>
      <c r="BA306" s="57"/>
      <c r="BB306" s="57"/>
      <c r="BC306" s="57"/>
      <c r="BD306" s="57"/>
      <c r="BE306" s="57"/>
      <c r="BF306" s="57"/>
      <c r="BG306" s="57"/>
      <c r="BH306" s="57"/>
      <c r="BI306" s="57"/>
      <c r="BJ306" s="57"/>
      <c r="BK306" s="57"/>
      <c r="BL306" s="57"/>
      <c r="BM306" s="57"/>
      <c r="BN306" s="57"/>
      <c r="BO306" s="57"/>
      <c r="BP306" s="57"/>
      <c r="BQ306" s="57"/>
      <c r="BR306" s="57"/>
      <c r="BS306" s="57"/>
      <c r="BT306" s="57"/>
      <c r="BU306" s="57"/>
    </row>
    <row r="307" spans="1:73" x14ac:dyDescent="0.2">
      <c r="A307" s="58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  <c r="AN307" s="57"/>
      <c r="AO307" s="57"/>
      <c r="AP307" s="57"/>
      <c r="AQ307" s="57"/>
      <c r="AR307" s="57"/>
      <c r="AS307" s="57"/>
      <c r="AT307" s="57"/>
      <c r="AU307" s="57"/>
      <c r="AV307" s="57"/>
      <c r="AW307" s="57"/>
      <c r="AX307" s="57"/>
      <c r="AY307" s="57"/>
      <c r="AZ307" s="57"/>
      <c r="BA307" s="57"/>
      <c r="BB307" s="57"/>
      <c r="BC307" s="57"/>
      <c r="BD307" s="57"/>
      <c r="BE307" s="57"/>
      <c r="BF307" s="57"/>
      <c r="BG307" s="57"/>
      <c r="BH307" s="57"/>
      <c r="BI307" s="57"/>
      <c r="BJ307" s="57"/>
      <c r="BK307" s="57"/>
      <c r="BL307" s="57"/>
      <c r="BM307" s="57"/>
      <c r="BN307" s="57"/>
      <c r="BO307" s="57"/>
      <c r="BP307" s="57"/>
      <c r="BQ307" s="57"/>
      <c r="BR307" s="57"/>
      <c r="BS307" s="57"/>
      <c r="BT307" s="57"/>
      <c r="BU307" s="57"/>
    </row>
    <row r="308" spans="1:73" x14ac:dyDescent="0.2">
      <c r="A308" s="58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  <c r="AR308" s="57"/>
      <c r="AS308" s="57"/>
      <c r="AT308" s="57"/>
      <c r="AU308" s="57"/>
      <c r="AV308" s="57"/>
      <c r="AW308" s="57"/>
      <c r="AX308" s="57"/>
      <c r="AY308" s="57"/>
      <c r="AZ308" s="57"/>
      <c r="BA308" s="57"/>
      <c r="BB308" s="57"/>
      <c r="BC308" s="57"/>
      <c r="BD308" s="57"/>
      <c r="BE308" s="57"/>
      <c r="BF308" s="57"/>
      <c r="BG308" s="57"/>
      <c r="BH308" s="57"/>
      <c r="BI308" s="57"/>
      <c r="BJ308" s="57"/>
      <c r="BK308" s="57"/>
      <c r="BL308" s="57"/>
      <c r="BM308" s="57"/>
      <c r="BN308" s="57"/>
      <c r="BO308" s="57"/>
      <c r="BP308" s="57"/>
      <c r="BQ308" s="57"/>
      <c r="BR308" s="57"/>
      <c r="BS308" s="57"/>
      <c r="BT308" s="57"/>
      <c r="BU308" s="57"/>
    </row>
    <row r="309" spans="1:73" x14ac:dyDescent="0.2">
      <c r="A309" s="58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  <c r="AL309" s="57"/>
      <c r="AM309" s="57"/>
      <c r="AN309" s="57"/>
      <c r="AO309" s="57"/>
      <c r="AP309" s="57"/>
      <c r="AQ309" s="57"/>
      <c r="AR309" s="57"/>
      <c r="AS309" s="57"/>
      <c r="AT309" s="57"/>
      <c r="AU309" s="57"/>
      <c r="AV309" s="57"/>
      <c r="AW309" s="57"/>
      <c r="AX309" s="57"/>
      <c r="AY309" s="57"/>
      <c r="AZ309" s="57"/>
      <c r="BA309" s="57"/>
      <c r="BB309" s="57"/>
      <c r="BC309" s="57"/>
      <c r="BD309" s="57"/>
      <c r="BE309" s="57"/>
      <c r="BF309" s="57"/>
      <c r="BG309" s="57"/>
      <c r="BH309" s="57"/>
      <c r="BI309" s="57"/>
      <c r="BJ309" s="57"/>
      <c r="BK309" s="57"/>
      <c r="BL309" s="57"/>
      <c r="BM309" s="57"/>
      <c r="BN309" s="57"/>
      <c r="BO309" s="57"/>
      <c r="BP309" s="57"/>
      <c r="BQ309" s="57"/>
      <c r="BR309" s="57"/>
      <c r="BS309" s="57"/>
      <c r="BT309" s="57"/>
      <c r="BU309" s="57"/>
    </row>
    <row r="310" spans="1:73" x14ac:dyDescent="0.2">
      <c r="A310" s="58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57"/>
      <c r="AU310" s="57"/>
      <c r="AV310" s="57"/>
      <c r="AW310" s="57"/>
      <c r="AX310" s="57"/>
      <c r="AY310" s="57"/>
      <c r="AZ310" s="57"/>
      <c r="BA310" s="57"/>
      <c r="BB310" s="57"/>
      <c r="BC310" s="57"/>
      <c r="BD310" s="57"/>
      <c r="BE310" s="57"/>
      <c r="BF310" s="57"/>
      <c r="BG310" s="57"/>
      <c r="BH310" s="57"/>
      <c r="BI310" s="57"/>
      <c r="BJ310" s="57"/>
      <c r="BK310" s="57"/>
      <c r="BL310" s="57"/>
      <c r="BM310" s="57"/>
      <c r="BN310" s="57"/>
      <c r="BO310" s="57"/>
      <c r="BP310" s="57"/>
      <c r="BQ310" s="57"/>
      <c r="BR310" s="57"/>
      <c r="BS310" s="57"/>
      <c r="BT310" s="57"/>
      <c r="BU310" s="57"/>
    </row>
    <row r="311" spans="1:73" x14ac:dyDescent="0.2">
      <c r="A311" s="58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/>
      <c r="AK311" s="57"/>
      <c r="AL311" s="57"/>
      <c r="AM311" s="57"/>
      <c r="AN311" s="57"/>
      <c r="AO311" s="57"/>
      <c r="AP311" s="57"/>
      <c r="AQ311" s="57"/>
      <c r="AR311" s="57"/>
      <c r="AS311" s="57"/>
      <c r="AT311" s="57"/>
      <c r="AU311" s="57"/>
      <c r="AV311" s="57"/>
      <c r="AW311" s="57"/>
      <c r="AX311" s="57"/>
      <c r="AY311" s="57"/>
      <c r="AZ311" s="57"/>
      <c r="BA311" s="57"/>
      <c r="BB311" s="57"/>
      <c r="BC311" s="57"/>
      <c r="BD311" s="57"/>
      <c r="BE311" s="57"/>
      <c r="BF311" s="57"/>
      <c r="BG311" s="57"/>
      <c r="BH311" s="57"/>
      <c r="BI311" s="57"/>
      <c r="BJ311" s="57"/>
      <c r="BK311" s="57"/>
      <c r="BL311" s="57"/>
      <c r="BM311" s="57"/>
      <c r="BN311" s="57"/>
      <c r="BO311" s="57"/>
      <c r="BP311" s="57"/>
      <c r="BQ311" s="57"/>
      <c r="BR311" s="57"/>
      <c r="BS311" s="57"/>
      <c r="BT311" s="57"/>
      <c r="BU311" s="57"/>
    </row>
    <row r="312" spans="1:73" x14ac:dyDescent="0.2">
      <c r="A312" s="58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  <c r="AR312" s="57"/>
      <c r="AS312" s="57"/>
      <c r="AT312" s="57"/>
      <c r="AU312" s="57"/>
      <c r="AV312" s="57"/>
      <c r="AW312" s="57"/>
      <c r="AX312" s="57"/>
      <c r="AY312" s="57"/>
      <c r="AZ312" s="57"/>
      <c r="BA312" s="57"/>
      <c r="BB312" s="57"/>
      <c r="BC312" s="57"/>
      <c r="BD312" s="57"/>
      <c r="BE312" s="57"/>
      <c r="BF312" s="57"/>
      <c r="BG312" s="57"/>
      <c r="BH312" s="57"/>
      <c r="BI312" s="57"/>
      <c r="BJ312" s="57"/>
      <c r="BK312" s="57"/>
      <c r="BL312" s="57"/>
      <c r="BM312" s="57"/>
      <c r="BN312" s="57"/>
      <c r="BO312" s="57"/>
      <c r="BP312" s="57"/>
      <c r="BQ312" s="57"/>
      <c r="BR312" s="57"/>
      <c r="BS312" s="57"/>
      <c r="BT312" s="57"/>
      <c r="BU312" s="57"/>
    </row>
    <row r="313" spans="1:73" x14ac:dyDescent="0.2">
      <c r="A313" s="58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/>
      <c r="AK313" s="57"/>
      <c r="AL313" s="57"/>
      <c r="AM313" s="57"/>
      <c r="AN313" s="57"/>
      <c r="AO313" s="57"/>
      <c r="AP313" s="57"/>
      <c r="AQ313" s="57"/>
      <c r="AR313" s="57"/>
      <c r="AS313" s="57"/>
      <c r="AT313" s="57"/>
      <c r="AU313" s="57"/>
      <c r="AV313" s="57"/>
      <c r="AW313" s="57"/>
      <c r="AX313" s="57"/>
      <c r="AY313" s="57"/>
      <c r="AZ313" s="57"/>
      <c r="BA313" s="57"/>
      <c r="BB313" s="57"/>
      <c r="BC313" s="57"/>
      <c r="BD313" s="57"/>
      <c r="BE313" s="57"/>
      <c r="BF313" s="57"/>
      <c r="BG313" s="57"/>
      <c r="BH313" s="57"/>
      <c r="BI313" s="57"/>
      <c r="BJ313" s="57"/>
      <c r="BK313" s="57"/>
      <c r="BL313" s="57"/>
      <c r="BM313" s="57"/>
      <c r="BN313" s="57"/>
      <c r="BO313" s="57"/>
      <c r="BP313" s="57"/>
      <c r="BQ313" s="57"/>
      <c r="BR313" s="57"/>
      <c r="BS313" s="57"/>
      <c r="BT313" s="57"/>
      <c r="BU313" s="57"/>
    </row>
    <row r="314" spans="1:73" x14ac:dyDescent="0.2">
      <c r="A314" s="58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/>
      <c r="AK314" s="57"/>
      <c r="AL314" s="57"/>
      <c r="AM314" s="57"/>
      <c r="AN314" s="57"/>
      <c r="AO314" s="57"/>
      <c r="AP314" s="57"/>
      <c r="AQ314" s="57"/>
      <c r="AR314" s="57"/>
      <c r="AS314" s="57"/>
      <c r="AT314" s="57"/>
      <c r="AU314" s="57"/>
      <c r="AV314" s="57"/>
      <c r="AW314" s="57"/>
      <c r="AX314" s="57"/>
      <c r="AY314" s="57"/>
      <c r="AZ314" s="57"/>
      <c r="BA314" s="57"/>
      <c r="BB314" s="57"/>
      <c r="BC314" s="57"/>
      <c r="BD314" s="57"/>
      <c r="BE314" s="57"/>
      <c r="BF314" s="57"/>
      <c r="BG314" s="57"/>
      <c r="BH314" s="57"/>
      <c r="BI314" s="57"/>
      <c r="BJ314" s="57"/>
      <c r="BK314" s="57"/>
      <c r="BL314" s="57"/>
      <c r="BM314" s="57"/>
      <c r="BN314" s="57"/>
      <c r="BO314" s="57"/>
      <c r="BP314" s="57"/>
      <c r="BQ314" s="57"/>
      <c r="BR314" s="57"/>
      <c r="BS314" s="57"/>
      <c r="BT314" s="57"/>
      <c r="BU314" s="57"/>
    </row>
    <row r="315" spans="1:73" x14ac:dyDescent="0.2">
      <c r="A315" s="58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7"/>
      <c r="AT315" s="57"/>
      <c r="AU315" s="57"/>
      <c r="AV315" s="57"/>
      <c r="AW315" s="57"/>
      <c r="AX315" s="57"/>
      <c r="AY315" s="57"/>
      <c r="AZ315" s="57"/>
      <c r="BA315" s="57"/>
      <c r="BB315" s="57"/>
      <c r="BC315" s="57"/>
      <c r="BD315" s="57"/>
      <c r="BE315" s="57"/>
      <c r="BF315" s="57"/>
      <c r="BG315" s="57"/>
      <c r="BH315" s="57"/>
      <c r="BI315" s="57"/>
      <c r="BJ315" s="57"/>
      <c r="BK315" s="57"/>
      <c r="BL315" s="57"/>
      <c r="BM315" s="57"/>
      <c r="BN315" s="57"/>
      <c r="BO315" s="57"/>
      <c r="BP315" s="57"/>
      <c r="BQ315" s="57"/>
      <c r="BR315" s="57"/>
      <c r="BS315" s="57"/>
      <c r="BT315" s="57"/>
      <c r="BU315" s="57"/>
    </row>
    <row r="316" spans="1:73" x14ac:dyDescent="0.2">
      <c r="A316" s="58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  <c r="AR316" s="57"/>
      <c r="AS316" s="57"/>
      <c r="AT316" s="57"/>
      <c r="AU316" s="57"/>
      <c r="AV316" s="57"/>
      <c r="AW316" s="57"/>
      <c r="AX316" s="57"/>
      <c r="AY316" s="57"/>
      <c r="AZ316" s="57"/>
      <c r="BA316" s="57"/>
      <c r="BB316" s="57"/>
      <c r="BC316" s="57"/>
      <c r="BD316" s="57"/>
      <c r="BE316" s="57"/>
      <c r="BF316" s="57"/>
      <c r="BG316" s="57"/>
      <c r="BH316" s="57"/>
      <c r="BI316" s="57"/>
      <c r="BJ316" s="57"/>
      <c r="BK316" s="57"/>
      <c r="BL316" s="57"/>
      <c r="BM316" s="57"/>
      <c r="BN316" s="57"/>
      <c r="BO316" s="57"/>
      <c r="BP316" s="57"/>
      <c r="BQ316" s="57"/>
      <c r="BR316" s="57"/>
      <c r="BS316" s="57"/>
      <c r="BT316" s="57"/>
      <c r="BU316" s="57"/>
    </row>
    <row r="317" spans="1:73" x14ac:dyDescent="0.2">
      <c r="A317" s="58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  <c r="AT317" s="57"/>
      <c r="AU317" s="57"/>
      <c r="AV317" s="57"/>
      <c r="AW317" s="57"/>
      <c r="AX317" s="57"/>
      <c r="AY317" s="57"/>
      <c r="AZ317" s="57"/>
      <c r="BA317" s="57"/>
      <c r="BB317" s="57"/>
      <c r="BC317" s="57"/>
      <c r="BD317" s="57"/>
      <c r="BE317" s="57"/>
      <c r="BF317" s="57"/>
      <c r="BG317" s="57"/>
      <c r="BH317" s="57"/>
      <c r="BI317" s="57"/>
      <c r="BJ317" s="57"/>
      <c r="BK317" s="57"/>
      <c r="BL317" s="57"/>
      <c r="BM317" s="57"/>
      <c r="BN317" s="57"/>
      <c r="BO317" s="57"/>
      <c r="BP317" s="57"/>
      <c r="BQ317" s="57"/>
      <c r="BR317" s="57"/>
      <c r="BS317" s="57"/>
      <c r="BT317" s="57"/>
      <c r="BU317" s="57"/>
    </row>
    <row r="318" spans="1:73" x14ac:dyDescent="0.2">
      <c r="A318" s="58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/>
      <c r="AK318" s="57"/>
      <c r="AL318" s="57"/>
      <c r="AM318" s="57"/>
      <c r="AN318" s="57"/>
      <c r="AO318" s="57"/>
      <c r="AP318" s="57"/>
      <c r="AQ318" s="57"/>
      <c r="AR318" s="57"/>
      <c r="AS318" s="57"/>
      <c r="AT318" s="57"/>
      <c r="AU318" s="57"/>
      <c r="AV318" s="57"/>
      <c r="AW318" s="57"/>
      <c r="AX318" s="57"/>
      <c r="AY318" s="57"/>
      <c r="AZ318" s="57"/>
      <c r="BA318" s="57"/>
      <c r="BB318" s="57"/>
      <c r="BC318" s="57"/>
      <c r="BD318" s="57"/>
      <c r="BE318" s="57"/>
      <c r="BF318" s="57"/>
      <c r="BG318" s="57"/>
      <c r="BH318" s="57"/>
      <c r="BI318" s="57"/>
      <c r="BJ318" s="57"/>
      <c r="BK318" s="57"/>
      <c r="BL318" s="57"/>
      <c r="BM318" s="57"/>
      <c r="BN318" s="57"/>
      <c r="BO318" s="57"/>
      <c r="BP318" s="57"/>
      <c r="BQ318" s="57"/>
      <c r="BR318" s="57"/>
      <c r="BS318" s="57"/>
      <c r="BT318" s="57"/>
      <c r="BU318" s="57"/>
    </row>
    <row r="319" spans="1:73" x14ac:dyDescent="0.2">
      <c r="A319" s="58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  <c r="AN319" s="57"/>
      <c r="AO319" s="57"/>
      <c r="AP319" s="57"/>
      <c r="AQ319" s="57"/>
      <c r="AR319" s="57"/>
      <c r="AS319" s="57"/>
      <c r="AT319" s="57"/>
      <c r="AU319" s="57"/>
      <c r="AV319" s="57"/>
      <c r="AW319" s="57"/>
      <c r="AX319" s="57"/>
      <c r="AY319" s="57"/>
      <c r="AZ319" s="57"/>
      <c r="BA319" s="57"/>
      <c r="BB319" s="57"/>
      <c r="BC319" s="57"/>
      <c r="BD319" s="57"/>
      <c r="BE319" s="57"/>
      <c r="BF319" s="57"/>
      <c r="BG319" s="57"/>
      <c r="BH319" s="57"/>
      <c r="BI319" s="57"/>
      <c r="BJ319" s="57"/>
      <c r="BK319" s="57"/>
      <c r="BL319" s="57"/>
      <c r="BM319" s="57"/>
      <c r="BN319" s="57"/>
      <c r="BO319" s="57"/>
      <c r="BP319" s="57"/>
      <c r="BQ319" s="57"/>
      <c r="BR319" s="57"/>
      <c r="BS319" s="57"/>
      <c r="BT319" s="57"/>
      <c r="BU319" s="57"/>
    </row>
    <row r="320" spans="1:73" x14ac:dyDescent="0.2">
      <c r="A320" s="58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  <c r="AN320" s="57"/>
      <c r="AO320" s="57"/>
      <c r="AP320" s="57"/>
      <c r="AQ320" s="57"/>
      <c r="AR320" s="57"/>
      <c r="AS320" s="57"/>
      <c r="AT320" s="57"/>
      <c r="AU320" s="57"/>
      <c r="AV320" s="57"/>
      <c r="AW320" s="57"/>
      <c r="AX320" s="57"/>
      <c r="AY320" s="57"/>
      <c r="AZ320" s="57"/>
      <c r="BA320" s="57"/>
      <c r="BB320" s="57"/>
      <c r="BC320" s="57"/>
      <c r="BD320" s="57"/>
      <c r="BE320" s="57"/>
      <c r="BF320" s="57"/>
      <c r="BG320" s="57"/>
      <c r="BH320" s="57"/>
      <c r="BI320" s="57"/>
      <c r="BJ320" s="57"/>
      <c r="BK320" s="57"/>
      <c r="BL320" s="57"/>
      <c r="BM320" s="57"/>
      <c r="BN320" s="57"/>
      <c r="BO320" s="57"/>
      <c r="BP320" s="57"/>
      <c r="BQ320" s="57"/>
      <c r="BR320" s="57"/>
      <c r="BS320" s="57"/>
      <c r="BT320" s="57"/>
      <c r="BU320" s="57"/>
    </row>
    <row r="321" spans="1:73" x14ac:dyDescent="0.2">
      <c r="A321" s="58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  <c r="AN321" s="57"/>
      <c r="AO321" s="57"/>
      <c r="AP321" s="57"/>
      <c r="AQ321" s="57"/>
      <c r="AR321" s="57"/>
      <c r="AS321" s="57"/>
      <c r="AT321" s="57"/>
      <c r="AU321" s="57"/>
      <c r="AV321" s="57"/>
      <c r="AW321" s="57"/>
      <c r="AX321" s="57"/>
      <c r="AY321" s="57"/>
      <c r="AZ321" s="57"/>
      <c r="BA321" s="57"/>
      <c r="BB321" s="57"/>
      <c r="BC321" s="57"/>
      <c r="BD321" s="57"/>
      <c r="BE321" s="57"/>
      <c r="BF321" s="57"/>
      <c r="BG321" s="57"/>
      <c r="BH321" s="57"/>
      <c r="BI321" s="57"/>
      <c r="BJ321" s="57"/>
      <c r="BK321" s="57"/>
      <c r="BL321" s="57"/>
      <c r="BM321" s="57"/>
      <c r="BN321" s="57"/>
      <c r="BO321" s="57"/>
      <c r="BP321" s="57"/>
      <c r="BQ321" s="57"/>
      <c r="BR321" s="57"/>
      <c r="BS321" s="57"/>
      <c r="BT321" s="57"/>
      <c r="BU321" s="57"/>
    </row>
    <row r="322" spans="1:73" x14ac:dyDescent="0.2">
      <c r="A322" s="58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  <c r="AN322" s="57"/>
      <c r="AO322" s="57"/>
      <c r="AP322" s="57"/>
      <c r="AQ322" s="57"/>
      <c r="AR322" s="57"/>
      <c r="AS322" s="57"/>
      <c r="AT322" s="57"/>
      <c r="AU322" s="57"/>
      <c r="AV322" s="57"/>
      <c r="AW322" s="57"/>
      <c r="AX322" s="57"/>
      <c r="AY322" s="57"/>
      <c r="AZ322" s="57"/>
      <c r="BA322" s="57"/>
      <c r="BB322" s="57"/>
      <c r="BC322" s="57"/>
      <c r="BD322" s="57"/>
      <c r="BE322" s="57"/>
      <c r="BF322" s="57"/>
      <c r="BG322" s="57"/>
      <c r="BH322" s="57"/>
      <c r="BI322" s="57"/>
      <c r="BJ322" s="57"/>
      <c r="BK322" s="57"/>
      <c r="BL322" s="57"/>
      <c r="BM322" s="57"/>
      <c r="BN322" s="57"/>
      <c r="BO322" s="57"/>
      <c r="BP322" s="57"/>
      <c r="BQ322" s="57"/>
      <c r="BR322" s="57"/>
      <c r="BS322" s="57"/>
      <c r="BT322" s="57"/>
      <c r="BU322" s="57"/>
    </row>
    <row r="323" spans="1:73" x14ac:dyDescent="0.2">
      <c r="A323" s="58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/>
      <c r="AK323" s="57"/>
      <c r="AL323" s="57"/>
      <c r="AM323" s="57"/>
      <c r="AN323" s="57"/>
      <c r="AO323" s="57"/>
      <c r="AP323" s="57"/>
      <c r="AQ323" s="57"/>
      <c r="AR323" s="57"/>
      <c r="AS323" s="57"/>
      <c r="AT323" s="57"/>
      <c r="AU323" s="57"/>
      <c r="AV323" s="57"/>
      <c r="AW323" s="57"/>
      <c r="AX323" s="57"/>
      <c r="AY323" s="57"/>
      <c r="AZ323" s="57"/>
      <c r="BA323" s="57"/>
      <c r="BB323" s="57"/>
      <c r="BC323" s="57"/>
      <c r="BD323" s="57"/>
      <c r="BE323" s="57"/>
      <c r="BF323" s="57"/>
      <c r="BG323" s="57"/>
      <c r="BH323" s="57"/>
      <c r="BI323" s="57"/>
      <c r="BJ323" s="57"/>
      <c r="BK323" s="57"/>
      <c r="BL323" s="57"/>
      <c r="BM323" s="57"/>
      <c r="BN323" s="57"/>
      <c r="BO323" s="57"/>
      <c r="BP323" s="57"/>
      <c r="BQ323" s="57"/>
      <c r="BR323" s="57"/>
      <c r="BS323" s="57"/>
      <c r="BT323" s="57"/>
      <c r="BU323" s="57"/>
    </row>
    <row r="324" spans="1:73" x14ac:dyDescent="0.2">
      <c r="A324" s="58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/>
      <c r="AK324" s="57"/>
      <c r="AL324" s="57"/>
      <c r="AM324" s="57"/>
      <c r="AN324" s="57"/>
      <c r="AO324" s="57"/>
      <c r="AP324" s="57"/>
      <c r="AQ324" s="57"/>
      <c r="AR324" s="57"/>
      <c r="AS324" s="57"/>
      <c r="AT324" s="57"/>
      <c r="AU324" s="57"/>
      <c r="AV324" s="57"/>
      <c r="AW324" s="57"/>
      <c r="AX324" s="57"/>
      <c r="AY324" s="57"/>
      <c r="AZ324" s="57"/>
      <c r="BA324" s="57"/>
      <c r="BB324" s="57"/>
      <c r="BC324" s="57"/>
      <c r="BD324" s="57"/>
      <c r="BE324" s="57"/>
      <c r="BF324" s="57"/>
      <c r="BG324" s="57"/>
      <c r="BH324" s="57"/>
      <c r="BI324" s="57"/>
      <c r="BJ324" s="57"/>
      <c r="BK324" s="57"/>
      <c r="BL324" s="57"/>
      <c r="BM324" s="57"/>
      <c r="BN324" s="57"/>
      <c r="BO324" s="57"/>
      <c r="BP324" s="57"/>
      <c r="BQ324" s="57"/>
      <c r="BR324" s="57"/>
      <c r="BS324" s="57"/>
      <c r="BT324" s="57"/>
      <c r="BU324" s="57"/>
    </row>
    <row r="325" spans="1:73" x14ac:dyDescent="0.2">
      <c r="A325" s="58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  <c r="AR325" s="57"/>
      <c r="AS325" s="57"/>
      <c r="AT325" s="57"/>
      <c r="AU325" s="57"/>
      <c r="AV325" s="57"/>
      <c r="AW325" s="57"/>
      <c r="AX325" s="57"/>
      <c r="AY325" s="57"/>
      <c r="AZ325" s="57"/>
      <c r="BA325" s="57"/>
      <c r="BB325" s="57"/>
      <c r="BC325" s="57"/>
      <c r="BD325" s="57"/>
      <c r="BE325" s="57"/>
      <c r="BF325" s="57"/>
      <c r="BG325" s="57"/>
      <c r="BH325" s="57"/>
      <c r="BI325" s="57"/>
      <c r="BJ325" s="57"/>
      <c r="BK325" s="57"/>
      <c r="BL325" s="57"/>
      <c r="BM325" s="57"/>
      <c r="BN325" s="57"/>
      <c r="BO325" s="57"/>
      <c r="BP325" s="57"/>
      <c r="BQ325" s="57"/>
      <c r="BR325" s="57"/>
      <c r="BS325" s="57"/>
      <c r="BT325" s="57"/>
      <c r="BU325" s="57"/>
    </row>
    <row r="326" spans="1:73" x14ac:dyDescent="0.2">
      <c r="A326" s="58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/>
      <c r="AK326" s="57"/>
      <c r="AL326" s="57"/>
      <c r="AM326" s="57"/>
      <c r="AN326" s="57"/>
      <c r="AO326" s="57"/>
      <c r="AP326" s="57"/>
      <c r="AQ326" s="57"/>
      <c r="AR326" s="57"/>
      <c r="AS326" s="57"/>
      <c r="AT326" s="57"/>
      <c r="AU326" s="57"/>
      <c r="AV326" s="57"/>
      <c r="AW326" s="57"/>
      <c r="AX326" s="57"/>
      <c r="AY326" s="57"/>
      <c r="AZ326" s="57"/>
      <c r="BA326" s="57"/>
      <c r="BB326" s="57"/>
      <c r="BC326" s="57"/>
      <c r="BD326" s="57"/>
      <c r="BE326" s="57"/>
      <c r="BF326" s="57"/>
      <c r="BG326" s="57"/>
      <c r="BH326" s="57"/>
      <c r="BI326" s="57"/>
      <c r="BJ326" s="57"/>
      <c r="BK326" s="57"/>
      <c r="BL326" s="57"/>
      <c r="BM326" s="57"/>
      <c r="BN326" s="57"/>
      <c r="BO326" s="57"/>
      <c r="BP326" s="57"/>
      <c r="BQ326" s="57"/>
      <c r="BR326" s="57"/>
      <c r="BS326" s="57"/>
      <c r="BT326" s="57"/>
      <c r="BU326" s="57"/>
    </row>
    <row r="327" spans="1:73" x14ac:dyDescent="0.2">
      <c r="A327" s="58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  <c r="AN327" s="57"/>
      <c r="AO327" s="57"/>
      <c r="AP327" s="57"/>
      <c r="AQ327" s="57"/>
      <c r="AR327" s="57"/>
      <c r="AS327" s="57"/>
      <c r="AT327" s="57"/>
      <c r="AU327" s="57"/>
      <c r="AV327" s="57"/>
      <c r="AW327" s="57"/>
      <c r="AX327" s="57"/>
      <c r="AY327" s="57"/>
      <c r="AZ327" s="57"/>
      <c r="BA327" s="57"/>
      <c r="BB327" s="57"/>
      <c r="BC327" s="57"/>
      <c r="BD327" s="57"/>
      <c r="BE327" s="57"/>
      <c r="BF327" s="57"/>
      <c r="BG327" s="57"/>
      <c r="BH327" s="57"/>
      <c r="BI327" s="57"/>
      <c r="BJ327" s="57"/>
      <c r="BK327" s="57"/>
      <c r="BL327" s="57"/>
      <c r="BM327" s="57"/>
      <c r="BN327" s="57"/>
      <c r="BO327" s="57"/>
      <c r="BP327" s="57"/>
      <c r="BQ327" s="57"/>
      <c r="BR327" s="57"/>
      <c r="BS327" s="57"/>
      <c r="BT327" s="57"/>
      <c r="BU327" s="57"/>
    </row>
    <row r="328" spans="1:73" x14ac:dyDescent="0.2">
      <c r="A328" s="58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  <c r="AK328" s="57"/>
      <c r="AL328" s="57"/>
      <c r="AM328" s="57"/>
      <c r="AN328" s="57"/>
      <c r="AO328" s="57"/>
      <c r="AP328" s="57"/>
      <c r="AQ328" s="57"/>
      <c r="AR328" s="57"/>
      <c r="AS328" s="57"/>
      <c r="AT328" s="57"/>
      <c r="AU328" s="57"/>
      <c r="AV328" s="57"/>
      <c r="AW328" s="57"/>
      <c r="AX328" s="57"/>
      <c r="AY328" s="57"/>
      <c r="AZ328" s="57"/>
      <c r="BA328" s="57"/>
      <c r="BB328" s="57"/>
      <c r="BC328" s="57"/>
      <c r="BD328" s="57"/>
      <c r="BE328" s="57"/>
      <c r="BF328" s="57"/>
      <c r="BG328" s="57"/>
      <c r="BH328" s="57"/>
      <c r="BI328" s="57"/>
      <c r="BJ328" s="57"/>
      <c r="BK328" s="57"/>
      <c r="BL328" s="57"/>
      <c r="BM328" s="57"/>
      <c r="BN328" s="57"/>
      <c r="BO328" s="57"/>
      <c r="BP328" s="57"/>
      <c r="BQ328" s="57"/>
      <c r="BR328" s="57"/>
      <c r="BS328" s="57"/>
      <c r="BT328" s="57"/>
      <c r="BU328" s="57"/>
    </row>
    <row r="329" spans="1:73" x14ac:dyDescent="0.2">
      <c r="A329" s="58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/>
      <c r="AK329" s="57"/>
      <c r="AL329" s="57"/>
      <c r="AM329" s="57"/>
      <c r="AN329" s="57"/>
      <c r="AO329" s="57"/>
      <c r="AP329" s="57"/>
      <c r="AQ329" s="57"/>
      <c r="AR329" s="57"/>
      <c r="AS329" s="57"/>
      <c r="AT329" s="57"/>
      <c r="AU329" s="57"/>
      <c r="AV329" s="57"/>
      <c r="AW329" s="57"/>
      <c r="AX329" s="57"/>
      <c r="AY329" s="57"/>
      <c r="AZ329" s="57"/>
      <c r="BA329" s="57"/>
      <c r="BB329" s="57"/>
      <c r="BC329" s="57"/>
      <c r="BD329" s="57"/>
      <c r="BE329" s="57"/>
      <c r="BF329" s="57"/>
      <c r="BG329" s="57"/>
      <c r="BH329" s="57"/>
      <c r="BI329" s="57"/>
      <c r="BJ329" s="57"/>
      <c r="BK329" s="57"/>
      <c r="BL329" s="57"/>
      <c r="BM329" s="57"/>
      <c r="BN329" s="57"/>
      <c r="BO329" s="57"/>
      <c r="BP329" s="57"/>
      <c r="BQ329" s="57"/>
      <c r="BR329" s="57"/>
      <c r="BS329" s="57"/>
      <c r="BT329" s="57"/>
      <c r="BU329" s="57"/>
    </row>
    <row r="330" spans="1:73" x14ac:dyDescent="0.2">
      <c r="A330" s="58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/>
      <c r="AK330" s="57"/>
      <c r="AL330" s="57"/>
      <c r="AM330" s="57"/>
      <c r="AN330" s="57"/>
      <c r="AO330" s="57"/>
      <c r="AP330" s="57"/>
      <c r="AQ330" s="57"/>
      <c r="AR330" s="57"/>
      <c r="AS330" s="57"/>
      <c r="AT330" s="57"/>
      <c r="AU330" s="57"/>
      <c r="AV330" s="57"/>
      <c r="AW330" s="57"/>
      <c r="AX330" s="57"/>
      <c r="AY330" s="57"/>
      <c r="AZ330" s="57"/>
      <c r="BA330" s="57"/>
      <c r="BB330" s="57"/>
      <c r="BC330" s="57"/>
      <c r="BD330" s="57"/>
      <c r="BE330" s="57"/>
      <c r="BF330" s="57"/>
      <c r="BG330" s="57"/>
      <c r="BH330" s="57"/>
      <c r="BI330" s="57"/>
      <c r="BJ330" s="57"/>
      <c r="BK330" s="57"/>
      <c r="BL330" s="57"/>
      <c r="BM330" s="57"/>
      <c r="BN330" s="57"/>
      <c r="BO330" s="57"/>
      <c r="BP330" s="57"/>
      <c r="BQ330" s="57"/>
      <c r="BR330" s="57"/>
      <c r="BS330" s="57"/>
      <c r="BT330" s="57"/>
      <c r="BU330" s="57"/>
    </row>
    <row r="331" spans="1:73" x14ac:dyDescent="0.2">
      <c r="A331" s="58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  <c r="AN331" s="57"/>
      <c r="AO331" s="57"/>
      <c r="AP331" s="57"/>
      <c r="AQ331" s="57"/>
      <c r="AR331" s="57"/>
      <c r="AS331" s="57"/>
      <c r="AT331" s="57"/>
      <c r="AU331" s="57"/>
      <c r="AV331" s="57"/>
      <c r="AW331" s="57"/>
      <c r="AX331" s="57"/>
      <c r="AY331" s="57"/>
      <c r="AZ331" s="57"/>
      <c r="BA331" s="57"/>
      <c r="BB331" s="57"/>
      <c r="BC331" s="57"/>
      <c r="BD331" s="57"/>
      <c r="BE331" s="57"/>
      <c r="BF331" s="57"/>
      <c r="BG331" s="57"/>
      <c r="BH331" s="57"/>
      <c r="BI331" s="57"/>
      <c r="BJ331" s="57"/>
      <c r="BK331" s="57"/>
      <c r="BL331" s="57"/>
      <c r="BM331" s="57"/>
      <c r="BN331" s="57"/>
      <c r="BO331" s="57"/>
      <c r="BP331" s="57"/>
      <c r="BQ331" s="57"/>
      <c r="BR331" s="57"/>
      <c r="BS331" s="57"/>
      <c r="BT331" s="57"/>
      <c r="BU331" s="57"/>
    </row>
    <row r="332" spans="1:73" x14ac:dyDescent="0.2">
      <c r="A332" s="58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  <c r="AL332" s="57"/>
      <c r="AM332" s="57"/>
      <c r="AN332" s="57"/>
      <c r="AO332" s="57"/>
      <c r="AP332" s="57"/>
      <c r="AQ332" s="57"/>
      <c r="AR332" s="57"/>
      <c r="AS332" s="57"/>
      <c r="AT332" s="57"/>
      <c r="AU332" s="57"/>
      <c r="AV332" s="57"/>
      <c r="AW332" s="57"/>
      <c r="AX332" s="57"/>
      <c r="AY332" s="57"/>
      <c r="AZ332" s="57"/>
      <c r="BA332" s="57"/>
      <c r="BB332" s="57"/>
      <c r="BC332" s="57"/>
      <c r="BD332" s="57"/>
      <c r="BE332" s="57"/>
      <c r="BF332" s="57"/>
      <c r="BG332" s="57"/>
      <c r="BH332" s="57"/>
      <c r="BI332" s="57"/>
      <c r="BJ332" s="57"/>
      <c r="BK332" s="57"/>
      <c r="BL332" s="57"/>
      <c r="BM332" s="57"/>
      <c r="BN332" s="57"/>
      <c r="BO332" s="57"/>
      <c r="BP332" s="57"/>
      <c r="BQ332" s="57"/>
      <c r="BR332" s="57"/>
      <c r="BS332" s="57"/>
      <c r="BT332" s="57"/>
      <c r="BU332" s="57"/>
    </row>
    <row r="333" spans="1:73" x14ac:dyDescent="0.2">
      <c r="A333" s="58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/>
      <c r="AK333" s="57"/>
      <c r="AL333" s="57"/>
      <c r="AM333" s="57"/>
      <c r="AN333" s="57"/>
      <c r="AO333" s="57"/>
      <c r="AP333" s="57"/>
      <c r="AQ333" s="57"/>
      <c r="AR333" s="57"/>
      <c r="AS333" s="57"/>
      <c r="AT333" s="57"/>
      <c r="AU333" s="57"/>
      <c r="AV333" s="57"/>
      <c r="AW333" s="57"/>
      <c r="AX333" s="57"/>
      <c r="AY333" s="57"/>
      <c r="AZ333" s="57"/>
      <c r="BA333" s="57"/>
      <c r="BB333" s="57"/>
      <c r="BC333" s="57"/>
      <c r="BD333" s="57"/>
      <c r="BE333" s="57"/>
      <c r="BF333" s="57"/>
      <c r="BG333" s="57"/>
      <c r="BH333" s="57"/>
      <c r="BI333" s="57"/>
      <c r="BJ333" s="57"/>
      <c r="BK333" s="57"/>
      <c r="BL333" s="57"/>
      <c r="BM333" s="57"/>
      <c r="BN333" s="57"/>
      <c r="BO333" s="57"/>
      <c r="BP333" s="57"/>
      <c r="BQ333" s="57"/>
      <c r="BR333" s="57"/>
      <c r="BS333" s="57"/>
      <c r="BT333" s="57"/>
      <c r="BU333" s="57"/>
    </row>
    <row r="334" spans="1:73" x14ac:dyDescent="0.2">
      <c r="A334" s="58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  <c r="AL334" s="57"/>
      <c r="AM334" s="57"/>
      <c r="AN334" s="57"/>
      <c r="AO334" s="57"/>
      <c r="AP334" s="57"/>
      <c r="AQ334" s="57"/>
      <c r="AR334" s="57"/>
      <c r="AS334" s="57"/>
      <c r="AT334" s="57"/>
      <c r="AU334" s="57"/>
      <c r="AV334" s="57"/>
      <c r="AW334" s="57"/>
      <c r="AX334" s="57"/>
      <c r="AY334" s="57"/>
      <c r="AZ334" s="57"/>
      <c r="BA334" s="57"/>
      <c r="BB334" s="57"/>
      <c r="BC334" s="57"/>
      <c r="BD334" s="57"/>
      <c r="BE334" s="57"/>
      <c r="BF334" s="57"/>
      <c r="BG334" s="57"/>
      <c r="BH334" s="57"/>
      <c r="BI334" s="57"/>
      <c r="BJ334" s="57"/>
      <c r="BK334" s="57"/>
      <c r="BL334" s="57"/>
      <c r="BM334" s="57"/>
      <c r="BN334" s="57"/>
      <c r="BO334" s="57"/>
      <c r="BP334" s="57"/>
      <c r="BQ334" s="57"/>
      <c r="BR334" s="57"/>
      <c r="BS334" s="57"/>
      <c r="BT334" s="57"/>
      <c r="BU334" s="57"/>
    </row>
    <row r="335" spans="1:73" x14ac:dyDescent="0.2">
      <c r="A335" s="58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/>
      <c r="AK335" s="57"/>
      <c r="AL335" s="57"/>
      <c r="AM335" s="57"/>
      <c r="AN335" s="57"/>
      <c r="AO335" s="57"/>
      <c r="AP335" s="57"/>
      <c r="AQ335" s="57"/>
      <c r="AR335" s="57"/>
      <c r="AS335" s="57"/>
      <c r="AT335" s="57"/>
      <c r="AU335" s="57"/>
      <c r="AV335" s="57"/>
      <c r="AW335" s="57"/>
      <c r="AX335" s="57"/>
      <c r="AY335" s="57"/>
      <c r="AZ335" s="57"/>
      <c r="BA335" s="57"/>
      <c r="BB335" s="57"/>
      <c r="BC335" s="57"/>
      <c r="BD335" s="57"/>
      <c r="BE335" s="57"/>
      <c r="BF335" s="57"/>
      <c r="BG335" s="57"/>
      <c r="BH335" s="57"/>
      <c r="BI335" s="57"/>
      <c r="BJ335" s="57"/>
      <c r="BK335" s="57"/>
      <c r="BL335" s="57"/>
      <c r="BM335" s="57"/>
      <c r="BN335" s="57"/>
      <c r="BO335" s="57"/>
      <c r="BP335" s="57"/>
      <c r="BQ335" s="57"/>
      <c r="BR335" s="57"/>
      <c r="BS335" s="57"/>
      <c r="BT335" s="57"/>
      <c r="BU335" s="57"/>
    </row>
    <row r="336" spans="1:73" x14ac:dyDescent="0.2">
      <c r="A336" s="58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/>
      <c r="AK336" s="57"/>
      <c r="AL336" s="57"/>
      <c r="AM336" s="57"/>
      <c r="AN336" s="57"/>
      <c r="AO336" s="57"/>
      <c r="AP336" s="57"/>
      <c r="AQ336" s="57"/>
      <c r="AR336" s="57"/>
      <c r="AS336" s="57"/>
      <c r="AT336" s="57"/>
      <c r="AU336" s="57"/>
      <c r="AV336" s="57"/>
      <c r="AW336" s="57"/>
      <c r="AX336" s="57"/>
      <c r="AY336" s="57"/>
      <c r="AZ336" s="57"/>
      <c r="BA336" s="57"/>
      <c r="BB336" s="57"/>
      <c r="BC336" s="57"/>
      <c r="BD336" s="57"/>
      <c r="BE336" s="57"/>
      <c r="BF336" s="57"/>
      <c r="BG336" s="57"/>
      <c r="BH336" s="57"/>
      <c r="BI336" s="57"/>
      <c r="BJ336" s="57"/>
      <c r="BK336" s="57"/>
      <c r="BL336" s="57"/>
      <c r="BM336" s="57"/>
      <c r="BN336" s="57"/>
      <c r="BO336" s="57"/>
      <c r="BP336" s="57"/>
      <c r="BQ336" s="57"/>
      <c r="BR336" s="57"/>
      <c r="BS336" s="57"/>
      <c r="BT336" s="57"/>
      <c r="BU336" s="57"/>
    </row>
    <row r="337" spans="1:73" x14ac:dyDescent="0.2">
      <c r="A337" s="58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57"/>
      <c r="AK337" s="57"/>
      <c r="AL337" s="57"/>
      <c r="AM337" s="57"/>
      <c r="AN337" s="57"/>
      <c r="AO337" s="57"/>
      <c r="AP337" s="57"/>
      <c r="AQ337" s="57"/>
      <c r="AR337" s="57"/>
      <c r="AS337" s="57"/>
      <c r="AT337" s="57"/>
      <c r="AU337" s="57"/>
      <c r="AV337" s="57"/>
      <c r="AW337" s="57"/>
      <c r="AX337" s="57"/>
      <c r="AY337" s="57"/>
      <c r="AZ337" s="57"/>
      <c r="BA337" s="57"/>
      <c r="BB337" s="57"/>
      <c r="BC337" s="57"/>
      <c r="BD337" s="57"/>
      <c r="BE337" s="57"/>
      <c r="BF337" s="57"/>
      <c r="BG337" s="57"/>
      <c r="BH337" s="57"/>
      <c r="BI337" s="57"/>
      <c r="BJ337" s="57"/>
      <c r="BK337" s="57"/>
      <c r="BL337" s="57"/>
      <c r="BM337" s="57"/>
      <c r="BN337" s="57"/>
      <c r="BO337" s="57"/>
      <c r="BP337" s="57"/>
      <c r="BQ337" s="57"/>
      <c r="BR337" s="57"/>
      <c r="BS337" s="57"/>
      <c r="BT337" s="57"/>
      <c r="BU337" s="57"/>
    </row>
    <row r="338" spans="1:73" x14ac:dyDescent="0.2">
      <c r="A338" s="58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57"/>
      <c r="AK338" s="57"/>
      <c r="AL338" s="57"/>
      <c r="AM338" s="57"/>
      <c r="AN338" s="57"/>
      <c r="AO338" s="57"/>
      <c r="AP338" s="57"/>
      <c r="AQ338" s="57"/>
      <c r="AR338" s="57"/>
      <c r="AS338" s="57"/>
      <c r="AT338" s="57"/>
      <c r="AU338" s="57"/>
      <c r="AV338" s="57"/>
      <c r="AW338" s="57"/>
      <c r="AX338" s="57"/>
      <c r="AY338" s="57"/>
      <c r="AZ338" s="57"/>
      <c r="BA338" s="57"/>
      <c r="BB338" s="57"/>
      <c r="BC338" s="57"/>
      <c r="BD338" s="57"/>
      <c r="BE338" s="57"/>
      <c r="BF338" s="57"/>
      <c r="BG338" s="57"/>
      <c r="BH338" s="57"/>
      <c r="BI338" s="57"/>
      <c r="BJ338" s="57"/>
      <c r="BK338" s="57"/>
      <c r="BL338" s="57"/>
      <c r="BM338" s="57"/>
      <c r="BN338" s="57"/>
      <c r="BO338" s="57"/>
      <c r="BP338" s="57"/>
      <c r="BQ338" s="57"/>
      <c r="BR338" s="57"/>
      <c r="BS338" s="57"/>
      <c r="BT338" s="57"/>
      <c r="BU338" s="57"/>
    </row>
    <row r="339" spans="1:73" x14ac:dyDescent="0.2">
      <c r="A339" s="58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/>
      <c r="AK339" s="57"/>
      <c r="AL339" s="57"/>
      <c r="AM339" s="57"/>
      <c r="AN339" s="57"/>
      <c r="AO339" s="57"/>
      <c r="AP339" s="57"/>
      <c r="AQ339" s="57"/>
      <c r="AR339" s="57"/>
      <c r="AS339" s="57"/>
      <c r="AT339" s="57"/>
      <c r="AU339" s="57"/>
      <c r="AV339" s="57"/>
      <c r="AW339" s="57"/>
      <c r="AX339" s="57"/>
      <c r="AY339" s="57"/>
      <c r="AZ339" s="57"/>
      <c r="BA339" s="57"/>
      <c r="BB339" s="57"/>
      <c r="BC339" s="57"/>
      <c r="BD339" s="57"/>
      <c r="BE339" s="57"/>
      <c r="BF339" s="57"/>
      <c r="BG339" s="57"/>
      <c r="BH339" s="57"/>
      <c r="BI339" s="57"/>
      <c r="BJ339" s="57"/>
      <c r="BK339" s="57"/>
      <c r="BL339" s="57"/>
      <c r="BM339" s="57"/>
      <c r="BN339" s="57"/>
      <c r="BO339" s="57"/>
      <c r="BP339" s="57"/>
      <c r="BQ339" s="57"/>
      <c r="BR339" s="57"/>
      <c r="BS339" s="57"/>
      <c r="BT339" s="57"/>
      <c r="BU339" s="57"/>
    </row>
    <row r="340" spans="1:73" x14ac:dyDescent="0.2">
      <c r="A340" s="58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/>
      <c r="AK340" s="57"/>
      <c r="AL340" s="57"/>
      <c r="AM340" s="57"/>
      <c r="AN340" s="57"/>
      <c r="AO340" s="57"/>
      <c r="AP340" s="57"/>
      <c r="AQ340" s="57"/>
      <c r="AR340" s="57"/>
      <c r="AS340" s="57"/>
      <c r="AT340" s="57"/>
      <c r="AU340" s="57"/>
      <c r="AV340" s="57"/>
      <c r="AW340" s="57"/>
      <c r="AX340" s="57"/>
      <c r="AY340" s="57"/>
      <c r="AZ340" s="57"/>
      <c r="BA340" s="57"/>
      <c r="BB340" s="57"/>
      <c r="BC340" s="57"/>
      <c r="BD340" s="57"/>
      <c r="BE340" s="57"/>
      <c r="BF340" s="57"/>
      <c r="BG340" s="57"/>
      <c r="BH340" s="57"/>
      <c r="BI340" s="57"/>
      <c r="BJ340" s="57"/>
      <c r="BK340" s="57"/>
      <c r="BL340" s="57"/>
      <c r="BM340" s="57"/>
      <c r="BN340" s="57"/>
      <c r="BO340" s="57"/>
      <c r="BP340" s="57"/>
      <c r="BQ340" s="57"/>
      <c r="BR340" s="57"/>
      <c r="BS340" s="57"/>
      <c r="BT340" s="57"/>
      <c r="BU340" s="57"/>
    </row>
    <row r="341" spans="1:73" x14ac:dyDescent="0.2">
      <c r="A341" s="58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/>
      <c r="AK341" s="57"/>
      <c r="AL341" s="57"/>
      <c r="AM341" s="57"/>
      <c r="AN341" s="57"/>
      <c r="AO341" s="57"/>
      <c r="AP341" s="57"/>
      <c r="AQ341" s="57"/>
      <c r="AR341" s="57"/>
      <c r="AS341" s="57"/>
      <c r="AT341" s="57"/>
      <c r="AU341" s="57"/>
      <c r="AV341" s="57"/>
      <c r="AW341" s="57"/>
      <c r="AX341" s="57"/>
      <c r="AY341" s="57"/>
      <c r="AZ341" s="57"/>
      <c r="BA341" s="57"/>
      <c r="BB341" s="57"/>
      <c r="BC341" s="57"/>
      <c r="BD341" s="57"/>
      <c r="BE341" s="57"/>
      <c r="BF341" s="57"/>
      <c r="BG341" s="57"/>
      <c r="BH341" s="57"/>
      <c r="BI341" s="57"/>
      <c r="BJ341" s="57"/>
      <c r="BK341" s="57"/>
      <c r="BL341" s="57"/>
      <c r="BM341" s="57"/>
      <c r="BN341" s="57"/>
      <c r="BO341" s="57"/>
      <c r="BP341" s="57"/>
      <c r="BQ341" s="57"/>
      <c r="BR341" s="57"/>
      <c r="BS341" s="57"/>
      <c r="BT341" s="57"/>
      <c r="BU341" s="57"/>
    </row>
    <row r="342" spans="1:73" x14ac:dyDescent="0.2">
      <c r="A342" s="58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/>
      <c r="AK342" s="57"/>
      <c r="AL342" s="57"/>
      <c r="AM342" s="57"/>
      <c r="AN342" s="57"/>
      <c r="AO342" s="57"/>
      <c r="AP342" s="57"/>
      <c r="AQ342" s="57"/>
      <c r="AR342" s="57"/>
      <c r="AS342" s="57"/>
      <c r="AT342" s="57"/>
      <c r="AU342" s="57"/>
      <c r="AV342" s="57"/>
      <c r="AW342" s="57"/>
      <c r="AX342" s="57"/>
      <c r="AY342" s="57"/>
      <c r="AZ342" s="57"/>
      <c r="BA342" s="57"/>
      <c r="BB342" s="57"/>
      <c r="BC342" s="57"/>
      <c r="BD342" s="57"/>
      <c r="BE342" s="57"/>
      <c r="BF342" s="57"/>
      <c r="BG342" s="57"/>
      <c r="BH342" s="57"/>
      <c r="BI342" s="57"/>
      <c r="BJ342" s="57"/>
      <c r="BK342" s="57"/>
      <c r="BL342" s="57"/>
      <c r="BM342" s="57"/>
      <c r="BN342" s="57"/>
      <c r="BO342" s="57"/>
      <c r="BP342" s="57"/>
      <c r="BQ342" s="57"/>
      <c r="BR342" s="57"/>
      <c r="BS342" s="57"/>
      <c r="BT342" s="57"/>
      <c r="BU342" s="57"/>
    </row>
    <row r="343" spans="1:73" x14ac:dyDescent="0.2">
      <c r="A343" s="58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57"/>
      <c r="AK343" s="57"/>
      <c r="AL343" s="57"/>
      <c r="AM343" s="57"/>
      <c r="AN343" s="57"/>
      <c r="AO343" s="57"/>
      <c r="AP343" s="57"/>
      <c r="AQ343" s="57"/>
      <c r="AR343" s="57"/>
      <c r="AS343" s="57"/>
      <c r="AT343" s="57"/>
      <c r="AU343" s="57"/>
      <c r="AV343" s="57"/>
      <c r="AW343" s="57"/>
      <c r="AX343" s="57"/>
      <c r="AY343" s="57"/>
      <c r="AZ343" s="57"/>
      <c r="BA343" s="57"/>
      <c r="BB343" s="57"/>
      <c r="BC343" s="57"/>
      <c r="BD343" s="57"/>
      <c r="BE343" s="57"/>
      <c r="BF343" s="57"/>
      <c r="BG343" s="57"/>
      <c r="BH343" s="57"/>
      <c r="BI343" s="57"/>
      <c r="BJ343" s="57"/>
      <c r="BK343" s="57"/>
      <c r="BL343" s="57"/>
      <c r="BM343" s="57"/>
      <c r="BN343" s="57"/>
      <c r="BO343" s="57"/>
      <c r="BP343" s="57"/>
      <c r="BQ343" s="57"/>
      <c r="BR343" s="57"/>
      <c r="BS343" s="57"/>
      <c r="BT343" s="57"/>
      <c r="BU343" s="57"/>
    </row>
    <row r="344" spans="1:73" x14ac:dyDescent="0.2">
      <c r="A344" s="58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  <c r="AN344" s="57"/>
      <c r="AO344" s="57"/>
      <c r="AP344" s="57"/>
      <c r="AQ344" s="57"/>
      <c r="AR344" s="57"/>
      <c r="AS344" s="57"/>
      <c r="AT344" s="57"/>
      <c r="AU344" s="57"/>
      <c r="AV344" s="57"/>
      <c r="AW344" s="57"/>
      <c r="AX344" s="57"/>
      <c r="AY344" s="57"/>
      <c r="AZ344" s="57"/>
      <c r="BA344" s="57"/>
      <c r="BB344" s="57"/>
      <c r="BC344" s="57"/>
      <c r="BD344" s="57"/>
      <c r="BE344" s="57"/>
      <c r="BF344" s="57"/>
      <c r="BG344" s="57"/>
      <c r="BH344" s="57"/>
      <c r="BI344" s="57"/>
      <c r="BJ344" s="57"/>
      <c r="BK344" s="57"/>
      <c r="BL344" s="57"/>
      <c r="BM344" s="57"/>
      <c r="BN344" s="57"/>
      <c r="BO344" s="57"/>
      <c r="BP344" s="57"/>
      <c r="BQ344" s="57"/>
      <c r="BR344" s="57"/>
      <c r="BS344" s="57"/>
      <c r="BT344" s="57"/>
      <c r="BU344" s="57"/>
    </row>
    <row r="345" spans="1:73" x14ac:dyDescent="0.2">
      <c r="A345" s="58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/>
      <c r="AK345" s="57"/>
      <c r="AL345" s="57"/>
      <c r="AM345" s="57"/>
      <c r="AN345" s="57"/>
      <c r="AO345" s="57"/>
      <c r="AP345" s="57"/>
      <c r="AQ345" s="57"/>
      <c r="AR345" s="57"/>
      <c r="AS345" s="57"/>
      <c r="AT345" s="57"/>
      <c r="AU345" s="57"/>
      <c r="AV345" s="57"/>
      <c r="AW345" s="57"/>
      <c r="AX345" s="57"/>
      <c r="AY345" s="57"/>
      <c r="AZ345" s="57"/>
      <c r="BA345" s="57"/>
      <c r="BB345" s="57"/>
      <c r="BC345" s="57"/>
      <c r="BD345" s="57"/>
      <c r="BE345" s="57"/>
      <c r="BF345" s="57"/>
      <c r="BG345" s="57"/>
      <c r="BH345" s="57"/>
      <c r="BI345" s="57"/>
      <c r="BJ345" s="57"/>
      <c r="BK345" s="57"/>
      <c r="BL345" s="57"/>
      <c r="BM345" s="57"/>
      <c r="BN345" s="57"/>
      <c r="BO345" s="57"/>
      <c r="BP345" s="57"/>
      <c r="BQ345" s="57"/>
      <c r="BR345" s="57"/>
      <c r="BS345" s="57"/>
      <c r="BT345" s="57"/>
      <c r="BU345" s="57"/>
    </row>
    <row r="346" spans="1:73" x14ac:dyDescent="0.2">
      <c r="A346" s="58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  <c r="AH346" s="57"/>
      <c r="AI346" s="57"/>
      <c r="AJ346" s="57"/>
      <c r="AK346" s="57"/>
      <c r="AL346" s="57"/>
      <c r="AM346" s="57"/>
      <c r="AN346" s="57"/>
      <c r="AO346" s="57"/>
      <c r="AP346" s="57"/>
      <c r="AQ346" s="57"/>
      <c r="AR346" s="57"/>
      <c r="AS346" s="57"/>
      <c r="AT346" s="57"/>
      <c r="AU346" s="57"/>
      <c r="AV346" s="57"/>
      <c r="AW346" s="57"/>
      <c r="AX346" s="57"/>
      <c r="AY346" s="57"/>
      <c r="AZ346" s="57"/>
      <c r="BA346" s="57"/>
      <c r="BB346" s="57"/>
      <c r="BC346" s="57"/>
      <c r="BD346" s="57"/>
      <c r="BE346" s="57"/>
      <c r="BF346" s="57"/>
      <c r="BG346" s="57"/>
      <c r="BH346" s="57"/>
      <c r="BI346" s="57"/>
      <c r="BJ346" s="57"/>
      <c r="BK346" s="57"/>
      <c r="BL346" s="57"/>
      <c r="BM346" s="57"/>
      <c r="BN346" s="57"/>
      <c r="BO346" s="57"/>
      <c r="BP346" s="57"/>
      <c r="BQ346" s="57"/>
      <c r="BR346" s="57"/>
      <c r="BS346" s="57"/>
      <c r="BT346" s="57"/>
      <c r="BU346" s="57"/>
    </row>
    <row r="347" spans="1:73" x14ac:dyDescent="0.2">
      <c r="A347" s="58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  <c r="AJ347" s="57"/>
      <c r="AK347" s="57"/>
      <c r="AL347" s="57"/>
      <c r="AM347" s="57"/>
      <c r="AN347" s="57"/>
      <c r="AO347" s="57"/>
      <c r="AP347" s="57"/>
      <c r="AQ347" s="57"/>
      <c r="AR347" s="57"/>
      <c r="AS347" s="57"/>
      <c r="AT347" s="57"/>
      <c r="AU347" s="57"/>
      <c r="AV347" s="57"/>
      <c r="AW347" s="57"/>
      <c r="AX347" s="57"/>
      <c r="AY347" s="57"/>
      <c r="AZ347" s="57"/>
      <c r="BA347" s="57"/>
      <c r="BB347" s="57"/>
      <c r="BC347" s="57"/>
      <c r="BD347" s="57"/>
      <c r="BE347" s="57"/>
      <c r="BF347" s="57"/>
      <c r="BG347" s="57"/>
      <c r="BH347" s="57"/>
      <c r="BI347" s="57"/>
      <c r="BJ347" s="57"/>
      <c r="BK347" s="57"/>
      <c r="BL347" s="57"/>
      <c r="BM347" s="57"/>
      <c r="BN347" s="57"/>
      <c r="BO347" s="57"/>
      <c r="BP347" s="57"/>
      <c r="BQ347" s="57"/>
      <c r="BR347" s="57"/>
      <c r="BS347" s="57"/>
      <c r="BT347" s="57"/>
      <c r="BU347" s="57"/>
    </row>
    <row r="348" spans="1:73" x14ac:dyDescent="0.2">
      <c r="A348" s="58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  <c r="AH348" s="57"/>
      <c r="AI348" s="57"/>
      <c r="AJ348" s="57"/>
      <c r="AK348" s="57"/>
      <c r="AL348" s="57"/>
      <c r="AM348" s="57"/>
      <c r="AN348" s="57"/>
      <c r="AO348" s="57"/>
      <c r="AP348" s="57"/>
      <c r="AQ348" s="57"/>
      <c r="AR348" s="57"/>
      <c r="AS348" s="57"/>
      <c r="AT348" s="57"/>
      <c r="AU348" s="57"/>
      <c r="AV348" s="57"/>
      <c r="AW348" s="57"/>
      <c r="AX348" s="57"/>
      <c r="AY348" s="57"/>
      <c r="AZ348" s="57"/>
      <c r="BA348" s="57"/>
      <c r="BB348" s="57"/>
      <c r="BC348" s="57"/>
      <c r="BD348" s="57"/>
      <c r="BE348" s="57"/>
      <c r="BF348" s="57"/>
      <c r="BG348" s="57"/>
      <c r="BH348" s="57"/>
      <c r="BI348" s="57"/>
      <c r="BJ348" s="57"/>
      <c r="BK348" s="57"/>
      <c r="BL348" s="57"/>
      <c r="BM348" s="57"/>
      <c r="BN348" s="57"/>
      <c r="BO348" s="57"/>
      <c r="BP348" s="57"/>
      <c r="BQ348" s="57"/>
      <c r="BR348" s="57"/>
      <c r="BS348" s="57"/>
      <c r="BT348" s="57"/>
      <c r="BU348" s="57"/>
    </row>
    <row r="349" spans="1:73" x14ac:dyDescent="0.2">
      <c r="A349" s="58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  <c r="AH349" s="57"/>
      <c r="AI349" s="57"/>
      <c r="AJ349" s="57"/>
      <c r="AK349" s="57"/>
      <c r="AL349" s="57"/>
      <c r="AM349" s="57"/>
      <c r="AN349" s="57"/>
      <c r="AO349" s="57"/>
      <c r="AP349" s="57"/>
      <c r="AQ349" s="57"/>
      <c r="AR349" s="57"/>
      <c r="AS349" s="57"/>
      <c r="AT349" s="57"/>
      <c r="AU349" s="57"/>
      <c r="AV349" s="57"/>
      <c r="AW349" s="57"/>
      <c r="AX349" s="57"/>
      <c r="AY349" s="57"/>
      <c r="AZ349" s="57"/>
      <c r="BA349" s="57"/>
      <c r="BB349" s="57"/>
      <c r="BC349" s="57"/>
      <c r="BD349" s="57"/>
      <c r="BE349" s="57"/>
      <c r="BF349" s="57"/>
      <c r="BG349" s="57"/>
      <c r="BH349" s="57"/>
      <c r="BI349" s="57"/>
      <c r="BJ349" s="57"/>
      <c r="BK349" s="57"/>
      <c r="BL349" s="57"/>
      <c r="BM349" s="57"/>
      <c r="BN349" s="57"/>
      <c r="BO349" s="57"/>
      <c r="BP349" s="57"/>
      <c r="BQ349" s="57"/>
      <c r="BR349" s="57"/>
      <c r="BS349" s="57"/>
      <c r="BT349" s="57"/>
      <c r="BU349" s="57"/>
    </row>
    <row r="350" spans="1:73" x14ac:dyDescent="0.2">
      <c r="A350" s="58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  <c r="AH350" s="57"/>
      <c r="AI350" s="57"/>
      <c r="AJ350" s="57"/>
      <c r="AK350" s="57"/>
      <c r="AL350" s="57"/>
      <c r="AM350" s="57"/>
      <c r="AN350" s="57"/>
      <c r="AO350" s="57"/>
      <c r="AP350" s="57"/>
      <c r="AQ350" s="57"/>
      <c r="AR350" s="57"/>
      <c r="AS350" s="57"/>
      <c r="AT350" s="57"/>
      <c r="AU350" s="57"/>
      <c r="AV350" s="57"/>
      <c r="AW350" s="57"/>
      <c r="AX350" s="57"/>
      <c r="AY350" s="57"/>
      <c r="AZ350" s="57"/>
      <c r="BA350" s="57"/>
      <c r="BB350" s="57"/>
      <c r="BC350" s="57"/>
      <c r="BD350" s="57"/>
      <c r="BE350" s="57"/>
      <c r="BF350" s="57"/>
      <c r="BG350" s="57"/>
      <c r="BH350" s="57"/>
      <c r="BI350" s="57"/>
      <c r="BJ350" s="57"/>
      <c r="BK350" s="57"/>
      <c r="BL350" s="57"/>
      <c r="BM350" s="57"/>
      <c r="BN350" s="57"/>
      <c r="BO350" s="57"/>
      <c r="BP350" s="57"/>
      <c r="BQ350" s="57"/>
      <c r="BR350" s="57"/>
      <c r="BS350" s="57"/>
      <c r="BT350" s="57"/>
      <c r="BU350" s="57"/>
    </row>
    <row r="351" spans="1:73" x14ac:dyDescent="0.2">
      <c r="A351" s="58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  <c r="AH351" s="57"/>
      <c r="AI351" s="57"/>
      <c r="AJ351" s="57"/>
      <c r="AK351" s="57"/>
      <c r="AL351" s="57"/>
      <c r="AM351" s="57"/>
      <c r="AN351" s="57"/>
      <c r="AO351" s="57"/>
      <c r="AP351" s="57"/>
      <c r="AQ351" s="57"/>
      <c r="AR351" s="57"/>
      <c r="AS351" s="57"/>
      <c r="AT351" s="57"/>
      <c r="AU351" s="57"/>
      <c r="AV351" s="57"/>
      <c r="AW351" s="57"/>
      <c r="AX351" s="57"/>
      <c r="AY351" s="57"/>
      <c r="AZ351" s="57"/>
      <c r="BA351" s="57"/>
      <c r="BB351" s="57"/>
      <c r="BC351" s="57"/>
      <c r="BD351" s="57"/>
      <c r="BE351" s="57"/>
      <c r="BF351" s="57"/>
      <c r="BG351" s="57"/>
      <c r="BH351" s="57"/>
      <c r="BI351" s="57"/>
      <c r="BJ351" s="57"/>
      <c r="BK351" s="57"/>
      <c r="BL351" s="57"/>
      <c r="BM351" s="57"/>
      <c r="BN351" s="57"/>
      <c r="BO351" s="57"/>
      <c r="BP351" s="57"/>
      <c r="BQ351" s="57"/>
      <c r="BR351" s="57"/>
      <c r="BS351" s="57"/>
      <c r="BT351" s="57"/>
      <c r="BU351" s="57"/>
    </row>
    <row r="352" spans="1:73" x14ac:dyDescent="0.2">
      <c r="A352" s="58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  <c r="AH352" s="57"/>
      <c r="AI352" s="57"/>
      <c r="AJ352" s="57"/>
      <c r="AK352" s="57"/>
      <c r="AL352" s="57"/>
      <c r="AM352" s="57"/>
      <c r="AN352" s="57"/>
      <c r="AO352" s="57"/>
      <c r="AP352" s="57"/>
      <c r="AQ352" s="57"/>
      <c r="AR352" s="57"/>
      <c r="AS352" s="57"/>
      <c r="AT352" s="57"/>
      <c r="AU352" s="57"/>
      <c r="AV352" s="57"/>
      <c r="AW352" s="57"/>
      <c r="AX352" s="57"/>
      <c r="AY352" s="57"/>
      <c r="AZ352" s="57"/>
      <c r="BA352" s="57"/>
      <c r="BB352" s="57"/>
      <c r="BC352" s="57"/>
      <c r="BD352" s="57"/>
      <c r="BE352" s="57"/>
      <c r="BF352" s="57"/>
      <c r="BG352" s="57"/>
      <c r="BH352" s="57"/>
      <c r="BI352" s="57"/>
      <c r="BJ352" s="57"/>
      <c r="BK352" s="57"/>
      <c r="BL352" s="57"/>
      <c r="BM352" s="57"/>
      <c r="BN352" s="57"/>
      <c r="BO352" s="57"/>
      <c r="BP352" s="57"/>
      <c r="BQ352" s="57"/>
      <c r="BR352" s="57"/>
      <c r="BS352" s="57"/>
      <c r="BT352" s="57"/>
      <c r="BU352" s="57"/>
    </row>
    <row r="353" spans="1:73" x14ac:dyDescent="0.2">
      <c r="A353" s="58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  <c r="AH353" s="57"/>
      <c r="AI353" s="57"/>
      <c r="AJ353" s="57"/>
      <c r="AK353" s="57"/>
      <c r="AL353" s="57"/>
      <c r="AM353" s="57"/>
      <c r="AN353" s="57"/>
      <c r="AO353" s="57"/>
      <c r="AP353" s="57"/>
      <c r="AQ353" s="57"/>
      <c r="AR353" s="57"/>
      <c r="AS353" s="57"/>
      <c r="AT353" s="57"/>
      <c r="AU353" s="57"/>
      <c r="AV353" s="57"/>
      <c r="AW353" s="57"/>
      <c r="AX353" s="57"/>
      <c r="AY353" s="57"/>
      <c r="AZ353" s="57"/>
      <c r="BA353" s="57"/>
      <c r="BB353" s="57"/>
      <c r="BC353" s="57"/>
      <c r="BD353" s="57"/>
      <c r="BE353" s="57"/>
      <c r="BF353" s="57"/>
      <c r="BG353" s="57"/>
      <c r="BH353" s="57"/>
      <c r="BI353" s="57"/>
      <c r="BJ353" s="57"/>
      <c r="BK353" s="57"/>
      <c r="BL353" s="57"/>
      <c r="BM353" s="57"/>
      <c r="BN353" s="57"/>
      <c r="BO353" s="57"/>
      <c r="BP353" s="57"/>
      <c r="BQ353" s="57"/>
      <c r="BR353" s="57"/>
      <c r="BS353" s="57"/>
      <c r="BT353" s="57"/>
      <c r="BU353" s="57"/>
    </row>
    <row r="354" spans="1:73" x14ac:dyDescent="0.2">
      <c r="A354" s="58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  <c r="AH354" s="57"/>
      <c r="AI354" s="57"/>
      <c r="AJ354" s="57"/>
      <c r="AK354" s="57"/>
      <c r="AL354" s="57"/>
      <c r="AM354" s="57"/>
      <c r="AN354" s="57"/>
      <c r="AO354" s="57"/>
      <c r="AP354" s="57"/>
      <c r="AQ354" s="57"/>
      <c r="AR354" s="57"/>
      <c r="AS354" s="57"/>
      <c r="AT354" s="57"/>
      <c r="AU354" s="57"/>
      <c r="AV354" s="57"/>
      <c r="AW354" s="57"/>
      <c r="AX354" s="57"/>
      <c r="AY354" s="57"/>
      <c r="AZ354" s="57"/>
      <c r="BA354" s="57"/>
      <c r="BB354" s="57"/>
      <c r="BC354" s="57"/>
      <c r="BD354" s="57"/>
      <c r="BE354" s="57"/>
      <c r="BF354" s="57"/>
      <c r="BG354" s="57"/>
      <c r="BH354" s="57"/>
      <c r="BI354" s="57"/>
      <c r="BJ354" s="57"/>
      <c r="BK354" s="57"/>
      <c r="BL354" s="57"/>
      <c r="BM354" s="57"/>
      <c r="BN354" s="57"/>
      <c r="BO354" s="57"/>
      <c r="BP354" s="57"/>
      <c r="BQ354" s="57"/>
      <c r="BR354" s="57"/>
      <c r="BS354" s="57"/>
      <c r="BT354" s="57"/>
      <c r="BU354" s="57"/>
    </row>
    <row r="355" spans="1:73" x14ac:dyDescent="0.2">
      <c r="A355" s="58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  <c r="AH355" s="57"/>
      <c r="AI355" s="57"/>
      <c r="AJ355" s="57"/>
      <c r="AK355" s="57"/>
      <c r="AL355" s="57"/>
      <c r="AM355" s="57"/>
      <c r="AN355" s="57"/>
      <c r="AO355" s="57"/>
      <c r="AP355" s="57"/>
      <c r="AQ355" s="57"/>
      <c r="AR355" s="57"/>
      <c r="AS355" s="57"/>
      <c r="AT355" s="57"/>
      <c r="AU355" s="57"/>
      <c r="AV355" s="57"/>
      <c r="AW355" s="57"/>
      <c r="AX355" s="57"/>
      <c r="AY355" s="57"/>
      <c r="AZ355" s="57"/>
      <c r="BA355" s="57"/>
      <c r="BB355" s="57"/>
      <c r="BC355" s="57"/>
      <c r="BD355" s="57"/>
      <c r="BE355" s="57"/>
      <c r="BF355" s="57"/>
      <c r="BG355" s="57"/>
      <c r="BH355" s="57"/>
      <c r="BI355" s="57"/>
      <c r="BJ355" s="57"/>
      <c r="BK355" s="57"/>
      <c r="BL355" s="57"/>
      <c r="BM355" s="57"/>
      <c r="BN355" s="57"/>
      <c r="BO355" s="57"/>
      <c r="BP355" s="57"/>
      <c r="BQ355" s="57"/>
      <c r="BR355" s="57"/>
      <c r="BS355" s="57"/>
      <c r="BT355" s="57"/>
      <c r="BU355" s="57"/>
    </row>
    <row r="356" spans="1:73" x14ac:dyDescent="0.2">
      <c r="A356" s="58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  <c r="AN356" s="57"/>
      <c r="AO356" s="57"/>
      <c r="AP356" s="57"/>
      <c r="AQ356" s="57"/>
      <c r="AR356" s="57"/>
      <c r="AS356" s="57"/>
      <c r="AT356" s="57"/>
      <c r="AU356" s="57"/>
      <c r="AV356" s="57"/>
      <c r="AW356" s="57"/>
      <c r="AX356" s="57"/>
      <c r="AY356" s="57"/>
      <c r="AZ356" s="57"/>
      <c r="BA356" s="57"/>
      <c r="BB356" s="57"/>
      <c r="BC356" s="57"/>
      <c r="BD356" s="57"/>
      <c r="BE356" s="57"/>
      <c r="BF356" s="57"/>
      <c r="BG356" s="57"/>
      <c r="BH356" s="57"/>
      <c r="BI356" s="57"/>
      <c r="BJ356" s="57"/>
      <c r="BK356" s="57"/>
      <c r="BL356" s="57"/>
      <c r="BM356" s="57"/>
      <c r="BN356" s="57"/>
      <c r="BO356" s="57"/>
      <c r="BP356" s="57"/>
      <c r="BQ356" s="57"/>
      <c r="BR356" s="57"/>
      <c r="BS356" s="57"/>
      <c r="BT356" s="57"/>
      <c r="BU356" s="57"/>
    </row>
    <row r="357" spans="1:73" x14ac:dyDescent="0.2">
      <c r="A357" s="58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  <c r="AH357" s="57"/>
      <c r="AI357" s="57"/>
      <c r="AJ357" s="57"/>
      <c r="AK357" s="57"/>
      <c r="AL357" s="57"/>
      <c r="AM357" s="57"/>
      <c r="AN357" s="57"/>
      <c r="AO357" s="57"/>
      <c r="AP357" s="57"/>
      <c r="AQ357" s="57"/>
      <c r="AR357" s="57"/>
      <c r="AS357" s="57"/>
      <c r="AT357" s="57"/>
      <c r="AU357" s="57"/>
      <c r="AV357" s="57"/>
      <c r="AW357" s="57"/>
      <c r="AX357" s="57"/>
      <c r="AY357" s="57"/>
      <c r="AZ357" s="57"/>
      <c r="BA357" s="57"/>
      <c r="BB357" s="57"/>
      <c r="BC357" s="57"/>
      <c r="BD357" s="57"/>
      <c r="BE357" s="57"/>
      <c r="BF357" s="57"/>
      <c r="BG357" s="57"/>
      <c r="BH357" s="57"/>
      <c r="BI357" s="57"/>
      <c r="BJ357" s="57"/>
      <c r="BK357" s="57"/>
      <c r="BL357" s="57"/>
      <c r="BM357" s="57"/>
      <c r="BN357" s="57"/>
      <c r="BO357" s="57"/>
      <c r="BP357" s="57"/>
      <c r="BQ357" s="57"/>
      <c r="BR357" s="57"/>
      <c r="BS357" s="57"/>
      <c r="BT357" s="57"/>
      <c r="BU357" s="57"/>
    </row>
    <row r="358" spans="1:73" x14ac:dyDescent="0.2">
      <c r="A358" s="58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  <c r="AH358" s="57"/>
      <c r="AI358" s="57"/>
      <c r="AJ358" s="57"/>
      <c r="AK358" s="57"/>
      <c r="AL358" s="57"/>
      <c r="AM358" s="57"/>
      <c r="AN358" s="57"/>
      <c r="AO358" s="57"/>
      <c r="AP358" s="57"/>
      <c r="AQ358" s="57"/>
      <c r="AR358" s="57"/>
      <c r="AS358" s="57"/>
      <c r="AT358" s="57"/>
      <c r="AU358" s="57"/>
      <c r="AV358" s="57"/>
      <c r="AW358" s="57"/>
      <c r="AX358" s="57"/>
      <c r="AY358" s="57"/>
      <c r="AZ358" s="57"/>
      <c r="BA358" s="57"/>
      <c r="BB358" s="57"/>
      <c r="BC358" s="57"/>
      <c r="BD358" s="57"/>
      <c r="BE358" s="57"/>
      <c r="BF358" s="57"/>
      <c r="BG358" s="57"/>
      <c r="BH358" s="57"/>
      <c r="BI358" s="57"/>
      <c r="BJ358" s="57"/>
      <c r="BK358" s="57"/>
      <c r="BL358" s="57"/>
      <c r="BM358" s="57"/>
      <c r="BN358" s="57"/>
      <c r="BO358" s="57"/>
      <c r="BP358" s="57"/>
      <c r="BQ358" s="57"/>
      <c r="BR358" s="57"/>
      <c r="BS358" s="57"/>
      <c r="BT358" s="57"/>
      <c r="BU358" s="57"/>
    </row>
    <row r="359" spans="1:73" x14ac:dyDescent="0.2">
      <c r="A359" s="58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  <c r="AH359" s="57"/>
      <c r="AI359" s="57"/>
      <c r="AJ359" s="57"/>
      <c r="AK359" s="57"/>
      <c r="AL359" s="57"/>
      <c r="AM359" s="57"/>
      <c r="AN359" s="57"/>
      <c r="AO359" s="57"/>
      <c r="AP359" s="57"/>
      <c r="AQ359" s="57"/>
      <c r="AR359" s="57"/>
      <c r="AS359" s="57"/>
      <c r="AT359" s="57"/>
      <c r="AU359" s="57"/>
      <c r="AV359" s="57"/>
      <c r="AW359" s="57"/>
      <c r="AX359" s="57"/>
      <c r="AY359" s="57"/>
      <c r="AZ359" s="57"/>
      <c r="BA359" s="57"/>
      <c r="BB359" s="57"/>
      <c r="BC359" s="57"/>
      <c r="BD359" s="57"/>
      <c r="BE359" s="57"/>
      <c r="BF359" s="57"/>
      <c r="BG359" s="57"/>
      <c r="BH359" s="57"/>
      <c r="BI359" s="57"/>
      <c r="BJ359" s="57"/>
      <c r="BK359" s="57"/>
      <c r="BL359" s="57"/>
      <c r="BM359" s="57"/>
      <c r="BN359" s="57"/>
      <c r="BO359" s="57"/>
      <c r="BP359" s="57"/>
      <c r="BQ359" s="57"/>
      <c r="BR359" s="57"/>
      <c r="BS359" s="57"/>
      <c r="BT359" s="57"/>
      <c r="BU359" s="57"/>
    </row>
    <row r="360" spans="1:73" x14ac:dyDescent="0.2">
      <c r="A360" s="58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  <c r="AH360" s="57"/>
      <c r="AI360" s="57"/>
      <c r="AJ360" s="57"/>
      <c r="AK360" s="57"/>
      <c r="AL360" s="57"/>
      <c r="AM360" s="57"/>
      <c r="AN360" s="57"/>
      <c r="AO360" s="57"/>
      <c r="AP360" s="57"/>
      <c r="AQ360" s="57"/>
      <c r="AR360" s="57"/>
      <c r="AS360" s="57"/>
      <c r="AT360" s="57"/>
      <c r="AU360" s="57"/>
      <c r="AV360" s="57"/>
      <c r="AW360" s="57"/>
      <c r="AX360" s="57"/>
      <c r="AY360" s="57"/>
      <c r="AZ360" s="57"/>
      <c r="BA360" s="57"/>
      <c r="BB360" s="57"/>
      <c r="BC360" s="57"/>
      <c r="BD360" s="57"/>
      <c r="BE360" s="57"/>
      <c r="BF360" s="57"/>
      <c r="BG360" s="57"/>
      <c r="BH360" s="57"/>
      <c r="BI360" s="57"/>
      <c r="BJ360" s="57"/>
      <c r="BK360" s="57"/>
      <c r="BL360" s="57"/>
      <c r="BM360" s="57"/>
      <c r="BN360" s="57"/>
      <c r="BO360" s="57"/>
      <c r="BP360" s="57"/>
      <c r="BQ360" s="57"/>
      <c r="BR360" s="57"/>
      <c r="BS360" s="57"/>
      <c r="BT360" s="57"/>
      <c r="BU360" s="57"/>
    </row>
    <row r="361" spans="1:73" x14ac:dyDescent="0.2">
      <c r="A361" s="58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  <c r="AH361" s="57"/>
      <c r="AI361" s="57"/>
      <c r="AJ361" s="57"/>
      <c r="AK361" s="57"/>
      <c r="AL361" s="57"/>
      <c r="AM361" s="57"/>
      <c r="AN361" s="57"/>
      <c r="AO361" s="57"/>
      <c r="AP361" s="57"/>
      <c r="AQ361" s="57"/>
      <c r="AR361" s="57"/>
      <c r="AS361" s="57"/>
      <c r="AT361" s="57"/>
      <c r="AU361" s="57"/>
      <c r="AV361" s="57"/>
      <c r="AW361" s="57"/>
      <c r="AX361" s="57"/>
      <c r="AY361" s="57"/>
      <c r="AZ361" s="57"/>
      <c r="BA361" s="57"/>
      <c r="BB361" s="57"/>
      <c r="BC361" s="57"/>
      <c r="BD361" s="57"/>
      <c r="BE361" s="57"/>
      <c r="BF361" s="57"/>
      <c r="BG361" s="57"/>
      <c r="BH361" s="57"/>
      <c r="BI361" s="57"/>
      <c r="BJ361" s="57"/>
      <c r="BK361" s="57"/>
      <c r="BL361" s="57"/>
      <c r="BM361" s="57"/>
      <c r="BN361" s="57"/>
      <c r="BO361" s="57"/>
      <c r="BP361" s="57"/>
      <c r="BQ361" s="57"/>
      <c r="BR361" s="57"/>
      <c r="BS361" s="57"/>
      <c r="BT361" s="57"/>
      <c r="BU361" s="57"/>
    </row>
    <row r="362" spans="1:73" x14ac:dyDescent="0.2">
      <c r="A362" s="58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  <c r="AH362" s="57"/>
      <c r="AI362" s="57"/>
      <c r="AJ362" s="57"/>
      <c r="AK362" s="57"/>
      <c r="AL362" s="57"/>
      <c r="AM362" s="57"/>
      <c r="AN362" s="57"/>
      <c r="AO362" s="57"/>
      <c r="AP362" s="57"/>
      <c r="AQ362" s="57"/>
      <c r="AR362" s="57"/>
      <c r="AS362" s="57"/>
      <c r="AT362" s="57"/>
      <c r="AU362" s="57"/>
      <c r="AV362" s="57"/>
      <c r="AW362" s="57"/>
      <c r="AX362" s="57"/>
      <c r="AY362" s="57"/>
      <c r="AZ362" s="57"/>
      <c r="BA362" s="57"/>
      <c r="BB362" s="57"/>
      <c r="BC362" s="57"/>
      <c r="BD362" s="57"/>
      <c r="BE362" s="57"/>
      <c r="BF362" s="57"/>
      <c r="BG362" s="57"/>
      <c r="BH362" s="57"/>
      <c r="BI362" s="57"/>
      <c r="BJ362" s="57"/>
      <c r="BK362" s="57"/>
      <c r="BL362" s="57"/>
      <c r="BM362" s="57"/>
      <c r="BN362" s="57"/>
      <c r="BO362" s="57"/>
      <c r="BP362" s="57"/>
      <c r="BQ362" s="57"/>
      <c r="BR362" s="57"/>
      <c r="BS362" s="57"/>
      <c r="BT362" s="57"/>
      <c r="BU362" s="57"/>
    </row>
    <row r="363" spans="1:73" x14ac:dyDescent="0.2">
      <c r="A363" s="58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  <c r="AH363" s="57"/>
      <c r="AI363" s="57"/>
      <c r="AJ363" s="57"/>
      <c r="AK363" s="57"/>
      <c r="AL363" s="57"/>
      <c r="AM363" s="57"/>
      <c r="AN363" s="57"/>
      <c r="AO363" s="57"/>
      <c r="AP363" s="57"/>
      <c r="AQ363" s="57"/>
      <c r="AR363" s="57"/>
      <c r="AS363" s="57"/>
      <c r="AT363" s="57"/>
      <c r="AU363" s="57"/>
      <c r="AV363" s="57"/>
      <c r="AW363" s="57"/>
      <c r="AX363" s="57"/>
      <c r="AY363" s="57"/>
      <c r="AZ363" s="57"/>
      <c r="BA363" s="57"/>
      <c r="BB363" s="57"/>
      <c r="BC363" s="57"/>
      <c r="BD363" s="57"/>
      <c r="BE363" s="57"/>
      <c r="BF363" s="57"/>
      <c r="BG363" s="57"/>
      <c r="BH363" s="57"/>
      <c r="BI363" s="57"/>
      <c r="BJ363" s="57"/>
      <c r="BK363" s="57"/>
      <c r="BL363" s="57"/>
      <c r="BM363" s="57"/>
      <c r="BN363" s="57"/>
      <c r="BO363" s="57"/>
      <c r="BP363" s="57"/>
      <c r="BQ363" s="57"/>
      <c r="BR363" s="57"/>
      <c r="BS363" s="57"/>
      <c r="BT363" s="57"/>
      <c r="BU363" s="57"/>
    </row>
    <row r="364" spans="1:73" x14ac:dyDescent="0.2">
      <c r="A364" s="58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  <c r="AH364" s="57"/>
      <c r="AI364" s="57"/>
      <c r="AJ364" s="57"/>
      <c r="AK364" s="57"/>
      <c r="AL364" s="57"/>
      <c r="AM364" s="57"/>
      <c r="AN364" s="57"/>
      <c r="AO364" s="57"/>
      <c r="AP364" s="57"/>
      <c r="AQ364" s="57"/>
      <c r="AR364" s="57"/>
      <c r="AS364" s="57"/>
      <c r="AT364" s="57"/>
      <c r="AU364" s="57"/>
      <c r="AV364" s="57"/>
      <c r="AW364" s="57"/>
      <c r="AX364" s="57"/>
      <c r="AY364" s="57"/>
      <c r="AZ364" s="57"/>
      <c r="BA364" s="57"/>
      <c r="BB364" s="57"/>
      <c r="BC364" s="57"/>
      <c r="BD364" s="57"/>
      <c r="BE364" s="57"/>
      <c r="BF364" s="57"/>
      <c r="BG364" s="57"/>
      <c r="BH364" s="57"/>
      <c r="BI364" s="57"/>
      <c r="BJ364" s="57"/>
      <c r="BK364" s="57"/>
      <c r="BL364" s="57"/>
      <c r="BM364" s="57"/>
      <c r="BN364" s="57"/>
      <c r="BO364" s="57"/>
      <c r="BP364" s="57"/>
      <c r="BQ364" s="57"/>
      <c r="BR364" s="57"/>
      <c r="BS364" s="57"/>
      <c r="BT364" s="57"/>
      <c r="BU364" s="57"/>
    </row>
    <row r="365" spans="1:73" x14ac:dyDescent="0.2">
      <c r="A365" s="58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  <c r="AH365" s="57"/>
      <c r="AI365" s="57"/>
      <c r="AJ365" s="57"/>
      <c r="AK365" s="57"/>
      <c r="AL365" s="57"/>
      <c r="AM365" s="57"/>
      <c r="AN365" s="57"/>
      <c r="AO365" s="57"/>
      <c r="AP365" s="57"/>
      <c r="AQ365" s="57"/>
      <c r="AR365" s="57"/>
      <c r="AS365" s="57"/>
      <c r="AT365" s="57"/>
      <c r="AU365" s="57"/>
      <c r="AV365" s="57"/>
      <c r="AW365" s="57"/>
      <c r="AX365" s="57"/>
      <c r="AY365" s="57"/>
      <c r="AZ365" s="57"/>
      <c r="BA365" s="57"/>
      <c r="BB365" s="57"/>
      <c r="BC365" s="57"/>
      <c r="BD365" s="57"/>
      <c r="BE365" s="57"/>
      <c r="BF365" s="57"/>
      <c r="BG365" s="57"/>
      <c r="BH365" s="57"/>
      <c r="BI365" s="57"/>
      <c r="BJ365" s="57"/>
      <c r="BK365" s="57"/>
      <c r="BL365" s="57"/>
      <c r="BM365" s="57"/>
      <c r="BN365" s="57"/>
      <c r="BO365" s="57"/>
      <c r="BP365" s="57"/>
      <c r="BQ365" s="57"/>
      <c r="BR365" s="57"/>
      <c r="BS365" s="57"/>
      <c r="BT365" s="57"/>
      <c r="BU365" s="57"/>
    </row>
    <row r="366" spans="1:73" x14ac:dyDescent="0.2">
      <c r="A366" s="58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  <c r="AH366" s="57"/>
      <c r="AI366" s="57"/>
      <c r="AJ366" s="57"/>
      <c r="AK366" s="57"/>
      <c r="AL366" s="57"/>
      <c r="AM366" s="57"/>
      <c r="AN366" s="57"/>
      <c r="AO366" s="57"/>
      <c r="AP366" s="57"/>
      <c r="AQ366" s="57"/>
      <c r="AR366" s="57"/>
      <c r="AS366" s="57"/>
      <c r="AT366" s="57"/>
      <c r="AU366" s="57"/>
      <c r="AV366" s="57"/>
      <c r="AW366" s="57"/>
      <c r="AX366" s="57"/>
      <c r="AY366" s="57"/>
      <c r="AZ366" s="57"/>
      <c r="BA366" s="57"/>
      <c r="BB366" s="57"/>
      <c r="BC366" s="57"/>
      <c r="BD366" s="57"/>
      <c r="BE366" s="57"/>
      <c r="BF366" s="57"/>
      <c r="BG366" s="57"/>
      <c r="BH366" s="57"/>
      <c r="BI366" s="57"/>
      <c r="BJ366" s="57"/>
      <c r="BK366" s="57"/>
      <c r="BL366" s="57"/>
      <c r="BM366" s="57"/>
      <c r="BN366" s="57"/>
      <c r="BO366" s="57"/>
      <c r="BP366" s="57"/>
      <c r="BQ366" s="57"/>
      <c r="BR366" s="57"/>
      <c r="BS366" s="57"/>
      <c r="BT366" s="57"/>
      <c r="BU366" s="57"/>
    </row>
    <row r="367" spans="1:73" x14ac:dyDescent="0.2">
      <c r="A367" s="58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  <c r="AH367" s="57"/>
      <c r="AI367" s="57"/>
      <c r="AJ367" s="57"/>
      <c r="AK367" s="57"/>
      <c r="AL367" s="57"/>
      <c r="AM367" s="57"/>
      <c r="AN367" s="57"/>
      <c r="AO367" s="57"/>
      <c r="AP367" s="57"/>
      <c r="AQ367" s="57"/>
      <c r="AR367" s="57"/>
      <c r="AS367" s="57"/>
      <c r="AT367" s="57"/>
      <c r="AU367" s="57"/>
      <c r="AV367" s="57"/>
      <c r="AW367" s="57"/>
      <c r="AX367" s="57"/>
      <c r="AY367" s="57"/>
      <c r="AZ367" s="57"/>
      <c r="BA367" s="57"/>
      <c r="BB367" s="57"/>
      <c r="BC367" s="57"/>
      <c r="BD367" s="57"/>
      <c r="BE367" s="57"/>
      <c r="BF367" s="57"/>
      <c r="BG367" s="57"/>
      <c r="BH367" s="57"/>
      <c r="BI367" s="57"/>
      <c r="BJ367" s="57"/>
      <c r="BK367" s="57"/>
      <c r="BL367" s="57"/>
      <c r="BM367" s="57"/>
      <c r="BN367" s="57"/>
      <c r="BO367" s="57"/>
      <c r="BP367" s="57"/>
      <c r="BQ367" s="57"/>
      <c r="BR367" s="57"/>
      <c r="BS367" s="57"/>
      <c r="BT367" s="57"/>
      <c r="BU367" s="57"/>
    </row>
    <row r="368" spans="1:73" x14ac:dyDescent="0.2">
      <c r="A368" s="58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7"/>
      <c r="AH368" s="57"/>
      <c r="AI368" s="57"/>
      <c r="AJ368" s="57"/>
      <c r="AK368" s="57"/>
      <c r="AL368" s="57"/>
      <c r="AM368" s="57"/>
      <c r="AN368" s="57"/>
      <c r="AO368" s="57"/>
      <c r="AP368" s="57"/>
      <c r="AQ368" s="57"/>
      <c r="AR368" s="57"/>
      <c r="AS368" s="57"/>
      <c r="AT368" s="57"/>
      <c r="AU368" s="57"/>
      <c r="AV368" s="57"/>
      <c r="AW368" s="57"/>
      <c r="AX368" s="57"/>
      <c r="AY368" s="57"/>
      <c r="AZ368" s="57"/>
      <c r="BA368" s="57"/>
      <c r="BB368" s="57"/>
      <c r="BC368" s="57"/>
      <c r="BD368" s="57"/>
      <c r="BE368" s="57"/>
      <c r="BF368" s="57"/>
      <c r="BG368" s="57"/>
      <c r="BH368" s="57"/>
      <c r="BI368" s="57"/>
      <c r="BJ368" s="57"/>
      <c r="BK368" s="57"/>
      <c r="BL368" s="57"/>
      <c r="BM368" s="57"/>
      <c r="BN368" s="57"/>
      <c r="BO368" s="57"/>
      <c r="BP368" s="57"/>
      <c r="BQ368" s="57"/>
      <c r="BR368" s="57"/>
      <c r="BS368" s="57"/>
      <c r="BT368" s="57"/>
      <c r="BU368" s="57"/>
    </row>
    <row r="369" spans="1:73" x14ac:dyDescent="0.2">
      <c r="A369" s="58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7"/>
      <c r="AH369" s="57"/>
      <c r="AI369" s="57"/>
      <c r="AJ369" s="57"/>
      <c r="AK369" s="57"/>
      <c r="AL369" s="57"/>
      <c r="AM369" s="57"/>
      <c r="AN369" s="57"/>
      <c r="AO369" s="57"/>
      <c r="AP369" s="57"/>
      <c r="AQ369" s="57"/>
      <c r="AR369" s="57"/>
      <c r="AS369" s="57"/>
      <c r="AT369" s="57"/>
      <c r="AU369" s="57"/>
      <c r="AV369" s="57"/>
      <c r="AW369" s="57"/>
      <c r="AX369" s="57"/>
      <c r="AY369" s="57"/>
      <c r="AZ369" s="57"/>
      <c r="BA369" s="57"/>
      <c r="BB369" s="57"/>
      <c r="BC369" s="57"/>
      <c r="BD369" s="57"/>
      <c r="BE369" s="57"/>
      <c r="BF369" s="57"/>
      <c r="BG369" s="57"/>
      <c r="BH369" s="57"/>
      <c r="BI369" s="57"/>
      <c r="BJ369" s="57"/>
      <c r="BK369" s="57"/>
      <c r="BL369" s="57"/>
      <c r="BM369" s="57"/>
      <c r="BN369" s="57"/>
      <c r="BO369" s="57"/>
      <c r="BP369" s="57"/>
      <c r="BQ369" s="57"/>
      <c r="BR369" s="57"/>
      <c r="BS369" s="57"/>
      <c r="BT369" s="57"/>
      <c r="BU369" s="57"/>
    </row>
    <row r="370" spans="1:73" x14ac:dyDescent="0.2">
      <c r="A370" s="58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57"/>
      <c r="AH370" s="57"/>
      <c r="AI370" s="57"/>
      <c r="AJ370" s="57"/>
      <c r="AK370" s="57"/>
      <c r="AL370" s="57"/>
      <c r="AM370" s="57"/>
      <c r="AN370" s="57"/>
      <c r="AO370" s="57"/>
      <c r="AP370" s="57"/>
      <c r="AQ370" s="57"/>
      <c r="AR370" s="57"/>
      <c r="AS370" s="57"/>
      <c r="AT370" s="57"/>
      <c r="AU370" s="57"/>
      <c r="AV370" s="57"/>
      <c r="AW370" s="57"/>
      <c r="AX370" s="57"/>
      <c r="AY370" s="57"/>
      <c r="AZ370" s="57"/>
      <c r="BA370" s="57"/>
      <c r="BB370" s="57"/>
      <c r="BC370" s="57"/>
      <c r="BD370" s="57"/>
      <c r="BE370" s="57"/>
      <c r="BF370" s="57"/>
      <c r="BG370" s="57"/>
      <c r="BH370" s="57"/>
      <c r="BI370" s="57"/>
      <c r="BJ370" s="57"/>
      <c r="BK370" s="57"/>
      <c r="BL370" s="57"/>
      <c r="BM370" s="57"/>
      <c r="BN370" s="57"/>
      <c r="BO370" s="57"/>
      <c r="BP370" s="57"/>
      <c r="BQ370" s="57"/>
      <c r="BR370" s="57"/>
      <c r="BS370" s="57"/>
      <c r="BT370" s="57"/>
      <c r="BU370" s="57"/>
    </row>
    <row r="371" spans="1:73" x14ac:dyDescent="0.2">
      <c r="A371" s="58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  <c r="AH371" s="57"/>
      <c r="AI371" s="57"/>
      <c r="AJ371" s="57"/>
      <c r="AK371" s="57"/>
      <c r="AL371" s="57"/>
      <c r="AM371" s="57"/>
      <c r="AN371" s="57"/>
      <c r="AO371" s="57"/>
      <c r="AP371" s="57"/>
      <c r="AQ371" s="57"/>
      <c r="AR371" s="57"/>
      <c r="AS371" s="57"/>
      <c r="AT371" s="57"/>
      <c r="AU371" s="57"/>
      <c r="AV371" s="57"/>
      <c r="AW371" s="57"/>
      <c r="AX371" s="57"/>
      <c r="AY371" s="57"/>
      <c r="AZ371" s="57"/>
      <c r="BA371" s="57"/>
      <c r="BB371" s="57"/>
      <c r="BC371" s="57"/>
      <c r="BD371" s="57"/>
      <c r="BE371" s="57"/>
      <c r="BF371" s="57"/>
      <c r="BG371" s="57"/>
      <c r="BH371" s="57"/>
      <c r="BI371" s="57"/>
      <c r="BJ371" s="57"/>
      <c r="BK371" s="57"/>
      <c r="BL371" s="57"/>
      <c r="BM371" s="57"/>
      <c r="BN371" s="57"/>
      <c r="BO371" s="57"/>
      <c r="BP371" s="57"/>
      <c r="BQ371" s="57"/>
      <c r="BR371" s="57"/>
      <c r="BS371" s="57"/>
      <c r="BT371" s="57"/>
      <c r="BU371" s="57"/>
    </row>
    <row r="372" spans="1:73" x14ac:dyDescent="0.2">
      <c r="A372" s="58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  <c r="AH372" s="57"/>
      <c r="AI372" s="57"/>
      <c r="AJ372" s="57"/>
      <c r="AK372" s="57"/>
      <c r="AL372" s="57"/>
      <c r="AM372" s="57"/>
      <c r="AN372" s="57"/>
      <c r="AO372" s="57"/>
      <c r="AP372" s="57"/>
      <c r="AQ372" s="57"/>
      <c r="AR372" s="57"/>
      <c r="AS372" s="57"/>
      <c r="AT372" s="57"/>
      <c r="AU372" s="57"/>
      <c r="AV372" s="57"/>
      <c r="AW372" s="57"/>
      <c r="AX372" s="57"/>
      <c r="AY372" s="57"/>
      <c r="AZ372" s="57"/>
      <c r="BA372" s="57"/>
      <c r="BB372" s="57"/>
      <c r="BC372" s="57"/>
      <c r="BD372" s="57"/>
      <c r="BE372" s="57"/>
      <c r="BF372" s="57"/>
      <c r="BG372" s="57"/>
      <c r="BH372" s="57"/>
      <c r="BI372" s="57"/>
      <c r="BJ372" s="57"/>
      <c r="BK372" s="57"/>
      <c r="BL372" s="57"/>
      <c r="BM372" s="57"/>
      <c r="BN372" s="57"/>
      <c r="BO372" s="57"/>
      <c r="BP372" s="57"/>
      <c r="BQ372" s="57"/>
      <c r="BR372" s="57"/>
      <c r="BS372" s="57"/>
      <c r="BT372" s="57"/>
      <c r="BU372" s="57"/>
    </row>
    <row r="373" spans="1:73" x14ac:dyDescent="0.2">
      <c r="A373" s="58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  <c r="AH373" s="57"/>
      <c r="AI373" s="57"/>
      <c r="AJ373" s="57"/>
      <c r="AK373" s="57"/>
      <c r="AL373" s="57"/>
      <c r="AM373" s="57"/>
      <c r="AN373" s="57"/>
      <c r="AO373" s="57"/>
      <c r="AP373" s="57"/>
      <c r="AQ373" s="57"/>
      <c r="AR373" s="57"/>
      <c r="AS373" s="57"/>
      <c r="AT373" s="57"/>
      <c r="AU373" s="57"/>
      <c r="AV373" s="57"/>
      <c r="AW373" s="57"/>
      <c r="AX373" s="57"/>
      <c r="AY373" s="57"/>
      <c r="AZ373" s="57"/>
      <c r="BA373" s="57"/>
      <c r="BB373" s="57"/>
      <c r="BC373" s="57"/>
      <c r="BD373" s="57"/>
      <c r="BE373" s="57"/>
      <c r="BF373" s="57"/>
      <c r="BG373" s="57"/>
      <c r="BH373" s="57"/>
      <c r="BI373" s="57"/>
      <c r="BJ373" s="57"/>
      <c r="BK373" s="57"/>
      <c r="BL373" s="57"/>
      <c r="BM373" s="57"/>
      <c r="BN373" s="57"/>
      <c r="BO373" s="57"/>
      <c r="BP373" s="57"/>
      <c r="BQ373" s="57"/>
      <c r="BR373" s="57"/>
      <c r="BS373" s="57"/>
      <c r="BT373" s="57"/>
      <c r="BU373" s="57"/>
    </row>
    <row r="374" spans="1:73" x14ac:dyDescent="0.2">
      <c r="A374" s="58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  <c r="AH374" s="57"/>
      <c r="AI374" s="57"/>
      <c r="AJ374" s="57"/>
      <c r="AK374" s="57"/>
      <c r="AL374" s="57"/>
      <c r="AM374" s="57"/>
      <c r="AN374" s="57"/>
      <c r="AO374" s="57"/>
      <c r="AP374" s="57"/>
      <c r="AQ374" s="57"/>
      <c r="AR374" s="57"/>
      <c r="AS374" s="57"/>
      <c r="AT374" s="57"/>
      <c r="AU374" s="57"/>
      <c r="AV374" s="57"/>
      <c r="AW374" s="57"/>
      <c r="AX374" s="57"/>
      <c r="AY374" s="57"/>
      <c r="AZ374" s="57"/>
      <c r="BA374" s="57"/>
      <c r="BB374" s="57"/>
      <c r="BC374" s="57"/>
      <c r="BD374" s="57"/>
      <c r="BE374" s="57"/>
      <c r="BF374" s="57"/>
      <c r="BG374" s="57"/>
      <c r="BH374" s="57"/>
      <c r="BI374" s="57"/>
      <c r="BJ374" s="57"/>
      <c r="BK374" s="57"/>
      <c r="BL374" s="57"/>
      <c r="BM374" s="57"/>
      <c r="BN374" s="57"/>
      <c r="BO374" s="57"/>
      <c r="BP374" s="57"/>
      <c r="BQ374" s="57"/>
      <c r="BR374" s="57"/>
      <c r="BS374" s="57"/>
      <c r="BT374" s="57"/>
      <c r="BU374" s="57"/>
    </row>
    <row r="375" spans="1:73" x14ac:dyDescent="0.2">
      <c r="A375" s="58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/>
      <c r="AK375" s="57"/>
      <c r="AL375" s="57"/>
      <c r="AM375" s="57"/>
      <c r="AN375" s="57"/>
      <c r="AO375" s="57"/>
      <c r="AP375" s="57"/>
      <c r="AQ375" s="57"/>
      <c r="AR375" s="57"/>
      <c r="AS375" s="57"/>
      <c r="AT375" s="57"/>
      <c r="AU375" s="57"/>
      <c r="AV375" s="57"/>
      <c r="AW375" s="57"/>
      <c r="AX375" s="57"/>
      <c r="AY375" s="57"/>
      <c r="AZ375" s="57"/>
      <c r="BA375" s="57"/>
      <c r="BB375" s="57"/>
      <c r="BC375" s="57"/>
      <c r="BD375" s="57"/>
      <c r="BE375" s="57"/>
      <c r="BF375" s="57"/>
      <c r="BG375" s="57"/>
      <c r="BH375" s="57"/>
      <c r="BI375" s="57"/>
      <c r="BJ375" s="57"/>
      <c r="BK375" s="57"/>
      <c r="BL375" s="57"/>
      <c r="BM375" s="57"/>
      <c r="BN375" s="57"/>
      <c r="BO375" s="57"/>
      <c r="BP375" s="57"/>
      <c r="BQ375" s="57"/>
      <c r="BR375" s="57"/>
      <c r="BS375" s="57"/>
      <c r="BT375" s="57"/>
      <c r="BU375" s="57"/>
    </row>
    <row r="376" spans="1:73" x14ac:dyDescent="0.2">
      <c r="A376" s="58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  <c r="AH376" s="57"/>
      <c r="AI376" s="57"/>
      <c r="AJ376" s="57"/>
      <c r="AK376" s="57"/>
      <c r="AL376" s="57"/>
      <c r="AM376" s="57"/>
      <c r="AN376" s="57"/>
      <c r="AO376" s="57"/>
      <c r="AP376" s="57"/>
      <c r="AQ376" s="57"/>
      <c r="AR376" s="57"/>
      <c r="AS376" s="57"/>
      <c r="AT376" s="57"/>
      <c r="AU376" s="57"/>
      <c r="AV376" s="57"/>
      <c r="AW376" s="57"/>
      <c r="AX376" s="57"/>
      <c r="AY376" s="57"/>
      <c r="AZ376" s="57"/>
      <c r="BA376" s="57"/>
      <c r="BB376" s="57"/>
      <c r="BC376" s="57"/>
      <c r="BD376" s="57"/>
      <c r="BE376" s="57"/>
      <c r="BF376" s="57"/>
      <c r="BG376" s="57"/>
      <c r="BH376" s="57"/>
      <c r="BI376" s="57"/>
      <c r="BJ376" s="57"/>
      <c r="BK376" s="57"/>
      <c r="BL376" s="57"/>
      <c r="BM376" s="57"/>
      <c r="BN376" s="57"/>
      <c r="BO376" s="57"/>
      <c r="BP376" s="57"/>
      <c r="BQ376" s="57"/>
      <c r="BR376" s="57"/>
      <c r="BS376" s="57"/>
      <c r="BT376" s="57"/>
      <c r="BU376" s="57"/>
    </row>
    <row r="377" spans="1:73" x14ac:dyDescent="0.2">
      <c r="A377" s="58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  <c r="AH377" s="57"/>
      <c r="AI377" s="57"/>
      <c r="AJ377" s="57"/>
      <c r="AK377" s="57"/>
      <c r="AL377" s="57"/>
      <c r="AM377" s="57"/>
      <c r="AN377" s="57"/>
      <c r="AO377" s="57"/>
      <c r="AP377" s="57"/>
      <c r="AQ377" s="57"/>
      <c r="AR377" s="57"/>
      <c r="AS377" s="57"/>
      <c r="AT377" s="57"/>
      <c r="AU377" s="57"/>
      <c r="AV377" s="57"/>
      <c r="AW377" s="57"/>
      <c r="AX377" s="57"/>
      <c r="AY377" s="57"/>
      <c r="AZ377" s="57"/>
      <c r="BA377" s="57"/>
      <c r="BB377" s="57"/>
      <c r="BC377" s="57"/>
      <c r="BD377" s="57"/>
      <c r="BE377" s="57"/>
      <c r="BF377" s="57"/>
      <c r="BG377" s="57"/>
      <c r="BH377" s="57"/>
      <c r="BI377" s="57"/>
      <c r="BJ377" s="57"/>
      <c r="BK377" s="57"/>
      <c r="BL377" s="57"/>
      <c r="BM377" s="57"/>
      <c r="BN377" s="57"/>
      <c r="BO377" s="57"/>
      <c r="BP377" s="57"/>
      <c r="BQ377" s="57"/>
      <c r="BR377" s="57"/>
      <c r="BS377" s="57"/>
      <c r="BT377" s="57"/>
      <c r="BU377" s="57"/>
    </row>
    <row r="378" spans="1:73" x14ac:dyDescent="0.2">
      <c r="A378" s="58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  <c r="AH378" s="57"/>
      <c r="AI378" s="57"/>
      <c r="AJ378" s="57"/>
      <c r="AK378" s="57"/>
      <c r="AL378" s="57"/>
      <c r="AM378" s="57"/>
      <c r="AN378" s="57"/>
      <c r="AO378" s="57"/>
      <c r="AP378" s="57"/>
      <c r="AQ378" s="57"/>
      <c r="AR378" s="57"/>
      <c r="AS378" s="57"/>
      <c r="AT378" s="57"/>
      <c r="AU378" s="57"/>
      <c r="AV378" s="57"/>
      <c r="AW378" s="57"/>
      <c r="AX378" s="57"/>
      <c r="AY378" s="57"/>
      <c r="AZ378" s="57"/>
      <c r="BA378" s="57"/>
      <c r="BB378" s="57"/>
      <c r="BC378" s="57"/>
      <c r="BD378" s="57"/>
      <c r="BE378" s="57"/>
      <c r="BF378" s="57"/>
      <c r="BG378" s="57"/>
      <c r="BH378" s="57"/>
      <c r="BI378" s="57"/>
      <c r="BJ378" s="57"/>
      <c r="BK378" s="57"/>
      <c r="BL378" s="57"/>
      <c r="BM378" s="57"/>
      <c r="BN378" s="57"/>
      <c r="BO378" s="57"/>
      <c r="BP378" s="57"/>
      <c r="BQ378" s="57"/>
      <c r="BR378" s="57"/>
      <c r="BS378" s="57"/>
      <c r="BT378" s="57"/>
      <c r="BU378" s="57"/>
    </row>
    <row r="379" spans="1:73" x14ac:dyDescent="0.2">
      <c r="A379" s="58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  <c r="AH379" s="57"/>
      <c r="AI379" s="57"/>
      <c r="AJ379" s="57"/>
      <c r="AK379" s="57"/>
      <c r="AL379" s="57"/>
      <c r="AM379" s="57"/>
      <c r="AN379" s="57"/>
      <c r="AO379" s="57"/>
      <c r="AP379" s="57"/>
      <c r="AQ379" s="57"/>
      <c r="AR379" s="57"/>
      <c r="AS379" s="57"/>
      <c r="AT379" s="57"/>
      <c r="AU379" s="57"/>
      <c r="AV379" s="57"/>
      <c r="AW379" s="57"/>
      <c r="AX379" s="57"/>
      <c r="AY379" s="57"/>
      <c r="AZ379" s="57"/>
      <c r="BA379" s="57"/>
      <c r="BB379" s="57"/>
      <c r="BC379" s="57"/>
      <c r="BD379" s="57"/>
      <c r="BE379" s="57"/>
      <c r="BF379" s="57"/>
      <c r="BG379" s="57"/>
      <c r="BH379" s="57"/>
      <c r="BI379" s="57"/>
      <c r="BJ379" s="57"/>
      <c r="BK379" s="57"/>
      <c r="BL379" s="57"/>
      <c r="BM379" s="57"/>
      <c r="BN379" s="57"/>
      <c r="BO379" s="57"/>
      <c r="BP379" s="57"/>
      <c r="BQ379" s="57"/>
      <c r="BR379" s="57"/>
      <c r="BS379" s="57"/>
      <c r="BT379" s="57"/>
      <c r="BU379" s="57"/>
    </row>
    <row r="380" spans="1:73" x14ac:dyDescent="0.2">
      <c r="A380" s="58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  <c r="AH380" s="57"/>
      <c r="AI380" s="57"/>
      <c r="AJ380" s="57"/>
      <c r="AK380" s="57"/>
      <c r="AL380" s="57"/>
      <c r="AM380" s="57"/>
      <c r="AN380" s="57"/>
      <c r="AO380" s="57"/>
      <c r="AP380" s="57"/>
      <c r="AQ380" s="57"/>
      <c r="AR380" s="57"/>
      <c r="AS380" s="57"/>
      <c r="AT380" s="57"/>
      <c r="AU380" s="57"/>
      <c r="AV380" s="57"/>
      <c r="AW380" s="57"/>
      <c r="AX380" s="57"/>
      <c r="AY380" s="57"/>
      <c r="AZ380" s="57"/>
      <c r="BA380" s="57"/>
      <c r="BB380" s="57"/>
      <c r="BC380" s="57"/>
      <c r="BD380" s="57"/>
      <c r="BE380" s="57"/>
      <c r="BF380" s="57"/>
      <c r="BG380" s="57"/>
      <c r="BH380" s="57"/>
      <c r="BI380" s="57"/>
      <c r="BJ380" s="57"/>
      <c r="BK380" s="57"/>
      <c r="BL380" s="57"/>
      <c r="BM380" s="57"/>
      <c r="BN380" s="57"/>
      <c r="BO380" s="57"/>
      <c r="BP380" s="57"/>
      <c r="BQ380" s="57"/>
      <c r="BR380" s="57"/>
      <c r="BS380" s="57"/>
      <c r="BT380" s="57"/>
      <c r="BU380" s="57"/>
    </row>
    <row r="381" spans="1:73" x14ac:dyDescent="0.2">
      <c r="A381" s="58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  <c r="AH381" s="57"/>
      <c r="AI381" s="57"/>
      <c r="AJ381" s="57"/>
      <c r="AK381" s="57"/>
      <c r="AL381" s="57"/>
      <c r="AM381" s="57"/>
      <c r="AN381" s="57"/>
      <c r="AO381" s="57"/>
      <c r="AP381" s="57"/>
      <c r="AQ381" s="57"/>
      <c r="AR381" s="57"/>
      <c r="AS381" s="57"/>
      <c r="AT381" s="57"/>
      <c r="AU381" s="57"/>
      <c r="AV381" s="57"/>
      <c r="AW381" s="57"/>
      <c r="AX381" s="57"/>
      <c r="AY381" s="57"/>
      <c r="AZ381" s="57"/>
      <c r="BA381" s="57"/>
      <c r="BB381" s="57"/>
      <c r="BC381" s="57"/>
      <c r="BD381" s="57"/>
      <c r="BE381" s="57"/>
      <c r="BF381" s="57"/>
      <c r="BG381" s="57"/>
      <c r="BH381" s="57"/>
      <c r="BI381" s="57"/>
      <c r="BJ381" s="57"/>
      <c r="BK381" s="57"/>
      <c r="BL381" s="57"/>
      <c r="BM381" s="57"/>
      <c r="BN381" s="57"/>
      <c r="BO381" s="57"/>
      <c r="BP381" s="57"/>
      <c r="BQ381" s="57"/>
      <c r="BR381" s="57"/>
      <c r="BS381" s="57"/>
      <c r="BT381" s="57"/>
      <c r="BU381" s="57"/>
    </row>
    <row r="382" spans="1:73" x14ac:dyDescent="0.2">
      <c r="A382" s="58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  <c r="AH382" s="57"/>
      <c r="AI382" s="57"/>
      <c r="AJ382" s="57"/>
      <c r="AK382" s="57"/>
      <c r="AL382" s="57"/>
      <c r="AM382" s="57"/>
      <c r="AN382" s="57"/>
      <c r="AO382" s="57"/>
      <c r="AP382" s="57"/>
      <c r="AQ382" s="57"/>
      <c r="AR382" s="57"/>
      <c r="AS382" s="57"/>
      <c r="AT382" s="57"/>
      <c r="AU382" s="57"/>
      <c r="AV382" s="57"/>
      <c r="AW382" s="57"/>
      <c r="AX382" s="57"/>
      <c r="AY382" s="57"/>
      <c r="AZ382" s="57"/>
      <c r="BA382" s="57"/>
      <c r="BB382" s="57"/>
      <c r="BC382" s="57"/>
      <c r="BD382" s="57"/>
      <c r="BE382" s="57"/>
      <c r="BF382" s="57"/>
      <c r="BG382" s="57"/>
      <c r="BH382" s="57"/>
      <c r="BI382" s="57"/>
      <c r="BJ382" s="57"/>
      <c r="BK382" s="57"/>
      <c r="BL382" s="57"/>
      <c r="BM382" s="57"/>
      <c r="BN382" s="57"/>
      <c r="BO382" s="57"/>
      <c r="BP382" s="57"/>
      <c r="BQ382" s="57"/>
      <c r="BR382" s="57"/>
      <c r="BS382" s="57"/>
      <c r="BT382" s="57"/>
      <c r="BU382" s="57"/>
    </row>
    <row r="383" spans="1:73" x14ac:dyDescent="0.2">
      <c r="A383" s="58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  <c r="AH383" s="57"/>
      <c r="AI383" s="57"/>
      <c r="AJ383" s="57"/>
      <c r="AK383" s="57"/>
      <c r="AL383" s="57"/>
      <c r="AM383" s="57"/>
      <c r="AN383" s="57"/>
      <c r="AO383" s="57"/>
      <c r="AP383" s="57"/>
      <c r="AQ383" s="57"/>
      <c r="AR383" s="57"/>
      <c r="AS383" s="57"/>
      <c r="AT383" s="57"/>
      <c r="AU383" s="57"/>
      <c r="AV383" s="57"/>
      <c r="AW383" s="57"/>
      <c r="AX383" s="57"/>
      <c r="AY383" s="57"/>
      <c r="AZ383" s="57"/>
      <c r="BA383" s="57"/>
      <c r="BB383" s="57"/>
      <c r="BC383" s="57"/>
      <c r="BD383" s="57"/>
      <c r="BE383" s="57"/>
      <c r="BF383" s="57"/>
      <c r="BG383" s="57"/>
      <c r="BH383" s="57"/>
      <c r="BI383" s="57"/>
      <c r="BJ383" s="57"/>
      <c r="BK383" s="57"/>
      <c r="BL383" s="57"/>
      <c r="BM383" s="57"/>
      <c r="BN383" s="57"/>
      <c r="BO383" s="57"/>
      <c r="BP383" s="57"/>
      <c r="BQ383" s="57"/>
      <c r="BR383" s="57"/>
      <c r="BS383" s="57"/>
      <c r="BT383" s="57"/>
      <c r="BU383" s="57"/>
    </row>
    <row r="384" spans="1:73" x14ac:dyDescent="0.2">
      <c r="A384" s="58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  <c r="AH384" s="57"/>
      <c r="AI384" s="57"/>
      <c r="AJ384" s="57"/>
      <c r="AK384" s="57"/>
      <c r="AL384" s="57"/>
      <c r="AM384" s="57"/>
      <c r="AN384" s="57"/>
      <c r="AO384" s="57"/>
      <c r="AP384" s="57"/>
      <c r="AQ384" s="57"/>
      <c r="AR384" s="57"/>
      <c r="AS384" s="57"/>
      <c r="AT384" s="57"/>
      <c r="AU384" s="57"/>
      <c r="AV384" s="57"/>
      <c r="AW384" s="57"/>
      <c r="AX384" s="57"/>
      <c r="AY384" s="57"/>
      <c r="AZ384" s="57"/>
      <c r="BA384" s="57"/>
      <c r="BB384" s="57"/>
      <c r="BC384" s="57"/>
      <c r="BD384" s="57"/>
      <c r="BE384" s="57"/>
      <c r="BF384" s="57"/>
      <c r="BG384" s="57"/>
      <c r="BH384" s="57"/>
      <c r="BI384" s="57"/>
      <c r="BJ384" s="57"/>
      <c r="BK384" s="57"/>
      <c r="BL384" s="57"/>
      <c r="BM384" s="57"/>
      <c r="BN384" s="57"/>
      <c r="BO384" s="57"/>
      <c r="BP384" s="57"/>
      <c r="BQ384" s="57"/>
      <c r="BR384" s="57"/>
      <c r="BS384" s="57"/>
      <c r="BT384" s="57"/>
      <c r="BU384" s="57"/>
    </row>
    <row r="385" spans="1:73" x14ac:dyDescent="0.2">
      <c r="A385" s="58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  <c r="AH385" s="57"/>
      <c r="AI385" s="57"/>
      <c r="AJ385" s="57"/>
      <c r="AK385" s="57"/>
      <c r="AL385" s="57"/>
      <c r="AM385" s="57"/>
      <c r="AN385" s="57"/>
      <c r="AO385" s="57"/>
      <c r="AP385" s="57"/>
      <c r="AQ385" s="57"/>
      <c r="AR385" s="57"/>
      <c r="AS385" s="57"/>
      <c r="AT385" s="57"/>
      <c r="AU385" s="57"/>
      <c r="AV385" s="57"/>
      <c r="AW385" s="57"/>
      <c r="AX385" s="57"/>
      <c r="AY385" s="57"/>
      <c r="AZ385" s="57"/>
      <c r="BA385" s="57"/>
      <c r="BB385" s="57"/>
      <c r="BC385" s="57"/>
      <c r="BD385" s="57"/>
      <c r="BE385" s="57"/>
      <c r="BF385" s="57"/>
      <c r="BG385" s="57"/>
      <c r="BH385" s="57"/>
      <c r="BI385" s="57"/>
      <c r="BJ385" s="57"/>
      <c r="BK385" s="57"/>
      <c r="BL385" s="57"/>
      <c r="BM385" s="57"/>
      <c r="BN385" s="57"/>
      <c r="BO385" s="57"/>
      <c r="BP385" s="57"/>
      <c r="BQ385" s="57"/>
      <c r="BR385" s="57"/>
      <c r="BS385" s="57"/>
      <c r="BT385" s="57"/>
      <c r="BU385" s="57"/>
    </row>
    <row r="386" spans="1:73" x14ac:dyDescent="0.2">
      <c r="A386" s="58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  <c r="AH386" s="57"/>
      <c r="AI386" s="57"/>
      <c r="AJ386" s="57"/>
      <c r="AK386" s="57"/>
      <c r="AL386" s="57"/>
      <c r="AM386" s="57"/>
      <c r="AN386" s="57"/>
      <c r="AO386" s="57"/>
      <c r="AP386" s="57"/>
      <c r="AQ386" s="57"/>
      <c r="AR386" s="57"/>
      <c r="AS386" s="57"/>
      <c r="AT386" s="57"/>
      <c r="AU386" s="57"/>
      <c r="AV386" s="57"/>
      <c r="AW386" s="57"/>
      <c r="AX386" s="57"/>
      <c r="AY386" s="57"/>
      <c r="AZ386" s="57"/>
      <c r="BA386" s="57"/>
      <c r="BB386" s="57"/>
      <c r="BC386" s="57"/>
      <c r="BD386" s="57"/>
      <c r="BE386" s="57"/>
      <c r="BF386" s="57"/>
      <c r="BG386" s="57"/>
      <c r="BH386" s="57"/>
      <c r="BI386" s="57"/>
      <c r="BJ386" s="57"/>
      <c r="BK386" s="57"/>
      <c r="BL386" s="57"/>
      <c r="BM386" s="57"/>
      <c r="BN386" s="57"/>
      <c r="BO386" s="57"/>
      <c r="BP386" s="57"/>
      <c r="BQ386" s="57"/>
      <c r="BR386" s="57"/>
      <c r="BS386" s="57"/>
      <c r="BT386" s="57"/>
      <c r="BU386" s="57"/>
    </row>
    <row r="387" spans="1:73" x14ac:dyDescent="0.2">
      <c r="A387" s="58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  <c r="AH387" s="57"/>
      <c r="AI387" s="57"/>
      <c r="AJ387" s="57"/>
      <c r="AK387" s="57"/>
      <c r="AL387" s="57"/>
      <c r="AM387" s="57"/>
      <c r="AN387" s="57"/>
      <c r="AO387" s="57"/>
      <c r="AP387" s="57"/>
      <c r="AQ387" s="57"/>
      <c r="AR387" s="57"/>
      <c r="AS387" s="57"/>
      <c r="AT387" s="57"/>
      <c r="AU387" s="57"/>
      <c r="AV387" s="57"/>
      <c r="AW387" s="57"/>
      <c r="AX387" s="57"/>
      <c r="AY387" s="57"/>
      <c r="AZ387" s="57"/>
      <c r="BA387" s="57"/>
      <c r="BB387" s="57"/>
      <c r="BC387" s="57"/>
      <c r="BD387" s="57"/>
      <c r="BE387" s="57"/>
      <c r="BF387" s="57"/>
      <c r="BG387" s="57"/>
      <c r="BH387" s="57"/>
      <c r="BI387" s="57"/>
      <c r="BJ387" s="57"/>
      <c r="BK387" s="57"/>
      <c r="BL387" s="57"/>
      <c r="BM387" s="57"/>
      <c r="BN387" s="57"/>
      <c r="BO387" s="57"/>
      <c r="BP387" s="57"/>
      <c r="BQ387" s="57"/>
      <c r="BR387" s="57"/>
      <c r="BS387" s="57"/>
      <c r="BT387" s="57"/>
      <c r="BU387" s="57"/>
    </row>
    <row r="388" spans="1:73" x14ac:dyDescent="0.2">
      <c r="A388" s="58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  <c r="AH388" s="57"/>
      <c r="AI388" s="57"/>
      <c r="AJ388" s="57"/>
      <c r="AK388" s="57"/>
      <c r="AL388" s="57"/>
      <c r="AM388" s="57"/>
      <c r="AN388" s="57"/>
      <c r="AO388" s="57"/>
      <c r="AP388" s="57"/>
      <c r="AQ388" s="57"/>
      <c r="AR388" s="57"/>
      <c r="AS388" s="57"/>
      <c r="AT388" s="57"/>
      <c r="AU388" s="57"/>
      <c r="AV388" s="57"/>
      <c r="AW388" s="57"/>
      <c r="AX388" s="57"/>
      <c r="AY388" s="57"/>
      <c r="AZ388" s="57"/>
      <c r="BA388" s="57"/>
      <c r="BB388" s="57"/>
      <c r="BC388" s="57"/>
      <c r="BD388" s="57"/>
      <c r="BE388" s="57"/>
      <c r="BF388" s="57"/>
      <c r="BG388" s="57"/>
      <c r="BH388" s="57"/>
      <c r="BI388" s="57"/>
      <c r="BJ388" s="57"/>
      <c r="BK388" s="57"/>
      <c r="BL388" s="57"/>
      <c r="BM388" s="57"/>
      <c r="BN388" s="57"/>
      <c r="BO388" s="57"/>
      <c r="BP388" s="57"/>
      <c r="BQ388" s="57"/>
      <c r="BR388" s="57"/>
      <c r="BS388" s="57"/>
      <c r="BT388" s="57"/>
      <c r="BU388" s="57"/>
    </row>
    <row r="389" spans="1:73" x14ac:dyDescent="0.2">
      <c r="A389" s="58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  <c r="AH389" s="57"/>
      <c r="AI389" s="57"/>
      <c r="AJ389" s="57"/>
      <c r="AK389" s="57"/>
      <c r="AL389" s="57"/>
      <c r="AM389" s="57"/>
      <c r="AN389" s="57"/>
      <c r="AO389" s="57"/>
      <c r="AP389" s="57"/>
      <c r="AQ389" s="57"/>
      <c r="AR389" s="57"/>
      <c r="AS389" s="57"/>
      <c r="AT389" s="57"/>
      <c r="AU389" s="57"/>
      <c r="AV389" s="57"/>
      <c r="AW389" s="57"/>
      <c r="AX389" s="57"/>
      <c r="AY389" s="57"/>
      <c r="AZ389" s="57"/>
      <c r="BA389" s="57"/>
      <c r="BB389" s="57"/>
      <c r="BC389" s="57"/>
      <c r="BD389" s="57"/>
      <c r="BE389" s="57"/>
      <c r="BF389" s="57"/>
      <c r="BG389" s="57"/>
      <c r="BH389" s="57"/>
      <c r="BI389" s="57"/>
      <c r="BJ389" s="57"/>
      <c r="BK389" s="57"/>
      <c r="BL389" s="57"/>
      <c r="BM389" s="57"/>
      <c r="BN389" s="57"/>
      <c r="BO389" s="57"/>
      <c r="BP389" s="57"/>
      <c r="BQ389" s="57"/>
      <c r="BR389" s="57"/>
      <c r="BS389" s="57"/>
      <c r="BT389" s="57"/>
      <c r="BU389" s="57"/>
    </row>
    <row r="390" spans="1:73" x14ac:dyDescent="0.2">
      <c r="A390" s="58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  <c r="AH390" s="57"/>
      <c r="AI390" s="57"/>
      <c r="AJ390" s="57"/>
      <c r="AK390" s="57"/>
      <c r="AL390" s="57"/>
      <c r="AM390" s="57"/>
      <c r="AN390" s="57"/>
      <c r="AO390" s="57"/>
      <c r="AP390" s="57"/>
      <c r="AQ390" s="57"/>
      <c r="AR390" s="57"/>
      <c r="AS390" s="57"/>
      <c r="AT390" s="57"/>
      <c r="AU390" s="57"/>
      <c r="AV390" s="57"/>
      <c r="AW390" s="57"/>
      <c r="AX390" s="57"/>
      <c r="AY390" s="57"/>
      <c r="AZ390" s="57"/>
      <c r="BA390" s="57"/>
      <c r="BB390" s="57"/>
      <c r="BC390" s="57"/>
      <c r="BD390" s="57"/>
      <c r="BE390" s="57"/>
      <c r="BF390" s="57"/>
      <c r="BG390" s="57"/>
      <c r="BH390" s="57"/>
      <c r="BI390" s="57"/>
      <c r="BJ390" s="57"/>
      <c r="BK390" s="57"/>
      <c r="BL390" s="57"/>
      <c r="BM390" s="57"/>
      <c r="BN390" s="57"/>
      <c r="BO390" s="57"/>
      <c r="BP390" s="57"/>
      <c r="BQ390" s="57"/>
      <c r="BR390" s="57"/>
      <c r="BS390" s="57"/>
      <c r="BT390" s="57"/>
      <c r="BU390" s="57"/>
    </row>
    <row r="391" spans="1:73" x14ac:dyDescent="0.2">
      <c r="A391" s="58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  <c r="AH391" s="57"/>
      <c r="AI391" s="57"/>
      <c r="AJ391" s="57"/>
      <c r="AK391" s="57"/>
      <c r="AL391" s="57"/>
      <c r="AM391" s="57"/>
      <c r="AN391" s="57"/>
      <c r="AO391" s="57"/>
      <c r="AP391" s="57"/>
      <c r="AQ391" s="57"/>
      <c r="AR391" s="57"/>
      <c r="AS391" s="57"/>
      <c r="AT391" s="57"/>
      <c r="AU391" s="57"/>
      <c r="AV391" s="57"/>
      <c r="AW391" s="57"/>
      <c r="AX391" s="57"/>
      <c r="AY391" s="57"/>
      <c r="AZ391" s="57"/>
      <c r="BA391" s="57"/>
      <c r="BB391" s="57"/>
      <c r="BC391" s="57"/>
      <c r="BD391" s="57"/>
      <c r="BE391" s="57"/>
      <c r="BF391" s="57"/>
      <c r="BG391" s="57"/>
      <c r="BH391" s="57"/>
      <c r="BI391" s="57"/>
      <c r="BJ391" s="57"/>
      <c r="BK391" s="57"/>
      <c r="BL391" s="57"/>
      <c r="BM391" s="57"/>
      <c r="BN391" s="57"/>
      <c r="BO391" s="57"/>
      <c r="BP391" s="57"/>
      <c r="BQ391" s="57"/>
      <c r="BR391" s="57"/>
      <c r="BS391" s="57"/>
      <c r="BT391" s="57"/>
      <c r="BU391" s="57"/>
    </row>
    <row r="392" spans="1:73" x14ac:dyDescent="0.2">
      <c r="A392" s="58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  <c r="AH392" s="57"/>
      <c r="AI392" s="57"/>
      <c r="AJ392" s="57"/>
      <c r="AK392" s="57"/>
      <c r="AL392" s="57"/>
      <c r="AM392" s="57"/>
      <c r="AN392" s="57"/>
      <c r="AO392" s="57"/>
      <c r="AP392" s="57"/>
      <c r="AQ392" s="57"/>
      <c r="AR392" s="57"/>
      <c r="AS392" s="57"/>
      <c r="AT392" s="57"/>
      <c r="AU392" s="57"/>
      <c r="AV392" s="57"/>
      <c r="AW392" s="57"/>
      <c r="AX392" s="57"/>
      <c r="AY392" s="57"/>
      <c r="AZ392" s="57"/>
      <c r="BA392" s="57"/>
      <c r="BB392" s="57"/>
      <c r="BC392" s="57"/>
      <c r="BD392" s="57"/>
      <c r="BE392" s="57"/>
      <c r="BF392" s="57"/>
      <c r="BG392" s="57"/>
      <c r="BH392" s="57"/>
      <c r="BI392" s="57"/>
      <c r="BJ392" s="57"/>
      <c r="BK392" s="57"/>
      <c r="BL392" s="57"/>
      <c r="BM392" s="57"/>
      <c r="BN392" s="57"/>
      <c r="BO392" s="57"/>
      <c r="BP392" s="57"/>
      <c r="BQ392" s="57"/>
      <c r="BR392" s="57"/>
      <c r="BS392" s="57"/>
      <c r="BT392" s="57"/>
      <c r="BU392" s="57"/>
    </row>
    <row r="393" spans="1:73" x14ac:dyDescent="0.2">
      <c r="A393" s="58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  <c r="AH393" s="57"/>
      <c r="AI393" s="57"/>
      <c r="AJ393" s="57"/>
      <c r="AK393" s="57"/>
      <c r="AL393" s="57"/>
      <c r="AM393" s="57"/>
      <c r="AN393" s="57"/>
      <c r="AO393" s="57"/>
      <c r="AP393" s="57"/>
      <c r="AQ393" s="57"/>
      <c r="AR393" s="57"/>
      <c r="AS393" s="57"/>
      <c r="AT393" s="57"/>
      <c r="AU393" s="57"/>
      <c r="AV393" s="57"/>
      <c r="AW393" s="57"/>
      <c r="AX393" s="57"/>
      <c r="AY393" s="57"/>
      <c r="AZ393" s="57"/>
      <c r="BA393" s="57"/>
      <c r="BB393" s="57"/>
      <c r="BC393" s="57"/>
      <c r="BD393" s="57"/>
      <c r="BE393" s="57"/>
      <c r="BF393" s="57"/>
      <c r="BG393" s="57"/>
      <c r="BH393" s="57"/>
      <c r="BI393" s="57"/>
      <c r="BJ393" s="57"/>
      <c r="BK393" s="57"/>
      <c r="BL393" s="57"/>
      <c r="BM393" s="57"/>
      <c r="BN393" s="57"/>
      <c r="BO393" s="57"/>
      <c r="BP393" s="57"/>
      <c r="BQ393" s="57"/>
      <c r="BR393" s="57"/>
      <c r="BS393" s="57"/>
      <c r="BT393" s="57"/>
      <c r="BU393" s="57"/>
    </row>
    <row r="394" spans="1:73" x14ac:dyDescent="0.2">
      <c r="A394" s="58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  <c r="AH394" s="57"/>
      <c r="AI394" s="57"/>
      <c r="AJ394" s="57"/>
      <c r="AK394" s="57"/>
      <c r="AL394" s="57"/>
      <c r="AM394" s="57"/>
      <c r="AN394" s="57"/>
      <c r="AO394" s="57"/>
      <c r="AP394" s="57"/>
      <c r="AQ394" s="57"/>
      <c r="AR394" s="57"/>
      <c r="AS394" s="57"/>
      <c r="AT394" s="57"/>
      <c r="AU394" s="57"/>
      <c r="AV394" s="57"/>
      <c r="AW394" s="57"/>
      <c r="AX394" s="57"/>
      <c r="AY394" s="57"/>
      <c r="AZ394" s="57"/>
      <c r="BA394" s="57"/>
      <c r="BB394" s="57"/>
      <c r="BC394" s="57"/>
      <c r="BD394" s="57"/>
      <c r="BE394" s="57"/>
      <c r="BF394" s="57"/>
      <c r="BG394" s="57"/>
      <c r="BH394" s="57"/>
      <c r="BI394" s="57"/>
      <c r="BJ394" s="57"/>
      <c r="BK394" s="57"/>
      <c r="BL394" s="57"/>
      <c r="BM394" s="57"/>
      <c r="BN394" s="57"/>
      <c r="BO394" s="57"/>
      <c r="BP394" s="57"/>
      <c r="BQ394" s="57"/>
      <c r="BR394" s="57"/>
      <c r="BS394" s="57"/>
      <c r="BT394" s="57"/>
      <c r="BU394" s="57"/>
    </row>
    <row r="395" spans="1:73" x14ac:dyDescent="0.2">
      <c r="A395" s="58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  <c r="AH395" s="57"/>
      <c r="AI395" s="57"/>
      <c r="AJ395" s="57"/>
      <c r="AK395" s="57"/>
      <c r="AL395" s="57"/>
      <c r="AM395" s="57"/>
      <c r="AN395" s="57"/>
      <c r="AO395" s="57"/>
      <c r="AP395" s="57"/>
      <c r="AQ395" s="57"/>
      <c r="AR395" s="57"/>
      <c r="AS395" s="57"/>
      <c r="AT395" s="57"/>
      <c r="AU395" s="57"/>
      <c r="AV395" s="57"/>
      <c r="AW395" s="57"/>
      <c r="AX395" s="57"/>
      <c r="AY395" s="57"/>
      <c r="AZ395" s="57"/>
      <c r="BA395" s="57"/>
      <c r="BB395" s="57"/>
      <c r="BC395" s="57"/>
      <c r="BD395" s="57"/>
      <c r="BE395" s="57"/>
      <c r="BF395" s="57"/>
      <c r="BG395" s="57"/>
      <c r="BH395" s="57"/>
      <c r="BI395" s="57"/>
      <c r="BJ395" s="57"/>
      <c r="BK395" s="57"/>
      <c r="BL395" s="57"/>
      <c r="BM395" s="57"/>
      <c r="BN395" s="57"/>
      <c r="BO395" s="57"/>
      <c r="BP395" s="57"/>
      <c r="BQ395" s="57"/>
      <c r="BR395" s="57"/>
      <c r="BS395" s="57"/>
      <c r="BT395" s="57"/>
      <c r="BU395" s="57"/>
    </row>
    <row r="396" spans="1:73" x14ac:dyDescent="0.2">
      <c r="A396" s="58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  <c r="AH396" s="57"/>
      <c r="AI396" s="57"/>
      <c r="AJ396" s="57"/>
      <c r="AK396" s="57"/>
      <c r="AL396" s="57"/>
      <c r="AM396" s="57"/>
      <c r="AN396" s="57"/>
      <c r="AO396" s="57"/>
      <c r="AP396" s="57"/>
      <c r="AQ396" s="57"/>
      <c r="AR396" s="57"/>
      <c r="AS396" s="57"/>
      <c r="AT396" s="57"/>
      <c r="AU396" s="57"/>
      <c r="AV396" s="57"/>
      <c r="AW396" s="57"/>
      <c r="AX396" s="57"/>
      <c r="AY396" s="57"/>
      <c r="AZ396" s="57"/>
      <c r="BA396" s="57"/>
      <c r="BB396" s="57"/>
      <c r="BC396" s="57"/>
      <c r="BD396" s="57"/>
      <c r="BE396" s="57"/>
      <c r="BF396" s="57"/>
      <c r="BG396" s="57"/>
      <c r="BH396" s="57"/>
      <c r="BI396" s="57"/>
      <c r="BJ396" s="57"/>
      <c r="BK396" s="57"/>
      <c r="BL396" s="57"/>
      <c r="BM396" s="57"/>
      <c r="BN396" s="57"/>
      <c r="BO396" s="57"/>
      <c r="BP396" s="57"/>
      <c r="BQ396" s="57"/>
      <c r="BR396" s="57"/>
      <c r="BS396" s="57"/>
      <c r="BT396" s="57"/>
      <c r="BU396" s="57"/>
    </row>
    <row r="397" spans="1:73" x14ac:dyDescent="0.2">
      <c r="A397" s="58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  <c r="AH397" s="57"/>
      <c r="AI397" s="57"/>
      <c r="AJ397" s="57"/>
      <c r="AK397" s="57"/>
      <c r="AL397" s="57"/>
      <c r="AM397" s="57"/>
      <c r="AN397" s="57"/>
      <c r="AO397" s="57"/>
      <c r="AP397" s="57"/>
      <c r="AQ397" s="57"/>
      <c r="AR397" s="57"/>
      <c r="AS397" s="57"/>
      <c r="AT397" s="57"/>
      <c r="AU397" s="57"/>
      <c r="AV397" s="57"/>
      <c r="AW397" s="57"/>
      <c r="AX397" s="57"/>
      <c r="AY397" s="57"/>
      <c r="AZ397" s="57"/>
      <c r="BA397" s="57"/>
      <c r="BB397" s="57"/>
      <c r="BC397" s="57"/>
      <c r="BD397" s="57"/>
      <c r="BE397" s="57"/>
      <c r="BF397" s="57"/>
      <c r="BG397" s="57"/>
      <c r="BH397" s="57"/>
      <c r="BI397" s="57"/>
      <c r="BJ397" s="57"/>
      <c r="BK397" s="57"/>
      <c r="BL397" s="57"/>
      <c r="BM397" s="57"/>
      <c r="BN397" s="57"/>
      <c r="BO397" s="57"/>
      <c r="BP397" s="57"/>
      <c r="BQ397" s="57"/>
      <c r="BR397" s="57"/>
      <c r="BS397" s="57"/>
      <c r="BT397" s="57"/>
      <c r="BU397" s="57"/>
    </row>
    <row r="398" spans="1:73" x14ac:dyDescent="0.2">
      <c r="A398" s="58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  <c r="AH398" s="57"/>
      <c r="AI398" s="57"/>
      <c r="AJ398" s="57"/>
      <c r="AK398" s="57"/>
      <c r="AL398" s="57"/>
      <c r="AM398" s="57"/>
      <c r="AN398" s="57"/>
      <c r="AO398" s="57"/>
      <c r="AP398" s="57"/>
      <c r="AQ398" s="57"/>
      <c r="AR398" s="57"/>
      <c r="AS398" s="57"/>
      <c r="AT398" s="57"/>
      <c r="AU398" s="57"/>
      <c r="AV398" s="57"/>
      <c r="AW398" s="57"/>
      <c r="AX398" s="57"/>
      <c r="AY398" s="57"/>
      <c r="AZ398" s="57"/>
      <c r="BA398" s="57"/>
      <c r="BB398" s="57"/>
      <c r="BC398" s="57"/>
      <c r="BD398" s="57"/>
      <c r="BE398" s="57"/>
      <c r="BF398" s="57"/>
      <c r="BG398" s="57"/>
      <c r="BH398" s="57"/>
      <c r="BI398" s="57"/>
      <c r="BJ398" s="57"/>
      <c r="BK398" s="57"/>
      <c r="BL398" s="57"/>
      <c r="BM398" s="57"/>
      <c r="BN398" s="57"/>
      <c r="BO398" s="57"/>
      <c r="BP398" s="57"/>
      <c r="BQ398" s="57"/>
      <c r="BR398" s="57"/>
      <c r="BS398" s="57"/>
      <c r="BT398" s="57"/>
      <c r="BU398" s="57"/>
    </row>
    <row r="399" spans="1:73" x14ac:dyDescent="0.2">
      <c r="A399" s="58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  <c r="AH399" s="57"/>
      <c r="AI399" s="57"/>
      <c r="AJ399" s="57"/>
      <c r="AK399" s="57"/>
      <c r="AL399" s="57"/>
      <c r="AM399" s="57"/>
      <c r="AN399" s="57"/>
      <c r="AO399" s="57"/>
      <c r="AP399" s="57"/>
      <c r="AQ399" s="57"/>
      <c r="AR399" s="57"/>
      <c r="AS399" s="57"/>
      <c r="AT399" s="57"/>
      <c r="AU399" s="57"/>
      <c r="AV399" s="57"/>
      <c r="AW399" s="57"/>
      <c r="AX399" s="57"/>
      <c r="AY399" s="57"/>
      <c r="AZ399" s="57"/>
      <c r="BA399" s="57"/>
      <c r="BB399" s="57"/>
      <c r="BC399" s="57"/>
      <c r="BD399" s="57"/>
      <c r="BE399" s="57"/>
      <c r="BF399" s="57"/>
      <c r="BG399" s="57"/>
      <c r="BH399" s="57"/>
      <c r="BI399" s="57"/>
      <c r="BJ399" s="57"/>
      <c r="BK399" s="57"/>
      <c r="BL399" s="57"/>
      <c r="BM399" s="57"/>
      <c r="BN399" s="57"/>
      <c r="BO399" s="57"/>
      <c r="BP399" s="57"/>
      <c r="BQ399" s="57"/>
      <c r="BR399" s="57"/>
      <c r="BS399" s="57"/>
      <c r="BT399" s="57"/>
      <c r="BU399" s="57"/>
    </row>
    <row r="400" spans="1:73" x14ac:dyDescent="0.2">
      <c r="A400" s="58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  <c r="AH400" s="57"/>
      <c r="AI400" s="57"/>
      <c r="AJ400" s="57"/>
      <c r="AK400" s="57"/>
      <c r="AL400" s="57"/>
      <c r="AM400" s="57"/>
      <c r="AN400" s="57"/>
      <c r="AO400" s="57"/>
      <c r="AP400" s="57"/>
      <c r="AQ400" s="57"/>
      <c r="AR400" s="57"/>
      <c r="AS400" s="57"/>
      <c r="AT400" s="57"/>
      <c r="AU400" s="57"/>
      <c r="AV400" s="57"/>
      <c r="AW400" s="57"/>
      <c r="AX400" s="57"/>
      <c r="AY400" s="57"/>
      <c r="AZ400" s="57"/>
      <c r="BA400" s="57"/>
      <c r="BB400" s="57"/>
      <c r="BC400" s="57"/>
      <c r="BD400" s="57"/>
      <c r="BE400" s="57"/>
      <c r="BF400" s="57"/>
      <c r="BG400" s="57"/>
      <c r="BH400" s="57"/>
      <c r="BI400" s="57"/>
      <c r="BJ400" s="57"/>
      <c r="BK400" s="57"/>
      <c r="BL400" s="57"/>
      <c r="BM400" s="57"/>
      <c r="BN400" s="57"/>
      <c r="BO400" s="57"/>
      <c r="BP400" s="57"/>
      <c r="BQ400" s="57"/>
      <c r="BR400" s="57"/>
      <c r="BS400" s="57"/>
      <c r="BT400" s="57"/>
      <c r="BU400" s="57"/>
    </row>
    <row r="401" spans="1:73" x14ac:dyDescent="0.2">
      <c r="A401" s="58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  <c r="AH401" s="57"/>
      <c r="AI401" s="57"/>
      <c r="AJ401" s="57"/>
      <c r="AK401" s="57"/>
      <c r="AL401" s="57"/>
      <c r="AM401" s="57"/>
      <c r="AN401" s="57"/>
      <c r="AO401" s="57"/>
      <c r="AP401" s="57"/>
      <c r="AQ401" s="57"/>
      <c r="AR401" s="57"/>
      <c r="AS401" s="57"/>
      <c r="AT401" s="57"/>
      <c r="AU401" s="57"/>
      <c r="AV401" s="57"/>
      <c r="AW401" s="57"/>
      <c r="AX401" s="57"/>
      <c r="AY401" s="57"/>
      <c r="AZ401" s="57"/>
      <c r="BA401" s="57"/>
      <c r="BB401" s="57"/>
      <c r="BC401" s="57"/>
      <c r="BD401" s="57"/>
      <c r="BE401" s="57"/>
      <c r="BF401" s="57"/>
      <c r="BG401" s="57"/>
      <c r="BH401" s="57"/>
      <c r="BI401" s="57"/>
      <c r="BJ401" s="57"/>
      <c r="BK401" s="57"/>
      <c r="BL401" s="57"/>
      <c r="BM401" s="57"/>
      <c r="BN401" s="57"/>
      <c r="BO401" s="57"/>
      <c r="BP401" s="57"/>
      <c r="BQ401" s="57"/>
      <c r="BR401" s="57"/>
      <c r="BS401" s="57"/>
      <c r="BT401" s="57"/>
      <c r="BU401" s="57"/>
    </row>
    <row r="402" spans="1:73" x14ac:dyDescent="0.2">
      <c r="A402" s="58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  <c r="AH402" s="57"/>
      <c r="AI402" s="57"/>
      <c r="AJ402" s="57"/>
      <c r="AK402" s="57"/>
      <c r="AL402" s="57"/>
      <c r="AM402" s="57"/>
      <c r="AN402" s="57"/>
      <c r="AO402" s="57"/>
      <c r="AP402" s="57"/>
      <c r="AQ402" s="57"/>
      <c r="AR402" s="57"/>
      <c r="AS402" s="57"/>
      <c r="AT402" s="57"/>
      <c r="AU402" s="57"/>
      <c r="AV402" s="57"/>
      <c r="AW402" s="57"/>
      <c r="AX402" s="57"/>
      <c r="AY402" s="57"/>
      <c r="AZ402" s="57"/>
      <c r="BA402" s="57"/>
      <c r="BB402" s="57"/>
      <c r="BC402" s="57"/>
      <c r="BD402" s="57"/>
      <c r="BE402" s="57"/>
      <c r="BF402" s="57"/>
      <c r="BG402" s="57"/>
      <c r="BH402" s="57"/>
      <c r="BI402" s="57"/>
      <c r="BJ402" s="57"/>
      <c r="BK402" s="57"/>
      <c r="BL402" s="57"/>
      <c r="BM402" s="57"/>
      <c r="BN402" s="57"/>
      <c r="BO402" s="57"/>
      <c r="BP402" s="57"/>
      <c r="BQ402" s="57"/>
      <c r="BR402" s="57"/>
      <c r="BS402" s="57"/>
      <c r="BT402" s="57"/>
      <c r="BU402" s="57"/>
    </row>
    <row r="403" spans="1:73" x14ac:dyDescent="0.2">
      <c r="A403" s="58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  <c r="AA403" s="57"/>
      <c r="AB403" s="57"/>
      <c r="AC403" s="57"/>
      <c r="AD403" s="57"/>
      <c r="AE403" s="57"/>
      <c r="AF403" s="57"/>
      <c r="AG403" s="57"/>
      <c r="AH403" s="57"/>
      <c r="AI403" s="57"/>
      <c r="AJ403" s="57"/>
      <c r="AK403" s="57"/>
      <c r="AL403" s="57"/>
      <c r="AM403" s="57"/>
      <c r="AN403" s="57"/>
      <c r="AO403" s="57"/>
      <c r="AP403" s="57"/>
      <c r="AQ403" s="57"/>
      <c r="AR403" s="57"/>
      <c r="AS403" s="57"/>
      <c r="AT403" s="57"/>
      <c r="AU403" s="57"/>
      <c r="AV403" s="57"/>
      <c r="AW403" s="57"/>
      <c r="AX403" s="57"/>
      <c r="AY403" s="57"/>
      <c r="AZ403" s="57"/>
      <c r="BA403" s="57"/>
      <c r="BB403" s="57"/>
      <c r="BC403" s="57"/>
      <c r="BD403" s="57"/>
      <c r="BE403" s="57"/>
      <c r="BF403" s="57"/>
      <c r="BG403" s="57"/>
      <c r="BH403" s="57"/>
      <c r="BI403" s="57"/>
      <c r="BJ403" s="57"/>
      <c r="BK403" s="57"/>
      <c r="BL403" s="57"/>
      <c r="BM403" s="57"/>
      <c r="BN403" s="57"/>
      <c r="BO403" s="57"/>
      <c r="BP403" s="57"/>
      <c r="BQ403" s="57"/>
      <c r="BR403" s="57"/>
      <c r="BS403" s="57"/>
      <c r="BT403" s="57"/>
      <c r="BU403" s="57"/>
    </row>
    <row r="404" spans="1:73" x14ac:dyDescent="0.2">
      <c r="A404" s="58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  <c r="AA404" s="57"/>
      <c r="AB404" s="57"/>
      <c r="AC404" s="57"/>
      <c r="AD404" s="57"/>
      <c r="AE404" s="57"/>
      <c r="AF404" s="57"/>
      <c r="AG404" s="57"/>
      <c r="AH404" s="57"/>
      <c r="AI404" s="57"/>
      <c r="AJ404" s="57"/>
      <c r="AK404" s="57"/>
      <c r="AL404" s="57"/>
      <c r="AM404" s="57"/>
      <c r="AN404" s="57"/>
      <c r="AO404" s="57"/>
      <c r="AP404" s="57"/>
      <c r="AQ404" s="57"/>
      <c r="AR404" s="57"/>
      <c r="AS404" s="57"/>
      <c r="AT404" s="57"/>
      <c r="AU404" s="57"/>
      <c r="AV404" s="57"/>
      <c r="AW404" s="57"/>
      <c r="AX404" s="57"/>
      <c r="AY404" s="57"/>
      <c r="AZ404" s="57"/>
      <c r="BA404" s="57"/>
      <c r="BB404" s="57"/>
      <c r="BC404" s="57"/>
      <c r="BD404" s="57"/>
      <c r="BE404" s="57"/>
      <c r="BF404" s="57"/>
      <c r="BG404" s="57"/>
      <c r="BH404" s="57"/>
      <c r="BI404" s="57"/>
      <c r="BJ404" s="57"/>
      <c r="BK404" s="57"/>
      <c r="BL404" s="57"/>
      <c r="BM404" s="57"/>
      <c r="BN404" s="57"/>
      <c r="BO404" s="57"/>
      <c r="BP404" s="57"/>
      <c r="BQ404" s="57"/>
      <c r="BR404" s="57"/>
      <c r="BS404" s="57"/>
      <c r="BT404" s="57"/>
      <c r="BU404" s="57"/>
    </row>
    <row r="405" spans="1:73" x14ac:dyDescent="0.2">
      <c r="A405" s="58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  <c r="AB405" s="57"/>
      <c r="AC405" s="57"/>
      <c r="AD405" s="57"/>
      <c r="AE405" s="57"/>
      <c r="AF405" s="57"/>
      <c r="AG405" s="57"/>
      <c r="AH405" s="57"/>
      <c r="AI405" s="57"/>
      <c r="AJ405" s="57"/>
      <c r="AK405" s="57"/>
      <c r="AL405" s="57"/>
      <c r="AM405" s="57"/>
      <c r="AN405" s="57"/>
      <c r="AO405" s="57"/>
      <c r="AP405" s="57"/>
      <c r="AQ405" s="57"/>
      <c r="AR405" s="57"/>
      <c r="AS405" s="57"/>
      <c r="AT405" s="57"/>
      <c r="AU405" s="57"/>
      <c r="AV405" s="57"/>
      <c r="AW405" s="57"/>
      <c r="AX405" s="57"/>
      <c r="AY405" s="57"/>
      <c r="AZ405" s="57"/>
      <c r="BA405" s="57"/>
      <c r="BB405" s="57"/>
      <c r="BC405" s="57"/>
      <c r="BD405" s="57"/>
      <c r="BE405" s="57"/>
      <c r="BF405" s="57"/>
      <c r="BG405" s="57"/>
      <c r="BH405" s="57"/>
      <c r="BI405" s="57"/>
      <c r="BJ405" s="57"/>
      <c r="BK405" s="57"/>
      <c r="BL405" s="57"/>
      <c r="BM405" s="57"/>
      <c r="BN405" s="57"/>
      <c r="BO405" s="57"/>
      <c r="BP405" s="57"/>
      <c r="BQ405" s="57"/>
      <c r="BR405" s="57"/>
      <c r="BS405" s="57"/>
      <c r="BT405" s="57"/>
      <c r="BU405" s="57"/>
    </row>
    <row r="406" spans="1:73" x14ac:dyDescent="0.2">
      <c r="A406" s="58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7"/>
      <c r="AE406" s="57"/>
      <c r="AF406" s="57"/>
      <c r="AG406" s="57"/>
      <c r="AH406" s="57"/>
      <c r="AI406" s="57"/>
      <c r="AJ406" s="57"/>
      <c r="AK406" s="57"/>
      <c r="AL406" s="57"/>
      <c r="AM406" s="57"/>
      <c r="AN406" s="57"/>
      <c r="AO406" s="57"/>
      <c r="AP406" s="57"/>
      <c r="AQ406" s="57"/>
      <c r="AR406" s="57"/>
      <c r="AS406" s="57"/>
      <c r="AT406" s="57"/>
      <c r="AU406" s="57"/>
      <c r="AV406" s="57"/>
      <c r="AW406" s="57"/>
      <c r="AX406" s="57"/>
      <c r="AY406" s="57"/>
      <c r="AZ406" s="57"/>
      <c r="BA406" s="57"/>
      <c r="BB406" s="57"/>
      <c r="BC406" s="57"/>
      <c r="BD406" s="57"/>
      <c r="BE406" s="57"/>
      <c r="BF406" s="57"/>
      <c r="BG406" s="57"/>
      <c r="BH406" s="57"/>
      <c r="BI406" s="57"/>
      <c r="BJ406" s="57"/>
      <c r="BK406" s="57"/>
      <c r="BL406" s="57"/>
      <c r="BM406" s="57"/>
      <c r="BN406" s="57"/>
      <c r="BO406" s="57"/>
      <c r="BP406" s="57"/>
      <c r="BQ406" s="57"/>
      <c r="BR406" s="57"/>
      <c r="BS406" s="57"/>
      <c r="BT406" s="57"/>
      <c r="BU406" s="57"/>
    </row>
    <row r="407" spans="1:73" x14ac:dyDescent="0.2">
      <c r="A407" s="58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  <c r="AA407" s="57"/>
      <c r="AB407" s="57"/>
      <c r="AC407" s="57"/>
      <c r="AD407" s="57"/>
      <c r="AE407" s="57"/>
      <c r="AF407" s="57"/>
      <c r="AG407" s="57"/>
      <c r="AH407" s="57"/>
      <c r="AI407" s="57"/>
      <c r="AJ407" s="57"/>
      <c r="AK407" s="57"/>
      <c r="AL407" s="57"/>
      <c r="AM407" s="57"/>
      <c r="AN407" s="57"/>
      <c r="AO407" s="57"/>
      <c r="AP407" s="57"/>
      <c r="AQ407" s="57"/>
      <c r="AR407" s="57"/>
      <c r="AS407" s="57"/>
      <c r="AT407" s="57"/>
      <c r="AU407" s="57"/>
      <c r="AV407" s="57"/>
      <c r="AW407" s="57"/>
      <c r="AX407" s="57"/>
      <c r="AY407" s="57"/>
      <c r="AZ407" s="57"/>
      <c r="BA407" s="57"/>
      <c r="BB407" s="57"/>
      <c r="BC407" s="57"/>
      <c r="BD407" s="57"/>
      <c r="BE407" s="57"/>
      <c r="BF407" s="57"/>
      <c r="BG407" s="57"/>
      <c r="BH407" s="57"/>
      <c r="BI407" s="57"/>
      <c r="BJ407" s="57"/>
      <c r="BK407" s="57"/>
      <c r="BL407" s="57"/>
      <c r="BM407" s="57"/>
      <c r="BN407" s="57"/>
      <c r="BO407" s="57"/>
      <c r="BP407" s="57"/>
      <c r="BQ407" s="57"/>
      <c r="BR407" s="57"/>
      <c r="BS407" s="57"/>
      <c r="BT407" s="57"/>
      <c r="BU407" s="57"/>
    </row>
    <row r="408" spans="1:73" x14ac:dyDescent="0.2">
      <c r="A408" s="58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  <c r="AD408" s="57"/>
      <c r="AE408" s="57"/>
      <c r="AF408" s="57"/>
      <c r="AG408" s="57"/>
      <c r="AH408" s="57"/>
      <c r="AI408" s="57"/>
      <c r="AJ408" s="57"/>
      <c r="AK408" s="57"/>
      <c r="AL408" s="57"/>
      <c r="AM408" s="57"/>
      <c r="AN408" s="57"/>
      <c r="AO408" s="57"/>
      <c r="AP408" s="57"/>
      <c r="AQ408" s="57"/>
      <c r="AR408" s="57"/>
      <c r="AS408" s="57"/>
      <c r="AT408" s="57"/>
      <c r="AU408" s="57"/>
      <c r="AV408" s="57"/>
      <c r="AW408" s="57"/>
      <c r="AX408" s="57"/>
      <c r="AY408" s="57"/>
      <c r="AZ408" s="57"/>
      <c r="BA408" s="57"/>
      <c r="BB408" s="57"/>
      <c r="BC408" s="57"/>
      <c r="BD408" s="57"/>
      <c r="BE408" s="57"/>
      <c r="BF408" s="57"/>
      <c r="BG408" s="57"/>
      <c r="BH408" s="57"/>
      <c r="BI408" s="57"/>
      <c r="BJ408" s="57"/>
      <c r="BK408" s="57"/>
      <c r="BL408" s="57"/>
      <c r="BM408" s="57"/>
      <c r="BN408" s="57"/>
      <c r="BO408" s="57"/>
      <c r="BP408" s="57"/>
      <c r="BQ408" s="57"/>
      <c r="BR408" s="57"/>
      <c r="BS408" s="57"/>
      <c r="BT408" s="57"/>
      <c r="BU408" s="57"/>
    </row>
    <row r="409" spans="1:73" x14ac:dyDescent="0.2">
      <c r="A409" s="58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  <c r="AA409" s="57"/>
      <c r="AB409" s="57"/>
      <c r="AC409" s="57"/>
      <c r="AD409" s="57"/>
      <c r="AE409" s="57"/>
      <c r="AF409" s="57"/>
      <c r="AG409" s="57"/>
      <c r="AH409" s="57"/>
      <c r="AI409" s="57"/>
      <c r="AJ409" s="57"/>
      <c r="AK409" s="57"/>
      <c r="AL409" s="57"/>
      <c r="AM409" s="57"/>
      <c r="AN409" s="57"/>
      <c r="AO409" s="57"/>
      <c r="AP409" s="57"/>
      <c r="AQ409" s="57"/>
      <c r="AR409" s="57"/>
      <c r="AS409" s="57"/>
      <c r="AT409" s="57"/>
      <c r="AU409" s="57"/>
      <c r="AV409" s="57"/>
      <c r="AW409" s="57"/>
      <c r="AX409" s="57"/>
      <c r="AY409" s="57"/>
      <c r="AZ409" s="57"/>
      <c r="BA409" s="57"/>
      <c r="BB409" s="57"/>
      <c r="BC409" s="57"/>
      <c r="BD409" s="57"/>
      <c r="BE409" s="57"/>
      <c r="BF409" s="57"/>
      <c r="BG409" s="57"/>
      <c r="BH409" s="57"/>
      <c r="BI409" s="57"/>
      <c r="BJ409" s="57"/>
      <c r="BK409" s="57"/>
      <c r="BL409" s="57"/>
      <c r="BM409" s="57"/>
      <c r="BN409" s="57"/>
      <c r="BO409" s="57"/>
      <c r="BP409" s="57"/>
      <c r="BQ409" s="57"/>
      <c r="BR409" s="57"/>
      <c r="BS409" s="57"/>
      <c r="BT409" s="57"/>
      <c r="BU409" s="57"/>
    </row>
    <row r="410" spans="1:73" x14ac:dyDescent="0.2">
      <c r="A410" s="58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57"/>
      <c r="AH410" s="57"/>
      <c r="AI410" s="57"/>
      <c r="AJ410" s="57"/>
      <c r="AK410" s="57"/>
      <c r="AL410" s="57"/>
      <c r="AM410" s="57"/>
      <c r="AN410" s="57"/>
      <c r="AO410" s="57"/>
      <c r="AP410" s="57"/>
      <c r="AQ410" s="57"/>
      <c r="AR410" s="57"/>
      <c r="AS410" s="57"/>
      <c r="AT410" s="57"/>
      <c r="AU410" s="57"/>
      <c r="AV410" s="57"/>
      <c r="AW410" s="57"/>
      <c r="AX410" s="57"/>
      <c r="AY410" s="57"/>
      <c r="AZ410" s="57"/>
      <c r="BA410" s="57"/>
      <c r="BB410" s="57"/>
      <c r="BC410" s="57"/>
      <c r="BD410" s="57"/>
      <c r="BE410" s="57"/>
      <c r="BF410" s="57"/>
      <c r="BG410" s="57"/>
      <c r="BH410" s="57"/>
      <c r="BI410" s="57"/>
      <c r="BJ410" s="57"/>
      <c r="BK410" s="57"/>
      <c r="BL410" s="57"/>
      <c r="BM410" s="57"/>
      <c r="BN410" s="57"/>
      <c r="BO410" s="57"/>
      <c r="BP410" s="57"/>
      <c r="BQ410" s="57"/>
      <c r="BR410" s="57"/>
      <c r="BS410" s="57"/>
      <c r="BT410" s="57"/>
      <c r="BU410" s="57"/>
    </row>
    <row r="411" spans="1:73" x14ac:dyDescent="0.2">
      <c r="A411" s="58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  <c r="AB411" s="57"/>
      <c r="AC411" s="57"/>
      <c r="AD411" s="57"/>
      <c r="AE411" s="57"/>
      <c r="AF411" s="57"/>
      <c r="AG411" s="57"/>
      <c r="AH411" s="57"/>
      <c r="AI411" s="57"/>
      <c r="AJ411" s="57"/>
      <c r="AK411" s="57"/>
      <c r="AL411" s="57"/>
      <c r="AM411" s="57"/>
      <c r="AN411" s="57"/>
      <c r="AO411" s="57"/>
      <c r="AP411" s="57"/>
      <c r="AQ411" s="57"/>
      <c r="AR411" s="57"/>
      <c r="AS411" s="57"/>
      <c r="AT411" s="57"/>
      <c r="AU411" s="57"/>
      <c r="AV411" s="57"/>
      <c r="AW411" s="57"/>
      <c r="AX411" s="57"/>
      <c r="AY411" s="57"/>
      <c r="AZ411" s="57"/>
      <c r="BA411" s="57"/>
      <c r="BB411" s="57"/>
      <c r="BC411" s="57"/>
      <c r="BD411" s="57"/>
      <c r="BE411" s="57"/>
      <c r="BF411" s="57"/>
      <c r="BG411" s="57"/>
      <c r="BH411" s="57"/>
      <c r="BI411" s="57"/>
      <c r="BJ411" s="57"/>
      <c r="BK411" s="57"/>
      <c r="BL411" s="57"/>
      <c r="BM411" s="57"/>
      <c r="BN411" s="57"/>
      <c r="BO411" s="57"/>
      <c r="BP411" s="57"/>
      <c r="BQ411" s="57"/>
      <c r="BR411" s="57"/>
      <c r="BS411" s="57"/>
      <c r="BT411" s="57"/>
      <c r="BU411" s="57"/>
    </row>
  </sheetData>
  <mergeCells count="1">
    <mergeCell ref="BW3:CB3"/>
  </mergeCell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defaultRowHeight="13.2" x14ac:dyDescent="0.25"/>
  <sheetData>
    <row r="1" spans="1:1" x14ac:dyDescent="0.25">
      <c r="A1" s="72" t="s">
        <v>147</v>
      </c>
    </row>
    <row r="2" spans="1:1" x14ac:dyDescent="0.25">
      <c r="A2" s="72" t="s">
        <v>145</v>
      </c>
    </row>
    <row r="3" spans="1:1" x14ac:dyDescent="0.25">
      <c r="A3" s="72"/>
    </row>
    <row r="4" spans="1:1" x14ac:dyDescent="0.25">
      <c r="A4" t="s">
        <v>1</v>
      </c>
    </row>
    <row r="5" spans="1:1" x14ac:dyDescent="0.25">
      <c r="A5" t="s">
        <v>3</v>
      </c>
    </row>
    <row r="6" spans="1:1" x14ac:dyDescent="0.25">
      <c r="A6" t="s">
        <v>2</v>
      </c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EBFFC2E2-3E4D-43B7-8FB0-A0E47D28F7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A0669F-2640-4618-A484-3E036C1E3F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C7E51E-289F-4F5A-829C-A14247D7ABB5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OL1 Accounts</vt:lpstr>
      <vt:lpstr>Customer Forecast by Rate Code</vt:lpstr>
      <vt:lpstr>Notes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fpladmin</dc:creator>
  <cp:lastModifiedBy>FPL_User</cp:lastModifiedBy>
  <cp:lastPrinted>2011-05-25T19:32:19Z</cp:lastPrinted>
  <dcterms:created xsi:type="dcterms:W3CDTF">2000-01-24T16:21:50Z</dcterms:created>
  <dcterms:modified xsi:type="dcterms:W3CDTF">2016-04-16T15:06:39Z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