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4880" windowHeight="7668" tabRatio="943"/>
  </bookViews>
  <sheets>
    <sheet name="DC_SF" sheetId="1" r:id="rId1"/>
    <sheet name="2013 NEER DC" sheetId="5" r:id="rId2"/>
    <sheet name="2013 NEER OS" sheetId="6" r:id="rId3"/>
    <sheet name="2013 FPLES DC" sheetId="7" r:id="rId4"/>
    <sheet name="2013 NEECH DC" sheetId="12" r:id="rId5"/>
    <sheet name="2013 FN DC" sheetId="8" r:id="rId6"/>
    <sheet name="2013 NEET DC" sheetId="9" r:id="rId7"/>
    <sheet name="2013 LST DC" sheetId="10" r:id="rId8"/>
    <sheet name="2013 NHT DC" sheetId="11" r:id="rId9"/>
    <sheet name="2014 NEER DC" sheetId="14" r:id="rId10"/>
    <sheet name="2014 NEER OS" sheetId="13" r:id="rId11"/>
    <sheet name="2014 FPLES DC" sheetId="15" r:id="rId12"/>
    <sheet name="2014 NEECH DC" sheetId="20" r:id="rId13"/>
    <sheet name="2014 FN DC" sheetId="16" r:id="rId14"/>
    <sheet name="2014 NEET DC" sheetId="17" r:id="rId15"/>
    <sheet name="2014 LST DC" sheetId="18" r:id="rId16"/>
    <sheet name="2014 NHT DC" sheetId="19" r:id="rId17"/>
    <sheet name="2015 NEER DC" sheetId="21" r:id="rId18"/>
    <sheet name="2015 NEER OS" sheetId="22" r:id="rId19"/>
    <sheet name="2015 FPLES DC" sheetId="23" r:id="rId20"/>
    <sheet name="2015 NEECH DC" sheetId="27" r:id="rId21"/>
    <sheet name="2015 FN DC" sheetId="24" r:id="rId22"/>
    <sheet name="2015 NEET DC" sheetId="25" r:id="rId23"/>
    <sheet name="2015 LST DC" sheetId="26" r:id="rId24"/>
    <sheet name="2015 NHT DC" sheetId="28" r:id="rId25"/>
    <sheet name="2016-2018 DC" sheetId="2" r:id="rId26"/>
    <sheet name="2016-2018 Unassigned DC" sheetId="3" r:id="rId27"/>
    <sheet name="2016-2018 OS" sheetId="4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G">#REF!</definedName>
    <definedName name="\P">'[1]Cost of Capital Worksheet'!#REF!</definedName>
    <definedName name="_1_0c">'[2]Journal Entry'!#REF!</definedName>
    <definedName name="_2_0calculat">'[2]Journal Entry'!#REF!</definedName>
    <definedName name="_3_0jen">'[2]Journal Entry'!#REF!</definedName>
    <definedName name="_aaa1" localSheetId="0" hidden="1">{"detail305",#N/A,FALSE,"BI-305"}</definedName>
    <definedName name="_aaa1" hidden="1">{"detail305",#N/A,FALSE,"BI-305"}</definedName>
    <definedName name="_DAT10">[3]Jan!#REF!</definedName>
    <definedName name="_DAT11">[3]Jan!#REF!</definedName>
    <definedName name="_DAT12">[3]Jan!#REF!</definedName>
    <definedName name="_DAT13">[3]Jan!#REF!</definedName>
    <definedName name="_DAT14">[3]Jan!#REF!</definedName>
    <definedName name="_DAT18">[3]Jun!#REF!</definedName>
    <definedName name="_DAT2">[3]Jan!#REF!</definedName>
    <definedName name="_DAT3">[3]Jan!#REF!</definedName>
    <definedName name="_DAT9">[3]Jan!#REF!</definedName>
    <definedName name="_Fill" hidden="1">#REF!</definedName>
    <definedName name="_Key1" hidden="1">'[4]1999'!$D$9</definedName>
    <definedName name="_key2" hidden="1">#REF!</definedName>
    <definedName name="_May01">#REF!</definedName>
    <definedName name="_Order1" hidden="1">255</definedName>
    <definedName name="_Order2" hidden="1">255</definedName>
    <definedName name="_Sort" hidden="1">'[4]1999'!#REF!</definedName>
    <definedName name="_unlock_NoP">#REF!,#REF!,#REF!,#REF!</definedName>
    <definedName name="a">#REF!,#REF!,#REF!,#REF!,#REF!,#REF!</definedName>
    <definedName name="aaa">#REF!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>#REF!</definedName>
    <definedName name="AUGIE" localSheetId="0" hidden="1">{"detail305",#N/A,FALSE,"BI-305"}</definedName>
    <definedName name="AUGIE" hidden="1">{"detail305",#N/A,FALSE,"BI-305"}</definedName>
    <definedName name="augie1" localSheetId="0" hidden="1">{"detail305",#N/A,FALSE,"BI-305"}</definedName>
    <definedName name="augie1" hidden="1">{"detail305",#N/A,FALSE,"BI-305"}</definedName>
    <definedName name="August">#REF!</definedName>
    <definedName name="BottomUDA">#REF!</definedName>
    <definedName name="BTL_06Actual_Essbase">#REF!</definedName>
    <definedName name="BU_Table">#REF!</definedName>
    <definedName name="BUDGET">#REF!</definedName>
    <definedName name="BUSelection">#REF!</definedName>
    <definedName name="Business_Units">'[5]BU &amp; Locs'!#REF!</definedName>
    <definedName name="CalcET">#REF!</definedName>
    <definedName name="CAP" localSheetId="0" hidden="1">{"summary",#N/A,FALSE,"PCR DIRECTORY"}</definedName>
    <definedName name="CAP" hidden="1">{"summary",#N/A,FALSE,"PCR DIRECTORY"}</definedName>
    <definedName name="Cap_06Actual_Essbase">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ell_data">'[6]R-Sched Sample'!$F$8,'[6]R-Sched Sample'!$B$7:$C$11,'[6]R-Sched Sample'!$B$8:$C$12,'[6]R-Sched Sample'!$B$15:$C$19,'[6]R-Sched Sample'!$B$22:$C$26,'[6]R-Sched Sample'!$B$29:$C$30,'[6]R-Sched Sample'!$B$33:$C$37,'[6]R-Sched Sample'!$B$40:$C$43,'[6]R-Sched Sample'!$F$7:$F$11,'[6]R-Sched Sample'!$F$8:$F$12,'[6]R-Sched Sample'!$F$15:$F$19,'[6]R-Sched Sample'!$F$22:$F$26,'[6]R-Sched Sample'!$F$29:$F$30,'[6]R-Sched Sample'!$F$33:$F$37,'[6]R-Sched Sample'!$F$40:$F$43,'[6]R-Sched Sample'!$I$7:$I$11,'[6]R-Sched Sample'!$I$8:$I$12,'[6]R-Sched Sample'!$I$15:$I$19,'[6]R-Sched Sample'!$I$22:$I$26,'[6]R-Sched Sample'!$I$29:$I$30,'[6]R-Sched Sample'!$I$33:$I$37,'[6]R-Sched Sample'!$I$40:$I$43</definedName>
    <definedName name="cell_data1">'[6]R-Sched Sample'!$L$7:$L$11,'[6]R-Sched Sample'!#REF!,'[6]R-Sched Sample'!#REF!,'[6]R-Sched Sample'!$L$8:$L$12,'[6]R-Sched Sample'!#REF!,'[6]R-Sched Sample'!#REF!,'[6]R-Sched Sample'!$L$15:$L$19,'[6]R-Sched Sample'!#REF!,'[6]R-Sched Sample'!#REF!,'[6]R-Sched Sample'!$L$22:$L$26,'[6]R-Sched Sample'!#REF!,'[6]R-Sched Sample'!#REF!,'[6]R-Sched Sample'!$L$29:$L$30,'[6]R-Sched Sample'!#REF!,'[6]R-Sched Sample'!#REF!,'[6]R-Sched Sample'!$L$33:$L$37,'[6]R-Sched Sample'!#REF!,'[6]R-Sched Sample'!#REF!</definedName>
    <definedName name="cell_data2">'[6]R-Sched Sample'!#REF!,'[6]R-Sched Sample'!$L$40:$L$43,'[6]R-Sched Sample'!#REF!,'[6]R-Sched Sample'!#REF!</definedName>
    <definedName name="col_fin">'[6]R-Sched Sample'!$B$1:$B$65536,'[6]R-Sched Sample'!$C$1:$C$65536,'[6]R-Sched Sample'!#REF!,'[6]R-Sched Sample'!#REF!,'[6]R-Sched Sample'!$F$1:$F$65536,'[6]R-Sched Sample'!$I$1:$I$65536,'[6]R-Sched Sample'!$L$1:$L$65536,'[6]R-Sched Sample'!#REF!,'[6]R-Sched Sample'!#REF!</definedName>
    <definedName name="col_percent">'[6]R-Sched Sample'!$H$1:$H$65536,'[6]R-Sched Sample'!$K$1:$K$65536,'[6]R-Sched Sample'!$N$1:$N$65536,'[6]R-Sched Sample'!#REF!,'[6]R-Sched Sample'!#REF!</definedName>
    <definedName name="ColumnCommand">[7]ReportScript!#REF!</definedName>
    <definedName name="ColumnMember">[7]ReportScript!#REF!</definedName>
    <definedName name="CurrentOptions">#REF!</definedName>
    <definedName name="custservcompare0607">#REF!</definedName>
    <definedName name="CY_Target_Hide">#REF!</definedName>
    <definedName name="Data">[8]Data!$B$6:$AA$97</definedName>
    <definedName name="data_FIN">'[6]R-Sched Sample'!$B$7:$F$46,'[6]R-Sched Sample'!$I$7:$I$46,'[6]R-Sched Sample'!$L$7:$L$46,'[6]R-Sched Sample'!#REF!,'[6]R-Sched Sample'!#REF!,'[6]R-Sched Sample'!#REF!</definedName>
    <definedName name="Data_Listing">#REF!</definedName>
    <definedName name="data_PER">'[6]R-Sched Sample'!$H$7:$H$46,'[6]R-Sched Sample'!$K$7:$K$46,'[6]R-Sched Sample'!$N$7:$N$46,'[6]R-Sched Sample'!#REF!,'[6]R-Sched Sample'!#REF!</definedName>
    <definedName name="data_Trmn">#REF!,#REF!,#REF!,#REF!,#REF!,#REF!</definedName>
    <definedName name="data2006">#REF!</definedName>
    <definedName name="_xlnm.Database">#REF!</definedName>
    <definedName name="db">'[9]checkbook summary'!$A$8:$M$75</definedName>
    <definedName name="Ddd">#REF!,#REF!,#REF!</definedName>
    <definedName name="December">#REF!</definedName>
    <definedName name="DefaultPageMember1">#REF!</definedName>
    <definedName name="DefaultTitle">#REF!</definedName>
    <definedName name="DefaultUDA">#REF!</definedName>
    <definedName name="det_data">'[10]Cal 8 Sch 1rev1'!$B$8:$Z$50,'[10]Cal 8 Sch 1rev1'!#REF!</definedName>
    <definedName name="detail_colB">'[6]Cal 8 Sch 1rev1'!$B$1:$B$65536,'[6]Cal 8 Sch 1rev1'!$H$1:$H$65536,'[6]Cal 8 Sch 1rev1'!#REF!,'[6]Cal 8 Sch 1rev1'!$N$1:$N$65536,'[6]Cal 8 Sch 1rev1'!$T$1:$T$65536,'[6]Cal 8 Sch 1rev1'!$Z$1:$Z$65536</definedName>
    <definedName name="detail_colS">'[6]Cal 8 Sch 1rev1'!$E$1:$E$65536,'[6]Cal 8 Sch 1rev1'!#REF!,'[6]Cal 8 Sch 1rev1'!$M$1:$M$65536,'[6]Cal 8 Sch 1rev1'!$S$1:$S$65536,'[6]Cal 8 Sch 1rev1'!$Y$1:$Y$65536</definedName>
    <definedName name="detail_data">'[6]Cal 8 Sch 1rev1'!$B$8:$Z$50,'[6]Cal 8 Sch 1rev1'!#REF!</definedName>
    <definedName name="DETAIL_EST">#REF!</definedName>
    <definedName name="DIF_DETAIL">#REF!</definedName>
    <definedName name="DIF_SUM">#REF!</definedName>
    <definedName name="DIF_SUM_SUM">#REF!</definedName>
    <definedName name="Earning_Amounts">'[11]Earnings Data'!$B$8:$O$1661</definedName>
    <definedName name="EarningsCode_Table">#REF!</definedName>
    <definedName name="EmpDataAllGrps">#REF!</definedName>
    <definedName name="EmpDatabyBU">'[12]By BU'!$B$13:$S$1712</definedName>
    <definedName name="Energy_Sales">#REF!</definedName>
    <definedName name="Ess_Database">#REF!</definedName>
    <definedName name="EXECUTIVE">#REF!</definedName>
    <definedName name="February">#REF!</definedName>
    <definedName name="FormatSelection">#REF!</definedName>
    <definedName name="GP_COMPSTUD_Sheet">'[1]Cost of Capital Worksheet'!#REF!</definedName>
    <definedName name="GP_Cost_of_Capital">#REF!</definedName>
    <definedName name="GP_Sheet1">#REF!</definedName>
    <definedName name="hide1">#REF!</definedName>
    <definedName name="hide2">#REF!</definedName>
    <definedName name="hide3">#REF!</definedName>
    <definedName name="hide4">#REF!</definedName>
    <definedName name="HistData4">#REF!</definedName>
    <definedName name="hrcompare0607">#REF!</definedName>
    <definedName name="January">#REF!</definedName>
    <definedName name="jpg" localSheetId="0" hidden="1">{"detail305",#N/A,FALSE,"BI-305"}</definedName>
    <definedName name="jpg" hidden="1">{"detail305",#N/A,FALSE,"BI-305"}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keys">#REF!</definedName>
    <definedName name="KWH_Data">#REF!</definedName>
    <definedName name="Locations">#REF!</definedName>
    <definedName name="LocTbl">#REF!</definedName>
    <definedName name="march">#REF!</definedName>
    <definedName name="May">#REF!</definedName>
    <definedName name="mkwh_stats1">#REF!</definedName>
    <definedName name="mkwh_stats2">#REF!</definedName>
    <definedName name="Month">#REF!</definedName>
    <definedName name="Month2">#REF!</definedName>
    <definedName name="MSA_SAP_DATA">#REF!</definedName>
    <definedName name="myrange">#REF!</definedName>
    <definedName name="Net_Generation">#REF!</definedName>
    <definedName name="Net_Income">#REF!</definedName>
    <definedName name="NonUtil_06Actual_Essbase">#REF!</definedName>
    <definedName name="Nov">#REF!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>#REF!</definedName>
    <definedName name="Oct">#REF!</definedName>
    <definedName name="October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ption_Account">#REF!</definedName>
    <definedName name="Option_Other">#REF!</definedName>
    <definedName name="Otl_Dims">#REF!</definedName>
    <definedName name="P1_">'[13]Overhauls, pg 2'!#REF!</definedName>
    <definedName name="P2_">'[14]Ovh, pg 2'!$A$1:$Q$69</definedName>
    <definedName name="PAGE2VIEWS">#REF!</definedName>
    <definedName name="PageCommand">[7]ReportScript!#REF!</definedName>
    <definedName name="PageDim1">#REF!</definedName>
    <definedName name="PageMember">[7]ReportScript!#REF!</definedName>
    <definedName name="Password">#REF!</definedName>
    <definedName name="PGD" localSheetId="0" hidden="1">{"detail305",#N/A,FALSE,"BI-305"}</definedName>
    <definedName name="PGD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ev_yr_rowhide1">#REF!</definedName>
    <definedName name="prev_yr_rowhide2">#REF!</definedName>
    <definedName name="prev_yr_rowhide3">#REF!</definedName>
    <definedName name="_xlnm.Print_Area" localSheetId="0">DC_SF!$A$3:$L$43</definedName>
    <definedName name="_xlnm.Print_Area">#REF!</definedName>
    <definedName name="Print_Area_MI">#REF!</definedName>
    <definedName name="print_area2">#REF!</definedName>
    <definedName name="Print_Titles_MI">#REF!</definedName>
    <definedName name="PrintArea">#REF!</definedName>
    <definedName name="PRINTDETAIL">#REF!</definedName>
    <definedName name="printrange">#REF!</definedName>
    <definedName name="PS_Data">'[15]PS Details'!$B$9:$S$2015</definedName>
    <definedName name="pscompare0607">#REF!</definedName>
    <definedName name="PVDB">'[16]checkbook summary'!$A$8:$K$65</definedName>
    <definedName name="Range_AllET">[7]Parameters!#REF!</definedName>
    <definedName name="RangeVar">#REF!</definedName>
    <definedName name="RawData">#REF!</definedName>
    <definedName name="RepAllFormat">#REF!</definedName>
    <definedName name="RepAllHead">#REF!</definedName>
    <definedName name="RepDataFormat">#REF!</definedName>
    <definedName name="RepDataMoney1">'[17]Standard Reports'!#REF!</definedName>
    <definedName name="RepDataMoney2">'[17]Standard Reports'!#REF!</definedName>
    <definedName name="RepDataMoney3">'[17]Standard Reports'!#REF!</definedName>
    <definedName name="RepDataMoney4">'[17]Standard Reports'!#REF!</definedName>
    <definedName name="RepDataPercent1">'[17]Standard Reports'!#REF!</definedName>
    <definedName name="RepDataPercent2">'[17]Standard Reports'!#REF!</definedName>
    <definedName name="RepDataPercent3">'[17]Standard Reports'!#REF!</definedName>
    <definedName name="RepDelete">'[17]Standard Reports'!#REF!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[18]Report!#REF!</definedName>
    <definedName name="ReportRange">#REF!</definedName>
    <definedName name="ReportSelection">#REF!</definedName>
    <definedName name="RepPercent">#REF!</definedName>
    <definedName name="ro_blank">#REF!,#REF!,#REF!,#REF!,#REF!,#REF!,#REF!</definedName>
    <definedName name="ro_data">#REF!,#REF!,#REF!,#REF!,#REF!,#REF!,#REF!</definedName>
    <definedName name="RoundingOption">#REF!</definedName>
    <definedName name="row_all">#REF!</definedName>
    <definedName name="row_blank">'[6]R-Sched Sample'!#REF!,'[6]R-Sched Sample'!$A$14:$IV$14,'[6]R-Sched Sample'!$A$21:$IV$21,'[6]R-Sched Sample'!$A$28:$IV$28,'[6]R-Sched Sample'!$A$31:$IV$31,'[6]R-Sched Sample'!$A$39:$IV$39,'[6]R-Sched Sample'!$A$45:$IV$45</definedName>
    <definedName name="row_data">'[6]R-Sched Sample'!$A$7:$IV$11,'[6]R-Sched Sample'!$A$8:$IV$12,'[6]R-Sched Sample'!$A$15:$IV$19,'[6]R-Sched Sample'!$A$22:$IV$26,'[6]R-Sched Sample'!$A$29:$IV$30,'[6]R-Sched Sample'!$A$33:$IV$37,'[6]R-Sched Sample'!$A$40:$IV$43</definedName>
    <definedName name="row_head">#REF!,#REF!,#REF!,#REF!,#REF!,#REF!,#REF!,#REF!,#REF!,#REF!,#REF!,#REF!,#REF!</definedName>
    <definedName name="row_header">'[6]R-Sched Sample'!#REF!,'[6]R-Sched Sample'!#REF!,'[6]R-Sched Sample'!#REF!,'[6]R-Sched Sample'!$H$5,'[6]R-Sched Sample'!#REF!,'[6]R-Sched Sample'!$A$5:$IV$5,'[6]R-Sched Sample'!#REF!,'[6]R-Sched Sample'!#REF!,'[6]R-Sched Sample'!#REF!,'[6]R-Sched Sample'!$H$5,'[6]R-Sched Sample'!#REF!,'[6]R-Sched Sample'!$A$6:$IV$6,'[6]R-Sched Sample'!$A$32:$IV$32</definedName>
    <definedName name="RowCommand">[7]ReportScript!#REF!</definedName>
    <definedName name="RowMember">[7]ReportScript!#REF!</definedName>
    <definedName name="rp_efoh_puf_yrs_rp_efoh_puf_yrs_List">#REF!</definedName>
    <definedName name="Rpt1_RequiredRev">#REF!</definedName>
    <definedName name="Rpt2Act">#REF!</definedName>
    <definedName name="Rpt2ActTot">'[19]Pivot Table Data'!#REF!</definedName>
    <definedName name="Rpt2Var">#REF!</definedName>
    <definedName name="Rpt2VarTot">'[19]Pivot Table Data'!#REF!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'[19]Pivot Table Data'!#REF!</definedName>
    <definedName name="SABdb">[20]SAP82305!$A$1:$U$56</definedName>
    <definedName name="sada" localSheetId="0" hidden="1">{"summary",#N/A,FALSE,"PCR DIRECTORY"}</definedName>
    <definedName name="sada" hidden="1">{"summary",#N/A,FALSE,"PCR DIRECTORY"}</definedName>
    <definedName name="sada1" localSheetId="0" hidden="1">{"summary",#N/A,FALSE,"PCR DIRECTORY"}</definedName>
    <definedName name="sada1" hidden="1">{"summary",#N/A,FALSE,"PCR DIRECTORY"}</definedName>
    <definedName name="saldkfj">#REF!,#REF!,#REF!,#REF!,#REF!,#REF!,#REF!,#REF!,#REF!,#REF!,#REF!,#REF!,#REF!,#REF!,#REF!,#REF!,#REF!,#REF!</definedName>
    <definedName name="SAPBEXdnldView" hidden="1">"1XUJJFJ8R5QV7UA197R4V9JX3"</definedName>
    <definedName name="SAPBEXhrIndnt" localSheetId="0" hidden="1">1</definedName>
    <definedName name="SAPBEXhrIndnt" hidden="1">"Wide"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cale">[7]ReportScript!#REF!</definedName>
    <definedName name="SCHEDULE">#REF!</definedName>
    <definedName name="September">#REF!</definedName>
    <definedName name="Server">#REF!</definedName>
    <definedName name="shade1">#REF!</definedName>
    <definedName name="sheet_clear">#REF!</definedName>
    <definedName name="Sort_Command">[7]ReportScript!#REF!</definedName>
    <definedName name="SRCA">#REF!</definedName>
    <definedName name="SRCM">#REF!</definedName>
    <definedName name="sss" localSheetId="0" hidden="1">{"detail305",#N/A,FALSE,"BI-305"}</definedName>
    <definedName name="sss" hidden="1">{"detail305",#N/A,FALSE,"BI-305"}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mUDA">#REF!</definedName>
    <definedName name="Supp_Command">[7]ReportScript!#REF!</definedName>
    <definedName name="Table_Loc">'[5]BU &amp; Locs'!$B$8:$F$328</definedName>
    <definedName name="tbl_Payroll_by_BusinessUnit_summary">#REF!</definedName>
    <definedName name="tbl_Payroll_by_corporate_summary">#REF!</definedName>
    <definedName name="temp">[7]ReportScript!#REF!</definedName>
    <definedName name="TEST" localSheetId="0" hidden="1">{"detail305",#N/A,FALSE,"BI-305"}</definedName>
    <definedName name="TEST" hidden="1">{"detail305",#N/A,FALSE,"BI-305"}</definedName>
    <definedName name="Test1">'[21]Src+EAC Category'!#REF!</definedName>
    <definedName name="Total_Co">#REF!</definedName>
    <definedName name="Ttt">#REF!,#REF!,#REF!</definedName>
    <definedName name="u" localSheetId="0" hidden="1">{#N/A,#N/A,FALSE,"Expenses";#N/A,#N/A,FALSE,"Revenue"}</definedName>
    <definedName name="u" hidden="1">{#N/A,#N/A,FALSE,"Expenses";#N/A,#N/A,FALSE,"Revenue"}</definedName>
    <definedName name="unlock_NonOp">'[6]Sched 1'!$B$7:$B$24,'[6]Sched 1'!#REF!,'[6]Sched 1'!$C$7:$C$24,'[6]Sched 1'!$A$3:$IV$4</definedName>
    <definedName name="User">#REF!</definedName>
    <definedName name="UserPageMember1">#REF!</definedName>
    <definedName name="UserParameters">#REF!</definedName>
    <definedName name="v" localSheetId="0" hidden="1">{#N/A,#N/A,FALSE,"Expenses";#N/A,#N/A,FALSE,"Revenue"}</definedName>
    <definedName name="v" hidden="1">{#N/A,#N/A,FALSE,"Expenses";#N/A,#N/A,FALSE,"Revenue"}</definedName>
    <definedName name="w" localSheetId="0" hidden="1">{#N/A,#N/A,FALSE,"Expenses";#N/A,#N/A,FALSE,"Revenue"}</definedName>
    <definedName name="w" hidden="1">{#N/A,#N/A,FALSE,"Expenses";#N/A,#N/A,FALSE,"Revenue"}</definedName>
    <definedName name="WOAccts">#REF!</definedName>
    <definedName name="wrn.96._.ju._.forecat." localSheetId="0" hidden="1">{#N/A,#N/A,FALSE,"Expenses";#N/A,#N/A,FALSE,"Revenue"}</definedName>
    <definedName name="wrn.96._.ju._.forecat." hidden="1">{#N/A,#N/A,FALSE,"Expenses";#N/A,#N/A,FALSE,"Revenue"}</definedName>
    <definedName name="wrn.letter." localSheetId="0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Sams_Report." localSheetId="0" hidden="1">{#N/A,#N/A,FALSE,"Report"}</definedName>
    <definedName name="wrn.Sams_Report." hidden="1">{#N/A,#N/A,FALSE,"Report"}</definedName>
    <definedName name="xxx" localSheetId="0" hidden="1">{"detail305",#N/A,FALSE,"BI-305"}</definedName>
    <definedName name="xxx" hidden="1">{"detail305",#N/A,FALSE,"BI-305"}</definedName>
    <definedName name="xxx.detail" localSheetId="0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hidden="1">{"summary",#N/A,FALSE,"PCR DIRECTORY"}</definedName>
    <definedName name="xyz.detail" localSheetId="0" hidden="1">{"detail305",#N/A,FALSE,"BI-305"}</definedName>
    <definedName name="xyz.detail" hidden="1">{"detail305",#N/A,FALSE,"BI-305"}</definedName>
    <definedName name="xyz.directory" localSheetId="0" hidden="1">{"summary",#N/A,FALSE,"PCR DIRECTORY"}</definedName>
    <definedName name="xyz.directory" hidden="1">{"summary",#N/A,FALSE,"PCR DIRECTORY"}</definedName>
    <definedName name="xyz1" localSheetId="0" hidden="1">{"summary",#N/A,FALSE,"PCR DIRECTORY"}</definedName>
    <definedName name="xyz1" hidden="1">{"summary",#N/A,FALSE,"PCR DIRECTORY"}</definedName>
    <definedName name="Year">#REF!</definedName>
    <definedName name="Year2">#REF!</definedName>
    <definedName name="Yyyy">#REF!,#REF!,#REF!,#REF!</definedName>
    <definedName name="zzz" localSheetId="0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Q38" i="2" l="1"/>
  <c r="P38" i="2"/>
  <c r="O38" i="2"/>
  <c r="H17" i="4"/>
  <c r="G17" i="4"/>
  <c r="F17" i="4"/>
  <c r="E17" i="4"/>
  <c r="AG35" i="2"/>
  <c r="AB35" i="2"/>
  <c r="AC34" i="2"/>
  <c r="AC35" i="2" s="1"/>
  <c r="AA34" i="2"/>
  <c r="Y34" i="2"/>
  <c r="X34" i="2"/>
  <c r="X35" i="2" s="1"/>
  <c r="W34" i="2"/>
  <c r="W35" i="2" s="1"/>
  <c r="U34" i="2"/>
  <c r="T34" i="2"/>
  <c r="S34" i="2"/>
  <c r="S35" i="2" s="1"/>
  <c r="Q34" i="2"/>
  <c r="Q35" i="2" s="1"/>
  <c r="P34" i="2"/>
  <c r="O34" i="2"/>
  <c r="M34" i="2"/>
  <c r="M35" i="2" s="1"/>
  <c r="L34" i="2"/>
  <c r="L35" i="2" s="1"/>
  <c r="K34" i="2"/>
  <c r="I34" i="2"/>
  <c r="H34" i="2"/>
  <c r="G34" i="2"/>
  <c r="E34" i="2"/>
  <c r="D34" i="2"/>
  <c r="C34" i="2"/>
  <c r="AK33" i="2"/>
  <c r="AJ33" i="2"/>
  <c r="AI33" i="2"/>
  <c r="AI35" i="2" s="1"/>
  <c r="Q33" i="2"/>
  <c r="P33" i="2"/>
  <c r="O33" i="2"/>
  <c r="I33" i="2"/>
  <c r="H33" i="2"/>
  <c r="H35" i="2" s="1"/>
  <c r="H38" i="2" s="1"/>
  <c r="G33" i="2"/>
  <c r="G35" i="2" s="1"/>
  <c r="G38" i="2" s="1"/>
  <c r="E33" i="2"/>
  <c r="D33" i="2"/>
  <c r="C33" i="2"/>
  <c r="AK32" i="2"/>
  <c r="AK35" i="2" s="1"/>
  <c r="AJ32" i="2"/>
  <c r="AJ35" i="2" s="1"/>
  <c r="AI32" i="2"/>
  <c r="AG32" i="2"/>
  <c r="AF32" i="2"/>
  <c r="AF35" i="2" s="1"/>
  <c r="AE32" i="2"/>
  <c r="AE35" i="2" s="1"/>
  <c r="AC32" i="2"/>
  <c r="AB32" i="2"/>
  <c r="AA32" i="2"/>
  <c r="AA35" i="2" s="1"/>
  <c r="Y32" i="2"/>
  <c r="Y35" i="2" s="1"/>
  <c r="X32" i="2"/>
  <c r="W32" i="2"/>
  <c r="U32" i="2"/>
  <c r="U35" i="2" s="1"/>
  <c r="T32" i="2"/>
  <c r="T35" i="2" s="1"/>
  <c r="S32" i="2"/>
  <c r="Q32" i="2"/>
  <c r="P32" i="2"/>
  <c r="P35" i="2" s="1"/>
  <c r="O32" i="2"/>
  <c r="O35" i="2" s="1"/>
  <c r="M32" i="2"/>
  <c r="L32" i="2"/>
  <c r="K32" i="2"/>
  <c r="K35" i="2" s="1"/>
  <c r="I32" i="2"/>
  <c r="H32" i="2"/>
  <c r="G32" i="2"/>
  <c r="E32" i="2"/>
  <c r="E35" i="2" s="1"/>
  <c r="E30" i="2"/>
  <c r="D30" i="2"/>
  <c r="D32" i="2" s="1"/>
  <c r="D35" i="2" s="1"/>
  <c r="C30" i="2"/>
  <c r="C32" i="2" s="1"/>
  <c r="C35" i="2" s="1"/>
  <c r="I35" i="2" l="1"/>
  <c r="I38" i="2" s="1"/>
  <c r="A32" i="1"/>
  <c r="A33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24" i="1" l="1"/>
  <c r="D24" i="1"/>
  <c r="C24" i="1"/>
  <c r="C13" i="1"/>
  <c r="C16" i="1"/>
  <c r="C15" i="1"/>
  <c r="C14" i="1"/>
  <c r="C12" i="1"/>
  <c r="C11" i="1"/>
  <c r="C10" i="1"/>
  <c r="D13" i="1"/>
  <c r="D16" i="1"/>
  <c r="D15" i="1"/>
  <c r="D14" i="1"/>
  <c r="D12" i="1"/>
  <c r="D11" i="1"/>
  <c r="D10" i="1"/>
  <c r="E13" i="1"/>
  <c r="E16" i="1"/>
  <c r="E15" i="1"/>
  <c r="E14" i="1"/>
  <c r="E12" i="1"/>
  <c r="E11" i="1"/>
  <c r="E10" i="1"/>
  <c r="A11" i="1"/>
  <c r="A27" i="1" l="1"/>
  <c r="A28" i="1" s="1"/>
  <c r="A29" i="1" s="1"/>
  <c r="A30" i="1" s="1"/>
  <c r="A31" i="1" s="1"/>
  <c r="H24" i="1"/>
  <c r="G24" i="1"/>
  <c r="F24" i="1"/>
  <c r="D17" i="1" l="1"/>
  <c r="C17" i="1" l="1"/>
  <c r="E17" i="1" l="1"/>
</calcChain>
</file>

<file path=xl/sharedStrings.xml><?xml version="1.0" encoding="utf-8"?>
<sst xmlns="http://schemas.openxmlformats.org/spreadsheetml/2006/main" count="1212" uniqueCount="441">
  <si>
    <t>Florida Power &amp; Light Company</t>
  </si>
  <si>
    <t xml:space="preserve">Historical Year </t>
  </si>
  <si>
    <t>Prior Year</t>
  </si>
  <si>
    <t>Test Year</t>
  </si>
  <si>
    <t>Subsequent Year</t>
  </si>
  <si>
    <t xml:space="preserve">NextEra Energy Transmission, LLC </t>
  </si>
  <si>
    <t>Lone Star Transmission, LLC</t>
  </si>
  <si>
    <t>New Hampshire Transmission, LLC</t>
  </si>
  <si>
    <t>Total</t>
  </si>
  <si>
    <t>(1) Includes NextEra Energy Resources, LLC and related affiliates</t>
  </si>
  <si>
    <t>(3) Includes FPL Fibernet, LLC and NextEra Fibernet, LLC</t>
  </si>
  <si>
    <t>Actuals</t>
  </si>
  <si>
    <r>
      <t xml:space="preserve">NextEra Energy Resources, LLC </t>
    </r>
    <r>
      <rPr>
        <vertAlign val="superscript"/>
        <sz val="10"/>
        <rFont val="Arial"/>
        <family val="2"/>
      </rPr>
      <t>(1)</t>
    </r>
  </si>
  <si>
    <r>
      <t xml:space="preserve">FPL Energy Services, Inc. </t>
    </r>
    <r>
      <rPr>
        <vertAlign val="superscript"/>
        <sz val="10"/>
        <rFont val="Arial"/>
        <family val="2"/>
      </rPr>
      <t>(2)</t>
    </r>
  </si>
  <si>
    <r>
      <t xml:space="preserve">FPL Fibernet, LLC </t>
    </r>
    <r>
      <rPr>
        <vertAlign val="superscript"/>
        <sz val="10"/>
        <rFont val="Arial"/>
        <family val="2"/>
      </rPr>
      <t>(3)</t>
    </r>
  </si>
  <si>
    <t>(2) Includes FPL Readi-Power, LLC</t>
  </si>
  <si>
    <r>
      <t xml:space="preserve">NextEra Energy Capital Holdings, Inc. </t>
    </r>
    <r>
      <rPr>
        <vertAlign val="superscript"/>
        <sz val="10"/>
        <rFont val="Arial"/>
        <family val="2"/>
      </rPr>
      <t>(4)</t>
    </r>
  </si>
  <si>
    <t>(4) Includes NextEra Energy, Inc.</t>
  </si>
  <si>
    <t>(2)</t>
  </si>
  <si>
    <t>(3)</t>
  </si>
  <si>
    <t>(4)</t>
  </si>
  <si>
    <t>(5)</t>
  </si>
  <si>
    <t>(6)</t>
  </si>
  <si>
    <t>(7)</t>
  </si>
  <si>
    <t>Affiliate</t>
  </si>
  <si>
    <t>Line No.</t>
  </si>
  <si>
    <t>Notes:</t>
  </si>
  <si>
    <t>(1)</t>
  </si>
  <si>
    <r>
      <t xml:space="preserve">NextEra Energy Resources, LLC </t>
    </r>
    <r>
      <rPr>
        <vertAlign val="superscript"/>
        <sz val="10"/>
        <rFont val="Arial"/>
        <family val="2"/>
      </rPr>
      <t>(6)</t>
    </r>
  </si>
  <si>
    <t>.</t>
  </si>
  <si>
    <t>(6) Includes Operational and Information Management support for NEE's Nuclear fleet</t>
  </si>
  <si>
    <r>
      <t>Operations Support Charges to NextEra Energy Resources (000's)</t>
    </r>
    <r>
      <rPr>
        <b/>
        <vertAlign val="superscript"/>
        <sz val="12"/>
        <rFont val="Arial"/>
        <family val="2"/>
      </rPr>
      <t>(5)</t>
    </r>
  </si>
  <si>
    <t>(5) Operations Support Charges formerly referred to as Service Fees</t>
  </si>
  <si>
    <t>Direct Charges to Affiliates</t>
  </si>
  <si>
    <t>($000)</t>
  </si>
  <si>
    <t>Exhibit KO-12</t>
  </si>
  <si>
    <t>Docket No. 160021-EI
Direct Charges - Historical and Projected
Exhibit KO-12, Page 1 of 1</t>
  </si>
  <si>
    <t>Comparative Analysis-Incl Exp PR Tax (A/Fc)</t>
  </si>
  <si>
    <t>Table</t>
  </si>
  <si>
    <t/>
  </si>
  <si>
    <t>2016 Approved Budget
JAN 2016 - DEC 2018</t>
  </si>
  <si>
    <t>WBS-Services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</si>
  <si>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</si>
  <si>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</si>
  <si>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</si>
  <si>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</si>
  <si>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</si>
  <si>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</si>
  <si>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</si>
  <si>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</si>
  <si>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</si>
  <si>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NEER ENTITIES</t>
  </si>
  <si>
    <t>FIBERNET</t>
  </si>
  <si>
    <t>FPLES</t>
  </si>
  <si>
    <t>CAPITAL HOLDINGS ENT</t>
  </si>
  <si>
    <t>NEW HAMPSHIRE TRANS</t>
  </si>
  <si>
    <t>LONE STAR TRANS</t>
  </si>
  <si>
    <t>NEXTERA ENERGY TRANS</t>
  </si>
  <si>
    <t>NEXTERA FIBERNET</t>
  </si>
  <si>
    <t>NEXTERA ENERGY INC (</t>
  </si>
  <si>
    <t>Resp. cost cntr\Time: Fiscal Year</t>
  </si>
  <si>
    <t>2016</t>
  </si>
  <si>
    <t>2017</t>
  </si>
  <si>
    <t>2018</t>
  </si>
  <si>
    <t>Result</t>
  </si>
  <si>
    <t>Power Generation Division</t>
  </si>
  <si>
    <t>Nuclear Division</t>
  </si>
  <si>
    <t>Nuclear Fuels</t>
  </si>
  <si>
    <t>Power Delivery</t>
  </si>
  <si>
    <t>Customer Service</t>
  </si>
  <si>
    <t>Information Management</t>
  </si>
  <si>
    <t>Executive</t>
  </si>
  <si>
    <t>NEE Financial BU</t>
  </si>
  <si>
    <t>FPL Utility Finance</t>
  </si>
  <si>
    <t>Human Resources &amp; Corporate Services</t>
  </si>
  <si>
    <t>Engineering Const &amp; Supply Chain</t>
  </si>
  <si>
    <t>General Counsel/Environmental Services</t>
  </si>
  <si>
    <t>Marketing &amp; Communications</t>
  </si>
  <si>
    <t>Energy Marketing &amp; Trading</t>
  </si>
  <si>
    <t>Regulatory &amp; State Gov Affairs</t>
  </si>
  <si>
    <t>Internal Audit</t>
  </si>
  <si>
    <t>Location 10</t>
  </si>
  <si>
    <t>Corporate Support</t>
  </si>
  <si>
    <t>Florida Power &amp; Light Co.</t>
  </si>
  <si>
    <t>Less Service Fees</t>
  </si>
  <si>
    <t>TOTAL A22 DIRECT CHARGES</t>
  </si>
  <si>
    <t>TOTAL "UNASSIGNED" DIRECT CHARGES</t>
  </si>
  <si>
    <t>TOTAL SPACE CHARGES PER CRE</t>
  </si>
  <si>
    <t>#</t>
  </si>
  <si>
    <t>Not assigned</t>
  </si>
  <si>
    <t>Resp. cost cntr</t>
  </si>
  <si>
    <t>WBS-Reporting WBS-L3</t>
  </si>
  <si>
    <t>Time: Fiscal Year</t>
  </si>
  <si>
    <t>PGD FPL Technical Services</t>
  </si>
  <si>
    <t>UPGD.00000527.04.03</t>
  </si>
  <si>
    <t>FPL-NEER PGD Service Agreement Nuclear (</t>
  </si>
  <si>
    <t>UPGD.00000527.04.05</t>
  </si>
  <si>
    <t>FPL-NEER PGD Service Agreement NuC-PB</t>
  </si>
  <si>
    <t>UPGD.00000527.04.06</t>
  </si>
  <si>
    <t>FPL-NEER PGD Service Agreement NuC-DUA</t>
  </si>
  <si>
    <t>PGD FPL Prod. Assurance &amp; Bus. Services</t>
  </si>
  <si>
    <t>UPGD.00001411.05.01</t>
  </si>
  <si>
    <t>FPL-NEE PGD Support</t>
  </si>
  <si>
    <t>Business Services</t>
  </si>
  <si>
    <t>UCUS.00000108.01.03</t>
  </si>
  <si>
    <t>CS Intercompany - FiberNet</t>
  </si>
  <si>
    <t>UIMS.00000320.73.01</t>
  </si>
  <si>
    <t>IMSACC Aff Direct Supp - NEER Entities</t>
  </si>
  <si>
    <t>UIMS.00000320.82.01</t>
  </si>
  <si>
    <t>IMSAP Aff Direct Supp - NEER Entities</t>
  </si>
  <si>
    <t>NEER</t>
  </si>
  <si>
    <t>UIMS.00000787.01.02</t>
  </si>
  <si>
    <t>6-28 Cash Management System - IC</t>
  </si>
  <si>
    <t>CAPITAL HOLDINGS</t>
  </si>
  <si>
    <t>UIMS.00000787.01.03</t>
  </si>
  <si>
    <t xml:space="preserve">NEE </t>
  </si>
  <si>
    <t>UIMS.00000787.01.04</t>
  </si>
  <si>
    <t>UIMS.00000787.02.02</t>
  </si>
  <si>
    <t>UIMS.00000787.02.03</t>
  </si>
  <si>
    <t>NEE</t>
  </si>
  <si>
    <t>UIMS.00000787.02.04</t>
  </si>
  <si>
    <t>NEER (DA, SBK, PB)</t>
  </si>
  <si>
    <t>UIMS.00000788.02.02</t>
  </si>
  <si>
    <t>18-5 WCQIP-01 EWP Phase II - IC</t>
  </si>
  <si>
    <t>UIMS.00000789.01.02</t>
  </si>
  <si>
    <t>18-8 WCQIP-05 Reduce Dup Items - IC</t>
  </si>
  <si>
    <t>UIMS.00000789.02.02</t>
  </si>
  <si>
    <t>UIMS.00000796.01.02</t>
  </si>
  <si>
    <t>1-12 Reclass Critical 2 Components-IC</t>
  </si>
  <si>
    <t>UIMS.00000796.02.02</t>
  </si>
  <si>
    <t>UIMS.00000842.01.02</t>
  </si>
  <si>
    <t>18-6 Nuclear Time Collection System - IC</t>
  </si>
  <si>
    <t>Overall Result</t>
  </si>
  <si>
    <t>UNUC.00000402.01.01</t>
  </si>
  <si>
    <t>SBK-Nuclear Service Agreement Fee</t>
  </si>
  <si>
    <t>UNUC.00000402.01.02</t>
  </si>
  <si>
    <t>PDA-Nuclear Service Agreement Fee</t>
  </si>
  <si>
    <t>UNUC.00000402.01.03</t>
  </si>
  <si>
    <t>PBN-Nuclear Service Agreement Fee</t>
  </si>
  <si>
    <t>UIMS.00000054.06.01</t>
  </si>
  <si>
    <t>Nuclear Service Fee - Affiliate</t>
  </si>
  <si>
    <t>NEER DIRECT CHARGES - 2013</t>
  </si>
  <si>
    <t>Sum of Dollars Sold</t>
  </si>
  <si>
    <t>Column Labels</t>
  </si>
  <si>
    <t>Row Labels</t>
  </si>
  <si>
    <t>Duane Arnold</t>
  </si>
  <si>
    <t>NextEra Energy Resources</t>
  </si>
  <si>
    <t>Point Beach</t>
  </si>
  <si>
    <t>Seabrook</t>
  </si>
  <si>
    <t>Grand Total</t>
  </si>
  <si>
    <t>Disaster Recovery</t>
  </si>
  <si>
    <t>Due Diligence</t>
  </si>
  <si>
    <t>EMT Systems Support of NEER PMI</t>
  </si>
  <si>
    <t>EMT Systems Support of NEER PMI - Capital</t>
  </si>
  <si>
    <t>Engineering &amp; Construction Support</t>
  </si>
  <si>
    <t>Executive Level Support</t>
  </si>
  <si>
    <t>Facility (Space, Furniture, Mail Room etc..)</t>
  </si>
  <si>
    <t>Fleet Support (Truck/Auto)</t>
  </si>
  <si>
    <t>FPL Accounting, Audit Support and Treasury Support</t>
  </si>
  <si>
    <t>FPL PGD Support</t>
  </si>
  <si>
    <t>FPL Six Sigma (Lean) Fleet Support</t>
  </si>
  <si>
    <t>FPL Tax Support</t>
  </si>
  <si>
    <t>FPL Transmission &amp; Substation Support to Aff</t>
  </si>
  <si>
    <t>Fukushima Support</t>
  </si>
  <si>
    <t>General HR Support</t>
  </si>
  <si>
    <t>IM Support/IT Expenses</t>
  </si>
  <si>
    <t>Integrated Supply Chain</t>
  </si>
  <si>
    <t>Juno Beach Nuclear Division Support</t>
  </si>
  <si>
    <t>Legal - Enviornmental Services</t>
  </si>
  <si>
    <t>Legal Support</t>
  </si>
  <si>
    <t>NextEra U</t>
  </si>
  <si>
    <t>Regulatory Affairs/Government Affairs</t>
  </si>
  <si>
    <t>Risk Management/Insurance</t>
  </si>
  <si>
    <t>Sale Tax Automation</t>
  </si>
  <si>
    <t>SAP/SAP Control Group</t>
  </si>
  <si>
    <t>Security Support Services/Badges</t>
  </si>
  <si>
    <t>Space &amp; Furniture Billing</t>
  </si>
  <si>
    <t>Strategy &amp; Policy Support to Affiliate</t>
  </si>
  <si>
    <t>Training and Development</t>
  </si>
  <si>
    <t>Trust Fund Investments</t>
  </si>
  <si>
    <t>Vegetation Management</t>
  </si>
  <si>
    <t>NEER OPERATIONAL SUPPORT CHARGES - 2013</t>
  </si>
  <si>
    <t>Service Fee - Nuclear Service Agreement Fee</t>
  </si>
  <si>
    <t>EMT Systems Service Fees to NEER</t>
  </si>
  <si>
    <t>Information Management - Nuclear Service Fee</t>
  </si>
  <si>
    <t>FPLES DIRECT CHARGES - 2013</t>
  </si>
  <si>
    <t>Cost of Bill Inserts</t>
  </si>
  <si>
    <t>FPL-Base Revenue Enhancement</t>
  </si>
  <si>
    <t>Measurement &amp; Verification Charges/Support</t>
  </si>
  <si>
    <t>Project Momentum</t>
  </si>
  <si>
    <t>FPL FIBERNET AND NEE FIBERNET DIRECT CHARGES - 2013</t>
  </si>
  <si>
    <t>FPL Fibernet</t>
  </si>
  <si>
    <t>NextEra Fibernet</t>
  </si>
  <si>
    <t>Work done by FPL for Affiliate</t>
  </si>
  <si>
    <t>NEXTERA ENERGY TRANSMISSION DIRECT CHARGES - 2013</t>
  </si>
  <si>
    <t>FPL RAP Support</t>
  </si>
  <si>
    <t>LONESTAR TRANSMISSION DIRECT CHARGES - 2013</t>
  </si>
  <si>
    <t>NHT DIRECT CHARGES - 2013</t>
  </si>
  <si>
    <t>NEXTERA ENERGY CAPITAL HOLDINGS DIRECT CHARGES - 2013</t>
  </si>
  <si>
    <t>Florida SE Connection LLC</t>
  </si>
  <si>
    <t>NEE Capital Holdings Inc</t>
  </si>
  <si>
    <t>NextEra Energy, Inc.</t>
  </si>
  <si>
    <t>Aviation</t>
  </si>
  <si>
    <t>FL SE Activity</t>
  </si>
  <si>
    <t>NEER SERVICE FEES - 2014</t>
  </si>
  <si>
    <t>Sum of Dollars (Sold) / Purchased</t>
  </si>
  <si>
    <t>Energy Marketing &amp; Trading - EMT Sytems Sevice Fees to NEER</t>
  </si>
  <si>
    <t>FPL Nuclear Support to Affiliate - Service Fee to NEER</t>
  </si>
  <si>
    <t>DC</t>
  </si>
  <si>
    <t>FPL Energy Services</t>
  </si>
  <si>
    <t>Accounts Payable - Affiliate Support</t>
  </si>
  <si>
    <t>Check Printing and Mailing Charges</t>
  </si>
  <si>
    <t>Corporate Financial - Corporate Finance/Treasury</t>
  </si>
  <si>
    <t>Corporate Financial - Planning, Compliance, Controversy</t>
  </si>
  <si>
    <t>Corporate Financial - Property and Sales Tax</t>
  </si>
  <si>
    <t>Corporate Financial - Trust Fund Investments</t>
  </si>
  <si>
    <t>Corporate Financial - Yieldco</t>
  </si>
  <si>
    <t>Corporate Real Estate</t>
  </si>
  <si>
    <t>Corporate Real Estate - Buildout</t>
  </si>
  <si>
    <t>Corporate Real Estate - CBRE Support</t>
  </si>
  <si>
    <t>Corporate Real Estate - Facilities Support</t>
  </si>
  <si>
    <t>Corporate Real Estate - Facility Construction/Buildout</t>
  </si>
  <si>
    <t>Corporate Real Estate - Mail Room/Mail Service</t>
  </si>
  <si>
    <t>Corporate Real Estate - Misc. Furniture and equipment</t>
  </si>
  <si>
    <t>Distribution - Quality Support to Affiliate</t>
  </si>
  <si>
    <t>Energy Marketing &amp; Trading - Disaster Recovery</t>
  </si>
  <si>
    <t>Energy Marketing &amp; Trading - EMT Accounting Sevice Fees to FPLES</t>
  </si>
  <si>
    <t>Energy Marketing &amp; Trading - Income Tax Forecasting</t>
  </si>
  <si>
    <t>Energy Marketing &amp; Trading - Software/Systems Support to NEER PMI</t>
  </si>
  <si>
    <t>Engineering &amp; Construction - Affiliate Support</t>
  </si>
  <si>
    <t>External Affairs</t>
  </si>
  <si>
    <t>Forecasting Budgeting and Analysis</t>
  </si>
  <si>
    <t>FPL Business Revenue Enhancement Support - A&amp;G</t>
  </si>
  <si>
    <t>FPL Business Revenue Enhancement Support - AC RunSmart/AC Filter</t>
  </si>
  <si>
    <t>FPL Business Revenue Enhancement Support - ESCO</t>
  </si>
  <si>
    <t>FPL Business Revenue Enhancement Support - Gas Billing/Gas Sales</t>
  </si>
  <si>
    <t>FPL Business Revenue Enhancement Support - Measurement &amp; Verfication</t>
  </si>
  <si>
    <t>FPL Business Revenue Enhancement Support - Readi Power</t>
  </si>
  <si>
    <t>FPL Business Revenue Enhancement Support - Surgeshield</t>
  </si>
  <si>
    <t>FPL Corporate Support</t>
  </si>
  <si>
    <t>FPL Nuclear Support to Affiliate - Fleet Quallity &amp; Process Improvement</t>
  </si>
  <si>
    <t>FPL Nuclear Support to Affiliate - Fukushima Support</t>
  </si>
  <si>
    <t>FPL Nuclear Support to Affiliate - Nuclear Fuels</t>
  </si>
  <si>
    <t>FPL Nuclear Support to Affiliate - Nuclear Operations</t>
  </si>
  <si>
    <t>General Counsel - Legal Support</t>
  </si>
  <si>
    <t>Human Resources - Affirmative Action Plan</t>
  </si>
  <si>
    <t>Human Resources - Corporate Security</t>
  </si>
  <si>
    <t>Human Resources - Ed Assist / Learn &amp; Development</t>
  </si>
  <si>
    <t>Human Resources - Employee Benefits</t>
  </si>
  <si>
    <t>Human Resources - General HR Support</t>
  </si>
  <si>
    <t>Human Resources - Nextera U</t>
  </si>
  <si>
    <t>Information Management - Back Office/Contract Mgmt/Maint Fees</t>
  </si>
  <si>
    <t>Information Management - Enterprise Planning</t>
  </si>
  <si>
    <t>Information Management - Financial &amp; Corporate Business Unit Systems</t>
  </si>
  <si>
    <t>Information Management - HR Systems</t>
  </si>
  <si>
    <t>Information Management - Infrastructure Technology Services</t>
  </si>
  <si>
    <t>Information Management - Nuclear Information Services</t>
  </si>
  <si>
    <t>Information Management - Sales Tax Automation</t>
  </si>
  <si>
    <t>Information Management - SAP</t>
  </si>
  <si>
    <t>Information Management - Security</t>
  </si>
  <si>
    <t>Information Management - Solar</t>
  </si>
  <si>
    <t>Information Management - Supply Chain Systems</t>
  </si>
  <si>
    <t>Integrated Supply Chain - Affiliate Support</t>
  </si>
  <si>
    <t>Juno Beach Common Total Cost - Nuclear Operations</t>
  </si>
  <si>
    <t>Marketing &amp; Communications - Corporate Communications Support</t>
  </si>
  <si>
    <t>Marketing &amp; Communications - General M&amp;C Support</t>
  </si>
  <si>
    <t>NSS</t>
  </si>
  <si>
    <t>Power Delivery Fleet Services - Affiliate Support</t>
  </si>
  <si>
    <t>Power Generation Divison</t>
  </si>
  <si>
    <t>Power Generation Divison - Business Services</t>
  </si>
  <si>
    <t>Power Generation Divison - Central Maintenance</t>
  </si>
  <si>
    <t>Power Generation Divison - Production Assurance</t>
  </si>
  <si>
    <t>Power Generation Divison - Technical Services</t>
  </si>
  <si>
    <t>Power Generation Divison- Nuclear Collaboration - Central Maintenance</t>
  </si>
  <si>
    <t>Power Generation Divison- Nuclear Collaboration - Production Assurance</t>
  </si>
  <si>
    <t>Power Generation Divison- Nuclear Collaboration - Technical Services</t>
  </si>
  <si>
    <t>Production Assurance - Work Management System - Capital</t>
  </si>
  <si>
    <t>Production Assurance - Work Management System - Expense</t>
  </si>
  <si>
    <t>Project Development</t>
  </si>
  <si>
    <t>Regulatory &amp; State Gov Affairs - Affiliate Support</t>
  </si>
  <si>
    <t>SAP Control Group</t>
  </si>
  <si>
    <t>Space, Furn &amp; Equip     Care Center Chgs</t>
  </si>
  <si>
    <t>Strategy &amp; Corp Dev - Corporate Operational Excellence</t>
  </si>
  <si>
    <t>Transmission &amp; Substation - Affiliate Support</t>
  </si>
  <si>
    <t>(blank)</t>
  </si>
  <si>
    <t>FPLES DIRECT CHARGES - 2014</t>
  </si>
  <si>
    <t>Bill Inserts</t>
  </si>
  <si>
    <t>FPL FIBERNET AND NEE FIBERNET DIRECT CHARGES - 2014</t>
  </si>
  <si>
    <t>Distribution - Fleet Support</t>
  </si>
  <si>
    <t>Fleet</t>
  </si>
  <si>
    <t>NEXTERA ENERGY TRANSMISSION DIRECT CHARGES - 2014</t>
  </si>
  <si>
    <t>NEE Transmission LLC</t>
  </si>
  <si>
    <t>Corporate Real Estate - Catering</t>
  </si>
  <si>
    <t>Resource Assessment Planning - NEET Hawaii</t>
  </si>
  <si>
    <t>LONESTAR TRANSMISSION DIRECT CHARGES - 2014</t>
  </si>
  <si>
    <t>Lone Star Transmission</t>
  </si>
  <si>
    <t>FPL CMA Support</t>
  </si>
  <si>
    <t>Regulatory &amp; State Gov Affairs - Rate Case Support</t>
  </si>
  <si>
    <t>Share App Charge</t>
  </si>
  <si>
    <t>NEW HAMPSHIRE TRANSMISSION DIRECT CHARGES - 2014</t>
  </si>
  <si>
    <t>N. Hampshire Transmission</t>
  </si>
  <si>
    <t>NEXTERA ENERGY CAPITAL HOLDINGS DIRECT CHARGES - 2014</t>
  </si>
  <si>
    <t>Corporate Financial - Project Cactus</t>
  </si>
  <si>
    <t>Corporate Real Estate (Alandco)</t>
  </si>
  <si>
    <t>Executive - Project Cactus</t>
  </si>
  <si>
    <t>FPL PGD Support of Clear Sky</t>
  </si>
  <si>
    <t>Strategy &amp; Corp Dev - Forecasting</t>
  </si>
  <si>
    <t>NEER SERVICE FEES - 2015</t>
  </si>
  <si>
    <t>Category</t>
  </si>
  <si>
    <t>Sum of Amount</t>
  </si>
  <si>
    <t>Corporate Other - Check Printing and Mailing Charges</t>
  </si>
  <si>
    <t>Corporate Other - FPL Corporate Support</t>
  </si>
  <si>
    <t>Energy Marketing &amp; Trading - Affiliate Support</t>
  </si>
  <si>
    <t>Engineering &amp; Construction - Project Estimating, Design, and Management Support</t>
  </si>
  <si>
    <t>External Affairs - Gas Infrstructure Support</t>
  </si>
  <si>
    <t>FPL Financial - Forecasting Budgeting and Analysis</t>
  </si>
  <si>
    <t>General Counsel - Environmental Support</t>
  </si>
  <si>
    <t>General Counsel - Rent Expense DC</t>
  </si>
  <si>
    <t>General Counsel - Software/Systems Support</t>
  </si>
  <si>
    <t>Human Resources Fleet Services - Vehicle Services and Fueling</t>
  </si>
  <si>
    <t>Information Management - IM Support - Solar Development</t>
  </si>
  <si>
    <t>Information Management - PGD Systems</t>
  </si>
  <si>
    <t>Information Management - SAP Technical Services</t>
  </si>
  <si>
    <t>Information Management - Transmission Systems</t>
  </si>
  <si>
    <t>Information Management - Wind Cap - Balancing connection</t>
  </si>
  <si>
    <t>Integrated Supply Chain - Circuit Card Lab Support</t>
  </si>
  <si>
    <t>Integrated Supply Chain - CPED Support to Affiliates</t>
  </si>
  <si>
    <t>Integrated Supply Chain - Procurement Support</t>
  </si>
  <si>
    <t>Internal Audit - Audit</t>
  </si>
  <si>
    <t>Internal Audit - Complaince</t>
  </si>
  <si>
    <t>Marketing &amp; Communications - Design Services</t>
  </si>
  <si>
    <t>Nuclear Operations - FPL Nuclear Support to Affiliate</t>
  </si>
  <si>
    <t>Power Delivery Fleet Services - Vehicle Services and Fueling</t>
  </si>
  <si>
    <t>Power Generation Divison - PGD/Nuclear Collaboration</t>
  </si>
  <si>
    <t>Power Generation Divison - Post Implementation Support</t>
  </si>
  <si>
    <t>Project Development - E&amp;C Support</t>
  </si>
  <si>
    <t>CHARGES RECORDED VIA INVOICE</t>
  </si>
  <si>
    <t>TOTAL</t>
  </si>
  <si>
    <t>FPLES DIRECT CHARGES - 2015</t>
  </si>
  <si>
    <t>FPL ENERGY SERVICES, INC.</t>
  </si>
  <si>
    <t>FPL READI-POWER, LLC</t>
  </si>
  <si>
    <t>Accounts Payable - Procurement Support</t>
  </si>
  <si>
    <t>Corporate Other - Space, Furn &amp; Equip     Care Center Chgs</t>
  </si>
  <si>
    <t>FPL Business Revenue Enhancement Support - E-Connect</t>
  </si>
  <si>
    <t>FPL Business Revenue Enhancement Support - ESP Tool Enhancement</t>
  </si>
  <si>
    <t>FPL Business Revenue Enhancement Support - Furniture Sale</t>
  </si>
  <si>
    <t>FPL Business Revenue Enhancement Support - Postage</t>
  </si>
  <si>
    <t>FPL Financial - SAP Control Group</t>
  </si>
  <si>
    <t>Power Delivery Fleet Services - Vehicle Lease Charges</t>
  </si>
  <si>
    <t>FIBERNET DIRECT CHARGES - 2015</t>
  </si>
  <si>
    <t>FPL FIBERNET, LLC</t>
  </si>
  <si>
    <t>NEXTERA FIBERNET DBA FNET</t>
  </si>
  <si>
    <t>Distribution - Business Services Support to Affiliate</t>
  </si>
  <si>
    <t>Information Management - Website Design</t>
  </si>
  <si>
    <t>Marketing &amp; Communications - Corporate Communications</t>
  </si>
  <si>
    <t>Marketing &amp; Communications - Market Research</t>
  </si>
  <si>
    <t>NEXTERA ENERGY TRANSMISSION DIRECT CHARGES  - 2015</t>
  </si>
  <si>
    <t>1252</t>
  </si>
  <si>
    <t>1262</t>
  </si>
  <si>
    <t>1264</t>
  </si>
  <si>
    <t>1267</t>
  </si>
  <si>
    <t>1269</t>
  </si>
  <si>
    <t>US Southeastern Gas Infra</t>
  </si>
  <si>
    <t>NEE Transmission West LLC</t>
  </si>
  <si>
    <t>US Marcellus Gas Infra</t>
  </si>
  <si>
    <t>US Soonr Trls GasInfraLLC</t>
  </si>
  <si>
    <t>Corporate Real Estate - HEI Combo</t>
  </si>
  <si>
    <t>Distribution - Emergency Prepardness Support to Affiliate</t>
  </si>
  <si>
    <t>Information Management - Application Architecture</t>
  </si>
  <si>
    <t>Project Development - Environmental Support</t>
  </si>
  <si>
    <t>Project Development - External Affairs Support</t>
  </si>
  <si>
    <t>Project Development - Misc Expenses - Catering</t>
  </si>
  <si>
    <t>NextEra Energy Transmission</t>
  </si>
  <si>
    <t>LONESTAR TRANSMISSION DIRECT CHARGES - 2015</t>
  </si>
  <si>
    <t>General Counsel - Rate Case Support</t>
  </si>
  <si>
    <t>Lone Star Transmission LLC</t>
  </si>
  <si>
    <t>NEXTERA ENERGY CAPITAL HOLDINGS DIRECT CHARGES  - 2015</t>
  </si>
  <si>
    <t>NEE Acquisition Sub I LLC</t>
  </si>
  <si>
    <t>Corporate Financial - HEI Combo</t>
  </si>
  <si>
    <t>Corporate Other - HEI Combo</t>
  </si>
  <si>
    <t>Customer Service - HEI Combo</t>
  </si>
  <si>
    <t>Engineering &amp; Construction - HEI Combo</t>
  </si>
  <si>
    <t>Executive - HEI Combo</t>
  </si>
  <si>
    <t>External Affairs - HEI Combo</t>
  </si>
  <si>
    <t>General Counsel - HEI Combo</t>
  </si>
  <si>
    <t>Human Resources - Aviation Related Expenses</t>
  </si>
  <si>
    <t>Human Resources - HEI Combo</t>
  </si>
  <si>
    <t>Information Management - HEI Combo</t>
  </si>
  <si>
    <t>Integrated Supply Chain - HEI Combo</t>
  </si>
  <si>
    <t>Marketing &amp; Communications - Domain Names</t>
  </si>
  <si>
    <t>Marketing &amp; Communications - HEI Combo</t>
  </si>
  <si>
    <t>Power Generation Divison - HEI Combo</t>
  </si>
  <si>
    <t>Regulatory &amp; State Gov Affairs - HEI Combo</t>
  </si>
  <si>
    <t>Strategy &amp; Corp Dev - NEE Forecasting</t>
  </si>
  <si>
    <t>Transmission &amp; Substation - HEI Combo</t>
  </si>
  <si>
    <t>NextEra Enrgy Capitl Hldgs Inc</t>
  </si>
  <si>
    <t>NEER DIRECT CHARGES - 2015</t>
  </si>
  <si>
    <t>NEW HAMPSHIRE TRANSMISSION DIRECT CHARGES - 2015</t>
  </si>
  <si>
    <t>New Hampshire Transmission LLC</t>
  </si>
  <si>
    <t>NEER DIRECT CHARGES - 2014</t>
  </si>
  <si>
    <t>a</t>
  </si>
  <si>
    <t>b</t>
  </si>
  <si>
    <t>c</t>
  </si>
  <si>
    <t>sum a's</t>
  </si>
  <si>
    <t>sum b's</t>
  </si>
  <si>
    <t>sum c's</t>
  </si>
  <si>
    <t>d</t>
  </si>
  <si>
    <t>e</t>
  </si>
  <si>
    <t>f</t>
  </si>
  <si>
    <t>sum d's</t>
  </si>
  <si>
    <t>sum e's</t>
  </si>
  <si>
    <t>sum f's</t>
  </si>
  <si>
    <t>OPC 006921</t>
  </si>
  <si>
    <t>FPL RC-16</t>
  </si>
  <si>
    <t>OPC 006922</t>
  </si>
  <si>
    <t>OPC 006923</t>
  </si>
  <si>
    <t>OPC 006924</t>
  </si>
  <si>
    <t>OPC 006925</t>
  </si>
  <si>
    <t>OPC 006926</t>
  </si>
  <si>
    <t>OPC 006927</t>
  </si>
  <si>
    <t>OPC 006928</t>
  </si>
  <si>
    <t>OPC 006929</t>
  </si>
  <si>
    <t>OPC 006930</t>
  </si>
  <si>
    <t>OPC 006931</t>
  </si>
  <si>
    <t>OPC 006932</t>
  </si>
  <si>
    <t>OPC 006933</t>
  </si>
  <si>
    <t>OPC 006934</t>
  </si>
  <si>
    <t>OPC 006935</t>
  </si>
  <si>
    <t>OPC 006936</t>
  </si>
  <si>
    <t>OPC 006937</t>
  </si>
  <si>
    <t>OPC 006938</t>
  </si>
  <si>
    <t>OPC 006939</t>
  </si>
  <si>
    <t>OPC 006940</t>
  </si>
  <si>
    <t>OPC 006941</t>
  </si>
  <si>
    <t>OPC 006942</t>
  </si>
  <si>
    <t>OPC 006943</t>
  </si>
  <si>
    <t>OPC 006944</t>
  </si>
  <si>
    <t>OPC 006945</t>
  </si>
  <si>
    <t>OPC 006946</t>
  </si>
  <si>
    <t>OPC 006947</t>
  </si>
  <si>
    <t>OPC 006948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</si>
</sst>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&quot;£&quot;#,##0_);[Red]\(&quot;£&quot;#,##0\)"/>
    <numFmt numFmtId="167" formatCode="0.000_)"/>
    <numFmt numFmtId="168" formatCode="&quot;$&quot;#,##0\ ;\(&quot;$&quot;#,##0\)"/>
    <numFmt numFmtId="169" formatCode="_([$€-2]* #,##0.00_);_([$€-2]* \(#,##0.00\);_([$€-2]* &quot;-&quot;??_)"/>
    <numFmt numFmtId="170" formatCode="_-&quot;£&quot;* #,##0.00_-;\-&quot;£&quot;* #,##0.00_-;_-&quot;£&quot;* &quot;-&quot;??_-;_-@_-"/>
    <numFmt numFmtId="171" formatCode="#,###.0000"/>
    <numFmt numFmtId="172" formatCode="\$\ #,##0.00\ ;\$\ &quot;(&quot;#,##0.00&quot;)&quot;"/>
  </numFmts>
  <fonts count="43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color indexed="24"/>
      <name val="Arial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b/>
      <sz val="12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vertAlign val="superscript"/>
      <sz val="12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32">
    <xf numFmtId="0" fontId="0" fillId="0" borderId="0"/>
    <xf numFmtId="44" fontId="1" fillId="0" borderId="0" applyFont="0" applyFill="0" applyBorder="0" applyAlignment="0" applyProtection="0"/>
    <xf numFmtId="165" fontId="1" fillId="0" borderId="0">
      <alignment horizontal="left" wrapText="1"/>
    </xf>
    <xf numFmtId="165" fontId="1" fillId="0" borderId="0">
      <alignment horizontal="left" wrapText="1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166" fontId="1" fillId="0" borderId="0" applyFill="0" applyBorder="0" applyAlignment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 applyNumberFormat="0" applyAlignment="0">
      <alignment horizontal="left"/>
    </xf>
    <xf numFmtId="44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 applyNumberFormat="0" applyAlignment="0">
      <alignment horizontal="left"/>
    </xf>
    <xf numFmtId="169" fontId="15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3" fillId="16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3" fillId="17" borderId="3" applyNumberFormat="0" applyBorder="0" applyAlignment="0" applyProtection="0"/>
    <xf numFmtId="170" fontId="1" fillId="0" borderId="0"/>
    <xf numFmtId="0" fontId="5" fillId="0" borderId="0"/>
    <xf numFmtId="0" fontId="3" fillId="18" borderId="0"/>
    <xf numFmtId="171" fontId="3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7" fillId="0" borderId="0" applyNumberFormat="0" applyFill="0" applyBorder="0" applyAlignment="0" applyProtection="0">
      <alignment horizontal="left"/>
    </xf>
    <xf numFmtId="4" fontId="18" fillId="19" borderId="4" applyNumberFormat="0" applyProtection="0">
      <alignment vertical="center"/>
    </xf>
    <xf numFmtId="4" fontId="3" fillId="19" borderId="5" applyNumberFormat="0" applyProtection="0">
      <alignment vertical="center"/>
    </xf>
    <xf numFmtId="4" fontId="19" fillId="19" borderId="4" applyNumberFormat="0" applyProtection="0">
      <alignment vertical="center"/>
    </xf>
    <xf numFmtId="4" fontId="18" fillId="19" borderId="4" applyNumberFormat="0" applyProtection="0">
      <alignment horizontal="left" vertical="center" indent="1"/>
    </xf>
    <xf numFmtId="4" fontId="3" fillId="20" borderId="5" applyNumberFormat="0" applyProtection="0">
      <alignment horizontal="left" vertical="center" indent="1"/>
    </xf>
    <xf numFmtId="0" fontId="18" fillId="19" borderId="4" applyNumberFormat="0" applyProtection="0">
      <alignment horizontal="left" vertical="top" indent="1"/>
    </xf>
    <xf numFmtId="4" fontId="18" fillId="21" borderId="0" applyNumberFormat="0" applyProtection="0">
      <alignment horizontal="left" vertical="center" indent="1"/>
    </xf>
    <xf numFmtId="4" fontId="3" fillId="22" borderId="5" applyNumberFormat="0" applyProtection="0">
      <alignment horizontal="left" vertical="center" indent="1"/>
    </xf>
    <xf numFmtId="4" fontId="20" fillId="23" borderId="4" applyNumberFormat="0" applyProtection="0">
      <alignment horizontal="right" vertical="center"/>
    </xf>
    <xf numFmtId="4" fontId="20" fillId="24" borderId="4" applyNumberFormat="0" applyProtection="0">
      <alignment horizontal="right" vertical="center"/>
    </xf>
    <xf numFmtId="4" fontId="20" fillId="25" borderId="4" applyNumberFormat="0" applyProtection="0">
      <alignment horizontal="right" vertical="center"/>
    </xf>
    <xf numFmtId="4" fontId="20" fillId="26" borderId="4" applyNumberFormat="0" applyProtection="0">
      <alignment horizontal="right" vertical="center"/>
    </xf>
    <xf numFmtId="4" fontId="20" fillId="27" borderId="4" applyNumberFormat="0" applyProtection="0">
      <alignment horizontal="right" vertical="center"/>
    </xf>
    <xf numFmtId="4" fontId="20" fillId="28" borderId="4" applyNumberFormat="0" applyProtection="0">
      <alignment horizontal="right" vertical="center"/>
    </xf>
    <xf numFmtId="4" fontId="20" fillId="29" borderId="4" applyNumberFormat="0" applyProtection="0">
      <alignment horizontal="right" vertical="center"/>
    </xf>
    <xf numFmtId="4" fontId="20" fillId="30" borderId="4" applyNumberFormat="0" applyProtection="0">
      <alignment horizontal="right" vertical="center"/>
    </xf>
    <xf numFmtId="4" fontId="20" fillId="31" borderId="4" applyNumberFormat="0" applyProtection="0">
      <alignment horizontal="right" vertical="center"/>
    </xf>
    <xf numFmtId="4" fontId="18" fillId="32" borderId="6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4" fontId="21" fillId="34" borderId="0" applyNumberFormat="0" applyProtection="0">
      <alignment horizontal="left" vertical="center" indent="1"/>
    </xf>
    <xf numFmtId="4" fontId="20" fillId="21" borderId="4" applyNumberFormat="0" applyProtection="0">
      <alignment horizontal="right" vertical="center"/>
    </xf>
    <xf numFmtId="4" fontId="20" fillId="33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0" fontId="1" fillId="34" borderId="4" applyNumberFormat="0" applyProtection="0">
      <alignment horizontal="left" vertical="center" indent="1"/>
    </xf>
    <xf numFmtId="0" fontId="3" fillId="35" borderId="5" applyNumberFormat="0" applyProtection="0">
      <alignment horizontal="left" vertical="center" indent="1"/>
    </xf>
    <xf numFmtId="0" fontId="1" fillId="34" borderId="4" applyNumberFormat="0" applyProtection="0">
      <alignment horizontal="left" vertical="top" indent="1"/>
    </xf>
    <xf numFmtId="0" fontId="1" fillId="21" borderId="4" applyNumberFormat="0" applyProtection="0">
      <alignment horizontal="left" vertical="center" indent="1"/>
    </xf>
    <xf numFmtId="0" fontId="3" fillId="36" borderId="5" applyNumberFormat="0" applyProtection="0">
      <alignment horizontal="left" vertical="center" indent="1"/>
    </xf>
    <xf numFmtId="0" fontId="1" fillId="21" borderId="4" applyNumberFormat="0" applyProtection="0">
      <alignment horizontal="left" vertical="top" indent="1"/>
    </xf>
    <xf numFmtId="0" fontId="1" fillId="37" borderId="4" applyNumberFormat="0" applyProtection="0">
      <alignment horizontal="left" vertical="center" indent="1"/>
    </xf>
    <xf numFmtId="0" fontId="3" fillId="37" borderId="5" applyNumberFormat="0" applyProtection="0">
      <alignment horizontal="left" vertical="center" indent="1"/>
    </xf>
    <xf numFmtId="0" fontId="1" fillId="37" borderId="4" applyNumberFormat="0" applyProtection="0">
      <alignment horizontal="left" vertical="top" indent="1"/>
    </xf>
    <xf numFmtId="0" fontId="1" fillId="33" borderId="4" applyNumberFormat="0" applyProtection="0">
      <alignment horizontal="left" vertical="center" indent="1"/>
    </xf>
    <xf numFmtId="0" fontId="1" fillId="33" borderId="4" applyNumberFormat="0" applyProtection="0">
      <alignment horizontal="left" vertical="top" indent="1"/>
    </xf>
    <xf numFmtId="0" fontId="1" fillId="38" borderId="3" applyNumberFormat="0">
      <protection locked="0"/>
    </xf>
    <xf numFmtId="0" fontId="22" fillId="34" borderId="7" applyBorder="0"/>
    <xf numFmtId="4" fontId="20" fillId="39" borderId="4" applyNumberFormat="0" applyProtection="0">
      <alignment vertical="center"/>
    </xf>
    <xf numFmtId="4" fontId="23" fillId="39" borderId="4" applyNumberFormat="0" applyProtection="0">
      <alignment vertical="center"/>
    </xf>
    <xf numFmtId="4" fontId="20" fillId="39" borderId="4" applyNumberFormat="0" applyProtection="0">
      <alignment horizontal="left" vertical="center" indent="1"/>
    </xf>
    <xf numFmtId="0" fontId="20" fillId="39" borderId="4" applyNumberFormat="0" applyProtection="0">
      <alignment horizontal="left" vertical="top" indent="1"/>
    </xf>
    <xf numFmtId="4" fontId="20" fillId="33" borderId="4" applyNumberFormat="0" applyProtection="0">
      <alignment horizontal="right" vertical="center"/>
    </xf>
    <xf numFmtId="4" fontId="3" fillId="0" borderId="5" applyNumberFormat="0" applyProtection="0">
      <alignment horizontal="right" vertical="center"/>
    </xf>
    <xf numFmtId="4" fontId="23" fillId="33" borderId="4" applyNumberFormat="0" applyProtection="0">
      <alignment horizontal="right" vertical="center"/>
    </xf>
    <xf numFmtId="4" fontId="20" fillId="21" borderId="4" applyNumberFormat="0" applyProtection="0">
      <alignment horizontal="left" vertical="center" indent="1"/>
    </xf>
    <xf numFmtId="4" fontId="3" fillId="22" borderId="5" applyNumberFormat="0" applyProtection="0">
      <alignment horizontal="left" vertical="center" indent="1"/>
    </xf>
    <xf numFmtId="0" fontId="20" fillId="21" borderId="4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0" fontId="3" fillId="41" borderId="3"/>
    <xf numFmtId="4" fontId="25" fillId="33" borderId="4" applyNumberFormat="0" applyProtection="0">
      <alignment horizontal="right" vertical="center"/>
    </xf>
    <xf numFmtId="0" fontId="26" fillId="42" borderId="0"/>
    <xf numFmtId="49" fontId="27" fillId="42" borderId="0"/>
    <xf numFmtId="49" fontId="28" fillId="42" borderId="8"/>
    <xf numFmtId="49" fontId="28" fillId="42" borderId="0"/>
    <xf numFmtId="0" fontId="26" fillId="43" borderId="8">
      <protection locked="0"/>
    </xf>
    <xf numFmtId="0" fontId="26" fillId="43" borderId="0"/>
    <xf numFmtId="0" fontId="29" fillId="44" borderId="0"/>
    <xf numFmtId="0" fontId="29" fillId="45" borderId="0"/>
    <xf numFmtId="0" fontId="29" fillId="46" borderId="0"/>
    <xf numFmtId="0" fontId="30" fillId="0" borderId="0" applyNumberFormat="0" applyFill="0" applyBorder="0" applyAlignment="0" applyProtection="0"/>
    <xf numFmtId="165" fontId="1" fillId="0" borderId="0">
      <alignment horizontal="left" wrapText="1"/>
    </xf>
    <xf numFmtId="40" fontId="31" fillId="0" borderId="0" applyBorder="0">
      <alignment horizontal="right"/>
    </xf>
    <xf numFmtId="44" fontId="33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 applyAlignment="1"/>
    <xf numFmtId="0" fontId="4" fillId="0" borderId="0" xfId="0" applyFont="1"/>
    <xf numFmtId="3" fontId="4" fillId="0" borderId="0" xfId="0" applyNumberFormat="1" applyFont="1"/>
    <xf numFmtId="0" fontId="6" fillId="0" borderId="0" xfId="0" applyNumberFormat="1" applyFont="1" applyFill="1" applyBorder="1" applyAlignment="1">
      <alignment horizontal="left"/>
    </xf>
    <xf numFmtId="0" fontId="1" fillId="0" borderId="0" xfId="0" applyFont="1"/>
    <xf numFmtId="3" fontId="3" fillId="0" borderId="0" xfId="0" applyNumberFormat="1" applyFont="1"/>
    <xf numFmtId="0" fontId="5" fillId="0" borderId="0" xfId="0" applyFont="1" applyAlignment="1"/>
    <xf numFmtId="0" fontId="1" fillId="0" borderId="0" xfId="0" applyFont="1" applyAlignment="1"/>
    <xf numFmtId="0" fontId="22" fillId="0" borderId="0" xfId="0" applyFont="1" applyAlignment="1">
      <alignment horizontal="center"/>
    </xf>
    <xf numFmtId="0" fontId="34" fillId="0" borderId="0" xfId="0" applyFont="1"/>
    <xf numFmtId="42" fontId="7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34" fillId="0" borderId="0" xfId="0" applyNumberFormat="1" applyFont="1" applyFill="1" applyBorder="1" applyAlignment="1">
      <alignment horizontal="left" vertical="center"/>
    </xf>
    <xf numFmtId="164" fontId="2" fillId="0" borderId="0" xfId="13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164" fontId="4" fillId="0" borderId="0" xfId="1" applyNumberFormat="1" applyFont="1" applyBorder="1"/>
    <xf numFmtId="0" fontId="1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wrapText="1"/>
    </xf>
    <xf numFmtId="3" fontId="4" fillId="0" borderId="10" xfId="0" applyNumberFormat="1" applyFont="1" applyBorder="1"/>
    <xf numFmtId="0" fontId="3" fillId="0" borderId="0" xfId="0" applyFont="1" applyAlignment="1">
      <alignment vertical="top"/>
    </xf>
    <xf numFmtId="0" fontId="3" fillId="0" borderId="0" xfId="50" quotePrefix="1" applyFill="1" applyAlignment="1"/>
    <xf numFmtId="0" fontId="35" fillId="0" borderId="0" xfId="50" quotePrefix="1" applyFont="1" applyFill="1"/>
    <xf numFmtId="0" fontId="3" fillId="0" borderId="0" xfId="50" applyFill="1"/>
    <xf numFmtId="0" fontId="3" fillId="0" borderId="11" xfId="50" applyFill="1" applyBorder="1" applyAlignment="1">
      <alignment vertical="center"/>
    </xf>
    <xf numFmtId="0" fontId="22" fillId="0" borderId="11" xfId="50" applyFont="1" applyFill="1" applyBorder="1" applyAlignment="1">
      <alignment horizontal="right" vertical="center"/>
    </xf>
    <xf numFmtId="0" fontId="3" fillId="0" borderId="11" xfId="50" quotePrefix="1" applyFill="1" applyBorder="1" applyAlignment="1">
      <alignment vertical="center"/>
    </xf>
    <xf numFmtId="22" fontId="3" fillId="0" borderId="11" xfId="50" quotePrefix="1" applyNumberFormat="1" applyFill="1" applyBorder="1" applyAlignment="1">
      <alignment vertical="center"/>
    </xf>
    <xf numFmtId="0" fontId="3" fillId="0" borderId="11" xfId="50" applyFill="1" applyBorder="1"/>
    <xf numFmtId="0" fontId="34" fillId="0" borderId="0" xfId="50" applyFont="1" applyFill="1"/>
    <xf numFmtId="49" fontId="3" fillId="0" borderId="0" xfId="50" quotePrefix="1" applyNumberFormat="1" applyFill="1" applyAlignment="1"/>
    <xf numFmtId="0" fontId="3" fillId="0" borderId="5" xfId="76" quotePrefix="1" applyNumberFormat="1" applyFill="1">
      <alignment horizontal="left" vertical="center" indent="1"/>
    </xf>
    <xf numFmtId="0" fontId="3" fillId="0" borderId="5" xfId="113" quotePrefix="1" applyNumberFormat="1" applyFill="1" applyAlignment="1">
      <alignment horizontal="left" vertical="center" wrapText="1" indent="1"/>
    </xf>
    <xf numFmtId="0" fontId="3" fillId="0" borderId="5" xfId="113" quotePrefix="1" applyNumberFormat="1" applyFill="1">
      <alignment horizontal="left" vertical="center" indent="1"/>
    </xf>
    <xf numFmtId="0" fontId="3" fillId="0" borderId="5" xfId="73" quotePrefix="1" applyNumberFormat="1" applyFill="1">
      <alignment horizontal="left" vertical="center" indent="1"/>
    </xf>
    <xf numFmtId="0" fontId="3" fillId="0" borderId="5" xfId="96" quotePrefix="1" applyFill="1" applyAlignment="1">
      <alignment horizontal="left" vertical="center" indent="3"/>
    </xf>
    <xf numFmtId="172" fontId="3" fillId="0" borderId="5" xfId="110" applyNumberFormat="1" applyFill="1">
      <alignment horizontal="right" vertical="center"/>
    </xf>
    <xf numFmtId="172" fontId="3" fillId="0" borderId="5" xfId="70" applyNumberFormat="1" applyFill="1">
      <alignment vertical="center"/>
    </xf>
    <xf numFmtId="0" fontId="3" fillId="0" borderId="5" xfId="99" quotePrefix="1" applyFill="1" applyAlignment="1">
      <alignment horizontal="left" vertical="center" indent="4"/>
    </xf>
    <xf numFmtId="0" fontId="3" fillId="0" borderId="5" xfId="93" quotePrefix="1" applyFill="1" applyAlignment="1">
      <alignment horizontal="left" vertical="center" indent="2"/>
    </xf>
    <xf numFmtId="172" fontId="3" fillId="0" borderId="0" xfId="50" applyNumberFormat="1" applyFill="1"/>
    <xf numFmtId="0" fontId="3" fillId="0" borderId="0" xfId="50" applyFont="1" applyFill="1"/>
    <xf numFmtId="0" fontId="3" fillId="0" borderId="5" xfId="93" quotePrefix="1" applyFont="1" applyFill="1" applyAlignment="1">
      <alignment horizontal="left" vertical="center" indent="2"/>
    </xf>
    <xf numFmtId="172" fontId="3" fillId="0" borderId="10" xfId="50" applyNumberFormat="1" applyFill="1" applyBorder="1"/>
    <xf numFmtId="0" fontId="34" fillId="47" borderId="0" xfId="50" applyFont="1" applyFill="1"/>
    <xf numFmtId="0" fontId="3" fillId="22" borderId="5" xfId="76" quotePrefix="1" applyNumberFormat="1">
      <alignment horizontal="left" vertical="center" indent="1"/>
    </xf>
    <xf numFmtId="0" fontId="3" fillId="22" borderId="5" xfId="113" quotePrefix="1" applyNumberFormat="1" applyAlignment="1">
      <alignment horizontal="left" vertical="center" wrapText="1" indent="1"/>
    </xf>
    <xf numFmtId="0" fontId="3" fillId="22" borderId="5" xfId="113" quotePrefix="1" applyNumberFormat="1">
      <alignment horizontal="left" vertical="center" indent="1"/>
    </xf>
    <xf numFmtId="0" fontId="3" fillId="20" borderId="5" xfId="73" quotePrefix="1" applyNumberFormat="1">
      <alignment horizontal="left" vertical="center" indent="1"/>
    </xf>
    <xf numFmtId="0" fontId="3" fillId="36" borderId="5" xfId="96" quotePrefix="1" applyAlignment="1">
      <alignment horizontal="left" vertical="center" indent="3"/>
    </xf>
    <xf numFmtId="172" fontId="3" fillId="19" borderId="5" xfId="70" applyNumberFormat="1">
      <alignment vertical="center"/>
    </xf>
    <xf numFmtId="172" fontId="22" fillId="0" borderId="0" xfId="50" applyNumberFormat="1" applyFont="1" applyFill="1"/>
    <xf numFmtId="0" fontId="40" fillId="0" borderId="0" xfId="0" applyFont="1"/>
    <xf numFmtId="0" fontId="39" fillId="48" borderId="0" xfId="0" applyFont="1" applyFill="1"/>
    <xf numFmtId="0" fontId="39" fillId="48" borderId="12" xfId="0" applyFont="1" applyFill="1" applyBorder="1"/>
    <xf numFmtId="0" fontId="0" fillId="0" borderId="0" xfId="0" applyAlignment="1">
      <alignment horizontal="left"/>
    </xf>
    <xf numFmtId="39" fontId="0" fillId="0" borderId="0" xfId="0" applyNumberFormat="1"/>
    <xf numFmtId="0" fontId="39" fillId="48" borderId="13" xfId="0" applyFont="1" applyFill="1" applyBorder="1" applyAlignment="1">
      <alignment horizontal="left"/>
    </xf>
    <xf numFmtId="39" fontId="39" fillId="48" borderId="13" xfId="0" applyNumberFormat="1" applyFont="1" applyFill="1" applyBorder="1"/>
    <xf numFmtId="0" fontId="41" fillId="0" borderId="0" xfId="0" applyFont="1"/>
    <xf numFmtId="0" fontId="0" fillId="0" borderId="0" xfId="0" pivotButton="1"/>
    <xf numFmtId="0" fontId="39" fillId="0" borderId="0" xfId="0" applyFont="1" applyAlignment="1">
      <alignment horizontal="left"/>
    </xf>
    <xf numFmtId="0" fontId="40" fillId="49" borderId="0" xfId="0" applyFont="1" applyFill="1"/>
    <xf numFmtId="43" fontId="40" fillId="49" borderId="0" xfId="131" applyFont="1" applyFill="1"/>
    <xf numFmtId="39" fontId="0" fillId="0" borderId="0" xfId="0" pivotButton="1" applyNumberFormat="1"/>
    <xf numFmtId="39" fontId="39" fillId="48" borderId="12" xfId="0" applyNumberFormat="1" applyFont="1" applyFill="1" applyBorder="1"/>
    <xf numFmtId="43" fontId="40" fillId="49" borderId="0" xfId="131" applyNumberFormat="1" applyFont="1" applyFill="1"/>
    <xf numFmtId="0" fontId="40" fillId="49" borderId="0" xfId="0" applyFont="1" applyFill="1" applyAlignment="1">
      <alignment horizontal="right"/>
    </xf>
    <xf numFmtId="0" fontId="42" fillId="0" borderId="0" xfId="50" applyFont="1" applyFill="1" applyAlignment="1">
      <alignment horizontal="center"/>
    </xf>
    <xf numFmtId="172" fontId="42" fillId="0" borderId="0" xfId="50" applyNumberFormat="1" applyFont="1" applyFill="1" applyAlignment="1">
      <alignment horizontal="center"/>
    </xf>
    <xf numFmtId="0" fontId="22" fillId="0" borderId="0" xfId="0" applyFont="1"/>
    <xf numFmtId="0" fontId="22" fillId="0" borderId="0" xfId="50" applyFont="1" applyFill="1"/>
    <xf numFmtId="0" fontId="22" fillId="0" borderId="0" xfId="50" quotePrefix="1" applyFont="1" applyFill="1" applyAlignment="1"/>
    <xf numFmtId="0" fontId="22" fillId="0" borderId="11" xfId="50" applyFont="1" applyFill="1" applyBorder="1" applyAlignment="1">
      <alignment vertical="center"/>
    </xf>
    <xf numFmtId="0" fontId="37" fillId="0" borderId="0" xfId="0" applyFont="1" applyAlignment="1">
      <alignment horizontal="right" textRotation="180" wrapText="1"/>
    </xf>
    <xf numFmtId="0" fontId="3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0" xfId="0" applyFont="1" applyBorder="1" applyAlignment="1">
      <alignment horizontal="center"/>
    </xf>
  </cellXfs>
  <cellStyles count="132">
    <cellStyle name="_2004 NFOM Budget Summary" xfId="2"/>
    <cellStyle name="_High Impact Low Probability 2004" xfId="3"/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alc Currency (0)" xfId="22"/>
    <cellStyle name="Comma" xfId="131" builtinId="3"/>
    <cellStyle name="Comma  - Style1" xfId="23"/>
    <cellStyle name="Comma  - Style2" xfId="24"/>
    <cellStyle name="Comma  - Style3" xfId="25"/>
    <cellStyle name="Comma  - Style4" xfId="26"/>
    <cellStyle name="Comma  - Style5" xfId="27"/>
    <cellStyle name="Comma  - Style6" xfId="28"/>
    <cellStyle name="Comma  - Style7" xfId="29"/>
    <cellStyle name="Comma  - Style8" xfId="30"/>
    <cellStyle name="Comma 2" xfId="31"/>
    <cellStyle name="comma, 0" xfId="32"/>
    <cellStyle name="Comma0" xfId="33"/>
    <cellStyle name="Copied" xfId="34"/>
    <cellStyle name="Currency" xfId="130" builtinId="4"/>
    <cellStyle name="Currency 2" xfId="35"/>
    <cellStyle name="Currency_KO-8_Direct_Charges_to_Affiliates(1)" xfId="1"/>
    <cellStyle name="Currency0" xfId="36"/>
    <cellStyle name="Date" xfId="37"/>
    <cellStyle name="Emphasis 1" xfId="38"/>
    <cellStyle name="Emphasis 2" xfId="39"/>
    <cellStyle name="Emphasis 3" xfId="40"/>
    <cellStyle name="Entered" xfId="41"/>
    <cellStyle name="Euro" xfId="42"/>
    <cellStyle name="Fixed" xfId="43"/>
    <cellStyle name="Grey" xfId="44"/>
    <cellStyle name="Header1" xfId="45"/>
    <cellStyle name="Header2" xfId="46"/>
    <cellStyle name="Input [yellow]" xfId="47"/>
    <cellStyle name="Normal" xfId="0" builtinId="0"/>
    <cellStyle name="Normal - Style1" xfId="48"/>
    <cellStyle name="Normal 2" xfId="49"/>
    <cellStyle name="Normal 3" xfId="50"/>
    <cellStyle name="NUMBER" xfId="51"/>
    <cellStyle name="Percent [2]" xfId="52"/>
    <cellStyle name="Percent 10" xfId="53"/>
    <cellStyle name="Percent 11" xfId="54"/>
    <cellStyle name="Percent 12" xfId="55"/>
    <cellStyle name="Percent 13" xfId="56"/>
    <cellStyle name="Percent 14" xfId="57"/>
    <cellStyle name="Percent 15" xfId="58"/>
    <cellStyle name="Percent 16" xfId="59"/>
    <cellStyle name="Percent 2" xfId="60"/>
    <cellStyle name="Percent 3" xfId="61"/>
    <cellStyle name="Percent 4" xfId="62"/>
    <cellStyle name="Percent 5" xfId="63"/>
    <cellStyle name="Percent 6" xfId="64"/>
    <cellStyle name="Percent 7" xfId="65"/>
    <cellStyle name="Percent 8" xfId="66"/>
    <cellStyle name="Percent 9" xfId="67"/>
    <cellStyle name="RevList" xfId="68"/>
    <cellStyle name="SAPBEXaggData" xfId="69"/>
    <cellStyle name="SAPBEXaggData 2" xfId="70"/>
    <cellStyle name="SAPBEXaggDataEmph" xfId="71"/>
    <cellStyle name="SAPBEXaggItem" xfId="72"/>
    <cellStyle name="SAPBEXaggItem 2" xfId="73"/>
    <cellStyle name="SAPBEXaggItemX" xfId="74"/>
    <cellStyle name="SAPBEXchaText" xfId="75"/>
    <cellStyle name="SAPBEXchaText 2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 2" xfId="93"/>
    <cellStyle name="SAPBEXHLevel0X" xfId="94"/>
    <cellStyle name="SAPBEXHLevel1" xfId="95"/>
    <cellStyle name="SAPBEXHLevel1 2" xfId="96"/>
    <cellStyle name="SAPBEXHLevel1X" xfId="97"/>
    <cellStyle name="SAPBEXHLevel2" xfId="98"/>
    <cellStyle name="SAPBEXHLevel2 2" xfId="99"/>
    <cellStyle name="SAPBEXHLevel2X" xfId="100"/>
    <cellStyle name="SAPBEXHLevel3" xfId="101"/>
    <cellStyle name="SAPBEXHLevel3X" xfId="102"/>
    <cellStyle name="SAPBEXinputData" xfId="103"/>
    <cellStyle name="SAPBEXItemHeader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 2" xfId="110"/>
    <cellStyle name="SAPBEXstdDataEmph" xfId="111"/>
    <cellStyle name="SAPBEXstdItem" xfId="112"/>
    <cellStyle name="SAPBEXstdItem 2" xfId="113"/>
    <cellStyle name="SAPBEXstdItemX" xfId="114"/>
    <cellStyle name="SAPBEXtitle" xfId="115"/>
    <cellStyle name="SAPBEXunassignedItem" xfId="116"/>
    <cellStyle name="SAPBEXundefined" xfId="117"/>
    <cellStyle name="SEM-BPS-data" xfId="118"/>
    <cellStyle name="SEM-BPS-head" xfId="119"/>
    <cellStyle name="SEM-BPS-headdata" xfId="120"/>
    <cellStyle name="SEM-BPS-headkey" xfId="121"/>
    <cellStyle name="SEM-BPS-input-on" xfId="122"/>
    <cellStyle name="SEM-BPS-key" xfId="123"/>
    <cellStyle name="SEM-BPS-sub1" xfId="124"/>
    <cellStyle name="SEM-BPS-sub2" xfId="125"/>
    <cellStyle name="SEM-BPS-total" xfId="126"/>
    <cellStyle name="Sheet Title" xfId="127"/>
    <cellStyle name="Style 1" xfId="128"/>
    <cellStyle name="Subtotal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0</xdr:rowOff>
    </xdr:from>
    <xdr:to>
      <xdr:col>1</xdr:col>
      <xdr:colOff>228600</xdr:colOff>
      <xdr:row>9</xdr:row>
      <xdr:rowOff>123825</xdr:rowOff>
    </xdr:to>
    <xdr:pic>
      <xdr:nvPicPr>
        <xdr:cNvPr id="43" name="BEx7EHVLTD4S371NL5NB0IHRL2U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10</xdr:row>
      <xdr:rowOff>0</xdr:rowOff>
    </xdr:from>
    <xdr:to>
      <xdr:col>1</xdr:col>
      <xdr:colOff>228600</xdr:colOff>
      <xdr:row>10</xdr:row>
      <xdr:rowOff>123825</xdr:rowOff>
    </xdr:to>
    <xdr:pic>
      <xdr:nvPicPr>
        <xdr:cNvPr id="44" name="BEx1NOHLNJZKSWX4CG1JZ38WKT5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11</xdr:row>
      <xdr:rowOff>0</xdr:rowOff>
    </xdr:from>
    <xdr:to>
      <xdr:col>1</xdr:col>
      <xdr:colOff>228600</xdr:colOff>
      <xdr:row>11</xdr:row>
      <xdr:rowOff>123825</xdr:rowOff>
    </xdr:to>
    <xdr:pic>
      <xdr:nvPicPr>
        <xdr:cNvPr id="45" name="BEx95R8771V3M0P5V8GIDJJLIIQ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12</xdr:row>
      <xdr:rowOff>0</xdr:rowOff>
    </xdr:from>
    <xdr:to>
      <xdr:col>1</xdr:col>
      <xdr:colOff>228600</xdr:colOff>
      <xdr:row>12</xdr:row>
      <xdr:rowOff>123825</xdr:rowOff>
    </xdr:to>
    <xdr:pic>
      <xdr:nvPicPr>
        <xdr:cNvPr id="46" name="BExCV9JAWF105ROXFBT1SNBKCK4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13</xdr:row>
      <xdr:rowOff>0</xdr:rowOff>
    </xdr:from>
    <xdr:to>
      <xdr:col>1</xdr:col>
      <xdr:colOff>228600</xdr:colOff>
      <xdr:row>13</xdr:row>
      <xdr:rowOff>123825</xdr:rowOff>
    </xdr:to>
    <xdr:pic>
      <xdr:nvPicPr>
        <xdr:cNvPr id="47" name="BExS4PC4RPA4A23ICKN3NWK5WPYY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14</xdr:row>
      <xdr:rowOff>0</xdr:rowOff>
    </xdr:from>
    <xdr:to>
      <xdr:col>1</xdr:col>
      <xdr:colOff>228600</xdr:colOff>
      <xdr:row>14</xdr:row>
      <xdr:rowOff>123825</xdr:rowOff>
    </xdr:to>
    <xdr:pic>
      <xdr:nvPicPr>
        <xdr:cNvPr id="48" name="BExGS9KD78PO0C4MQ5EC34XFK9N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314325</xdr:colOff>
      <xdr:row>15</xdr:row>
      <xdr:rowOff>123825</xdr:rowOff>
    </xdr:to>
    <xdr:pic>
      <xdr:nvPicPr>
        <xdr:cNvPr id="49" name="BExOKTS5362EST10OD0WIW1EFJ3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314325</xdr:colOff>
      <xdr:row>16</xdr:row>
      <xdr:rowOff>123825</xdr:rowOff>
    </xdr:to>
    <xdr:pic>
      <xdr:nvPicPr>
        <xdr:cNvPr id="50" name="BExH07BRIOFP8FJBTQPNQM736OI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17</xdr:row>
      <xdr:rowOff>0</xdr:rowOff>
    </xdr:from>
    <xdr:to>
      <xdr:col>1</xdr:col>
      <xdr:colOff>314325</xdr:colOff>
      <xdr:row>17</xdr:row>
      <xdr:rowOff>123825</xdr:rowOff>
    </xdr:to>
    <xdr:pic>
      <xdr:nvPicPr>
        <xdr:cNvPr id="51" name="BEx1MRD9HLU8YIWFKL4Q693DP2A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18</xdr:row>
      <xdr:rowOff>0</xdr:rowOff>
    </xdr:from>
    <xdr:to>
      <xdr:col>1</xdr:col>
      <xdr:colOff>314325</xdr:colOff>
      <xdr:row>18</xdr:row>
      <xdr:rowOff>123825</xdr:rowOff>
    </xdr:to>
    <xdr:pic>
      <xdr:nvPicPr>
        <xdr:cNvPr id="52" name="BExB8B9X40WBZ9MEJ7QUGMV9CSHQ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314325</xdr:colOff>
      <xdr:row>19</xdr:row>
      <xdr:rowOff>123825</xdr:rowOff>
    </xdr:to>
    <xdr:pic>
      <xdr:nvPicPr>
        <xdr:cNvPr id="53" name="BExOF239Y04XSYPAVLY8GQ8MSOF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4" name="BExML4ONFJC3QCEYBUGU2DMPDV7Q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21</xdr:row>
      <xdr:rowOff>0</xdr:rowOff>
    </xdr:from>
    <xdr:to>
      <xdr:col>1</xdr:col>
      <xdr:colOff>314325</xdr:colOff>
      <xdr:row>21</xdr:row>
      <xdr:rowOff>123825</xdr:rowOff>
    </xdr:to>
    <xdr:pic>
      <xdr:nvPicPr>
        <xdr:cNvPr id="55" name="BExVWPUJCKEG0LYRL872KWD1029H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22</xdr:row>
      <xdr:rowOff>0</xdr:rowOff>
    </xdr:from>
    <xdr:to>
      <xdr:col>1</xdr:col>
      <xdr:colOff>314325</xdr:colOff>
      <xdr:row>22</xdr:row>
      <xdr:rowOff>123825</xdr:rowOff>
    </xdr:to>
    <xdr:pic>
      <xdr:nvPicPr>
        <xdr:cNvPr id="56" name="BEx7EUM7BZYP0V9J7D7US030BCIV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23</xdr:row>
      <xdr:rowOff>0</xdr:rowOff>
    </xdr:from>
    <xdr:to>
      <xdr:col>1</xdr:col>
      <xdr:colOff>314325</xdr:colOff>
      <xdr:row>23</xdr:row>
      <xdr:rowOff>123825</xdr:rowOff>
    </xdr:to>
    <xdr:pic>
      <xdr:nvPicPr>
        <xdr:cNvPr id="57" name="BExXOOZ3SK3H97MRHW52E8TXC6E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2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24</xdr:row>
      <xdr:rowOff>0</xdr:rowOff>
    </xdr:from>
    <xdr:to>
      <xdr:col>1</xdr:col>
      <xdr:colOff>314325</xdr:colOff>
      <xdr:row>24</xdr:row>
      <xdr:rowOff>123825</xdr:rowOff>
    </xdr:to>
    <xdr:pic>
      <xdr:nvPicPr>
        <xdr:cNvPr id="58" name="BEx7BB8SB5PF9KJOYCQXWA2G49B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6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25</xdr:row>
      <xdr:rowOff>0</xdr:rowOff>
    </xdr:from>
    <xdr:to>
      <xdr:col>1</xdr:col>
      <xdr:colOff>314325</xdr:colOff>
      <xdr:row>25</xdr:row>
      <xdr:rowOff>123825</xdr:rowOff>
    </xdr:to>
    <xdr:pic>
      <xdr:nvPicPr>
        <xdr:cNvPr id="59" name="BExGTTLWV893YOA6CWDDIVN4OBJ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41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26</xdr:row>
      <xdr:rowOff>0</xdr:rowOff>
    </xdr:from>
    <xdr:to>
      <xdr:col>1</xdr:col>
      <xdr:colOff>228600</xdr:colOff>
      <xdr:row>26</xdr:row>
      <xdr:rowOff>123825</xdr:rowOff>
    </xdr:to>
    <xdr:pic>
      <xdr:nvPicPr>
        <xdr:cNvPr id="60" name="BExEWL8397DT7T7JE2IO1890BX7J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55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142875</xdr:colOff>
      <xdr:row>27</xdr:row>
      <xdr:rowOff>123825</xdr:rowOff>
    </xdr:to>
    <xdr:pic>
      <xdr:nvPicPr>
        <xdr:cNvPr id="61" name="BExOKCEC6IPE3Z3FYNEXEAXA216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9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0</xdr:rowOff>
    </xdr:from>
    <xdr:to>
      <xdr:col>1</xdr:col>
      <xdr:colOff>228600</xdr:colOff>
      <xdr:row>11</xdr:row>
      <xdr:rowOff>123825</xdr:rowOff>
    </xdr:to>
    <xdr:pic>
      <xdr:nvPicPr>
        <xdr:cNvPr id="43" name="BExU0FS27ZQE2KPSZWP0HF7VP1S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14</xdr:row>
      <xdr:rowOff>0</xdr:rowOff>
    </xdr:from>
    <xdr:to>
      <xdr:col>1</xdr:col>
      <xdr:colOff>228600</xdr:colOff>
      <xdr:row>14</xdr:row>
      <xdr:rowOff>123825</xdr:rowOff>
    </xdr:to>
    <xdr:pic>
      <xdr:nvPicPr>
        <xdr:cNvPr id="44" name="BExIGWT7ZTLZEJDXZ5MSTBNJVFT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142875</xdr:colOff>
      <xdr:row>15</xdr:row>
      <xdr:rowOff>123825</xdr:rowOff>
    </xdr:to>
    <xdr:pic>
      <xdr:nvPicPr>
        <xdr:cNvPr id="45" name="BExMJR321C2O9H23OL31XEB4MWYH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19</xdr:row>
      <xdr:rowOff>0</xdr:rowOff>
    </xdr:from>
    <xdr:to>
      <xdr:col>1</xdr:col>
      <xdr:colOff>228600</xdr:colOff>
      <xdr:row>19</xdr:row>
      <xdr:rowOff>123825</xdr:rowOff>
    </xdr:to>
    <xdr:pic>
      <xdr:nvPicPr>
        <xdr:cNvPr id="46" name="BEx3R0UNRKAFJQ01AX1XES09XUC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142875</xdr:colOff>
      <xdr:row>20</xdr:row>
      <xdr:rowOff>123825</xdr:rowOff>
    </xdr:to>
    <xdr:pic>
      <xdr:nvPicPr>
        <xdr:cNvPr id="47" name="BEx023OIMOITUHA3QILGYED0WQ9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21</xdr:row>
      <xdr:rowOff>0</xdr:rowOff>
    </xdr:from>
    <xdr:to>
      <xdr:col>1</xdr:col>
      <xdr:colOff>142875</xdr:colOff>
      <xdr:row>21</xdr:row>
      <xdr:rowOff>123825</xdr:rowOff>
    </xdr:to>
    <xdr:pic>
      <xdr:nvPicPr>
        <xdr:cNvPr id="48" name="BExY5EX7PB1YWSB2XHZCBJXZI4W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0</xdr:rowOff>
    </xdr:from>
    <xdr:to>
      <xdr:col>1</xdr:col>
      <xdr:colOff>228600</xdr:colOff>
      <xdr:row>11</xdr:row>
      <xdr:rowOff>123825</xdr:rowOff>
    </xdr:to>
    <xdr:pic>
      <xdr:nvPicPr>
        <xdr:cNvPr id="43" name="BEx7ICHP5OEBEWL3RJTYDYCBCO7E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14</xdr:row>
      <xdr:rowOff>0</xdr:rowOff>
    </xdr:from>
    <xdr:to>
      <xdr:col>1</xdr:col>
      <xdr:colOff>228600</xdr:colOff>
      <xdr:row>14</xdr:row>
      <xdr:rowOff>123825</xdr:rowOff>
    </xdr:to>
    <xdr:pic>
      <xdr:nvPicPr>
        <xdr:cNvPr id="44" name="BExCS0SSJB2Y72Q7APLA3I4DISZ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heryl%20D\PGD%20MGMT%20FEE\2005\6143%20Wind%20Charges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25%20Supervision%20-%20Support\2002%20Line%20Supervision%20and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Cost%20and%20Performance\HR%20Planning\BUDGET\2009%20BUDGETS\R%20Schedule\R-schedule%20S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TEMP/1d/Budtr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51%20Capitalized%20Software\2001%20Capitalized%20Software%20Tax%20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s\Direct%20Charge%20Loc%2010%20Budgets\2011%20Direct%20Charge%20Loc%2010%20Forecast\Business%20Unit%20Schedules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Productive%20-%20Non%20Productive%20Labor%20Rate\2002%20Non%20Productive%20Labor%20Rate\2002%20Non%20Productive%20Rate,%20All%20B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09%20Fringe%20Benefits\2001%20Payroll%20by%20Paycode%20-%20Recd%202001%2001%20Jan%2004,%20M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PERFORM\97PERF\97YEVARmas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Supervision%20-%20Support%20(25)\2003%20Rate%20-%20Line%20Supervision%20and%20Suppo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USERS/BAS0GEN/EXCEL/2002%20FY%20Cap/FMIP%20Capital%20Historical%201996-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%20Case%20Files\Rate%20Case%202016\Exhibits\KO-14\(E13)%20Exhibit%20KO-13%20-%20Historical%20and%20Projected%20Direct%20Charges%20and%20Service%20Fees%20to%20Affili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un"/>
      <sheetName val="May"/>
      <sheetName val="Apr"/>
      <sheetName val="Mar"/>
      <sheetName val="Feb"/>
      <sheetName val="Ja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"/>
      <sheetName val="Sched 2 '09"/>
      <sheetName val="Sched 2 '10"/>
      <sheetName val="Sched 2 '11"/>
      <sheetName val="Sched 3 '09"/>
      <sheetName val="Sched 3 '10"/>
      <sheetName val="Sched 3 '11"/>
      <sheetName val="Pay Period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2008</v>
          </cell>
          <cell r="C6" t="str">
            <v>2008</v>
          </cell>
          <cell r="D6">
            <v>2008</v>
          </cell>
          <cell r="F6" t="str">
            <v>2009</v>
          </cell>
          <cell r="G6" t="str">
            <v>2008 Est Act</v>
          </cell>
          <cell r="I6" t="str">
            <v>2010</v>
          </cell>
          <cell r="J6">
            <v>2009</v>
          </cell>
          <cell r="L6" t="str">
            <v>2011</v>
          </cell>
          <cell r="M6" t="str">
            <v>2010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/>
      <sheetData sheetId="9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8">
          <cell r="B8">
            <v>5000</v>
          </cell>
          <cell r="C8" t="str">
            <v>Programming support for  …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/>
      <sheetData sheetId="1"/>
      <sheetData sheetId="2"/>
      <sheetData sheetId="3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l 5&amp;6 Sch 1"/>
      <sheetName val="Cal 5&amp;6 Sch 2"/>
      <sheetName val="Cal 5&amp;6 Sch 6"/>
      <sheetName val="Cal 8 Sch 1rev1"/>
      <sheetName val="Cal 8 Sch 1rev2"/>
      <sheetName val="Sheet2"/>
      <sheetName val="Pwr Gen 11"/>
      <sheetName val="Pwr Gen 12"/>
      <sheetName val="Pwr Gen 13"/>
      <sheetName val="Nuc 11"/>
      <sheetName val="Nuc 12"/>
      <sheetName val="Nuc 13"/>
      <sheetName val="Corp Fin 11"/>
      <sheetName val="Corp Fin 12"/>
      <sheetName val="Corp Fin 13"/>
      <sheetName val="Exec 11"/>
      <sheetName val="Exec 12"/>
      <sheetName val="Exec 13"/>
      <sheetName val="HR 11"/>
      <sheetName val="HR 12"/>
      <sheetName val="HR 13"/>
      <sheetName val="Gen Cnsl 11"/>
      <sheetName val="Gen Cnsl 12"/>
      <sheetName val="Gen Cnsl 13"/>
      <sheetName val="IA 11"/>
      <sheetName val="IA 12"/>
      <sheetName val="IA 13"/>
      <sheetName val="Cs Svc 11"/>
      <sheetName val="Cs Svc 12"/>
      <sheetName val="Cs Svc 13"/>
      <sheetName val="Trmn 11"/>
      <sheetName val="Trmn 12"/>
      <sheetName val="Trmn 13"/>
      <sheetName val="PG 11"/>
      <sheetName val="PG 12"/>
      <sheetName val="PG 13"/>
      <sheetName val="IM 11"/>
      <sheetName val="IM 12"/>
      <sheetName val="IM 13"/>
      <sheetName val="EMT 11"/>
      <sheetName val="EMT 12"/>
      <sheetName val="EMT 13"/>
      <sheetName val="ECCS 11"/>
      <sheetName val="ECCS 12"/>
      <sheetName val="ECCS 13"/>
      <sheetName val="BRE 11"/>
      <sheetName val="BRE 12"/>
      <sheetName val="BRE 13"/>
      <sheetName val="SAPBEXqueries"/>
      <sheetName val="SAPBEXfilters"/>
    </sheetNames>
    <sheetDataSet>
      <sheetData sheetId="0"/>
      <sheetData sheetId="1"/>
      <sheetData sheetId="2"/>
      <sheetData sheetId="3"/>
      <sheetData sheetId="4"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_SF"/>
      <sheetName val="2016-2018 DC"/>
      <sheetName val="2016-2018 Unassigned"/>
      <sheetName val="2016-2018 Service Fees"/>
    </sheetNames>
    <sheetDataSet>
      <sheetData sheetId="0" refreshError="1"/>
      <sheetData sheetId="1" refreshError="1"/>
      <sheetData sheetId="2">
        <row r="37">
          <cell r="E37">
            <v>3250964.0599999996</v>
          </cell>
          <cell r="F37">
            <v>3606630.1100000003</v>
          </cell>
          <cell r="G37">
            <v>2850043.66</v>
          </cell>
        </row>
        <row r="38">
          <cell r="E38">
            <v>210827.36</v>
          </cell>
          <cell r="F38">
            <v>0</v>
          </cell>
          <cell r="G38">
            <v>0</v>
          </cell>
        </row>
        <row r="39">
          <cell r="E39">
            <v>67451.240000000005</v>
          </cell>
          <cell r="F39">
            <v>0</v>
          </cell>
          <cell r="G39">
            <v>0</v>
          </cell>
        </row>
        <row r="40">
          <cell r="E40">
            <v>12151.68</v>
          </cell>
          <cell r="F40">
            <v>12151.68</v>
          </cell>
          <cell r="G40">
            <v>12151.68</v>
          </cell>
        </row>
      </sheetData>
      <sheetData sheetId="3">
        <row r="15">
          <cell r="E15">
            <v>22078950.59</v>
          </cell>
          <cell r="F15">
            <v>22711492.57</v>
          </cell>
          <cell r="G15">
            <v>23396657.119999997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>
      <selection sqref="A1:A2"/>
    </sheetView>
  </sheetViews>
  <sheetFormatPr defaultColWidth="9.109375" defaultRowHeight="11.1" customHeight="1"/>
  <cols>
    <col min="1" max="1" width="8.88671875" style="1" customWidth="1"/>
    <col min="2" max="2" width="47.88671875" style="1" customWidth="1"/>
    <col min="3" max="8" width="15.44140625" style="1" customWidth="1"/>
    <col min="9" max="9" width="9.109375" style="1"/>
    <col min="10" max="10" width="11.109375" style="1" customWidth="1"/>
    <col min="11" max="11" width="3.6640625" style="1" customWidth="1"/>
    <col min="12" max="12" width="11.33203125" style="1" customWidth="1"/>
    <col min="13" max="13" width="3.6640625" style="1" customWidth="1"/>
    <col min="14" max="14" width="10.5546875" style="1" customWidth="1"/>
    <col min="15" max="15" width="9.109375" style="1"/>
    <col min="16" max="16" width="10.109375" style="1" customWidth="1"/>
    <col min="17" max="17" width="2.88671875" style="1" customWidth="1"/>
    <col min="18" max="18" width="12.5546875" style="1" customWidth="1"/>
    <col min="19" max="19" width="3.88671875" style="1" customWidth="1"/>
    <col min="20" max="16384" width="9.109375" style="1"/>
  </cols>
  <sheetData>
    <row r="1" spans="1:9" ht="11.1" customHeight="1">
      <c r="A1" s="78" t="s">
        <v>412</v>
      </c>
    </row>
    <row r="2" spans="1:9" ht="11.1" customHeight="1">
      <c r="A2" s="78" t="s">
        <v>413</v>
      </c>
    </row>
    <row r="3" spans="1:9" ht="17.399999999999999">
      <c r="A3" s="83" t="s">
        <v>0</v>
      </c>
      <c r="B3" s="83"/>
      <c r="C3" s="83"/>
      <c r="D3" s="83"/>
      <c r="E3" s="83"/>
      <c r="F3" s="83"/>
      <c r="G3" s="83"/>
      <c r="H3" s="83"/>
    </row>
    <row r="4" spans="1:9" ht="15.6">
      <c r="A4" s="84" t="s">
        <v>33</v>
      </c>
      <c r="B4" s="84"/>
      <c r="C4" s="84"/>
      <c r="D4" s="84"/>
      <c r="E4" s="84"/>
      <c r="F4" s="84"/>
      <c r="G4" s="84"/>
      <c r="H4" s="84"/>
      <c r="I4" s="2"/>
    </row>
    <row r="5" spans="1:9" s="2" customFormat="1" ht="15" customHeight="1">
      <c r="A5" s="84" t="s">
        <v>35</v>
      </c>
      <c r="B5" s="84"/>
      <c r="C5" s="84"/>
      <c r="D5" s="84"/>
      <c r="E5" s="84"/>
      <c r="F5" s="84"/>
      <c r="G5" s="84"/>
      <c r="H5" s="84"/>
      <c r="I5" s="4"/>
    </row>
    <row r="6" spans="1:9" s="2" customFormat="1" ht="15" customHeight="1">
      <c r="A6" s="85" t="s">
        <v>34</v>
      </c>
      <c r="B6" s="84"/>
      <c r="C6" s="84"/>
      <c r="D6" s="84"/>
      <c r="E6" s="84"/>
      <c r="F6" s="84"/>
      <c r="G6" s="84"/>
      <c r="H6" s="84"/>
      <c r="I6" s="4"/>
    </row>
    <row r="7" spans="1:9" s="2" customFormat="1" ht="20.100000000000001" customHeight="1">
      <c r="B7" s="19" t="s">
        <v>27</v>
      </c>
      <c r="C7" s="19" t="s">
        <v>18</v>
      </c>
      <c r="D7" s="19" t="s">
        <v>19</v>
      </c>
      <c r="E7" s="19" t="s">
        <v>20</v>
      </c>
      <c r="F7" s="19" t="s">
        <v>21</v>
      </c>
      <c r="G7" s="19" t="s">
        <v>22</v>
      </c>
      <c r="H7" s="19" t="s">
        <v>23</v>
      </c>
      <c r="I7" s="4"/>
    </row>
    <row r="8" spans="1:9" s="2" customFormat="1" ht="20.100000000000001" customHeight="1">
      <c r="B8" s="3"/>
      <c r="C8" s="18">
        <v>2013</v>
      </c>
      <c r="D8" s="18">
        <v>2014</v>
      </c>
      <c r="E8" s="18">
        <v>2015</v>
      </c>
      <c r="F8" s="18">
        <v>2016</v>
      </c>
      <c r="G8" s="18">
        <v>2017</v>
      </c>
      <c r="H8" s="18">
        <v>2018</v>
      </c>
      <c r="I8" s="4"/>
    </row>
    <row r="9" spans="1:9" ht="24" customHeight="1" thickBot="1">
      <c r="A9" s="26" t="s">
        <v>25</v>
      </c>
      <c r="B9" s="26" t="s">
        <v>24</v>
      </c>
      <c r="C9" s="26" t="s">
        <v>11</v>
      </c>
      <c r="D9" s="26" t="s">
        <v>11</v>
      </c>
      <c r="E9" s="26" t="s">
        <v>1</v>
      </c>
      <c r="F9" s="26" t="s">
        <v>2</v>
      </c>
      <c r="G9" s="26" t="s">
        <v>3</v>
      </c>
      <c r="H9" s="26" t="s">
        <v>4</v>
      </c>
    </row>
    <row r="10" spans="1:9" ht="20.100000000000001" customHeight="1">
      <c r="A10" s="12">
        <v>1</v>
      </c>
      <c r="B10" s="20" t="s">
        <v>12</v>
      </c>
      <c r="C10" s="21">
        <f>40718148.82/1000</f>
        <v>40718.148820000002</v>
      </c>
      <c r="D10" s="21">
        <f>56913382.27/1000</f>
        <v>56913.382270000002</v>
      </c>
      <c r="E10" s="21">
        <f>61831599.66/1000</f>
        <v>61831.59966</v>
      </c>
      <c r="F10" s="21">
        <v>58534.783099999993</v>
      </c>
      <c r="G10" s="21">
        <v>57756.745690000003</v>
      </c>
      <c r="H10" s="21">
        <v>57678.544450000001</v>
      </c>
    </row>
    <row r="11" spans="1:9" ht="20.100000000000001" customHeight="1">
      <c r="A11" s="12">
        <f>A10+1</f>
        <v>2</v>
      </c>
      <c r="B11" s="22" t="s">
        <v>13</v>
      </c>
      <c r="C11" s="23">
        <f>3250565.1/1000</f>
        <v>3250.5651000000003</v>
      </c>
      <c r="D11" s="23">
        <f>3863858.46/1000</f>
        <v>3863.8584599999999</v>
      </c>
      <c r="E11" s="23">
        <f>4002567.65/1000</f>
        <v>4002.56765</v>
      </c>
      <c r="F11" s="23">
        <v>2846.7211699999998</v>
      </c>
      <c r="G11" s="23">
        <v>2705.8889599999998</v>
      </c>
      <c r="H11" s="23">
        <v>2806.8212200000003</v>
      </c>
    </row>
    <row r="12" spans="1:9" ht="20.100000000000001" customHeight="1">
      <c r="A12" s="12">
        <f t="shared" ref="A12:A26" si="0">A11+1</f>
        <v>3</v>
      </c>
      <c r="B12" s="22" t="s">
        <v>14</v>
      </c>
      <c r="C12" s="23">
        <f>2510890.38/1000</f>
        <v>2510.8903799999998</v>
      </c>
      <c r="D12" s="23">
        <f>2874936.7/1000</f>
        <v>2874.9367000000002</v>
      </c>
      <c r="E12" s="23">
        <f>3078135.67/1000</f>
        <v>3078.1356700000001</v>
      </c>
      <c r="F12" s="23">
        <v>1204.0503299999998</v>
      </c>
      <c r="G12" s="23">
        <v>1215.2490899999998</v>
      </c>
      <c r="H12" s="23">
        <v>1236.7378899999999</v>
      </c>
    </row>
    <row r="13" spans="1:9" ht="20.100000000000001" customHeight="1">
      <c r="A13" s="12">
        <f t="shared" si="0"/>
        <v>4</v>
      </c>
      <c r="B13" s="24" t="s">
        <v>16</v>
      </c>
      <c r="C13" s="23">
        <f>11006081.27/1000</f>
        <v>11006.081269999999</v>
      </c>
      <c r="D13" s="23">
        <f>7544377.11/1000</f>
        <v>7544.3771100000004</v>
      </c>
      <c r="E13" s="23">
        <f>7485555.79/1000</f>
        <v>7485.5557900000003</v>
      </c>
      <c r="F13" s="23">
        <v>4658.4008840400002</v>
      </c>
      <c r="G13" s="23">
        <v>1918.0695631600001</v>
      </c>
      <c r="H13" s="23">
        <v>2021.9429494600001</v>
      </c>
    </row>
    <row r="14" spans="1:9" ht="20.100000000000001" customHeight="1">
      <c r="A14" s="12">
        <f t="shared" si="0"/>
        <v>5</v>
      </c>
      <c r="B14" s="25" t="s">
        <v>5</v>
      </c>
      <c r="C14" s="23">
        <f>845505.37/1000</f>
        <v>845.50536999999997</v>
      </c>
      <c r="D14" s="23">
        <f>1131386.53/1000</f>
        <v>1131.38653</v>
      </c>
      <c r="E14" s="23">
        <f>755502.28/1000</f>
        <v>755.50228000000004</v>
      </c>
      <c r="F14" s="23">
        <v>610.20614</v>
      </c>
      <c r="G14" s="23">
        <v>670.71604000000002</v>
      </c>
      <c r="H14" s="23">
        <v>738.97852</v>
      </c>
    </row>
    <row r="15" spans="1:9" ht="20.100000000000001" customHeight="1">
      <c r="A15" s="12">
        <f t="shared" si="0"/>
        <v>6</v>
      </c>
      <c r="B15" s="24" t="s">
        <v>6</v>
      </c>
      <c r="C15" s="23">
        <f>773328.35/1000</f>
        <v>773.32835</v>
      </c>
      <c r="D15" s="23">
        <f>877357.78/1000</f>
        <v>877.35778000000005</v>
      </c>
      <c r="E15" s="23">
        <f>610459.21/1000</f>
        <v>610.45920999999998</v>
      </c>
      <c r="F15" s="23">
        <v>866.09874000000002</v>
      </c>
      <c r="G15" s="23">
        <v>584.37643999999989</v>
      </c>
      <c r="H15" s="23">
        <v>555.59173999999996</v>
      </c>
    </row>
    <row r="16" spans="1:9" ht="20.100000000000001" customHeight="1">
      <c r="A16" s="12">
        <f t="shared" si="0"/>
        <v>7</v>
      </c>
      <c r="B16" s="24" t="s">
        <v>7</v>
      </c>
      <c r="C16" s="27">
        <f>181087.76/1000</f>
        <v>181.08776</v>
      </c>
      <c r="D16" s="27">
        <f>207472.08/1000</f>
        <v>207.47207999999998</v>
      </c>
      <c r="E16" s="27">
        <f>83387.28/1000</f>
        <v>83.387280000000004</v>
      </c>
      <c r="F16" s="27">
        <v>219.16104000000001</v>
      </c>
      <c r="G16" s="27">
        <v>219.83847</v>
      </c>
      <c r="H16" s="27">
        <v>227.02938</v>
      </c>
    </row>
    <row r="17" spans="1:18" ht="20.100000000000001" customHeight="1">
      <c r="A17" s="12">
        <f t="shared" si="0"/>
        <v>8</v>
      </c>
      <c r="B17" s="16" t="s">
        <v>8</v>
      </c>
      <c r="C17" s="17">
        <f>SUM(C10:C16)</f>
        <v>59285.607050000006</v>
      </c>
      <c r="D17" s="17">
        <f>SUM(D10:D16)</f>
        <v>73412.770930000013</v>
      </c>
      <c r="E17" s="17">
        <f>SUM(E10:E16)</f>
        <v>77847.207540000003</v>
      </c>
      <c r="F17" s="17">
        <v>68939.421404039997</v>
      </c>
      <c r="G17" s="17">
        <v>65070.884253160002</v>
      </c>
      <c r="H17" s="17">
        <v>65265.646149459993</v>
      </c>
    </row>
    <row r="18" spans="1:18" ht="20.100000000000001" customHeight="1">
      <c r="A18" s="12">
        <f t="shared" si="0"/>
        <v>9</v>
      </c>
      <c r="B18" s="16"/>
      <c r="C18" s="17"/>
      <c r="D18" s="17"/>
      <c r="E18" s="17"/>
      <c r="F18" s="17"/>
      <c r="G18" s="17"/>
      <c r="H18" s="17"/>
    </row>
    <row r="19" spans="1:18" ht="20.100000000000001" customHeight="1">
      <c r="A19" s="12">
        <f t="shared" si="0"/>
        <v>10</v>
      </c>
      <c r="B19" s="7"/>
      <c r="C19" s="7"/>
      <c r="D19" s="7"/>
      <c r="E19" s="14"/>
      <c r="F19" s="14"/>
      <c r="G19" s="14"/>
      <c r="H19" s="2"/>
    </row>
    <row r="20" spans="1:18" ht="20.100000000000001" customHeight="1">
      <c r="A20" s="12">
        <f t="shared" si="0"/>
        <v>11</v>
      </c>
      <c r="B20" s="86" t="s">
        <v>31</v>
      </c>
      <c r="C20" s="86"/>
      <c r="D20" s="86"/>
      <c r="E20" s="86"/>
      <c r="F20" s="86"/>
      <c r="G20" s="86"/>
      <c r="H20" s="86"/>
    </row>
    <row r="21" spans="1:18" ht="20.100000000000001" customHeight="1">
      <c r="A21" s="12">
        <f t="shared" si="0"/>
        <v>12</v>
      </c>
      <c r="B21" s="15"/>
      <c r="C21" s="15"/>
      <c r="D21" s="15"/>
      <c r="E21" s="15"/>
      <c r="F21" s="15"/>
      <c r="G21" s="15"/>
      <c r="H21" s="15"/>
    </row>
    <row r="22" spans="1:18" ht="20.100000000000001" customHeight="1">
      <c r="A22" s="12">
        <f t="shared" si="0"/>
        <v>13</v>
      </c>
      <c r="B22" s="3"/>
      <c r="C22" s="18">
        <v>2013</v>
      </c>
      <c r="D22" s="18">
        <v>2014</v>
      </c>
      <c r="E22" s="18">
        <v>2015</v>
      </c>
      <c r="F22" s="18">
        <v>2016</v>
      </c>
      <c r="G22" s="18">
        <v>2017</v>
      </c>
      <c r="H22" s="18">
        <v>2018</v>
      </c>
      <c r="I22" s="82" t="s">
        <v>36</v>
      </c>
      <c r="J22" s="82"/>
      <c r="K22" s="82"/>
      <c r="L22" s="82"/>
      <c r="R22" s="28"/>
    </row>
    <row r="23" spans="1:18" ht="20.100000000000001" customHeight="1" thickBot="1">
      <c r="A23" s="12">
        <f t="shared" si="0"/>
        <v>14</v>
      </c>
      <c r="B23" s="26" t="s">
        <v>24</v>
      </c>
      <c r="C23" s="26" t="s">
        <v>11</v>
      </c>
      <c r="D23" s="26" t="s">
        <v>11</v>
      </c>
      <c r="E23" s="26" t="s">
        <v>1</v>
      </c>
      <c r="F23" s="26" t="s">
        <v>2</v>
      </c>
      <c r="G23" s="26" t="s">
        <v>3</v>
      </c>
      <c r="H23" s="26" t="s">
        <v>4</v>
      </c>
      <c r="I23" s="82"/>
      <c r="J23" s="82"/>
      <c r="K23" s="82"/>
      <c r="L23" s="82"/>
    </row>
    <row r="24" spans="1:18" ht="20.100000000000001" customHeight="1">
      <c r="A24" s="12">
        <f t="shared" si="0"/>
        <v>15</v>
      </c>
      <c r="B24" s="20" t="s">
        <v>28</v>
      </c>
      <c r="C24" s="21">
        <f>14750243.09/1000</f>
        <v>14750.24309</v>
      </c>
      <c r="D24" s="21">
        <f>15552203.22/1000</f>
        <v>15552.203220000001</v>
      </c>
      <c r="E24" s="21">
        <f>18769273.25/1000</f>
        <v>18769.273249999998</v>
      </c>
      <c r="F24" s="21">
        <f>22078950.59/1000</f>
        <v>22078.95059</v>
      </c>
      <c r="G24" s="21">
        <f>22711492.57/1000</f>
        <v>22711.492569999999</v>
      </c>
      <c r="H24" s="21">
        <f>23396657.12/1000</f>
        <v>23396.65712</v>
      </c>
      <c r="I24" s="82"/>
      <c r="J24" s="82"/>
      <c r="K24" s="82"/>
      <c r="L24" s="82"/>
    </row>
    <row r="25" spans="1:18" ht="21.75" customHeight="1">
      <c r="A25" s="12">
        <f t="shared" si="0"/>
        <v>16</v>
      </c>
      <c r="B25" s="1" t="s">
        <v>29</v>
      </c>
      <c r="I25" s="82"/>
      <c r="J25" s="82"/>
      <c r="K25" s="82"/>
      <c r="L25" s="82"/>
    </row>
    <row r="26" spans="1:18" ht="20.100000000000001" customHeight="1">
      <c r="A26" s="12">
        <f t="shared" si="0"/>
        <v>17</v>
      </c>
      <c r="I26" s="82"/>
      <c r="J26" s="82"/>
      <c r="K26" s="82"/>
      <c r="L26" s="82"/>
    </row>
    <row r="27" spans="1:18" ht="20.100000000000001" customHeight="1">
      <c r="A27" s="12">
        <f t="shared" ref="A27:A33" si="1">A26+1</f>
        <v>18</v>
      </c>
      <c r="B27" s="13" t="s">
        <v>26</v>
      </c>
      <c r="I27" s="82"/>
      <c r="J27" s="82"/>
      <c r="K27" s="82"/>
      <c r="L27" s="82"/>
    </row>
    <row r="28" spans="1:18" ht="20.100000000000001" customHeight="1">
      <c r="A28" s="12">
        <f t="shared" si="1"/>
        <v>19</v>
      </c>
      <c r="B28" s="8" t="s">
        <v>9</v>
      </c>
      <c r="C28" s="8"/>
      <c r="D28" s="8"/>
      <c r="E28" s="5"/>
      <c r="F28" s="6"/>
      <c r="G28" s="5"/>
      <c r="I28" s="82"/>
      <c r="J28" s="82"/>
      <c r="K28" s="82"/>
      <c r="L28" s="82"/>
      <c r="N28" s="9"/>
    </row>
    <row r="29" spans="1:18" ht="20.100000000000001" customHeight="1">
      <c r="A29" s="12">
        <f t="shared" si="1"/>
        <v>20</v>
      </c>
      <c r="B29" s="8" t="s">
        <v>15</v>
      </c>
      <c r="C29" s="8"/>
      <c r="D29" s="8"/>
      <c r="E29" s="5"/>
      <c r="F29" s="6"/>
      <c r="G29" s="5"/>
      <c r="I29" s="82"/>
      <c r="J29" s="82"/>
      <c r="K29" s="82"/>
      <c r="L29" s="82"/>
      <c r="N29" s="9"/>
    </row>
    <row r="30" spans="1:18" ht="20.100000000000001" customHeight="1">
      <c r="A30" s="12">
        <f t="shared" si="1"/>
        <v>21</v>
      </c>
      <c r="B30" s="8" t="s">
        <v>10</v>
      </c>
      <c r="C30" s="8"/>
      <c r="D30" s="8"/>
      <c r="E30" s="5"/>
      <c r="F30" s="5"/>
      <c r="G30" s="5"/>
      <c r="I30" s="82"/>
      <c r="J30" s="82"/>
      <c r="K30" s="82"/>
      <c r="L30" s="82"/>
    </row>
    <row r="31" spans="1:18" ht="20.100000000000001" customHeight="1">
      <c r="A31" s="12">
        <f t="shared" si="1"/>
        <v>22</v>
      </c>
      <c r="B31" s="11" t="s">
        <v>17</v>
      </c>
      <c r="C31" s="10"/>
      <c r="D31" s="10"/>
      <c r="E31" s="5"/>
      <c r="F31" s="5"/>
      <c r="G31" s="5"/>
      <c r="I31" s="82"/>
      <c r="J31" s="82"/>
      <c r="K31" s="82"/>
      <c r="L31" s="82"/>
    </row>
    <row r="32" spans="1:18" ht="20.100000000000001" customHeight="1">
      <c r="A32" s="12">
        <f t="shared" si="1"/>
        <v>23</v>
      </c>
      <c r="B32" s="11" t="s">
        <v>32</v>
      </c>
      <c r="C32" s="10"/>
      <c r="D32" s="10"/>
      <c r="E32" s="5"/>
      <c r="F32" s="5"/>
      <c r="G32" s="5"/>
      <c r="I32" s="82"/>
      <c r="J32" s="82"/>
      <c r="K32" s="82"/>
      <c r="L32" s="82"/>
    </row>
    <row r="33" spans="1:12" ht="33.75" customHeight="1">
      <c r="A33" s="12">
        <f t="shared" si="1"/>
        <v>24</v>
      </c>
      <c r="B33" s="11" t="s">
        <v>30</v>
      </c>
      <c r="I33" s="82"/>
      <c r="J33" s="82"/>
      <c r="K33" s="82"/>
      <c r="L33" s="82"/>
    </row>
    <row r="34" spans="1:12" ht="15" customHeight="1">
      <c r="I34" s="82"/>
      <c r="J34" s="82"/>
      <c r="K34" s="82"/>
      <c r="L34" s="82"/>
    </row>
    <row r="35" spans="1:12" ht="15" customHeight="1">
      <c r="I35" s="82"/>
      <c r="J35" s="82"/>
      <c r="K35" s="82"/>
      <c r="L35" s="82"/>
    </row>
    <row r="36" spans="1:12" ht="15" customHeight="1">
      <c r="I36" s="82"/>
      <c r="J36" s="82"/>
      <c r="K36" s="82"/>
      <c r="L36" s="82"/>
    </row>
    <row r="37" spans="1:12" ht="15" customHeight="1">
      <c r="I37" s="82"/>
      <c r="J37" s="82"/>
      <c r="K37" s="82"/>
      <c r="L37" s="82"/>
    </row>
    <row r="38" spans="1:12" ht="15" customHeight="1">
      <c r="I38" s="82"/>
      <c r="J38" s="82"/>
      <c r="K38" s="82"/>
      <c r="L38" s="82"/>
    </row>
    <row r="39" spans="1:12" ht="15" customHeight="1">
      <c r="I39" s="82"/>
      <c r="J39" s="82"/>
      <c r="K39" s="82"/>
      <c r="L39" s="82"/>
    </row>
    <row r="40" spans="1:12" ht="15" customHeight="1">
      <c r="I40" s="82"/>
      <c r="J40" s="82"/>
      <c r="K40" s="82"/>
      <c r="L40" s="82"/>
    </row>
    <row r="41" spans="1:12" ht="15" customHeight="1">
      <c r="I41" s="82"/>
      <c r="J41" s="82"/>
      <c r="K41" s="82"/>
      <c r="L41" s="82"/>
    </row>
    <row r="42" spans="1:12" ht="15" customHeight="1">
      <c r="I42" s="82"/>
      <c r="J42" s="82"/>
      <c r="K42" s="82"/>
      <c r="L42" s="82"/>
    </row>
    <row r="43" spans="1:12" ht="15" customHeight="1">
      <c r="I43" s="82"/>
      <c r="J43" s="82"/>
      <c r="K43" s="82"/>
      <c r="L43" s="82"/>
    </row>
    <row r="44" spans="1:12" ht="15" customHeight="1"/>
    <row r="45" spans="1:12" ht="15" customHeight="1"/>
    <row r="46" spans="1:12" ht="15" customHeight="1"/>
    <row r="47" spans="1:12" ht="15" customHeight="1"/>
    <row r="48" spans="1:12" ht="15" customHeight="1"/>
    <row r="49" ht="15" customHeight="1"/>
  </sheetData>
  <mergeCells count="6">
    <mergeCell ref="I22:L43"/>
    <mergeCell ref="A3:H3"/>
    <mergeCell ref="A4:H4"/>
    <mergeCell ref="A5:H5"/>
    <mergeCell ref="A6:H6"/>
    <mergeCell ref="B20:H20"/>
  </mergeCells>
  <printOptions horizontalCentered="1" verticalCentered="1"/>
  <pageMargins left="0.5" right="0.5" top="1.23" bottom="0.5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3" sqref="C3"/>
    </sheetView>
  </sheetViews>
  <sheetFormatPr defaultRowHeight="13.2"/>
  <cols>
    <col min="1" max="1" width="11.109375" customWidth="1"/>
    <col min="2" max="2" width="16.33203125" customWidth="1"/>
    <col min="3" max="3" width="24.33203125" bestFit="1" customWidth="1"/>
    <col min="4" max="5" width="12.44140625" bestFit="1" customWidth="1"/>
    <col min="6" max="6" width="13.5546875" bestFit="1" customWidth="1"/>
  </cols>
  <sheetData>
    <row r="1" spans="1:6">
      <c r="A1" s="13" t="s">
        <v>414</v>
      </c>
    </row>
    <row r="2" spans="1:6">
      <c r="A2" s="13" t="s">
        <v>413</v>
      </c>
    </row>
    <row r="3" spans="1:6" ht="18">
      <c r="A3" s="60" t="s">
        <v>141</v>
      </c>
    </row>
    <row r="6" spans="1:6" ht="14.4">
      <c r="A6" s="61" t="s">
        <v>142</v>
      </c>
      <c r="B6" s="61" t="s">
        <v>143</v>
      </c>
      <c r="C6" s="61"/>
      <c r="D6" s="61"/>
      <c r="E6" s="61"/>
      <c r="F6" s="61"/>
    </row>
    <row r="7" spans="1:6" ht="14.4">
      <c r="A7" s="62" t="s">
        <v>144</v>
      </c>
      <c r="B7" s="62" t="s">
        <v>145</v>
      </c>
      <c r="C7" s="62" t="s">
        <v>146</v>
      </c>
      <c r="D7" s="62" t="s">
        <v>147</v>
      </c>
      <c r="E7" s="62" t="s">
        <v>148</v>
      </c>
      <c r="F7" s="62" t="s">
        <v>149</v>
      </c>
    </row>
    <row r="8" spans="1:6">
      <c r="A8" s="63" t="s">
        <v>150</v>
      </c>
      <c r="B8" s="64"/>
      <c r="C8" s="64">
        <v>218305.67000000007</v>
      </c>
      <c r="D8" s="64"/>
      <c r="E8" s="64"/>
      <c r="F8" s="64">
        <v>218305.67000000007</v>
      </c>
    </row>
    <row r="9" spans="1:6">
      <c r="A9" s="63" t="s">
        <v>151</v>
      </c>
      <c r="B9" s="64"/>
      <c r="C9" s="64">
        <v>49510.240000000005</v>
      </c>
      <c r="D9" s="64"/>
      <c r="E9" s="64"/>
      <c r="F9" s="64">
        <v>49510.240000000005</v>
      </c>
    </row>
    <row r="10" spans="1:6">
      <c r="A10" s="63" t="s">
        <v>152</v>
      </c>
      <c r="B10" s="64"/>
      <c r="C10" s="64">
        <v>920396.28000000014</v>
      </c>
      <c r="D10" s="64"/>
      <c r="E10" s="64"/>
      <c r="F10" s="64">
        <v>920396.28000000014</v>
      </c>
    </row>
    <row r="11" spans="1:6">
      <c r="A11" s="63" t="s">
        <v>153</v>
      </c>
      <c r="B11" s="64"/>
      <c r="C11" s="64">
        <v>1902777.7300000009</v>
      </c>
      <c r="D11" s="64"/>
      <c r="E11" s="64"/>
      <c r="F11" s="64">
        <v>1902777.7300000009</v>
      </c>
    </row>
    <row r="12" spans="1:6">
      <c r="A12" s="63" t="s">
        <v>154</v>
      </c>
      <c r="B12" s="64"/>
      <c r="C12" s="64">
        <v>1875420.449999999</v>
      </c>
      <c r="D12" s="64"/>
      <c r="E12" s="64"/>
      <c r="F12" s="64">
        <v>1875420.449999999</v>
      </c>
    </row>
    <row r="13" spans="1:6">
      <c r="A13" s="63" t="s">
        <v>155</v>
      </c>
      <c r="B13" s="64">
        <v>5810</v>
      </c>
      <c r="C13" s="64">
        <v>12591.769999999999</v>
      </c>
      <c r="D13" s="64">
        <v>5730.78</v>
      </c>
      <c r="E13" s="64">
        <v>405</v>
      </c>
      <c r="F13" s="64">
        <v>24537.549999999996</v>
      </c>
    </row>
    <row r="14" spans="1:6">
      <c r="A14" s="63" t="s">
        <v>156</v>
      </c>
      <c r="B14" s="64"/>
      <c r="C14" s="64">
        <v>307100.3299999999</v>
      </c>
      <c r="D14" s="64">
        <v>2371.3000000000002</v>
      </c>
      <c r="E14" s="64">
        <v>637.70000000000005</v>
      </c>
      <c r="F14" s="64">
        <v>310109.3299999999</v>
      </c>
    </row>
    <row r="15" spans="1:6">
      <c r="A15" s="63" t="s">
        <v>157</v>
      </c>
      <c r="B15" s="64">
        <v>2343.4000000000005</v>
      </c>
      <c r="C15" s="64">
        <v>313889.72999999992</v>
      </c>
      <c r="D15" s="64">
        <v>149.6</v>
      </c>
      <c r="E15" s="64">
        <v>3181.96</v>
      </c>
      <c r="F15" s="64">
        <v>319564.68999999994</v>
      </c>
    </row>
    <row r="16" spans="1:6">
      <c r="A16" s="63" t="s">
        <v>158</v>
      </c>
      <c r="B16" s="64">
        <v>12996.8</v>
      </c>
      <c r="C16" s="64">
        <v>1164086.7899999996</v>
      </c>
      <c r="D16" s="64">
        <v>8305.159999999998</v>
      </c>
      <c r="E16" s="64"/>
      <c r="F16" s="64">
        <v>1185388.7499999995</v>
      </c>
    </row>
    <row r="17" spans="1:6">
      <c r="A17" s="63" t="s">
        <v>159</v>
      </c>
      <c r="B17" s="64"/>
      <c r="C17" s="64">
        <v>5552556.0300000012</v>
      </c>
      <c r="D17" s="64"/>
      <c r="E17" s="64"/>
      <c r="F17" s="64">
        <v>5552556.0300000012</v>
      </c>
    </row>
    <row r="18" spans="1:6">
      <c r="A18" s="63" t="s">
        <v>160</v>
      </c>
      <c r="B18" s="64">
        <v>23530.77</v>
      </c>
      <c r="C18" s="64"/>
      <c r="D18" s="64">
        <v>28188.720000000001</v>
      </c>
      <c r="E18" s="64">
        <v>20633.57</v>
      </c>
      <c r="F18" s="64">
        <v>72353.06</v>
      </c>
    </row>
    <row r="19" spans="1:6">
      <c r="A19" s="63" t="s">
        <v>161</v>
      </c>
      <c r="B19" s="64"/>
      <c r="C19" s="64">
        <v>1649746.1899999997</v>
      </c>
      <c r="D19" s="64"/>
      <c r="E19" s="64">
        <v>52288.810000000005</v>
      </c>
      <c r="F19" s="64">
        <v>1702034.9999999998</v>
      </c>
    </row>
    <row r="20" spans="1:6">
      <c r="A20" s="63" t="s">
        <v>162</v>
      </c>
      <c r="B20" s="64">
        <v>571.03</v>
      </c>
      <c r="C20" s="64">
        <v>1136858.899999999</v>
      </c>
      <c r="D20" s="64">
        <v>9565.5299999999988</v>
      </c>
      <c r="E20" s="64">
        <v>208740.65000000002</v>
      </c>
      <c r="F20" s="64">
        <v>1355736.1099999989</v>
      </c>
    </row>
    <row r="21" spans="1:6">
      <c r="A21" s="63" t="s">
        <v>163</v>
      </c>
      <c r="B21" s="64">
        <v>130788.31000000001</v>
      </c>
      <c r="C21" s="64"/>
      <c r="D21" s="64">
        <v>136599.33000000002</v>
      </c>
      <c r="E21" s="64">
        <v>137083.15999999997</v>
      </c>
      <c r="F21" s="64">
        <v>404470.8</v>
      </c>
    </row>
    <row r="22" spans="1:6">
      <c r="A22" s="63" t="s">
        <v>164</v>
      </c>
      <c r="B22" s="64">
        <v>88252.030000000013</v>
      </c>
      <c r="C22" s="64">
        <v>230991.1</v>
      </c>
      <c r="D22" s="64">
        <v>219852.54</v>
      </c>
      <c r="E22" s="64">
        <v>244192.43000000002</v>
      </c>
      <c r="F22" s="64">
        <v>783288.10000000009</v>
      </c>
    </row>
    <row r="23" spans="1:6">
      <c r="A23" s="63" t="s">
        <v>165</v>
      </c>
      <c r="B23" s="64">
        <v>531703.14</v>
      </c>
      <c r="C23" s="64">
        <v>6070720.1700000009</v>
      </c>
      <c r="D23" s="64">
        <v>586209.65999999992</v>
      </c>
      <c r="E23" s="64">
        <v>655431.13000000012</v>
      </c>
      <c r="F23" s="64">
        <v>7844064.1000000006</v>
      </c>
    </row>
    <row r="24" spans="1:6">
      <c r="A24" s="63" t="s">
        <v>166</v>
      </c>
      <c r="B24" s="64">
        <v>245776.97999999995</v>
      </c>
      <c r="C24" s="64">
        <v>781432.52999999956</v>
      </c>
      <c r="D24" s="64">
        <v>270822.73000000004</v>
      </c>
      <c r="E24" s="64">
        <v>241806.88000000003</v>
      </c>
      <c r="F24" s="64">
        <v>1539839.1199999996</v>
      </c>
    </row>
    <row r="25" spans="1:6">
      <c r="A25" s="63" t="s">
        <v>167</v>
      </c>
      <c r="B25" s="64">
        <v>555688.37</v>
      </c>
      <c r="C25" s="64"/>
      <c r="D25" s="64">
        <v>1039018.4299999997</v>
      </c>
      <c r="E25" s="64">
        <v>888702.4800000001</v>
      </c>
      <c r="F25" s="64">
        <v>2483409.2799999998</v>
      </c>
    </row>
    <row r="26" spans="1:6">
      <c r="A26" s="63" t="s">
        <v>168</v>
      </c>
      <c r="B26" s="64"/>
      <c r="C26" s="64">
        <v>366118.94000000006</v>
      </c>
      <c r="D26" s="64"/>
      <c r="E26" s="64"/>
      <c r="F26" s="64">
        <v>366118.94000000006</v>
      </c>
    </row>
    <row r="27" spans="1:6">
      <c r="A27" s="63" t="s">
        <v>169</v>
      </c>
      <c r="B27" s="64">
        <v>56209.490000000013</v>
      </c>
      <c r="C27" s="64">
        <v>1953764.7399999998</v>
      </c>
      <c r="D27" s="64">
        <v>104747.5</v>
      </c>
      <c r="E27" s="64">
        <v>357192.68999999983</v>
      </c>
      <c r="F27" s="64">
        <v>2471914.4199999995</v>
      </c>
    </row>
    <row r="28" spans="1:6">
      <c r="A28" s="63" t="s">
        <v>77</v>
      </c>
      <c r="B28" s="64">
        <v>97570.5</v>
      </c>
      <c r="C28" s="64">
        <v>29226.579999999998</v>
      </c>
      <c r="D28" s="64">
        <v>96952.85</v>
      </c>
      <c r="E28" s="64">
        <v>93247.14</v>
      </c>
      <c r="F28" s="64">
        <v>316997.07</v>
      </c>
    </row>
    <row r="29" spans="1:6">
      <c r="A29" s="63" t="s">
        <v>170</v>
      </c>
      <c r="B29" s="64"/>
      <c r="C29" s="64">
        <v>85239.12</v>
      </c>
      <c r="D29" s="64"/>
      <c r="E29" s="64"/>
      <c r="F29" s="64">
        <v>85239.12</v>
      </c>
    </row>
    <row r="30" spans="1:6">
      <c r="A30" s="63" t="s">
        <v>171</v>
      </c>
      <c r="B30" s="64"/>
      <c r="C30" s="64">
        <v>367436.05000000005</v>
      </c>
      <c r="D30" s="64"/>
      <c r="E30" s="64"/>
      <c r="F30" s="64">
        <v>367436.05000000005</v>
      </c>
    </row>
    <row r="31" spans="1:6">
      <c r="A31" s="63" t="s">
        <v>172</v>
      </c>
      <c r="B31" s="64">
        <v>51541.279999999999</v>
      </c>
      <c r="C31" s="64"/>
      <c r="D31" s="64">
        <v>124773.69</v>
      </c>
      <c r="E31" s="64">
        <v>107197.37</v>
      </c>
      <c r="F31" s="64">
        <v>283512.33999999997</v>
      </c>
    </row>
    <row r="32" spans="1:6">
      <c r="A32" s="63" t="s">
        <v>173</v>
      </c>
      <c r="B32" s="64"/>
      <c r="C32" s="64">
        <v>360035.55</v>
      </c>
      <c r="D32" s="64"/>
      <c r="E32" s="64"/>
      <c r="F32" s="64">
        <v>360035.55</v>
      </c>
    </row>
    <row r="33" spans="1:6">
      <c r="A33" s="63" t="s">
        <v>174</v>
      </c>
      <c r="B33" s="64"/>
      <c r="C33" s="64">
        <v>402318.24999999994</v>
      </c>
      <c r="D33" s="64"/>
      <c r="E33" s="64"/>
      <c r="F33" s="64">
        <v>402318.24999999994</v>
      </c>
    </row>
    <row r="34" spans="1:6">
      <c r="A34" s="63" t="s">
        <v>175</v>
      </c>
      <c r="B34" s="64">
        <v>124004.43999999996</v>
      </c>
      <c r="C34" s="64">
        <v>6273.3499999999995</v>
      </c>
      <c r="D34" s="64">
        <v>142994.32999999999</v>
      </c>
      <c r="E34" s="64">
        <v>124754.98999999996</v>
      </c>
      <c r="F34" s="64">
        <v>398027.10999999987</v>
      </c>
    </row>
    <row r="35" spans="1:6">
      <c r="A35" s="63" t="s">
        <v>176</v>
      </c>
      <c r="B35" s="64"/>
      <c r="C35" s="64">
        <v>6138227.2699999996</v>
      </c>
      <c r="D35" s="64"/>
      <c r="E35" s="64"/>
      <c r="F35" s="64">
        <v>6138227.2699999996</v>
      </c>
    </row>
    <row r="36" spans="1:6">
      <c r="A36" s="63" t="s">
        <v>177</v>
      </c>
      <c r="B36" s="64"/>
      <c r="C36" s="64">
        <v>7535.9100000000008</v>
      </c>
      <c r="D36" s="64">
        <v>111254.20000000001</v>
      </c>
      <c r="E36" s="64"/>
      <c r="F36" s="64">
        <v>118790.11000000002</v>
      </c>
    </row>
    <row r="37" spans="1:6">
      <c r="A37" s="63" t="s">
        <v>178</v>
      </c>
      <c r="B37" s="64">
        <v>44299.05000000001</v>
      </c>
      <c r="C37" s="64">
        <v>632394.93999999971</v>
      </c>
      <c r="D37" s="64">
        <v>66572.509999999995</v>
      </c>
      <c r="E37" s="64">
        <v>75668.37</v>
      </c>
      <c r="F37" s="64">
        <v>818934.86999999976</v>
      </c>
    </row>
    <row r="38" spans="1:6">
      <c r="A38" s="63" t="s">
        <v>179</v>
      </c>
      <c r="B38" s="64"/>
      <c r="C38" s="64"/>
      <c r="D38" s="64">
        <v>17572.78</v>
      </c>
      <c r="E38" s="64">
        <v>24678.03</v>
      </c>
      <c r="F38" s="64">
        <v>42250.81</v>
      </c>
    </row>
    <row r="39" spans="1:6">
      <c r="A39" s="63" t="s">
        <v>180</v>
      </c>
      <c r="B39" s="64"/>
      <c r="C39" s="64">
        <v>4584.62</v>
      </c>
      <c r="D39" s="64"/>
      <c r="E39" s="64"/>
      <c r="F39" s="64">
        <v>4584.62</v>
      </c>
    </row>
    <row r="40" spans="1:6" ht="14.4">
      <c r="A40" s="65" t="s">
        <v>149</v>
      </c>
      <c r="B40" s="66">
        <v>1971085.59</v>
      </c>
      <c r="C40" s="66">
        <v>32539539.230000004</v>
      </c>
      <c r="D40" s="66">
        <v>2971681.6399999992</v>
      </c>
      <c r="E40" s="66">
        <v>3235842.3600000003</v>
      </c>
      <c r="F40" s="66">
        <v>40718148.820000008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2" sqref="C22"/>
    </sheetView>
  </sheetViews>
  <sheetFormatPr defaultRowHeight="13.2"/>
  <cols>
    <col min="1" max="1" width="11.33203125" customWidth="1"/>
    <col min="2" max="2" width="16.33203125" customWidth="1"/>
    <col min="3" max="3" width="24.33203125" bestFit="1" customWidth="1"/>
    <col min="4" max="5" width="12.44140625" bestFit="1" customWidth="1"/>
    <col min="6" max="6" width="13.5546875" bestFit="1" customWidth="1"/>
  </cols>
  <sheetData>
    <row r="1" spans="1:6">
      <c r="A1" s="13" t="s">
        <v>415</v>
      </c>
    </row>
    <row r="2" spans="1:6">
      <c r="A2" s="13" t="s">
        <v>413</v>
      </c>
    </row>
    <row r="4" spans="1:6" ht="18">
      <c r="A4" s="60" t="s">
        <v>181</v>
      </c>
    </row>
    <row r="7" spans="1:6" ht="14.4">
      <c r="A7" s="61" t="s">
        <v>142</v>
      </c>
      <c r="B7" s="61" t="s">
        <v>143</v>
      </c>
      <c r="C7" s="61"/>
      <c r="D7" s="61"/>
      <c r="E7" s="61"/>
      <c r="F7" s="61"/>
    </row>
    <row r="8" spans="1:6" ht="14.4">
      <c r="A8" s="62" t="s">
        <v>144</v>
      </c>
      <c r="B8" s="62" t="s">
        <v>145</v>
      </c>
      <c r="C8" s="62" t="s">
        <v>146</v>
      </c>
      <c r="D8" s="62" t="s">
        <v>147</v>
      </c>
      <c r="E8" s="62" t="s">
        <v>148</v>
      </c>
      <c r="F8" s="62" t="s">
        <v>149</v>
      </c>
    </row>
    <row r="9" spans="1:6">
      <c r="A9" s="63" t="s">
        <v>182</v>
      </c>
      <c r="B9" s="64">
        <v>3717713.3100000005</v>
      </c>
      <c r="C9" s="64"/>
      <c r="D9" s="64">
        <v>3511636.6800000006</v>
      </c>
      <c r="E9" s="64">
        <v>3722825.9699999997</v>
      </c>
      <c r="F9" s="64">
        <v>10952175.960000001</v>
      </c>
    </row>
    <row r="10" spans="1:6">
      <c r="A10" s="63" t="s">
        <v>183</v>
      </c>
      <c r="B10" s="64"/>
      <c r="C10" s="64">
        <v>1668472.8</v>
      </c>
      <c r="D10" s="64"/>
      <c r="E10" s="64"/>
      <c r="F10" s="64">
        <v>1668472.8</v>
      </c>
    </row>
    <row r="11" spans="1:6">
      <c r="A11" s="63" t="s">
        <v>184</v>
      </c>
      <c r="B11" s="64">
        <v>709793.72</v>
      </c>
      <c r="C11" s="64"/>
      <c r="D11" s="64">
        <v>710006.77999999991</v>
      </c>
      <c r="E11" s="64">
        <v>709793.83</v>
      </c>
      <c r="F11" s="64">
        <v>2129594.33</v>
      </c>
    </row>
    <row r="12" spans="1:6" ht="14.4">
      <c r="A12" s="65" t="s">
        <v>149</v>
      </c>
      <c r="B12" s="66">
        <v>4427507.03</v>
      </c>
      <c r="C12" s="66">
        <v>1668472.8</v>
      </c>
      <c r="D12" s="66">
        <v>4221643.4600000009</v>
      </c>
      <c r="E12" s="66">
        <v>4432619.8</v>
      </c>
      <c r="F12" s="66">
        <v>14750243.090000002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" sqref="B1"/>
    </sheetView>
  </sheetViews>
  <sheetFormatPr defaultRowHeight="13.2"/>
  <cols>
    <col min="1" max="1" width="44" customWidth="1"/>
    <col min="2" max="2" width="20.6640625" bestFit="1" customWidth="1"/>
  </cols>
  <sheetData>
    <row r="1" spans="1:2">
      <c r="A1" s="13" t="s">
        <v>416</v>
      </c>
    </row>
    <row r="2" spans="1:2">
      <c r="A2" s="13" t="s">
        <v>413</v>
      </c>
    </row>
    <row r="4" spans="1:2" ht="18">
      <c r="A4" s="60" t="s">
        <v>185</v>
      </c>
    </row>
    <row r="7" spans="1:2" ht="14.4">
      <c r="A7" s="62" t="s">
        <v>144</v>
      </c>
      <c r="B7" s="62" t="s">
        <v>142</v>
      </c>
    </row>
    <row r="8" spans="1:2">
      <c r="A8" s="63" t="s">
        <v>186</v>
      </c>
      <c r="B8" s="64">
        <v>160431.72</v>
      </c>
    </row>
    <row r="9" spans="1:2">
      <c r="A9" s="63" t="s">
        <v>69</v>
      </c>
      <c r="B9" s="64">
        <v>-1171.1099999999999</v>
      </c>
    </row>
    <row r="10" spans="1:2">
      <c r="A10" s="63" t="s">
        <v>156</v>
      </c>
      <c r="B10" s="64">
        <v>934967.13000000035</v>
      </c>
    </row>
    <row r="11" spans="1:2">
      <c r="A11" s="63" t="s">
        <v>157</v>
      </c>
      <c r="B11" s="64">
        <v>35400</v>
      </c>
    </row>
    <row r="12" spans="1:2">
      <c r="A12" s="63" t="s">
        <v>158</v>
      </c>
      <c r="B12" s="64">
        <v>3955.05</v>
      </c>
    </row>
    <row r="13" spans="1:2">
      <c r="A13" s="63" t="s">
        <v>187</v>
      </c>
      <c r="B13" s="64">
        <v>1692301.6300000004</v>
      </c>
    </row>
    <row r="14" spans="1:2">
      <c r="A14" s="63" t="s">
        <v>164</v>
      </c>
      <c r="B14" s="64">
        <v>1075.1500000000001</v>
      </c>
    </row>
    <row r="15" spans="1:2">
      <c r="A15" s="63" t="s">
        <v>165</v>
      </c>
      <c r="B15" s="64">
        <v>32078.909999999996</v>
      </c>
    </row>
    <row r="16" spans="1:2">
      <c r="A16" s="63" t="s">
        <v>169</v>
      </c>
      <c r="B16" s="64">
        <v>231.17999999999998</v>
      </c>
    </row>
    <row r="17" spans="1:2">
      <c r="A17" s="63" t="s">
        <v>188</v>
      </c>
      <c r="B17" s="64">
        <v>89923.180000000008</v>
      </c>
    </row>
    <row r="18" spans="1:2">
      <c r="A18" s="63" t="s">
        <v>170</v>
      </c>
      <c r="B18" s="64">
        <v>990</v>
      </c>
    </row>
    <row r="19" spans="1:2">
      <c r="A19" s="63" t="s">
        <v>189</v>
      </c>
      <c r="B19" s="64">
        <v>2965.87</v>
      </c>
    </row>
    <row r="20" spans="1:2">
      <c r="A20" s="63" t="s">
        <v>173</v>
      </c>
      <c r="B20" s="64">
        <v>3256.54</v>
      </c>
    </row>
    <row r="21" spans="1:2">
      <c r="A21" s="63" t="s">
        <v>174</v>
      </c>
      <c r="B21" s="64">
        <v>5461.14</v>
      </c>
    </row>
    <row r="22" spans="1:2">
      <c r="A22" s="63" t="s">
        <v>176</v>
      </c>
      <c r="B22" s="64">
        <v>254492.03999999995</v>
      </c>
    </row>
    <row r="23" spans="1:2">
      <c r="A23" s="63" t="s">
        <v>178</v>
      </c>
      <c r="B23" s="64">
        <v>34206.67</v>
      </c>
    </row>
    <row r="24" spans="1:2" ht="14.4">
      <c r="A24" s="65" t="s">
        <v>149</v>
      </c>
      <c r="B24" s="66">
        <v>3250565.1000000015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14" sqref="F14"/>
    </sheetView>
  </sheetViews>
  <sheetFormatPr defaultRowHeight="13.2"/>
  <cols>
    <col min="1" max="1" width="15" customWidth="1"/>
    <col min="2" max="2" width="23.88671875" customWidth="1"/>
    <col min="3" max="3" width="22.5546875" customWidth="1"/>
    <col min="4" max="4" width="18.88671875" customWidth="1"/>
    <col min="5" max="5" width="13.5546875" customWidth="1"/>
    <col min="6" max="6" width="20.44140625" customWidth="1"/>
    <col min="7" max="7" width="11.6640625" customWidth="1"/>
    <col min="8" max="8" width="17.5546875" customWidth="1"/>
    <col min="9" max="9" width="21.5546875" customWidth="1"/>
    <col min="10" max="10" width="25.5546875" bestFit="1" customWidth="1"/>
    <col min="11" max="11" width="22.5546875" customWidth="1"/>
    <col min="12" max="12" width="20" customWidth="1"/>
    <col min="13" max="13" width="24.33203125" customWidth="1"/>
    <col min="14" max="14" width="18.88671875" customWidth="1"/>
    <col min="15" max="15" width="16.109375" customWidth="1"/>
    <col min="16" max="16" width="11.44140625" customWidth="1"/>
    <col min="17" max="17" width="9.33203125" customWidth="1"/>
    <col min="18" max="18" width="7.33203125" customWidth="1"/>
    <col min="19" max="19" width="11.33203125" bestFit="1" customWidth="1"/>
  </cols>
  <sheetData>
    <row r="1" spans="1:5">
      <c r="A1" s="13" t="s">
        <v>417</v>
      </c>
    </row>
    <row r="2" spans="1:5">
      <c r="A2" s="13" t="s">
        <v>413</v>
      </c>
    </row>
    <row r="4" spans="1:5" ht="18">
      <c r="A4" s="60" t="s">
        <v>198</v>
      </c>
    </row>
    <row r="7" spans="1:5" ht="14.4">
      <c r="A7" s="61" t="s">
        <v>142</v>
      </c>
      <c r="B7" s="61" t="s">
        <v>143</v>
      </c>
      <c r="C7" s="61"/>
      <c r="D7" s="61"/>
      <c r="E7" s="61"/>
    </row>
    <row r="8" spans="1:5" ht="14.4">
      <c r="A8" s="62" t="s">
        <v>144</v>
      </c>
      <c r="B8" s="62" t="s">
        <v>199</v>
      </c>
      <c r="C8" s="62" t="s">
        <v>200</v>
      </c>
      <c r="D8" s="62" t="s">
        <v>201</v>
      </c>
      <c r="E8" s="62" t="s">
        <v>149</v>
      </c>
    </row>
    <row r="9" spans="1:5">
      <c r="A9" s="63" t="s">
        <v>202</v>
      </c>
      <c r="B9" s="64"/>
      <c r="C9" s="64"/>
      <c r="D9" s="64">
        <v>117058.24000000002</v>
      </c>
      <c r="E9" s="64">
        <v>117058.24000000002</v>
      </c>
    </row>
    <row r="10" spans="1:5">
      <c r="A10" s="63" t="s">
        <v>155</v>
      </c>
      <c r="B10" s="64"/>
      <c r="C10" s="64">
        <v>81012.3</v>
      </c>
      <c r="D10" s="64">
        <v>121335.65000000001</v>
      </c>
      <c r="E10" s="64">
        <v>202347.95</v>
      </c>
    </row>
    <row r="11" spans="1:5">
      <c r="A11" s="63" t="s">
        <v>156</v>
      </c>
      <c r="B11" s="64"/>
      <c r="C11" s="64">
        <v>133698.74999999997</v>
      </c>
      <c r="D11" s="64"/>
      <c r="E11" s="64">
        <v>133698.74999999997</v>
      </c>
    </row>
    <row r="12" spans="1:5">
      <c r="A12" s="63" t="s">
        <v>203</v>
      </c>
      <c r="B12" s="64">
        <v>9793035.7500000019</v>
      </c>
      <c r="C12" s="64"/>
      <c r="D12" s="64"/>
      <c r="E12" s="64">
        <v>9793035.7500000019</v>
      </c>
    </row>
    <row r="13" spans="1:5">
      <c r="A13" s="63" t="s">
        <v>158</v>
      </c>
      <c r="B13" s="64"/>
      <c r="C13" s="64">
        <v>20305.219999999998</v>
      </c>
      <c r="D13" s="64">
        <v>67068.98</v>
      </c>
      <c r="E13" s="64">
        <v>87374.2</v>
      </c>
    </row>
    <row r="14" spans="1:5">
      <c r="A14" s="63" t="s">
        <v>159</v>
      </c>
      <c r="B14" s="64"/>
      <c r="C14" s="64"/>
      <c r="D14" s="64">
        <v>22744.699999999997</v>
      </c>
      <c r="E14" s="64">
        <v>22744.699999999997</v>
      </c>
    </row>
    <row r="15" spans="1:5">
      <c r="A15" s="63" t="s">
        <v>161</v>
      </c>
      <c r="B15" s="64"/>
      <c r="C15" s="64">
        <v>136941.45000000001</v>
      </c>
      <c r="D15" s="64"/>
      <c r="E15" s="64">
        <v>136941.45000000001</v>
      </c>
    </row>
    <row r="16" spans="1:5">
      <c r="A16" s="63" t="s">
        <v>164</v>
      </c>
      <c r="B16" s="64"/>
      <c r="C16" s="64"/>
      <c r="D16" s="64">
        <v>75</v>
      </c>
      <c r="E16" s="64">
        <v>75</v>
      </c>
    </row>
    <row r="17" spans="1:5">
      <c r="A17" s="63" t="s">
        <v>165</v>
      </c>
      <c r="B17" s="64"/>
      <c r="C17" s="64">
        <v>12189.539999999999</v>
      </c>
      <c r="D17" s="64"/>
      <c r="E17" s="64">
        <v>12189.539999999999</v>
      </c>
    </row>
    <row r="18" spans="1:5">
      <c r="A18" s="63" t="s">
        <v>169</v>
      </c>
      <c r="B18" s="64"/>
      <c r="C18" s="64">
        <v>97804.169999999984</v>
      </c>
      <c r="D18" s="64">
        <v>44760.65</v>
      </c>
      <c r="E18" s="64">
        <v>142564.81999999998</v>
      </c>
    </row>
    <row r="19" spans="1:5">
      <c r="A19" s="63" t="s">
        <v>77</v>
      </c>
      <c r="B19" s="64"/>
      <c r="C19" s="64">
        <v>12500.57</v>
      </c>
      <c r="D19" s="64"/>
      <c r="E19" s="64">
        <v>12500.57</v>
      </c>
    </row>
    <row r="20" spans="1:5">
      <c r="A20" s="63" t="s">
        <v>174</v>
      </c>
      <c r="B20" s="64"/>
      <c r="C20" s="64">
        <v>71.09999999999998</v>
      </c>
      <c r="D20" s="64">
        <v>308.44</v>
      </c>
      <c r="E20" s="64">
        <v>379.53999999999996</v>
      </c>
    </row>
    <row r="21" spans="1:5">
      <c r="A21" s="63" t="s">
        <v>175</v>
      </c>
      <c r="B21" s="64"/>
      <c r="C21" s="64"/>
      <c r="D21" s="64">
        <v>27865.64</v>
      </c>
      <c r="E21" s="64">
        <v>27865.64</v>
      </c>
    </row>
    <row r="22" spans="1:5">
      <c r="A22" s="63" t="s">
        <v>176</v>
      </c>
      <c r="B22" s="64"/>
      <c r="C22" s="64">
        <v>207681.93</v>
      </c>
      <c r="D22" s="64">
        <v>109623.18999999999</v>
      </c>
      <c r="E22" s="64">
        <v>317305.12</v>
      </c>
    </row>
    <row r="23" spans="1:5" ht="14.4">
      <c r="A23" s="65" t="s">
        <v>149</v>
      </c>
      <c r="B23" s="66">
        <v>9793035.7500000019</v>
      </c>
      <c r="C23" s="66">
        <v>702205.02999999991</v>
      </c>
      <c r="D23" s="66">
        <v>510840.49000000005</v>
      </c>
      <c r="E23" s="66">
        <v>11006081.269999998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" sqref="A1:A2"/>
    </sheetView>
  </sheetViews>
  <sheetFormatPr defaultRowHeight="13.2"/>
  <cols>
    <col min="1" max="1" width="22.88671875" customWidth="1"/>
    <col min="2" max="2" width="16.33203125" customWidth="1"/>
    <col min="3" max="3" width="16.109375" bestFit="1" customWidth="1"/>
    <col min="4" max="4" width="12.44140625" bestFit="1" customWidth="1"/>
  </cols>
  <sheetData>
    <row r="1" spans="1:4">
      <c r="A1" s="13" t="s">
        <v>418</v>
      </c>
    </row>
    <row r="2" spans="1:4">
      <c r="A2" s="13" t="s">
        <v>413</v>
      </c>
    </row>
    <row r="4" spans="1:4" ht="18">
      <c r="A4" s="60" t="s">
        <v>190</v>
      </c>
    </row>
    <row r="7" spans="1:4" ht="14.4">
      <c r="A7" s="61" t="s">
        <v>142</v>
      </c>
      <c r="B7" s="61" t="s">
        <v>143</v>
      </c>
      <c r="C7" s="61"/>
      <c r="D7" s="61"/>
    </row>
    <row r="8" spans="1:4" ht="14.4">
      <c r="A8" s="62" t="s">
        <v>144</v>
      </c>
      <c r="B8" s="62" t="s">
        <v>191</v>
      </c>
      <c r="C8" s="62" t="s">
        <v>192</v>
      </c>
      <c r="D8" s="62" t="s">
        <v>149</v>
      </c>
    </row>
    <row r="9" spans="1:4">
      <c r="A9" s="63" t="s">
        <v>155</v>
      </c>
      <c r="B9" s="64">
        <v>3426.2300000000005</v>
      </c>
      <c r="C9" s="64"/>
      <c r="D9" s="64">
        <v>3426.2300000000005</v>
      </c>
    </row>
    <row r="10" spans="1:4">
      <c r="A10" s="63" t="s">
        <v>156</v>
      </c>
      <c r="B10" s="64">
        <v>265810.86999999994</v>
      </c>
      <c r="C10" s="64">
        <v>23795.360000000001</v>
      </c>
      <c r="D10" s="64">
        <v>289606.22999999992</v>
      </c>
    </row>
    <row r="11" spans="1:4">
      <c r="A11" s="63" t="s">
        <v>157</v>
      </c>
      <c r="B11" s="64">
        <v>195.5</v>
      </c>
      <c r="C11" s="64"/>
      <c r="D11" s="64">
        <v>195.5</v>
      </c>
    </row>
    <row r="12" spans="1:4">
      <c r="A12" s="63" t="s">
        <v>158</v>
      </c>
      <c r="B12" s="64">
        <v>161721.96</v>
      </c>
      <c r="C12" s="64"/>
      <c r="D12" s="64">
        <v>161721.96</v>
      </c>
    </row>
    <row r="13" spans="1:4">
      <c r="A13" s="63" t="s">
        <v>161</v>
      </c>
      <c r="B13" s="64"/>
      <c r="C13" s="64">
        <v>5722.28</v>
      </c>
      <c r="D13" s="64">
        <v>5722.28</v>
      </c>
    </row>
    <row r="14" spans="1:4">
      <c r="A14" s="63" t="s">
        <v>162</v>
      </c>
      <c r="B14" s="64">
        <v>1085905.6599999995</v>
      </c>
      <c r="C14" s="64"/>
      <c r="D14" s="64">
        <v>1085905.6599999995</v>
      </c>
    </row>
    <row r="15" spans="1:4">
      <c r="A15" s="63" t="s">
        <v>164</v>
      </c>
      <c r="B15" s="64">
        <v>105794.48000000001</v>
      </c>
      <c r="C15" s="64">
        <v>74.31</v>
      </c>
      <c r="D15" s="64">
        <v>105868.79000000001</v>
      </c>
    </row>
    <row r="16" spans="1:4">
      <c r="A16" s="63" t="s">
        <v>165</v>
      </c>
      <c r="B16" s="64">
        <v>290934.92</v>
      </c>
      <c r="C16" s="64"/>
      <c r="D16" s="64">
        <v>290934.92</v>
      </c>
    </row>
    <row r="17" spans="1:4">
      <c r="A17" s="63" t="s">
        <v>166</v>
      </c>
      <c r="B17" s="64">
        <v>282625.83999999997</v>
      </c>
      <c r="C17" s="64">
        <v>12042.969999999998</v>
      </c>
      <c r="D17" s="64">
        <v>294668.80999999994</v>
      </c>
    </row>
    <row r="18" spans="1:4">
      <c r="A18" s="63" t="s">
        <v>169</v>
      </c>
      <c r="B18" s="64">
        <v>39634.390000000014</v>
      </c>
      <c r="C18" s="64"/>
      <c r="D18" s="64">
        <v>39634.390000000014</v>
      </c>
    </row>
    <row r="19" spans="1:4">
      <c r="A19" s="63" t="s">
        <v>77</v>
      </c>
      <c r="B19" s="64">
        <v>5627.5300000000007</v>
      </c>
      <c r="C19" s="64"/>
      <c r="D19" s="64">
        <v>5627.5300000000007</v>
      </c>
    </row>
    <row r="20" spans="1:4">
      <c r="A20" s="63" t="s">
        <v>170</v>
      </c>
      <c r="B20" s="64">
        <v>470</v>
      </c>
      <c r="C20" s="64"/>
      <c r="D20" s="64">
        <v>470</v>
      </c>
    </row>
    <row r="21" spans="1:4">
      <c r="A21" s="63" t="s">
        <v>173</v>
      </c>
      <c r="B21" s="64">
        <v>13274.16</v>
      </c>
      <c r="C21" s="64"/>
      <c r="D21" s="64">
        <v>13274.16</v>
      </c>
    </row>
    <row r="22" spans="1:4">
      <c r="A22" s="63" t="s">
        <v>174</v>
      </c>
      <c r="B22" s="64"/>
      <c r="C22" s="64">
        <v>632.54</v>
      </c>
      <c r="D22" s="64">
        <v>632.54</v>
      </c>
    </row>
    <row r="23" spans="1:4">
      <c r="A23" s="63" t="s">
        <v>175</v>
      </c>
      <c r="B23" s="64">
        <v>681.43</v>
      </c>
      <c r="C23" s="64"/>
      <c r="D23" s="64">
        <v>681.43</v>
      </c>
    </row>
    <row r="24" spans="1:4">
      <c r="A24" s="63" t="s">
        <v>176</v>
      </c>
      <c r="B24" s="64">
        <v>142843.65</v>
      </c>
      <c r="C24" s="64"/>
      <c r="D24" s="64">
        <v>142843.65</v>
      </c>
    </row>
    <row r="25" spans="1:4">
      <c r="A25" s="63" t="s">
        <v>178</v>
      </c>
      <c r="B25" s="64">
        <v>29428.46</v>
      </c>
      <c r="C25" s="64"/>
      <c r="D25" s="64">
        <v>29428.46</v>
      </c>
    </row>
    <row r="26" spans="1:4">
      <c r="A26" s="63" t="s">
        <v>193</v>
      </c>
      <c r="B26" s="64">
        <v>40247.839999999997</v>
      </c>
      <c r="C26" s="64"/>
      <c r="D26" s="64">
        <v>40247.839999999997</v>
      </c>
    </row>
    <row r="27" spans="1:4" ht="14.4">
      <c r="A27" s="65" t="s">
        <v>149</v>
      </c>
      <c r="B27" s="66">
        <v>2468622.919999999</v>
      </c>
      <c r="C27" s="66">
        <v>42267.46</v>
      </c>
      <c r="D27" s="66">
        <v>2510890.3799999994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1:A2"/>
    </sheetView>
  </sheetViews>
  <sheetFormatPr defaultRowHeight="13.2"/>
  <cols>
    <col min="1" max="1" width="47.33203125" customWidth="1"/>
    <col min="2" max="2" width="22.33203125" bestFit="1" customWidth="1"/>
  </cols>
  <sheetData>
    <row r="1" spans="1:2">
      <c r="A1" s="13" t="s">
        <v>419</v>
      </c>
    </row>
    <row r="2" spans="1:2">
      <c r="A2" s="13" t="s">
        <v>413</v>
      </c>
    </row>
    <row r="4" spans="1:2" ht="18">
      <c r="A4" s="60" t="s">
        <v>194</v>
      </c>
    </row>
    <row r="7" spans="1:2" ht="14.4">
      <c r="A7" s="62" t="s">
        <v>144</v>
      </c>
      <c r="B7" s="62" t="s">
        <v>142</v>
      </c>
    </row>
    <row r="8" spans="1:2">
      <c r="A8" s="63" t="s">
        <v>154</v>
      </c>
      <c r="B8" s="64">
        <v>41046.44</v>
      </c>
    </row>
    <row r="9" spans="1:2">
      <c r="A9" s="63" t="s">
        <v>156</v>
      </c>
      <c r="B9" s="64">
        <v>136338.84</v>
      </c>
    </row>
    <row r="10" spans="1:2">
      <c r="A10" s="63" t="s">
        <v>158</v>
      </c>
      <c r="B10" s="64">
        <v>2219.42</v>
      </c>
    </row>
    <row r="11" spans="1:2">
      <c r="A11" s="63" t="s">
        <v>195</v>
      </c>
      <c r="B11" s="64">
        <v>70811.760000000009</v>
      </c>
    </row>
    <row r="12" spans="1:2">
      <c r="A12" s="63" t="s">
        <v>162</v>
      </c>
      <c r="B12" s="64">
        <v>296.95</v>
      </c>
    </row>
    <row r="13" spans="1:2">
      <c r="A13" s="63" t="s">
        <v>164</v>
      </c>
      <c r="B13" s="64">
        <v>17677.38</v>
      </c>
    </row>
    <row r="14" spans="1:2">
      <c r="A14" s="63" t="s">
        <v>165</v>
      </c>
      <c r="B14" s="64">
        <v>17713.68</v>
      </c>
    </row>
    <row r="15" spans="1:2">
      <c r="A15" s="63" t="s">
        <v>169</v>
      </c>
      <c r="B15" s="64">
        <v>243782.17000000007</v>
      </c>
    </row>
    <row r="16" spans="1:2">
      <c r="A16" s="63" t="s">
        <v>171</v>
      </c>
      <c r="B16" s="64">
        <v>116203.58000000005</v>
      </c>
    </row>
    <row r="17" spans="1:2">
      <c r="A17" s="63" t="s">
        <v>172</v>
      </c>
      <c r="B17" s="64">
        <v>422</v>
      </c>
    </row>
    <row r="18" spans="1:2">
      <c r="A18" s="63" t="s">
        <v>174</v>
      </c>
      <c r="B18" s="64">
        <v>956.35</v>
      </c>
    </row>
    <row r="19" spans="1:2">
      <c r="A19" s="63" t="s">
        <v>176</v>
      </c>
      <c r="B19" s="64">
        <v>192778.88000000003</v>
      </c>
    </row>
    <row r="20" spans="1:2">
      <c r="A20" s="63" t="s">
        <v>177</v>
      </c>
      <c r="B20" s="64">
        <v>1200</v>
      </c>
    </row>
    <row r="21" spans="1:2">
      <c r="A21" s="63" t="s">
        <v>178</v>
      </c>
      <c r="B21" s="64">
        <v>4057.92</v>
      </c>
    </row>
    <row r="22" spans="1:2" ht="14.4">
      <c r="A22" s="65" t="s">
        <v>149</v>
      </c>
      <c r="B22" s="66">
        <v>845505.37000000023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7" sqref="D7"/>
    </sheetView>
  </sheetViews>
  <sheetFormatPr defaultRowHeight="13.2"/>
  <cols>
    <col min="1" max="1" width="39.88671875" customWidth="1"/>
    <col min="2" max="2" width="23.88671875" bestFit="1" customWidth="1"/>
  </cols>
  <sheetData>
    <row r="1" spans="1:2">
      <c r="A1" s="13" t="s">
        <v>420</v>
      </c>
    </row>
    <row r="2" spans="1:2">
      <c r="A2" s="13" t="s">
        <v>413</v>
      </c>
    </row>
    <row r="4" spans="1:2" ht="18">
      <c r="A4" s="60" t="s">
        <v>196</v>
      </c>
    </row>
    <row r="7" spans="1:2" ht="14.4">
      <c r="A7" s="62" t="s">
        <v>144</v>
      </c>
      <c r="B7" s="62" t="s">
        <v>142</v>
      </c>
    </row>
    <row r="8" spans="1:2">
      <c r="A8" s="63" t="s">
        <v>154</v>
      </c>
      <c r="B8" s="64">
        <v>5854.8200000000006</v>
      </c>
    </row>
    <row r="9" spans="1:2">
      <c r="A9" s="63" t="s">
        <v>156</v>
      </c>
      <c r="B9" s="64">
        <v>1697.5199999999995</v>
      </c>
    </row>
    <row r="10" spans="1:2">
      <c r="A10" s="63" t="s">
        <v>158</v>
      </c>
      <c r="B10" s="64">
        <v>36913.880000000005</v>
      </c>
    </row>
    <row r="11" spans="1:2">
      <c r="A11" s="63" t="s">
        <v>161</v>
      </c>
      <c r="B11" s="64">
        <v>24548.73</v>
      </c>
    </row>
    <row r="12" spans="1:2">
      <c r="A12" s="63" t="s">
        <v>162</v>
      </c>
      <c r="B12" s="64">
        <v>181206.81</v>
      </c>
    </row>
    <row r="13" spans="1:2">
      <c r="A13" s="63" t="s">
        <v>164</v>
      </c>
      <c r="B13" s="64">
        <v>41285.089999999982</v>
      </c>
    </row>
    <row r="14" spans="1:2">
      <c r="A14" s="63" t="s">
        <v>165</v>
      </c>
      <c r="B14" s="64">
        <v>119189.23000000003</v>
      </c>
    </row>
    <row r="15" spans="1:2">
      <c r="A15" s="63" t="s">
        <v>166</v>
      </c>
      <c r="B15" s="64">
        <v>11972.2</v>
      </c>
    </row>
    <row r="16" spans="1:2">
      <c r="A16" s="63" t="s">
        <v>169</v>
      </c>
      <c r="B16" s="64">
        <v>172170.10999999996</v>
      </c>
    </row>
    <row r="17" spans="1:2">
      <c r="A17" s="63" t="s">
        <v>171</v>
      </c>
      <c r="B17" s="64">
        <v>34666.460000000006</v>
      </c>
    </row>
    <row r="18" spans="1:2">
      <c r="A18" s="63" t="s">
        <v>174</v>
      </c>
      <c r="B18" s="64">
        <v>58446.55</v>
      </c>
    </row>
    <row r="19" spans="1:2">
      <c r="A19" s="63" t="s">
        <v>175</v>
      </c>
      <c r="B19" s="64">
        <v>1945.8</v>
      </c>
    </row>
    <row r="20" spans="1:2">
      <c r="A20" s="63" t="s">
        <v>176</v>
      </c>
      <c r="B20" s="64">
        <v>22651.629999999997</v>
      </c>
    </row>
    <row r="21" spans="1:2">
      <c r="A21" s="63" t="s">
        <v>177</v>
      </c>
      <c r="B21" s="64">
        <v>5500</v>
      </c>
    </row>
    <row r="22" spans="1:2">
      <c r="A22" s="63" t="s">
        <v>178</v>
      </c>
      <c r="B22" s="64">
        <v>1153.8499999999999</v>
      </c>
    </row>
    <row r="23" spans="1:2">
      <c r="A23" s="63" t="s">
        <v>180</v>
      </c>
      <c r="B23" s="64">
        <v>54125.670000000006</v>
      </c>
    </row>
    <row r="24" spans="1:2" ht="14.4">
      <c r="A24" s="65" t="s">
        <v>149</v>
      </c>
      <c r="B24" s="66">
        <v>773328.35000000009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6" sqref="B6"/>
    </sheetView>
  </sheetViews>
  <sheetFormatPr defaultRowHeight="13.2"/>
  <cols>
    <col min="1" max="1" width="41.21875" customWidth="1"/>
    <col min="2" max="2" width="27.88671875" bestFit="1" customWidth="1"/>
  </cols>
  <sheetData>
    <row r="1" spans="1:2">
      <c r="A1" s="13" t="s">
        <v>421</v>
      </c>
    </row>
    <row r="2" spans="1:2">
      <c r="A2" s="13" t="s">
        <v>413</v>
      </c>
    </row>
    <row r="4" spans="1:2" ht="21">
      <c r="A4" s="67" t="s">
        <v>197</v>
      </c>
    </row>
    <row r="7" spans="1:2" ht="14.4">
      <c r="A7" s="62" t="s">
        <v>144</v>
      </c>
      <c r="B7" s="62" t="s">
        <v>142</v>
      </c>
    </row>
    <row r="8" spans="1:2">
      <c r="A8" s="63" t="s">
        <v>154</v>
      </c>
      <c r="B8" s="64">
        <v>9696.84</v>
      </c>
    </row>
    <row r="9" spans="1:2">
      <c r="A9" s="63" t="s">
        <v>156</v>
      </c>
      <c r="B9" s="64">
        <v>975.39</v>
      </c>
    </row>
    <row r="10" spans="1:2">
      <c r="A10" s="63" t="s">
        <v>161</v>
      </c>
      <c r="B10" s="64">
        <v>195.63</v>
      </c>
    </row>
    <row r="11" spans="1:2">
      <c r="A11" s="63" t="s">
        <v>162</v>
      </c>
      <c r="B11" s="64">
        <v>37087.240000000005</v>
      </c>
    </row>
    <row r="12" spans="1:2">
      <c r="A12" s="63" t="s">
        <v>164</v>
      </c>
      <c r="B12" s="64">
        <v>820</v>
      </c>
    </row>
    <row r="13" spans="1:2">
      <c r="A13" s="63" t="s">
        <v>165</v>
      </c>
      <c r="B13" s="64">
        <v>1414.4</v>
      </c>
    </row>
    <row r="14" spans="1:2">
      <c r="A14" s="63" t="s">
        <v>169</v>
      </c>
      <c r="B14" s="64">
        <v>87464.63</v>
      </c>
    </row>
    <row r="15" spans="1:2">
      <c r="A15" s="63" t="s">
        <v>171</v>
      </c>
      <c r="B15" s="64">
        <v>30708.799999999996</v>
      </c>
    </row>
    <row r="16" spans="1:2">
      <c r="A16" s="63" t="s">
        <v>176</v>
      </c>
      <c r="B16" s="64">
        <v>12724.830000000004</v>
      </c>
    </row>
    <row r="17" spans="1:2" ht="14.4">
      <c r="A17" s="65" t="s">
        <v>149</v>
      </c>
      <c r="B17" s="66">
        <v>181087.76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C5" sqref="C5"/>
    </sheetView>
  </sheetViews>
  <sheetFormatPr defaultRowHeight="13.2"/>
  <cols>
    <col min="1" max="1" width="26.44140625" customWidth="1"/>
    <col min="2" max="2" width="16.33203125" customWidth="1"/>
    <col min="3" max="3" width="24.33203125" customWidth="1"/>
    <col min="4" max="5" width="12.44140625" customWidth="1"/>
    <col min="6" max="6" width="13.5546875" customWidth="1"/>
    <col min="7" max="7" width="22.5546875" bestFit="1" customWidth="1"/>
    <col min="8" max="8" width="20" customWidth="1"/>
    <col min="9" max="9" width="24.33203125" bestFit="1" customWidth="1"/>
    <col min="10" max="10" width="18.88671875" customWidth="1"/>
    <col min="11" max="11" width="16.109375" customWidth="1"/>
    <col min="12" max="12" width="11.44140625" customWidth="1"/>
    <col min="13" max="13" width="11" customWidth="1"/>
    <col min="14" max="14" width="12" customWidth="1"/>
    <col min="15" max="15" width="11.44140625" bestFit="1" customWidth="1"/>
    <col min="16" max="16" width="11" bestFit="1" customWidth="1"/>
    <col min="17" max="17" width="12" bestFit="1" customWidth="1"/>
    <col min="18" max="18" width="27.44140625" bestFit="1" customWidth="1"/>
    <col min="19" max="19" width="25.109375" bestFit="1" customWidth="1"/>
    <col min="20" max="20" width="25.88671875" bestFit="1" customWidth="1"/>
    <col min="21" max="21" width="20.6640625" bestFit="1" customWidth="1"/>
    <col min="22" max="22" width="24.33203125" bestFit="1" customWidth="1"/>
    <col min="23" max="23" width="22.5546875" bestFit="1" customWidth="1"/>
    <col min="24" max="24" width="20.33203125" bestFit="1" customWidth="1"/>
    <col min="25" max="25" width="22.6640625" bestFit="1" customWidth="1"/>
    <col min="26" max="26" width="30.88671875" bestFit="1" customWidth="1"/>
    <col min="27" max="28" width="21.6640625" bestFit="1" customWidth="1"/>
    <col min="29" max="29" width="21.44140625" bestFit="1" customWidth="1"/>
    <col min="30" max="30" width="18.44140625" bestFit="1" customWidth="1"/>
    <col min="31" max="31" width="30.6640625" bestFit="1" customWidth="1"/>
    <col min="32" max="32" width="29.6640625" bestFit="1" customWidth="1"/>
    <col min="33" max="33" width="19.109375" bestFit="1" customWidth="1"/>
    <col min="34" max="34" width="17.5546875" bestFit="1" customWidth="1"/>
    <col min="35" max="35" width="15.44140625" bestFit="1" customWidth="1"/>
    <col min="36" max="36" width="26.33203125" bestFit="1" customWidth="1"/>
    <col min="37" max="37" width="23.88671875" bestFit="1" customWidth="1"/>
    <col min="38" max="38" width="27.6640625" bestFit="1" customWidth="1"/>
    <col min="39" max="39" width="20.6640625" bestFit="1" customWidth="1"/>
    <col min="40" max="40" width="26.109375" bestFit="1" customWidth="1"/>
    <col min="41" max="41" width="29" bestFit="1" customWidth="1"/>
    <col min="42" max="42" width="27.33203125" bestFit="1" customWidth="1"/>
    <col min="43" max="43" width="29.33203125" bestFit="1" customWidth="1"/>
    <col min="44" max="44" width="28.5546875" bestFit="1" customWidth="1"/>
    <col min="45" max="45" width="29.109375" bestFit="1" customWidth="1"/>
    <col min="46" max="46" width="20.44140625" bestFit="1" customWidth="1"/>
    <col min="47" max="47" width="28.109375" bestFit="1" customWidth="1"/>
    <col min="48" max="48" width="29" bestFit="1" customWidth="1"/>
    <col min="49" max="49" width="29.109375" bestFit="1" customWidth="1"/>
    <col min="50" max="50" width="29.44140625" bestFit="1" customWidth="1"/>
    <col min="51" max="51" width="32.88671875" bestFit="1" customWidth="1"/>
    <col min="52" max="53" width="25.5546875" bestFit="1" customWidth="1"/>
    <col min="54" max="54" width="28" bestFit="1" customWidth="1"/>
    <col min="55" max="55" width="25.33203125" bestFit="1" customWidth="1"/>
    <col min="56" max="56" width="29" bestFit="1" customWidth="1"/>
    <col min="57" max="57" width="23.109375" bestFit="1" customWidth="1"/>
    <col min="58" max="58" width="27" bestFit="1" customWidth="1"/>
    <col min="59" max="59" width="29" bestFit="1" customWidth="1"/>
    <col min="60" max="60" width="23" bestFit="1" customWidth="1"/>
    <col min="61" max="61" width="26" bestFit="1" customWidth="1"/>
    <col min="62" max="62" width="24" bestFit="1" customWidth="1"/>
    <col min="63" max="63" width="26.33203125" bestFit="1" customWidth="1"/>
    <col min="64" max="64" width="28.5546875" bestFit="1" customWidth="1"/>
    <col min="65" max="65" width="16.6640625" bestFit="1" customWidth="1"/>
    <col min="66" max="66" width="27" bestFit="1" customWidth="1"/>
    <col min="67" max="67" width="31.33203125" bestFit="1" customWidth="1"/>
    <col min="68" max="68" width="21.44140625" bestFit="1" customWidth="1"/>
    <col min="69" max="69" width="27.109375" bestFit="1" customWidth="1"/>
    <col min="70" max="70" width="16.5546875" bestFit="1" customWidth="1"/>
    <col min="71" max="71" width="24.109375" bestFit="1" customWidth="1"/>
    <col min="72" max="72" width="23.6640625" bestFit="1" customWidth="1"/>
    <col min="73" max="73" width="16" bestFit="1" customWidth="1"/>
    <col min="74" max="74" width="28.109375" bestFit="1" customWidth="1"/>
    <col min="75" max="75" width="25.5546875" bestFit="1" customWidth="1"/>
    <col min="76" max="76" width="26.44140625" bestFit="1" customWidth="1"/>
    <col min="77" max="77" width="25.88671875" bestFit="1" customWidth="1"/>
    <col min="78" max="78" width="27.44140625" bestFit="1" customWidth="1"/>
    <col min="79" max="79" width="21.5546875" bestFit="1" customWidth="1"/>
    <col min="80" max="80" width="22.88671875" bestFit="1" customWidth="1"/>
    <col min="81" max="81" width="20.88671875" bestFit="1" customWidth="1"/>
    <col min="82" max="82" width="16.33203125" bestFit="1" customWidth="1"/>
    <col min="83" max="83" width="27" bestFit="1" customWidth="1"/>
    <col min="84" max="84" width="18.109375" bestFit="1" customWidth="1"/>
    <col min="85" max="85" width="16.5546875" bestFit="1" customWidth="1"/>
    <col min="86" max="86" width="25.6640625" bestFit="1" customWidth="1"/>
    <col min="87" max="87" width="28.44140625" bestFit="1" customWidth="1"/>
    <col min="88" max="88" width="20.33203125" bestFit="1" customWidth="1"/>
    <col min="89" max="89" width="21.88671875" bestFit="1" customWidth="1"/>
    <col min="90" max="90" width="21.6640625" bestFit="1" customWidth="1"/>
    <col min="91" max="91" width="29.33203125" bestFit="1" customWidth="1"/>
    <col min="92" max="92" width="25.109375" bestFit="1" customWidth="1"/>
    <col min="93" max="93" width="23.5546875" bestFit="1" customWidth="1"/>
    <col min="94" max="94" width="16.33203125" bestFit="1" customWidth="1"/>
    <col min="95" max="95" width="20.44140625" bestFit="1" customWidth="1"/>
    <col min="96" max="96" width="25" bestFit="1" customWidth="1"/>
    <col min="97" max="97" width="20.44140625" bestFit="1" customWidth="1"/>
    <col min="98" max="98" width="27.44140625" bestFit="1" customWidth="1"/>
    <col min="99" max="99" width="30.88671875" bestFit="1" customWidth="1"/>
    <col min="100" max="100" width="20.5546875" bestFit="1" customWidth="1"/>
    <col min="101" max="101" width="29.44140625" bestFit="1" customWidth="1"/>
    <col min="102" max="102" width="28" bestFit="1" customWidth="1"/>
    <col min="103" max="103" width="17.33203125" bestFit="1" customWidth="1"/>
    <col min="104" max="104" width="16.6640625" bestFit="1" customWidth="1"/>
    <col min="105" max="105" width="17.44140625" bestFit="1" customWidth="1"/>
    <col min="106" max="106" width="15.109375" bestFit="1" customWidth="1"/>
    <col min="107" max="108" width="21.5546875" bestFit="1" customWidth="1"/>
    <col min="109" max="109" width="24.88671875" bestFit="1" customWidth="1"/>
    <col min="110" max="110" width="26.33203125" bestFit="1" customWidth="1"/>
    <col min="111" max="111" width="25.109375" bestFit="1" customWidth="1"/>
    <col min="112" max="112" width="22.6640625" bestFit="1" customWidth="1"/>
    <col min="113" max="113" width="22.88671875" bestFit="1" customWidth="1"/>
    <col min="114" max="114" width="22.33203125" bestFit="1" customWidth="1"/>
    <col min="115" max="115" width="22.88671875" bestFit="1" customWidth="1"/>
    <col min="116" max="116" width="23.44140625" bestFit="1" customWidth="1"/>
    <col min="117" max="117" width="25.88671875" bestFit="1" customWidth="1"/>
    <col min="118" max="118" width="22" bestFit="1" customWidth="1"/>
    <col min="119" max="119" width="15.33203125" bestFit="1" customWidth="1"/>
    <col min="120" max="120" width="26.5546875" bestFit="1" customWidth="1"/>
    <col min="121" max="121" width="26.44140625" bestFit="1" customWidth="1"/>
    <col min="122" max="122" width="16.88671875" bestFit="1" customWidth="1"/>
    <col min="123" max="123" width="17.5546875" bestFit="1" customWidth="1"/>
    <col min="124" max="124" width="16.5546875" bestFit="1" customWidth="1"/>
    <col min="125" max="125" width="20.33203125" bestFit="1" customWidth="1"/>
    <col min="126" max="126" width="20.88671875" bestFit="1" customWidth="1"/>
    <col min="127" max="127" width="16.33203125" bestFit="1" customWidth="1"/>
    <col min="128" max="128" width="23.33203125" bestFit="1" customWidth="1"/>
    <col min="129" max="129" width="22.5546875" bestFit="1" customWidth="1"/>
    <col min="130" max="130" width="25.88671875" bestFit="1" customWidth="1"/>
    <col min="131" max="131" width="25.5546875" bestFit="1" customWidth="1"/>
    <col min="132" max="132" width="26.109375" bestFit="1" customWidth="1"/>
    <col min="133" max="133" width="13.5546875" bestFit="1" customWidth="1"/>
    <col min="134" max="134" width="13.88671875" bestFit="1" customWidth="1"/>
    <col min="135" max="135" width="22.5546875" bestFit="1" customWidth="1"/>
    <col min="136" max="136" width="21.5546875" bestFit="1" customWidth="1"/>
    <col min="137" max="137" width="21" bestFit="1" customWidth="1"/>
    <col min="138" max="138" width="25.33203125" bestFit="1" customWidth="1"/>
    <col min="139" max="139" width="26.33203125" bestFit="1" customWidth="1"/>
    <col min="140" max="140" width="20" bestFit="1" customWidth="1"/>
    <col min="141" max="141" width="31.109375" bestFit="1" customWidth="1"/>
    <col min="142" max="142" width="20.88671875" bestFit="1" customWidth="1"/>
    <col min="143" max="143" width="27" bestFit="1" customWidth="1"/>
    <col min="144" max="144" width="24.33203125" bestFit="1" customWidth="1"/>
    <col min="145" max="145" width="25.88671875" bestFit="1" customWidth="1"/>
    <col min="146" max="146" width="24.33203125" bestFit="1" customWidth="1"/>
    <col min="147" max="147" width="27.6640625" bestFit="1" customWidth="1"/>
    <col min="148" max="148" width="23.5546875" bestFit="1" customWidth="1"/>
    <col min="149" max="149" width="27" bestFit="1" customWidth="1"/>
    <col min="150" max="150" width="18.88671875" bestFit="1" customWidth="1"/>
    <col min="151" max="151" width="27.6640625" bestFit="1" customWidth="1"/>
    <col min="152" max="152" width="27.33203125" bestFit="1" customWidth="1"/>
    <col min="153" max="153" width="30.88671875" bestFit="1" customWidth="1"/>
    <col min="154" max="154" width="23.33203125" bestFit="1" customWidth="1"/>
    <col min="155" max="155" width="21.5546875" bestFit="1" customWidth="1"/>
    <col min="156" max="156" width="21.6640625" bestFit="1" customWidth="1"/>
    <col min="157" max="157" width="19.109375" bestFit="1" customWidth="1"/>
    <col min="158" max="158" width="24.109375" bestFit="1" customWidth="1"/>
    <col min="159" max="159" width="20.6640625" bestFit="1" customWidth="1"/>
    <col min="160" max="160" width="33.88671875" bestFit="1" customWidth="1"/>
    <col min="161" max="161" width="34.44140625" bestFit="1" customWidth="1"/>
    <col min="162" max="162" width="28.109375" bestFit="1" customWidth="1"/>
    <col min="163" max="163" width="33.109375" bestFit="1" customWidth="1"/>
    <col min="164" max="164" width="23.5546875" bestFit="1" customWidth="1"/>
    <col min="165" max="165" width="28.88671875" bestFit="1" customWidth="1"/>
    <col min="166" max="166" width="31" bestFit="1" customWidth="1"/>
    <col min="167" max="167" width="18.6640625" bestFit="1" customWidth="1"/>
    <col min="168" max="168" width="23.5546875" bestFit="1" customWidth="1"/>
    <col min="169" max="169" width="26" bestFit="1" customWidth="1"/>
    <col min="170" max="170" width="32.6640625" bestFit="1" customWidth="1"/>
    <col min="171" max="171" width="25" bestFit="1" customWidth="1"/>
    <col min="172" max="172" width="24.5546875" bestFit="1" customWidth="1"/>
    <col min="173" max="173" width="23.109375" bestFit="1" customWidth="1"/>
    <col min="174" max="174" width="27.6640625" bestFit="1" customWidth="1"/>
    <col min="175" max="175" width="25.6640625" bestFit="1" customWidth="1"/>
    <col min="176" max="176" width="29.88671875" bestFit="1" customWidth="1"/>
    <col min="177" max="177" width="21" bestFit="1" customWidth="1"/>
    <col min="178" max="178" width="23.5546875" bestFit="1" customWidth="1"/>
    <col min="179" max="179" width="22" bestFit="1" customWidth="1"/>
    <col min="180" max="180" width="20.33203125" bestFit="1" customWidth="1"/>
    <col min="181" max="182" width="18.5546875" bestFit="1" customWidth="1"/>
    <col min="183" max="183" width="19" bestFit="1" customWidth="1"/>
    <col min="184" max="184" width="17.44140625" bestFit="1" customWidth="1"/>
    <col min="185" max="185" width="15.6640625" bestFit="1" customWidth="1"/>
    <col min="186" max="187" width="22.88671875" bestFit="1" customWidth="1"/>
    <col min="188" max="188" width="27.33203125" bestFit="1" customWidth="1"/>
    <col min="189" max="189" width="23.6640625" bestFit="1" customWidth="1"/>
    <col min="190" max="190" width="14.88671875" bestFit="1" customWidth="1"/>
    <col min="191" max="191" width="19.88671875" bestFit="1" customWidth="1"/>
    <col min="192" max="192" width="20.44140625" bestFit="1" customWidth="1"/>
    <col min="193" max="193" width="20" bestFit="1" customWidth="1"/>
    <col min="194" max="194" width="18" bestFit="1" customWidth="1"/>
    <col min="195" max="195" width="24.44140625" bestFit="1" customWidth="1"/>
    <col min="196" max="196" width="23.33203125" bestFit="1" customWidth="1"/>
    <col min="197" max="197" width="21.6640625" bestFit="1" customWidth="1"/>
    <col min="198" max="198" width="15.6640625" bestFit="1" customWidth="1"/>
    <col min="199" max="199" width="25.109375" bestFit="1" customWidth="1"/>
    <col min="200" max="200" width="26.109375" bestFit="1" customWidth="1"/>
    <col min="201" max="201" width="23.6640625" bestFit="1" customWidth="1"/>
    <col min="202" max="202" width="28.5546875" bestFit="1" customWidth="1"/>
    <col min="203" max="203" width="34.5546875" bestFit="1" customWidth="1"/>
    <col min="204" max="204" width="20.44140625" bestFit="1" customWidth="1"/>
    <col min="205" max="205" width="19.109375" bestFit="1" customWidth="1"/>
    <col min="206" max="206" width="17" bestFit="1" customWidth="1"/>
    <col min="207" max="207" width="20.33203125" bestFit="1" customWidth="1"/>
    <col min="208" max="208" width="13.109375" bestFit="1" customWidth="1"/>
    <col min="209" max="209" width="11.33203125" bestFit="1" customWidth="1"/>
  </cols>
  <sheetData>
    <row r="1" spans="1:6">
      <c r="A1" s="13" t="s">
        <v>422</v>
      </c>
    </row>
    <row r="2" spans="1:6">
      <c r="A2" s="13" t="s">
        <v>413</v>
      </c>
    </row>
    <row r="4" spans="1:6" ht="18">
      <c r="A4" s="60" t="s">
        <v>399</v>
      </c>
    </row>
    <row r="7" spans="1:6" ht="14.4">
      <c r="A7" s="61" t="s">
        <v>205</v>
      </c>
      <c r="B7" s="61" t="s">
        <v>143</v>
      </c>
      <c r="C7" s="61"/>
      <c r="D7" s="61"/>
      <c r="E7" s="61"/>
      <c r="F7" s="61"/>
    </row>
    <row r="8" spans="1:6" ht="14.4">
      <c r="A8" s="62" t="s">
        <v>144</v>
      </c>
      <c r="B8" s="62" t="s">
        <v>145</v>
      </c>
      <c r="C8" s="62" t="s">
        <v>146</v>
      </c>
      <c r="D8" s="62" t="s">
        <v>147</v>
      </c>
      <c r="E8" s="62" t="s">
        <v>148</v>
      </c>
      <c r="F8" s="62" t="s">
        <v>149</v>
      </c>
    </row>
    <row r="9" spans="1:6">
      <c r="A9" s="63" t="s">
        <v>210</v>
      </c>
      <c r="B9" s="64"/>
      <c r="C9" s="64"/>
      <c r="D9" s="64"/>
      <c r="E9" s="64"/>
      <c r="F9" s="64">
        <v>0</v>
      </c>
    </row>
    <row r="10" spans="1:6">
      <c r="A10" s="63" t="s">
        <v>211</v>
      </c>
      <c r="B10" s="64"/>
      <c r="C10" s="64">
        <v>6895.67</v>
      </c>
      <c r="D10" s="64"/>
      <c r="E10" s="64"/>
      <c r="F10" s="64">
        <v>6895.67</v>
      </c>
    </row>
    <row r="11" spans="1:6">
      <c r="A11" s="63" t="s">
        <v>212</v>
      </c>
      <c r="B11" s="64"/>
      <c r="C11" s="64">
        <v>77086.689999999988</v>
      </c>
      <c r="D11" s="64"/>
      <c r="E11" s="64"/>
      <c r="F11" s="64">
        <v>77086.689999999988</v>
      </c>
    </row>
    <row r="12" spans="1:6">
      <c r="A12" s="63" t="s">
        <v>213</v>
      </c>
      <c r="B12" s="64"/>
      <c r="C12" s="64">
        <v>55477.98</v>
      </c>
      <c r="D12" s="64"/>
      <c r="E12" s="64"/>
      <c r="F12" s="64">
        <v>55477.98</v>
      </c>
    </row>
    <row r="13" spans="1:6">
      <c r="A13" s="63" t="s">
        <v>214</v>
      </c>
      <c r="B13" s="64"/>
      <c r="C13" s="64">
        <v>770583.02</v>
      </c>
      <c r="D13" s="64"/>
      <c r="E13" s="64">
        <v>42988.37</v>
      </c>
      <c r="F13" s="64">
        <v>813571.39</v>
      </c>
    </row>
    <row r="14" spans="1:6">
      <c r="A14" s="63" t="s">
        <v>215</v>
      </c>
      <c r="B14" s="64">
        <v>23026.85</v>
      </c>
      <c r="C14" s="64"/>
      <c r="D14" s="64">
        <v>28245.330000000005</v>
      </c>
      <c r="E14" s="64">
        <v>34838.839999999997</v>
      </c>
      <c r="F14" s="64">
        <v>86111.02</v>
      </c>
    </row>
    <row r="15" spans="1:6">
      <c r="A15" s="63" t="s">
        <v>216</v>
      </c>
      <c r="B15" s="64"/>
      <c r="C15" s="64">
        <v>184434.56999999998</v>
      </c>
      <c r="D15" s="64"/>
      <c r="E15" s="64"/>
      <c r="F15" s="64">
        <v>184434.56999999998</v>
      </c>
    </row>
    <row r="16" spans="1:6">
      <c r="A16" s="63" t="s">
        <v>217</v>
      </c>
      <c r="B16" s="64"/>
      <c r="C16" s="64">
        <v>37601.389999999992</v>
      </c>
      <c r="D16" s="64"/>
      <c r="E16" s="64"/>
      <c r="F16" s="64">
        <v>37601.389999999992</v>
      </c>
    </row>
    <row r="17" spans="1:6">
      <c r="A17" s="63" t="s">
        <v>218</v>
      </c>
      <c r="B17" s="64"/>
      <c r="C17" s="64">
        <v>8972.01</v>
      </c>
      <c r="D17" s="64"/>
      <c r="E17" s="64"/>
      <c r="F17" s="64">
        <v>8972.01</v>
      </c>
    </row>
    <row r="18" spans="1:6">
      <c r="A18" s="63" t="s">
        <v>219</v>
      </c>
      <c r="B18" s="64"/>
      <c r="C18" s="64">
        <v>26206.240000000002</v>
      </c>
      <c r="D18" s="64">
        <v>512.22</v>
      </c>
      <c r="E18" s="64"/>
      <c r="F18" s="64">
        <v>26718.460000000003</v>
      </c>
    </row>
    <row r="19" spans="1:6">
      <c r="A19" s="63" t="s">
        <v>220</v>
      </c>
      <c r="B19" s="64"/>
      <c r="C19" s="64">
        <v>26221.299999999996</v>
      </c>
      <c r="D19" s="64"/>
      <c r="E19" s="64"/>
      <c r="F19" s="64">
        <v>26221.299999999996</v>
      </c>
    </row>
    <row r="20" spans="1:6">
      <c r="A20" s="63" t="s">
        <v>221</v>
      </c>
      <c r="B20" s="64"/>
      <c r="C20" s="64">
        <v>85305.18</v>
      </c>
      <c r="D20" s="64"/>
      <c r="E20" s="64"/>
      <c r="F20" s="64">
        <v>85305.18</v>
      </c>
    </row>
    <row r="21" spans="1:6">
      <c r="A21" s="63" t="s">
        <v>222</v>
      </c>
      <c r="B21" s="64"/>
      <c r="C21" s="64">
        <v>14.059999999999999</v>
      </c>
      <c r="D21" s="64"/>
      <c r="E21" s="64"/>
      <c r="F21" s="64">
        <v>14.059999999999999</v>
      </c>
    </row>
    <row r="22" spans="1:6">
      <c r="A22" s="63" t="s">
        <v>223</v>
      </c>
      <c r="B22" s="64"/>
      <c r="C22" s="64">
        <v>48474.21</v>
      </c>
      <c r="D22" s="64"/>
      <c r="E22" s="64"/>
      <c r="F22" s="64">
        <v>48474.21</v>
      </c>
    </row>
    <row r="23" spans="1:6">
      <c r="A23" s="63" t="s">
        <v>224</v>
      </c>
      <c r="B23" s="64"/>
      <c r="C23" s="64">
        <v>44352.95</v>
      </c>
      <c r="D23" s="64"/>
      <c r="E23" s="64"/>
      <c r="F23" s="64">
        <v>44352.95</v>
      </c>
    </row>
    <row r="24" spans="1:6">
      <c r="A24" s="63" t="s">
        <v>225</v>
      </c>
      <c r="B24" s="64"/>
      <c r="C24" s="64">
        <v>219481.16999999998</v>
      </c>
      <c r="D24" s="64"/>
      <c r="E24" s="64"/>
      <c r="F24" s="64">
        <v>219481.16999999998</v>
      </c>
    </row>
    <row r="25" spans="1:6">
      <c r="A25" s="63" t="s">
        <v>226</v>
      </c>
      <c r="B25" s="64"/>
      <c r="C25" s="64"/>
      <c r="D25" s="64"/>
      <c r="E25" s="64"/>
      <c r="F25" s="64">
        <v>0</v>
      </c>
    </row>
    <row r="26" spans="1:6">
      <c r="A26" s="63" t="s">
        <v>227</v>
      </c>
      <c r="B26" s="64"/>
      <c r="C26" s="64">
        <v>194736.16000000003</v>
      </c>
      <c r="D26" s="64"/>
      <c r="E26" s="64"/>
      <c r="F26" s="64">
        <v>194736.16000000003</v>
      </c>
    </row>
    <row r="27" spans="1:6">
      <c r="A27" s="63" t="s">
        <v>228</v>
      </c>
      <c r="B27" s="64"/>
      <c r="C27" s="64">
        <v>2350188.3099999996</v>
      </c>
      <c r="D27" s="64"/>
      <c r="E27" s="64"/>
      <c r="F27" s="64">
        <v>2350188.3099999996</v>
      </c>
    </row>
    <row r="28" spans="1:6">
      <c r="A28" s="63" t="s">
        <v>229</v>
      </c>
      <c r="B28" s="64"/>
      <c r="C28" s="64">
        <v>2123821.0000000009</v>
      </c>
      <c r="D28" s="64"/>
      <c r="E28" s="64"/>
      <c r="F28" s="64">
        <v>2123821.0000000009</v>
      </c>
    </row>
    <row r="29" spans="1:6">
      <c r="A29" s="63" t="s">
        <v>230</v>
      </c>
      <c r="B29" s="64"/>
      <c r="C29" s="64">
        <v>988.42</v>
      </c>
      <c r="D29" s="64"/>
      <c r="E29" s="64"/>
      <c r="F29" s="64">
        <v>988.42</v>
      </c>
    </row>
    <row r="30" spans="1:6">
      <c r="A30" s="63" t="s">
        <v>231</v>
      </c>
      <c r="B30" s="64"/>
      <c r="C30" s="64">
        <v>20131.41</v>
      </c>
      <c r="D30" s="64"/>
      <c r="E30" s="64"/>
      <c r="F30" s="64">
        <v>20131.41</v>
      </c>
    </row>
    <row r="31" spans="1:6">
      <c r="A31" s="63" t="s">
        <v>232</v>
      </c>
      <c r="B31" s="64"/>
      <c r="C31" s="64"/>
      <c r="D31" s="64"/>
      <c r="E31" s="64"/>
      <c r="F31" s="64">
        <v>0</v>
      </c>
    </row>
    <row r="32" spans="1:6">
      <c r="A32" s="63" t="s">
        <v>233</v>
      </c>
      <c r="B32" s="64"/>
      <c r="C32" s="64"/>
      <c r="D32" s="64"/>
      <c r="E32" s="64"/>
      <c r="F32" s="64">
        <v>0</v>
      </c>
    </row>
    <row r="33" spans="1:6">
      <c r="A33" s="63" t="s">
        <v>234</v>
      </c>
      <c r="B33" s="64"/>
      <c r="C33" s="64"/>
      <c r="D33" s="64"/>
      <c r="E33" s="64"/>
      <c r="F33" s="64">
        <v>0</v>
      </c>
    </row>
    <row r="34" spans="1:6">
      <c r="A34" s="63" t="s">
        <v>235</v>
      </c>
      <c r="B34" s="64"/>
      <c r="C34" s="64"/>
      <c r="D34" s="64"/>
      <c r="E34" s="64"/>
      <c r="F34" s="64">
        <v>0</v>
      </c>
    </row>
    <row r="35" spans="1:6">
      <c r="A35" s="63" t="s">
        <v>236</v>
      </c>
      <c r="B35" s="64"/>
      <c r="C35" s="64"/>
      <c r="D35" s="64"/>
      <c r="E35" s="64"/>
      <c r="F35" s="64">
        <v>0</v>
      </c>
    </row>
    <row r="36" spans="1:6">
      <c r="A36" s="63" t="s">
        <v>237</v>
      </c>
      <c r="B36" s="64"/>
      <c r="C36" s="64"/>
      <c r="D36" s="64"/>
      <c r="E36" s="64"/>
      <c r="F36" s="64">
        <v>0</v>
      </c>
    </row>
    <row r="37" spans="1:6">
      <c r="A37" s="63" t="s">
        <v>238</v>
      </c>
      <c r="B37" s="64"/>
      <c r="C37" s="64"/>
      <c r="D37" s="64"/>
      <c r="E37" s="64"/>
      <c r="F37" s="64">
        <v>0</v>
      </c>
    </row>
    <row r="38" spans="1:6">
      <c r="A38" s="63" t="s">
        <v>239</v>
      </c>
      <c r="B38" s="64"/>
      <c r="C38" s="64">
        <v>581130.54999999993</v>
      </c>
      <c r="D38" s="64"/>
      <c r="E38" s="64"/>
      <c r="F38" s="64">
        <v>581130.54999999993</v>
      </c>
    </row>
    <row r="39" spans="1:6">
      <c r="A39" s="63" t="s">
        <v>240</v>
      </c>
      <c r="B39" s="64">
        <v>991.66000000000008</v>
      </c>
      <c r="C39" s="64"/>
      <c r="D39" s="64">
        <v>1517.31</v>
      </c>
      <c r="E39" s="64">
        <v>991.67000000000007</v>
      </c>
      <c r="F39" s="64">
        <v>3500.6400000000003</v>
      </c>
    </row>
    <row r="40" spans="1:6">
      <c r="A40" s="63" t="s">
        <v>241</v>
      </c>
      <c r="B40" s="64">
        <v>205719.51000000004</v>
      </c>
      <c r="C40" s="64"/>
      <c r="D40" s="64">
        <v>231456.2</v>
      </c>
      <c r="E40" s="64">
        <v>216736.93</v>
      </c>
      <c r="F40" s="64">
        <v>653912.64000000013</v>
      </c>
    </row>
    <row r="41" spans="1:6">
      <c r="A41" s="63" t="s">
        <v>242</v>
      </c>
      <c r="B41" s="64">
        <v>34098.589999999997</v>
      </c>
      <c r="C41" s="64"/>
      <c r="D41" s="64">
        <v>556807.5</v>
      </c>
      <c r="E41" s="64">
        <v>230896.58</v>
      </c>
      <c r="F41" s="64">
        <v>821802.66999999993</v>
      </c>
    </row>
    <row r="42" spans="1:6">
      <c r="A42" s="63" t="s">
        <v>243</v>
      </c>
      <c r="B42" s="64">
        <v>1733728.3399999996</v>
      </c>
      <c r="C42" s="64"/>
      <c r="D42" s="64">
        <v>1310598.6199999996</v>
      </c>
      <c r="E42" s="64">
        <v>1029470.3099999999</v>
      </c>
      <c r="F42" s="64">
        <v>4073797.2699999991</v>
      </c>
    </row>
    <row r="43" spans="1:6">
      <c r="A43" s="63" t="s">
        <v>244</v>
      </c>
      <c r="B43" s="64">
        <v>103716.34</v>
      </c>
      <c r="C43" s="64">
        <v>2518988.8799999994</v>
      </c>
      <c r="D43" s="64">
        <v>61715.57</v>
      </c>
      <c r="E43" s="64">
        <v>80481.94</v>
      </c>
      <c r="F43" s="64">
        <v>2764902.7299999991</v>
      </c>
    </row>
    <row r="44" spans="1:6">
      <c r="A44" s="63" t="s">
        <v>245</v>
      </c>
      <c r="B44" s="64">
        <v>850</v>
      </c>
      <c r="C44" s="64">
        <v>14131.39</v>
      </c>
      <c r="D44" s="64">
        <v>850</v>
      </c>
      <c r="E44" s="64">
        <v>2000.08</v>
      </c>
      <c r="F44" s="64">
        <v>17831.47</v>
      </c>
    </row>
    <row r="45" spans="1:6">
      <c r="A45" s="63" t="s">
        <v>246</v>
      </c>
      <c r="B45" s="64"/>
      <c r="C45" s="64">
        <v>3872.11</v>
      </c>
      <c r="D45" s="64"/>
      <c r="E45" s="64"/>
      <c r="F45" s="64">
        <v>3872.11</v>
      </c>
    </row>
    <row r="46" spans="1:6">
      <c r="A46" s="63" t="s">
        <v>247</v>
      </c>
      <c r="B46" s="64">
        <v>21014.89</v>
      </c>
      <c r="C46" s="64">
        <v>258242.65999999997</v>
      </c>
      <c r="D46" s="64">
        <v>41879.360000000001</v>
      </c>
      <c r="E46" s="64">
        <v>37671.270000000004</v>
      </c>
      <c r="F46" s="64">
        <v>358808.18</v>
      </c>
    </row>
    <row r="47" spans="1:6">
      <c r="A47" s="63" t="s">
        <v>248</v>
      </c>
      <c r="B47" s="64"/>
      <c r="C47" s="64">
        <v>1290827.3799999999</v>
      </c>
      <c r="D47" s="64"/>
      <c r="E47" s="64"/>
      <c r="F47" s="64">
        <v>1290827.3799999999</v>
      </c>
    </row>
    <row r="48" spans="1:6">
      <c r="A48" s="63" t="s">
        <v>249</v>
      </c>
      <c r="B48" s="64">
        <v>138503.72999999998</v>
      </c>
      <c r="C48" s="64">
        <v>514138.80000000005</v>
      </c>
      <c r="D48" s="64">
        <v>189659.75000000006</v>
      </c>
      <c r="E48" s="64">
        <v>131538.34000000003</v>
      </c>
      <c r="F48" s="64">
        <v>973840.62000000011</v>
      </c>
    </row>
    <row r="49" spans="1:6">
      <c r="A49" s="63" t="s">
        <v>250</v>
      </c>
      <c r="B49" s="64"/>
      <c r="C49" s="64">
        <v>116967.66999999993</v>
      </c>
      <c r="D49" s="64"/>
      <c r="E49" s="64"/>
      <c r="F49" s="64">
        <v>116967.66999999993</v>
      </c>
    </row>
    <row r="50" spans="1:6">
      <c r="A50" s="63" t="s">
        <v>251</v>
      </c>
      <c r="B50" s="64">
        <v>307323.94000000006</v>
      </c>
      <c r="C50" s="64">
        <v>1710062.6099999999</v>
      </c>
      <c r="D50" s="64">
        <v>367755.14999999997</v>
      </c>
      <c r="E50" s="64">
        <v>360741.29000000004</v>
      </c>
      <c r="F50" s="64">
        <v>2745882.9899999998</v>
      </c>
    </row>
    <row r="51" spans="1:6">
      <c r="A51" s="63" t="s">
        <v>252</v>
      </c>
      <c r="B51" s="64"/>
      <c r="C51" s="64">
        <v>229.75</v>
      </c>
      <c r="D51" s="64"/>
      <c r="E51" s="64"/>
      <c r="F51" s="64">
        <v>229.75</v>
      </c>
    </row>
    <row r="52" spans="1:6">
      <c r="A52" s="63" t="s">
        <v>253</v>
      </c>
      <c r="B52" s="64"/>
      <c r="C52" s="64">
        <v>1130800.3700000001</v>
      </c>
      <c r="D52" s="64"/>
      <c r="E52" s="64"/>
      <c r="F52" s="64">
        <v>1130800.3700000001</v>
      </c>
    </row>
    <row r="53" spans="1:6">
      <c r="A53" s="63" t="s">
        <v>254</v>
      </c>
      <c r="B53" s="64"/>
      <c r="C53" s="64">
        <v>371737.60000000009</v>
      </c>
      <c r="D53" s="64"/>
      <c r="E53" s="64"/>
      <c r="F53" s="64">
        <v>371737.60000000009</v>
      </c>
    </row>
    <row r="54" spans="1:6">
      <c r="A54" s="63" t="s">
        <v>255</v>
      </c>
      <c r="B54" s="64">
        <v>9541.86</v>
      </c>
      <c r="C54" s="64">
        <v>1409590.0199999993</v>
      </c>
      <c r="D54" s="64">
        <v>28577.38</v>
      </c>
      <c r="E54" s="64">
        <v>164169.50999999998</v>
      </c>
      <c r="F54" s="64">
        <v>1611878.7699999993</v>
      </c>
    </row>
    <row r="55" spans="1:6">
      <c r="A55" s="63" t="s">
        <v>256</v>
      </c>
      <c r="B55" s="64">
        <v>851142.5499999997</v>
      </c>
      <c r="C55" s="64">
        <v>8173.64</v>
      </c>
      <c r="D55" s="64">
        <v>1005834.2400000001</v>
      </c>
      <c r="E55" s="64">
        <v>852466.38000000024</v>
      </c>
      <c r="F55" s="64">
        <v>2717616.81</v>
      </c>
    </row>
    <row r="56" spans="1:6">
      <c r="A56" s="63" t="s">
        <v>257</v>
      </c>
      <c r="B56" s="64"/>
      <c r="C56" s="64">
        <v>122576.26000000001</v>
      </c>
      <c r="D56" s="64"/>
      <c r="E56" s="64"/>
      <c r="F56" s="64">
        <v>122576.26000000001</v>
      </c>
    </row>
    <row r="57" spans="1:6">
      <c r="A57" s="63" t="s">
        <v>258</v>
      </c>
      <c r="B57" s="64"/>
      <c r="C57" s="64">
        <v>4436510.09</v>
      </c>
      <c r="D57" s="64"/>
      <c r="E57" s="64"/>
      <c r="F57" s="64">
        <v>4436510.09</v>
      </c>
    </row>
    <row r="58" spans="1:6">
      <c r="A58" s="63" t="s">
        <v>259</v>
      </c>
      <c r="B58" s="64"/>
      <c r="C58" s="64">
        <v>325564.41999999993</v>
      </c>
      <c r="D58" s="64"/>
      <c r="E58" s="64"/>
      <c r="F58" s="64">
        <v>325564.41999999993</v>
      </c>
    </row>
    <row r="59" spans="1:6">
      <c r="A59" s="63" t="s">
        <v>260</v>
      </c>
      <c r="B59" s="64"/>
      <c r="C59" s="64">
        <v>112619</v>
      </c>
      <c r="D59" s="64"/>
      <c r="E59" s="64"/>
      <c r="F59" s="64">
        <v>112619</v>
      </c>
    </row>
    <row r="60" spans="1:6">
      <c r="A60" s="63" t="s">
        <v>261</v>
      </c>
      <c r="B60" s="64"/>
      <c r="C60" s="64">
        <v>1213236.22</v>
      </c>
      <c r="D60" s="64"/>
      <c r="E60" s="64"/>
      <c r="F60" s="64">
        <v>1213236.22</v>
      </c>
    </row>
    <row r="61" spans="1:6">
      <c r="A61" s="63" t="s">
        <v>262</v>
      </c>
      <c r="B61" s="64">
        <v>368391.17000000004</v>
      </c>
      <c r="C61" s="64">
        <v>904655.05</v>
      </c>
      <c r="D61" s="64">
        <v>318571.62</v>
      </c>
      <c r="E61" s="64">
        <v>298284.98000000004</v>
      </c>
      <c r="F61" s="64">
        <v>1889902.8200000003</v>
      </c>
    </row>
    <row r="62" spans="1:6">
      <c r="A62" s="63" t="s">
        <v>80</v>
      </c>
      <c r="B62" s="64"/>
      <c r="C62" s="64">
        <v>1049711.51</v>
      </c>
      <c r="D62" s="64"/>
      <c r="E62" s="64"/>
      <c r="F62" s="64">
        <v>1049711.51</v>
      </c>
    </row>
    <row r="63" spans="1:6">
      <c r="A63" s="63" t="s">
        <v>263</v>
      </c>
      <c r="B63" s="64">
        <v>2497.59</v>
      </c>
      <c r="C63" s="64"/>
      <c r="D63" s="64">
        <v>9414.6799999999985</v>
      </c>
      <c r="E63" s="64">
        <v>1001.14</v>
      </c>
      <c r="F63" s="64">
        <v>12913.409999999998</v>
      </c>
    </row>
    <row r="64" spans="1:6">
      <c r="A64" s="63" t="s">
        <v>264</v>
      </c>
      <c r="B64" s="64">
        <v>153607.57</v>
      </c>
      <c r="C64" s="64"/>
      <c r="D64" s="64">
        <v>136304.37000000002</v>
      </c>
      <c r="E64" s="64">
        <v>129336.69</v>
      </c>
      <c r="F64" s="64">
        <v>419248.63000000006</v>
      </c>
    </row>
    <row r="65" spans="1:6">
      <c r="A65" s="63" t="s">
        <v>265</v>
      </c>
      <c r="B65" s="64"/>
      <c r="C65" s="64">
        <v>13794.04</v>
      </c>
      <c r="D65" s="64"/>
      <c r="E65" s="64"/>
      <c r="F65" s="64">
        <v>13794.04</v>
      </c>
    </row>
    <row r="66" spans="1:6">
      <c r="A66" s="63" t="s">
        <v>266</v>
      </c>
      <c r="B66" s="64"/>
      <c r="C66" s="64"/>
      <c r="D66" s="64"/>
      <c r="E66" s="64"/>
      <c r="F66" s="64">
        <v>0</v>
      </c>
    </row>
    <row r="67" spans="1:6">
      <c r="A67" s="63" t="s">
        <v>267</v>
      </c>
      <c r="B67" s="64">
        <v>1847.38</v>
      </c>
      <c r="C67" s="64">
        <v>82116.769999999975</v>
      </c>
      <c r="D67" s="64"/>
      <c r="E67" s="64">
        <v>1785.1299999999997</v>
      </c>
      <c r="F67" s="64">
        <v>85749.279999999984</v>
      </c>
    </row>
    <row r="68" spans="1:6">
      <c r="A68" s="63" t="s">
        <v>268</v>
      </c>
      <c r="B68" s="64"/>
      <c r="C68" s="64">
        <v>148.57</v>
      </c>
      <c r="D68" s="64"/>
      <c r="E68" s="64"/>
      <c r="F68" s="64">
        <v>148.57</v>
      </c>
    </row>
    <row r="69" spans="1:6">
      <c r="A69" s="63" t="s">
        <v>269</v>
      </c>
      <c r="B69" s="64"/>
      <c r="C69" s="64">
        <v>451275.09000000014</v>
      </c>
      <c r="D69" s="64"/>
      <c r="E69" s="64"/>
      <c r="F69" s="64">
        <v>451275.09000000014</v>
      </c>
    </row>
    <row r="70" spans="1:6">
      <c r="A70" s="63" t="s">
        <v>270</v>
      </c>
      <c r="B70" s="64"/>
      <c r="C70" s="64">
        <v>507590.48999999982</v>
      </c>
      <c r="D70" s="64"/>
      <c r="E70" s="64"/>
      <c r="F70" s="64">
        <v>507590.48999999982</v>
      </c>
    </row>
    <row r="71" spans="1:6">
      <c r="A71" s="63" t="s">
        <v>271</v>
      </c>
      <c r="B71" s="64"/>
      <c r="C71" s="64">
        <v>1960961.19</v>
      </c>
      <c r="D71" s="64"/>
      <c r="E71" s="64"/>
      <c r="F71" s="64">
        <v>1960961.19</v>
      </c>
    </row>
    <row r="72" spans="1:6">
      <c r="A72" s="63" t="s">
        <v>272</v>
      </c>
      <c r="B72" s="64"/>
      <c r="C72" s="64">
        <v>2574133.4000000046</v>
      </c>
      <c r="D72" s="64"/>
      <c r="E72" s="64">
        <v>2711.02</v>
      </c>
      <c r="F72" s="64">
        <v>2576844.4200000046</v>
      </c>
    </row>
    <row r="73" spans="1:6">
      <c r="A73" s="63" t="s">
        <v>273</v>
      </c>
      <c r="B73" s="64"/>
      <c r="C73" s="64"/>
      <c r="D73" s="64"/>
      <c r="E73" s="64">
        <v>276.5</v>
      </c>
      <c r="F73" s="64">
        <v>276.5</v>
      </c>
    </row>
    <row r="74" spans="1:6">
      <c r="A74" s="63" t="s">
        <v>274</v>
      </c>
      <c r="B74" s="64">
        <v>150894.01</v>
      </c>
      <c r="C74" s="64"/>
      <c r="D74" s="64">
        <v>169135.39</v>
      </c>
      <c r="E74" s="64">
        <v>10229.06</v>
      </c>
      <c r="F74" s="64">
        <v>330258.46000000002</v>
      </c>
    </row>
    <row r="75" spans="1:6">
      <c r="A75" s="63" t="s">
        <v>275</v>
      </c>
      <c r="B75" s="64">
        <v>7929.71</v>
      </c>
      <c r="C75" s="64"/>
      <c r="D75" s="64">
        <v>8138.85</v>
      </c>
      <c r="E75" s="64">
        <v>200576.25999999998</v>
      </c>
      <c r="F75" s="64">
        <v>216644.81999999998</v>
      </c>
    </row>
    <row r="76" spans="1:6">
      <c r="A76" s="63" t="s">
        <v>276</v>
      </c>
      <c r="B76" s="64"/>
      <c r="C76" s="64">
        <v>5783212.6600000001</v>
      </c>
      <c r="D76" s="64"/>
      <c r="E76" s="64"/>
      <c r="F76" s="64">
        <v>5783212.6600000001</v>
      </c>
    </row>
    <row r="77" spans="1:6">
      <c r="A77" s="63" t="s">
        <v>277</v>
      </c>
      <c r="B77" s="64"/>
      <c r="C77" s="64">
        <v>315487.14</v>
      </c>
      <c r="D77" s="64"/>
      <c r="E77" s="64"/>
      <c r="F77" s="64">
        <v>315487.14</v>
      </c>
    </row>
    <row r="78" spans="1:6">
      <c r="A78" s="63" t="s">
        <v>278</v>
      </c>
      <c r="B78" s="64"/>
      <c r="C78" s="64">
        <v>497435.26000000007</v>
      </c>
      <c r="D78" s="64"/>
      <c r="E78" s="64"/>
      <c r="F78" s="64">
        <v>497435.26000000007</v>
      </c>
    </row>
    <row r="79" spans="1:6">
      <c r="A79" s="63" t="s">
        <v>279</v>
      </c>
      <c r="B79" s="64"/>
      <c r="C79" s="64">
        <v>21800.22</v>
      </c>
      <c r="D79" s="64"/>
      <c r="E79" s="64"/>
      <c r="F79" s="64">
        <v>21800.22</v>
      </c>
    </row>
    <row r="80" spans="1:6">
      <c r="A80" s="63" t="s">
        <v>280</v>
      </c>
      <c r="B80" s="64"/>
      <c r="C80" s="64"/>
      <c r="D80" s="64"/>
      <c r="E80" s="64"/>
      <c r="F80" s="64">
        <v>0</v>
      </c>
    </row>
    <row r="81" spans="1:6">
      <c r="A81" s="63" t="s">
        <v>281</v>
      </c>
      <c r="B81" s="64"/>
      <c r="C81" s="64"/>
      <c r="D81" s="64"/>
      <c r="E81" s="64"/>
      <c r="F81" s="64">
        <v>0</v>
      </c>
    </row>
    <row r="82" spans="1:6">
      <c r="A82" s="63" t="s">
        <v>282</v>
      </c>
      <c r="B82" s="64">
        <v>2240</v>
      </c>
      <c r="C82" s="64">
        <v>229827.71999999997</v>
      </c>
      <c r="D82" s="64">
        <v>6575</v>
      </c>
      <c r="E82" s="64">
        <v>6798</v>
      </c>
      <c r="F82" s="64">
        <v>245440.71999999997</v>
      </c>
    </row>
    <row r="83" spans="1:6">
      <c r="A83" s="63" t="s">
        <v>283</v>
      </c>
      <c r="B83" s="64"/>
      <c r="C83" s="64">
        <v>939836.65000000212</v>
      </c>
      <c r="D83" s="64"/>
      <c r="E83" s="64">
        <v>7165.61</v>
      </c>
      <c r="F83" s="64">
        <v>947002.2600000021</v>
      </c>
    </row>
    <row r="84" spans="1:6">
      <c r="A84" s="63" t="s">
        <v>284</v>
      </c>
      <c r="B84" s="64"/>
      <c r="C84" s="64"/>
      <c r="D84" s="64"/>
      <c r="E84" s="64"/>
      <c r="F84" s="64">
        <v>0</v>
      </c>
    </row>
    <row r="85" spans="1:6">
      <c r="A85" s="63" t="s">
        <v>176</v>
      </c>
      <c r="B85" s="64"/>
      <c r="C85" s="64">
        <v>6727255.2199999979</v>
      </c>
      <c r="D85" s="64"/>
      <c r="E85" s="64"/>
      <c r="F85" s="64">
        <v>6727255.2199999979</v>
      </c>
    </row>
    <row r="86" spans="1:6" ht="14.4">
      <c r="A86" s="65" t="s">
        <v>149</v>
      </c>
      <c r="B86" s="66">
        <v>4117065.6899999985</v>
      </c>
      <c r="C86" s="66">
        <v>44479612.140000001</v>
      </c>
      <c r="D86" s="66">
        <v>4473548.5399999991</v>
      </c>
      <c r="E86" s="66">
        <v>3843155.9</v>
      </c>
      <c r="F86" s="66">
        <v>56913382.270000003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"/>
    </sheetView>
  </sheetViews>
  <sheetFormatPr defaultRowHeight="13.2"/>
  <cols>
    <col min="1" max="1" width="54.5546875" customWidth="1"/>
    <col min="2" max="2" width="16.33203125" customWidth="1"/>
    <col min="3" max="3" width="24.33203125" customWidth="1"/>
    <col min="4" max="5" width="12.44140625" customWidth="1"/>
    <col min="6" max="7" width="13.5546875" customWidth="1"/>
    <col min="8" max="8" width="22.5546875" bestFit="1" customWidth="1"/>
    <col min="9" max="9" width="20" customWidth="1"/>
    <col min="10" max="10" width="24.33203125" bestFit="1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bestFit="1" customWidth="1"/>
    <col min="17" max="17" width="11" bestFit="1" customWidth="1"/>
    <col min="18" max="18" width="12" bestFit="1" customWidth="1"/>
    <col min="19" max="19" width="27.44140625" bestFit="1" customWidth="1"/>
    <col min="20" max="20" width="25.109375" bestFit="1" customWidth="1"/>
    <col min="21" max="21" width="25.88671875" bestFit="1" customWidth="1"/>
    <col min="22" max="22" width="20.6640625" bestFit="1" customWidth="1"/>
    <col min="23" max="23" width="24.33203125" bestFit="1" customWidth="1"/>
    <col min="24" max="24" width="22.5546875" bestFit="1" customWidth="1"/>
    <col min="25" max="25" width="20.33203125" bestFit="1" customWidth="1"/>
    <col min="26" max="26" width="22.6640625" bestFit="1" customWidth="1"/>
    <col min="27" max="27" width="30.88671875" bestFit="1" customWidth="1"/>
    <col min="28" max="29" width="21.6640625" bestFit="1" customWidth="1"/>
    <col min="30" max="30" width="21.44140625" bestFit="1" customWidth="1"/>
    <col min="31" max="31" width="18.44140625" bestFit="1" customWidth="1"/>
    <col min="32" max="32" width="30.6640625" bestFit="1" customWidth="1"/>
    <col min="33" max="33" width="29.6640625" bestFit="1" customWidth="1"/>
    <col min="34" max="34" width="19.109375" bestFit="1" customWidth="1"/>
    <col min="35" max="35" width="17.5546875" bestFit="1" customWidth="1"/>
    <col min="36" max="36" width="15.44140625" bestFit="1" customWidth="1"/>
    <col min="37" max="37" width="26.33203125" bestFit="1" customWidth="1"/>
    <col min="38" max="38" width="23.88671875" bestFit="1" customWidth="1"/>
    <col min="39" max="39" width="27.6640625" bestFit="1" customWidth="1"/>
    <col min="40" max="40" width="20.6640625" bestFit="1" customWidth="1"/>
    <col min="41" max="41" width="26.109375" bestFit="1" customWidth="1"/>
    <col min="42" max="42" width="29" bestFit="1" customWidth="1"/>
    <col min="43" max="43" width="27.33203125" bestFit="1" customWidth="1"/>
    <col min="44" max="44" width="29.33203125" bestFit="1" customWidth="1"/>
    <col min="45" max="45" width="28.5546875" bestFit="1" customWidth="1"/>
    <col min="46" max="46" width="29.109375" bestFit="1" customWidth="1"/>
    <col min="47" max="47" width="20.44140625" bestFit="1" customWidth="1"/>
    <col min="48" max="48" width="28.109375" bestFit="1" customWidth="1"/>
    <col min="49" max="49" width="29" bestFit="1" customWidth="1"/>
    <col min="50" max="50" width="29.109375" bestFit="1" customWidth="1"/>
    <col min="51" max="51" width="29.44140625" bestFit="1" customWidth="1"/>
    <col min="52" max="52" width="32.88671875" bestFit="1" customWidth="1"/>
    <col min="53" max="54" width="25.5546875" bestFit="1" customWidth="1"/>
    <col min="55" max="55" width="28" bestFit="1" customWidth="1"/>
    <col min="56" max="56" width="25.33203125" bestFit="1" customWidth="1"/>
    <col min="57" max="57" width="29" bestFit="1" customWidth="1"/>
    <col min="58" max="58" width="23.109375" bestFit="1" customWidth="1"/>
    <col min="59" max="59" width="27" bestFit="1" customWidth="1"/>
    <col min="60" max="60" width="29" bestFit="1" customWidth="1"/>
    <col min="61" max="61" width="23" bestFit="1" customWidth="1"/>
    <col min="62" max="62" width="26" bestFit="1" customWidth="1"/>
    <col min="63" max="63" width="24" bestFit="1" customWidth="1"/>
    <col min="64" max="64" width="26.33203125" bestFit="1" customWidth="1"/>
    <col min="65" max="65" width="28.5546875" bestFit="1" customWidth="1"/>
    <col min="66" max="66" width="16.6640625" bestFit="1" customWidth="1"/>
    <col min="67" max="67" width="27" bestFit="1" customWidth="1"/>
    <col min="68" max="68" width="31.33203125" bestFit="1" customWidth="1"/>
    <col min="69" max="69" width="21.44140625" bestFit="1" customWidth="1"/>
    <col min="70" max="70" width="27.109375" bestFit="1" customWidth="1"/>
    <col min="71" max="71" width="16.5546875" bestFit="1" customWidth="1"/>
    <col min="72" max="72" width="24.109375" bestFit="1" customWidth="1"/>
    <col min="73" max="73" width="23.6640625" bestFit="1" customWidth="1"/>
    <col min="74" max="74" width="16" bestFit="1" customWidth="1"/>
    <col min="75" max="75" width="28.109375" bestFit="1" customWidth="1"/>
    <col min="76" max="76" width="25.5546875" bestFit="1" customWidth="1"/>
    <col min="77" max="77" width="26.44140625" bestFit="1" customWidth="1"/>
    <col min="78" max="78" width="25.88671875" bestFit="1" customWidth="1"/>
    <col min="79" max="79" width="27.44140625" bestFit="1" customWidth="1"/>
    <col min="80" max="80" width="21.5546875" bestFit="1" customWidth="1"/>
    <col min="81" max="81" width="22.88671875" bestFit="1" customWidth="1"/>
    <col min="82" max="82" width="20.88671875" bestFit="1" customWidth="1"/>
    <col min="83" max="83" width="16.33203125" bestFit="1" customWidth="1"/>
    <col min="84" max="84" width="27" bestFit="1" customWidth="1"/>
    <col min="85" max="85" width="18.109375" bestFit="1" customWidth="1"/>
    <col min="86" max="86" width="16.5546875" bestFit="1" customWidth="1"/>
    <col min="87" max="87" width="25.6640625" bestFit="1" customWidth="1"/>
    <col min="88" max="88" width="28.44140625" bestFit="1" customWidth="1"/>
    <col min="89" max="89" width="20.33203125" bestFit="1" customWidth="1"/>
    <col min="90" max="90" width="21.88671875" bestFit="1" customWidth="1"/>
    <col min="91" max="91" width="21.6640625" bestFit="1" customWidth="1"/>
    <col min="92" max="92" width="29.33203125" bestFit="1" customWidth="1"/>
    <col min="93" max="93" width="25.109375" bestFit="1" customWidth="1"/>
    <col min="94" max="94" width="23.5546875" bestFit="1" customWidth="1"/>
    <col min="95" max="95" width="16.33203125" bestFit="1" customWidth="1"/>
    <col min="96" max="96" width="20.44140625" bestFit="1" customWidth="1"/>
    <col min="97" max="97" width="25" bestFit="1" customWidth="1"/>
    <col min="98" max="98" width="20.44140625" bestFit="1" customWidth="1"/>
    <col min="99" max="99" width="27.44140625" bestFit="1" customWidth="1"/>
    <col min="100" max="100" width="30.88671875" bestFit="1" customWidth="1"/>
    <col min="101" max="101" width="20.5546875" bestFit="1" customWidth="1"/>
    <col min="102" max="102" width="29.44140625" bestFit="1" customWidth="1"/>
    <col min="103" max="103" width="28" bestFit="1" customWidth="1"/>
    <col min="104" max="104" width="17.33203125" bestFit="1" customWidth="1"/>
    <col min="105" max="105" width="16.6640625" bestFit="1" customWidth="1"/>
    <col min="106" max="106" width="17.44140625" bestFit="1" customWidth="1"/>
    <col min="107" max="107" width="15.109375" bestFit="1" customWidth="1"/>
    <col min="108" max="109" width="21.5546875" bestFit="1" customWidth="1"/>
    <col min="110" max="110" width="24.88671875" bestFit="1" customWidth="1"/>
    <col min="111" max="111" width="26.33203125" bestFit="1" customWidth="1"/>
    <col min="112" max="112" width="25.109375" bestFit="1" customWidth="1"/>
    <col min="113" max="113" width="22.6640625" bestFit="1" customWidth="1"/>
    <col min="114" max="114" width="22.88671875" bestFit="1" customWidth="1"/>
    <col min="115" max="115" width="22.33203125" bestFit="1" customWidth="1"/>
    <col min="116" max="116" width="22.88671875" bestFit="1" customWidth="1"/>
    <col min="117" max="117" width="23.44140625" bestFit="1" customWidth="1"/>
    <col min="118" max="118" width="25.88671875" bestFit="1" customWidth="1"/>
    <col min="119" max="119" width="22" bestFit="1" customWidth="1"/>
    <col min="120" max="120" width="15.33203125" bestFit="1" customWidth="1"/>
    <col min="121" max="121" width="26.5546875" bestFit="1" customWidth="1"/>
    <col min="122" max="122" width="26.44140625" bestFit="1" customWidth="1"/>
    <col min="123" max="123" width="16.88671875" bestFit="1" customWidth="1"/>
    <col min="124" max="124" width="17.5546875" bestFit="1" customWidth="1"/>
    <col min="125" max="125" width="16.5546875" bestFit="1" customWidth="1"/>
    <col min="126" max="126" width="20.33203125" bestFit="1" customWidth="1"/>
    <col min="127" max="127" width="20.88671875" bestFit="1" customWidth="1"/>
    <col min="128" max="128" width="16.33203125" bestFit="1" customWidth="1"/>
    <col min="129" max="129" width="23.33203125" bestFit="1" customWidth="1"/>
    <col min="130" max="130" width="22.5546875" bestFit="1" customWidth="1"/>
    <col min="131" max="131" width="25.88671875" bestFit="1" customWidth="1"/>
    <col min="132" max="132" width="25.5546875" bestFit="1" customWidth="1"/>
    <col min="133" max="133" width="26.109375" bestFit="1" customWidth="1"/>
    <col min="134" max="134" width="13.5546875" bestFit="1" customWidth="1"/>
    <col min="135" max="135" width="13.88671875" bestFit="1" customWidth="1"/>
    <col min="136" max="136" width="22.5546875" bestFit="1" customWidth="1"/>
    <col min="137" max="137" width="21.5546875" bestFit="1" customWidth="1"/>
    <col min="138" max="138" width="21" bestFit="1" customWidth="1"/>
    <col min="139" max="139" width="25.33203125" bestFit="1" customWidth="1"/>
    <col min="140" max="140" width="26.33203125" bestFit="1" customWidth="1"/>
    <col min="141" max="141" width="20" bestFit="1" customWidth="1"/>
    <col min="142" max="142" width="31.109375" bestFit="1" customWidth="1"/>
    <col min="143" max="143" width="20.88671875" bestFit="1" customWidth="1"/>
    <col min="144" max="144" width="27" bestFit="1" customWidth="1"/>
    <col min="145" max="145" width="24.33203125" bestFit="1" customWidth="1"/>
    <col min="146" max="146" width="25.88671875" bestFit="1" customWidth="1"/>
    <col min="147" max="147" width="24.33203125" bestFit="1" customWidth="1"/>
    <col min="148" max="148" width="27.6640625" bestFit="1" customWidth="1"/>
    <col min="149" max="149" width="23.5546875" bestFit="1" customWidth="1"/>
    <col min="150" max="150" width="27" bestFit="1" customWidth="1"/>
    <col min="151" max="151" width="18.88671875" bestFit="1" customWidth="1"/>
    <col min="152" max="152" width="27.6640625" bestFit="1" customWidth="1"/>
    <col min="153" max="153" width="27.33203125" bestFit="1" customWidth="1"/>
    <col min="154" max="154" width="30.88671875" bestFit="1" customWidth="1"/>
    <col min="155" max="155" width="23.33203125" bestFit="1" customWidth="1"/>
    <col min="156" max="156" width="21.5546875" bestFit="1" customWidth="1"/>
    <col min="157" max="157" width="21.6640625" bestFit="1" customWidth="1"/>
    <col min="158" max="158" width="19.109375" bestFit="1" customWidth="1"/>
    <col min="159" max="159" width="24.109375" bestFit="1" customWidth="1"/>
    <col min="160" max="160" width="20.6640625" bestFit="1" customWidth="1"/>
    <col min="161" max="161" width="33.88671875" bestFit="1" customWidth="1"/>
    <col min="162" max="162" width="34.44140625" bestFit="1" customWidth="1"/>
    <col min="163" max="163" width="28.109375" bestFit="1" customWidth="1"/>
    <col min="164" max="164" width="33.109375" bestFit="1" customWidth="1"/>
    <col min="165" max="165" width="23.5546875" bestFit="1" customWidth="1"/>
    <col min="166" max="166" width="28.88671875" bestFit="1" customWidth="1"/>
    <col min="167" max="167" width="31" bestFit="1" customWidth="1"/>
    <col min="168" max="168" width="18.6640625" bestFit="1" customWidth="1"/>
    <col min="169" max="169" width="23.5546875" bestFit="1" customWidth="1"/>
    <col min="170" max="170" width="26" bestFit="1" customWidth="1"/>
    <col min="171" max="171" width="32.6640625" bestFit="1" customWidth="1"/>
    <col min="172" max="172" width="25" bestFit="1" customWidth="1"/>
    <col min="173" max="173" width="24.5546875" bestFit="1" customWidth="1"/>
    <col min="174" max="174" width="23.109375" bestFit="1" customWidth="1"/>
    <col min="175" max="175" width="27.6640625" bestFit="1" customWidth="1"/>
    <col min="176" max="176" width="25.6640625" bestFit="1" customWidth="1"/>
    <col min="177" max="177" width="29.88671875" bestFit="1" customWidth="1"/>
    <col min="178" max="178" width="21" bestFit="1" customWidth="1"/>
    <col min="179" max="179" width="23.5546875" bestFit="1" customWidth="1"/>
    <col min="180" max="180" width="22" bestFit="1" customWidth="1"/>
    <col min="181" max="181" width="20.33203125" bestFit="1" customWidth="1"/>
    <col min="182" max="183" width="18.5546875" bestFit="1" customWidth="1"/>
    <col min="184" max="184" width="19" bestFit="1" customWidth="1"/>
    <col min="185" max="185" width="17.44140625" bestFit="1" customWidth="1"/>
    <col min="186" max="186" width="15.6640625" bestFit="1" customWidth="1"/>
    <col min="187" max="188" width="22.88671875" bestFit="1" customWidth="1"/>
    <col min="189" max="189" width="27.33203125" bestFit="1" customWidth="1"/>
    <col min="190" max="190" width="23.6640625" bestFit="1" customWidth="1"/>
    <col min="191" max="191" width="14.88671875" bestFit="1" customWidth="1"/>
    <col min="192" max="192" width="19.88671875" bestFit="1" customWidth="1"/>
    <col min="193" max="193" width="20.44140625" bestFit="1" customWidth="1"/>
    <col min="194" max="194" width="20" bestFit="1" customWidth="1"/>
    <col min="195" max="195" width="18" bestFit="1" customWidth="1"/>
    <col min="196" max="196" width="24.44140625" bestFit="1" customWidth="1"/>
    <col min="197" max="197" width="23.33203125" bestFit="1" customWidth="1"/>
    <col min="198" max="198" width="21.6640625" bestFit="1" customWidth="1"/>
    <col min="199" max="199" width="15.6640625" bestFit="1" customWidth="1"/>
    <col min="200" max="200" width="25.109375" bestFit="1" customWidth="1"/>
    <col min="201" max="201" width="26.109375" bestFit="1" customWidth="1"/>
    <col min="202" max="202" width="23.6640625" bestFit="1" customWidth="1"/>
    <col min="203" max="203" width="28.5546875" bestFit="1" customWidth="1"/>
    <col min="204" max="204" width="34.5546875" bestFit="1" customWidth="1"/>
    <col min="205" max="205" width="20.44140625" bestFit="1" customWidth="1"/>
    <col min="206" max="206" width="19.109375" bestFit="1" customWidth="1"/>
    <col min="207" max="207" width="17" bestFit="1" customWidth="1"/>
    <col min="208" max="208" width="20.33203125" bestFit="1" customWidth="1"/>
    <col min="209" max="209" width="13.109375" bestFit="1" customWidth="1"/>
    <col min="210" max="210" width="11.33203125" bestFit="1" customWidth="1"/>
  </cols>
  <sheetData>
    <row r="1" spans="1:6">
      <c r="A1" s="13" t="s">
        <v>423</v>
      </c>
    </row>
    <row r="2" spans="1:6">
      <c r="A2" s="13" t="s">
        <v>413</v>
      </c>
    </row>
    <row r="4" spans="1:6" ht="18">
      <c r="A4" s="60" t="s">
        <v>204</v>
      </c>
    </row>
    <row r="7" spans="1:6" ht="14.4">
      <c r="A7" s="61" t="s">
        <v>205</v>
      </c>
      <c r="B7" s="61" t="s">
        <v>143</v>
      </c>
      <c r="C7" s="61"/>
      <c r="D7" s="61"/>
      <c r="E7" s="61"/>
      <c r="F7" s="61"/>
    </row>
    <row r="8" spans="1:6" ht="14.4">
      <c r="A8" s="62" t="s">
        <v>144</v>
      </c>
      <c r="B8" s="62" t="s">
        <v>145</v>
      </c>
      <c r="C8" s="62" t="s">
        <v>146</v>
      </c>
      <c r="D8" s="62" t="s">
        <v>147</v>
      </c>
      <c r="E8" s="62" t="s">
        <v>148</v>
      </c>
      <c r="F8" s="62" t="s">
        <v>149</v>
      </c>
    </row>
    <row r="9" spans="1:6">
      <c r="A9" s="63" t="s">
        <v>206</v>
      </c>
      <c r="B9" s="64"/>
      <c r="C9" s="64">
        <v>474642.22000000003</v>
      </c>
      <c r="D9" s="64"/>
      <c r="E9" s="64"/>
      <c r="F9" s="64">
        <v>474642.22000000003</v>
      </c>
    </row>
    <row r="10" spans="1:6">
      <c r="A10" s="63" t="s">
        <v>207</v>
      </c>
      <c r="B10" s="64">
        <v>4357943.1300000008</v>
      </c>
      <c r="C10" s="64"/>
      <c r="D10" s="64">
        <v>4211252</v>
      </c>
      <c r="E10" s="64">
        <v>4455475.82</v>
      </c>
      <c r="F10" s="64">
        <v>13024670.950000001</v>
      </c>
    </row>
    <row r="11" spans="1:6">
      <c r="A11" s="63" t="s">
        <v>184</v>
      </c>
      <c r="B11" s="64">
        <v>684228.20999999985</v>
      </c>
      <c r="C11" s="64"/>
      <c r="D11" s="64">
        <v>684433.54</v>
      </c>
      <c r="E11" s="64">
        <v>684228.3</v>
      </c>
      <c r="F11" s="64">
        <v>2052890.05</v>
      </c>
    </row>
    <row r="12" spans="1:6" ht="14.4">
      <c r="A12" s="65" t="s">
        <v>149</v>
      </c>
      <c r="B12" s="66">
        <v>5042171.3400000008</v>
      </c>
      <c r="C12" s="66">
        <v>474642.22000000003</v>
      </c>
      <c r="D12" s="66">
        <v>4895685.54</v>
      </c>
      <c r="E12" s="66">
        <v>5139704.12</v>
      </c>
      <c r="F12" s="66">
        <v>15552203.220000003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" sqref="B2"/>
    </sheetView>
  </sheetViews>
  <sheetFormatPr defaultRowHeight="13.2"/>
  <cols>
    <col min="1" max="1" width="42.33203125" customWidth="1"/>
    <col min="2" max="2" width="18.44140625" bestFit="1" customWidth="1"/>
    <col min="3" max="3" width="11.33203125" customWidth="1"/>
    <col min="4" max="4" width="12" bestFit="1" customWidth="1"/>
    <col min="5" max="5" width="11.6640625" customWidth="1"/>
    <col min="6" max="6" width="21.5546875" bestFit="1" customWidth="1"/>
    <col min="7" max="7" width="25.5546875" bestFit="1" customWidth="1"/>
    <col min="8" max="8" width="22.5546875" bestFit="1" customWidth="1"/>
    <col min="9" max="9" width="20" customWidth="1"/>
    <col min="10" max="10" width="24.33203125" bestFit="1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bestFit="1" customWidth="1"/>
    <col min="17" max="17" width="11" bestFit="1" customWidth="1"/>
    <col min="18" max="18" width="12" bestFit="1" customWidth="1"/>
  </cols>
  <sheetData>
    <row r="1" spans="1:2">
      <c r="A1" s="13" t="s">
        <v>424</v>
      </c>
    </row>
    <row r="2" spans="1:2">
      <c r="A2" s="13" t="s">
        <v>413</v>
      </c>
    </row>
    <row r="4" spans="1:2" ht="18">
      <c r="A4" s="60" t="s">
        <v>285</v>
      </c>
    </row>
    <row r="7" spans="1:2" ht="14.4">
      <c r="A7" s="61" t="s">
        <v>205</v>
      </c>
      <c r="B7" s="61" t="s">
        <v>143</v>
      </c>
    </row>
    <row r="8" spans="1:2" ht="14.4">
      <c r="A8" s="62" t="s">
        <v>144</v>
      </c>
      <c r="B8" s="62" t="s">
        <v>209</v>
      </c>
    </row>
    <row r="9" spans="1:2">
      <c r="A9" s="63" t="s">
        <v>210</v>
      </c>
      <c r="B9" s="64">
        <v>2338.2000000000003</v>
      </c>
    </row>
    <row r="10" spans="1:2">
      <c r="A10" s="63" t="s">
        <v>211</v>
      </c>
      <c r="B10" s="64">
        <v>968.48000000000013</v>
      </c>
    </row>
    <row r="11" spans="1:2">
      <c r="A11" s="63" t="s">
        <v>226</v>
      </c>
      <c r="B11" s="64">
        <v>19192.990000000002</v>
      </c>
    </row>
    <row r="12" spans="1:2">
      <c r="A12" s="63" t="s">
        <v>232</v>
      </c>
      <c r="B12" s="64">
        <v>1106332.2000000002</v>
      </c>
    </row>
    <row r="13" spans="1:2">
      <c r="A13" s="63" t="s">
        <v>233</v>
      </c>
      <c r="B13" s="64">
        <v>7219.53</v>
      </c>
    </row>
    <row r="14" spans="1:2">
      <c r="A14" s="63" t="s">
        <v>234</v>
      </c>
      <c r="B14" s="64">
        <v>1010723.0499999996</v>
      </c>
    </row>
    <row r="15" spans="1:2">
      <c r="A15" s="63" t="s">
        <v>235</v>
      </c>
      <c r="B15" s="64">
        <v>11343.689999999999</v>
      </c>
    </row>
    <row r="16" spans="1:2">
      <c r="A16" s="63" t="s">
        <v>236</v>
      </c>
      <c r="B16" s="64">
        <v>57491.630000000005</v>
      </c>
    </row>
    <row r="17" spans="1:2">
      <c r="A17" s="63" t="s">
        <v>237</v>
      </c>
      <c r="B17" s="64">
        <v>43282.47</v>
      </c>
    </row>
    <row r="18" spans="1:2">
      <c r="A18" s="63" t="s">
        <v>238</v>
      </c>
      <c r="B18" s="64">
        <v>150191.74</v>
      </c>
    </row>
    <row r="19" spans="1:2">
      <c r="A19" s="63" t="s">
        <v>244</v>
      </c>
      <c r="B19" s="64">
        <v>7612.92</v>
      </c>
    </row>
    <row r="20" spans="1:2">
      <c r="A20" s="63" t="s">
        <v>247</v>
      </c>
      <c r="B20" s="64">
        <v>26856.629999999997</v>
      </c>
    </row>
    <row r="21" spans="1:2">
      <c r="A21" s="63" t="s">
        <v>248</v>
      </c>
      <c r="B21" s="64">
        <v>65639.939999999988</v>
      </c>
    </row>
    <row r="22" spans="1:2">
      <c r="A22" s="63" t="s">
        <v>249</v>
      </c>
      <c r="B22" s="64">
        <v>3449.8799999999997</v>
      </c>
    </row>
    <row r="23" spans="1:2">
      <c r="A23" s="63" t="s">
        <v>257</v>
      </c>
      <c r="B23" s="64">
        <v>9066.94</v>
      </c>
    </row>
    <row r="24" spans="1:2">
      <c r="A24" s="63" t="s">
        <v>267</v>
      </c>
      <c r="B24" s="64">
        <v>39394.800000000003</v>
      </c>
    </row>
    <row r="25" spans="1:2">
      <c r="A25" s="63" t="s">
        <v>280</v>
      </c>
      <c r="B25" s="64">
        <v>643.42999999999995</v>
      </c>
    </row>
    <row r="26" spans="1:2">
      <c r="A26" s="63" t="s">
        <v>281</v>
      </c>
      <c r="B26" s="64">
        <v>929461.63</v>
      </c>
    </row>
    <row r="27" spans="1:2">
      <c r="A27" s="63" t="s">
        <v>176</v>
      </c>
      <c r="B27" s="64">
        <v>231023.88999999993</v>
      </c>
    </row>
    <row r="28" spans="1:2">
      <c r="A28" s="63" t="s">
        <v>286</v>
      </c>
      <c r="B28" s="64">
        <v>141624.42000000001</v>
      </c>
    </row>
    <row r="29" spans="1:2" ht="14.4">
      <c r="A29" s="65" t="s">
        <v>149</v>
      </c>
      <c r="B29" s="66">
        <v>3863858.459999999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3" sqref="C3"/>
    </sheetView>
  </sheetViews>
  <sheetFormatPr defaultRowHeight="13.2"/>
  <cols>
    <col min="1" max="1" width="31.44140625" customWidth="1"/>
    <col min="2" max="2" width="22.5546875" bestFit="1" customWidth="1"/>
    <col min="3" max="3" width="18.88671875" bestFit="1" customWidth="1"/>
    <col min="4" max="4" width="12.44140625" customWidth="1"/>
    <col min="5" max="5" width="11.6640625" customWidth="1"/>
    <col min="6" max="6" width="21.5546875" bestFit="1" customWidth="1"/>
    <col min="7" max="7" width="25.5546875" bestFit="1" customWidth="1"/>
    <col min="8" max="8" width="22.5546875" bestFit="1" customWidth="1"/>
    <col min="9" max="9" width="20" customWidth="1"/>
    <col min="10" max="10" width="24.33203125" bestFit="1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bestFit="1" customWidth="1"/>
    <col min="17" max="17" width="11" bestFit="1" customWidth="1"/>
    <col min="18" max="18" width="12" bestFit="1" customWidth="1"/>
  </cols>
  <sheetData>
    <row r="1" spans="1:4">
      <c r="A1" s="13" t="s">
        <v>425</v>
      </c>
    </row>
    <row r="2" spans="1:4">
      <c r="A2" s="13" t="s">
        <v>413</v>
      </c>
    </row>
    <row r="4" spans="1:4" ht="18">
      <c r="A4" s="60" t="s">
        <v>301</v>
      </c>
    </row>
    <row r="7" spans="1:4" ht="14.4">
      <c r="A7" s="61" t="s">
        <v>205</v>
      </c>
      <c r="B7" s="61" t="s">
        <v>143</v>
      </c>
      <c r="C7" s="61"/>
      <c r="D7" s="61"/>
    </row>
    <row r="8" spans="1:4" ht="14.4">
      <c r="A8" s="62" t="s">
        <v>144</v>
      </c>
      <c r="B8" s="62" t="s">
        <v>200</v>
      </c>
      <c r="C8" s="62" t="s">
        <v>201</v>
      </c>
      <c r="D8" s="62" t="s">
        <v>149</v>
      </c>
    </row>
    <row r="9" spans="1:4">
      <c r="A9" s="63" t="s">
        <v>211</v>
      </c>
      <c r="B9" s="64">
        <v>98.43</v>
      </c>
      <c r="C9" s="64">
        <v>265.62</v>
      </c>
      <c r="D9" s="64">
        <v>364.05</v>
      </c>
    </row>
    <row r="10" spans="1:4">
      <c r="A10" s="63" t="s">
        <v>212</v>
      </c>
      <c r="B10" s="64">
        <v>104146.01999999999</v>
      </c>
      <c r="C10" s="64">
        <v>68023.289999999994</v>
      </c>
      <c r="D10" s="64">
        <v>172169.31</v>
      </c>
    </row>
    <row r="11" spans="1:4">
      <c r="A11" s="63" t="s">
        <v>213</v>
      </c>
      <c r="B11" s="64">
        <v>138137.87</v>
      </c>
      <c r="C11" s="64"/>
      <c r="D11" s="64">
        <v>138137.87</v>
      </c>
    </row>
    <row r="12" spans="1:4">
      <c r="A12" s="63" t="s">
        <v>302</v>
      </c>
      <c r="B12" s="64">
        <v>10681.369999999999</v>
      </c>
      <c r="C12" s="64"/>
      <c r="D12" s="64">
        <v>10681.369999999999</v>
      </c>
    </row>
    <row r="13" spans="1:4">
      <c r="A13" s="63" t="s">
        <v>216</v>
      </c>
      <c r="B13" s="64">
        <v>3514403.19</v>
      </c>
      <c r="C13" s="64"/>
      <c r="D13" s="64">
        <v>3514403.19</v>
      </c>
    </row>
    <row r="14" spans="1:4">
      <c r="A14" s="63" t="s">
        <v>303</v>
      </c>
      <c r="B14" s="64">
        <v>-12996.16</v>
      </c>
      <c r="C14" s="64"/>
      <c r="D14" s="64">
        <v>-12996.16</v>
      </c>
    </row>
    <row r="15" spans="1:4">
      <c r="A15" s="63" t="s">
        <v>219</v>
      </c>
      <c r="B15" s="64">
        <v>12849.28</v>
      </c>
      <c r="C15" s="64"/>
      <c r="D15" s="64">
        <v>12849.28</v>
      </c>
    </row>
    <row r="16" spans="1:4">
      <c r="A16" s="63" t="s">
        <v>221</v>
      </c>
      <c r="B16" s="64">
        <v>22529.010000000002</v>
      </c>
      <c r="C16" s="64"/>
      <c r="D16" s="64">
        <v>22529.010000000002</v>
      </c>
    </row>
    <row r="17" spans="1:4">
      <c r="A17" s="63" t="s">
        <v>229</v>
      </c>
      <c r="B17" s="64">
        <v>50619.82</v>
      </c>
      <c r="C17" s="64"/>
      <c r="D17" s="64">
        <v>50619.82</v>
      </c>
    </row>
    <row r="18" spans="1:4">
      <c r="A18" s="63" t="s">
        <v>71</v>
      </c>
      <c r="B18" s="64">
        <v>70857.959999999992</v>
      </c>
      <c r="C18" s="64">
        <v>116511.06</v>
      </c>
      <c r="D18" s="64">
        <v>187369.02</v>
      </c>
    </row>
    <row r="19" spans="1:4">
      <c r="A19" s="63" t="s">
        <v>304</v>
      </c>
      <c r="B19" s="64">
        <v>178151.27</v>
      </c>
      <c r="C19" s="64"/>
      <c r="D19" s="64">
        <v>178151.27</v>
      </c>
    </row>
    <row r="20" spans="1:4">
      <c r="A20" s="63" t="s">
        <v>305</v>
      </c>
      <c r="B20" s="64"/>
      <c r="C20" s="64">
        <v>7429.5699999999988</v>
      </c>
      <c r="D20" s="64">
        <v>7429.5699999999988</v>
      </c>
    </row>
    <row r="21" spans="1:4">
      <c r="A21" s="63" t="s">
        <v>244</v>
      </c>
      <c r="B21" s="64">
        <v>116046.88</v>
      </c>
      <c r="C21" s="64">
        <v>10844.810000000001</v>
      </c>
      <c r="D21" s="64">
        <v>126891.69</v>
      </c>
    </row>
    <row r="22" spans="1:4">
      <c r="A22" s="63" t="s">
        <v>246</v>
      </c>
      <c r="B22" s="64"/>
      <c r="C22" s="64">
        <v>217436.57</v>
      </c>
      <c r="D22" s="64">
        <v>217436.57</v>
      </c>
    </row>
    <row r="23" spans="1:4">
      <c r="A23" s="63" t="s">
        <v>248</v>
      </c>
      <c r="B23" s="64"/>
      <c r="C23" s="64">
        <v>253430.83</v>
      </c>
      <c r="D23" s="64">
        <v>253430.83</v>
      </c>
    </row>
    <row r="24" spans="1:4">
      <c r="A24" s="63" t="s">
        <v>249</v>
      </c>
      <c r="B24" s="64"/>
      <c r="C24" s="64">
        <v>32796.68</v>
      </c>
      <c r="D24" s="64">
        <v>32796.68</v>
      </c>
    </row>
    <row r="25" spans="1:4">
      <c r="A25" s="63" t="s">
        <v>253</v>
      </c>
      <c r="B25" s="64">
        <v>266764.75000000006</v>
      </c>
      <c r="C25" s="64"/>
      <c r="D25" s="64">
        <v>266764.75000000006</v>
      </c>
    </row>
    <row r="26" spans="1:4">
      <c r="A26" s="63" t="s">
        <v>254</v>
      </c>
      <c r="B26" s="64">
        <v>-560.96</v>
      </c>
      <c r="C26" s="64"/>
      <c r="D26" s="64">
        <v>-560.96</v>
      </c>
    </row>
    <row r="27" spans="1:4">
      <c r="A27" s="63" t="s">
        <v>256</v>
      </c>
      <c r="B27" s="64">
        <v>40412.909999999996</v>
      </c>
      <c r="C27" s="64"/>
      <c r="D27" s="64">
        <v>40412.909999999996</v>
      </c>
    </row>
    <row r="28" spans="1:4">
      <c r="A28" s="63" t="s">
        <v>265</v>
      </c>
      <c r="B28" s="64">
        <v>53509.590000000011</v>
      </c>
      <c r="C28" s="64"/>
      <c r="D28" s="64">
        <v>53509.590000000011</v>
      </c>
    </row>
    <row r="29" spans="1:4">
      <c r="A29" s="63" t="s">
        <v>278</v>
      </c>
      <c r="B29" s="64">
        <v>1608402.9200000004</v>
      </c>
      <c r="C29" s="64"/>
      <c r="D29" s="64">
        <v>1608402.9200000004</v>
      </c>
    </row>
    <row r="30" spans="1:4">
      <c r="A30" s="63" t="s">
        <v>176</v>
      </c>
      <c r="B30" s="64">
        <v>235492.08</v>
      </c>
      <c r="C30" s="64">
        <v>133364.92000000001</v>
      </c>
      <c r="D30" s="64">
        <v>368857</v>
      </c>
    </row>
    <row r="31" spans="1:4">
      <c r="A31" s="63" t="s">
        <v>306</v>
      </c>
      <c r="B31" s="64">
        <v>294727.53000000003</v>
      </c>
      <c r="C31" s="64"/>
      <c r="D31" s="64">
        <v>294727.53000000003</v>
      </c>
    </row>
    <row r="32" spans="1:4" ht="14.4">
      <c r="A32" s="65" t="s">
        <v>149</v>
      </c>
      <c r="B32" s="66">
        <v>6704273.7600000007</v>
      </c>
      <c r="C32" s="66">
        <v>840103.35000000009</v>
      </c>
      <c r="D32" s="66">
        <v>7544377.1100000003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3" sqref="C3"/>
    </sheetView>
  </sheetViews>
  <sheetFormatPr defaultRowHeight="13.2"/>
  <cols>
    <col min="1" max="1" width="33.5546875" customWidth="1"/>
    <col min="2" max="2" width="16.33203125" customWidth="1"/>
    <col min="3" max="3" width="16.109375" customWidth="1"/>
    <col min="4" max="4" width="12.44140625" customWidth="1"/>
    <col min="5" max="5" width="11.6640625" customWidth="1"/>
    <col min="6" max="6" width="21.5546875" customWidth="1"/>
    <col min="7" max="7" width="25.5546875" customWidth="1"/>
    <col min="8" max="8" width="22.5546875" customWidth="1"/>
    <col min="9" max="9" width="20" customWidth="1"/>
    <col min="10" max="10" width="24.33203125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customWidth="1"/>
    <col min="17" max="17" width="11" customWidth="1"/>
    <col min="18" max="18" width="12" bestFit="1" customWidth="1"/>
  </cols>
  <sheetData>
    <row r="1" spans="1:4">
      <c r="A1" s="13" t="s">
        <v>426</v>
      </c>
    </row>
    <row r="2" spans="1:4">
      <c r="A2" s="13" t="s">
        <v>413</v>
      </c>
    </row>
    <row r="4" spans="1:4" ht="18">
      <c r="A4" s="60" t="s">
        <v>287</v>
      </c>
    </row>
    <row r="7" spans="1:4" ht="14.4">
      <c r="A7" s="61" t="s">
        <v>205</v>
      </c>
      <c r="B7" s="61" t="s">
        <v>143</v>
      </c>
      <c r="C7" s="61"/>
      <c r="D7" s="61"/>
    </row>
    <row r="8" spans="1:4" ht="14.4">
      <c r="A8" s="62" t="s">
        <v>144</v>
      </c>
      <c r="B8" s="62" t="s">
        <v>191</v>
      </c>
      <c r="C8" s="62" t="s">
        <v>192</v>
      </c>
      <c r="D8" s="62" t="s">
        <v>149</v>
      </c>
    </row>
    <row r="9" spans="1:4">
      <c r="A9" s="63" t="s">
        <v>210</v>
      </c>
      <c r="B9" s="64">
        <v>62728.47</v>
      </c>
      <c r="C9" s="64"/>
      <c r="D9" s="64">
        <v>62728.47</v>
      </c>
    </row>
    <row r="10" spans="1:4">
      <c r="A10" s="63" t="s">
        <v>211</v>
      </c>
      <c r="B10" s="64">
        <v>2429.29</v>
      </c>
      <c r="C10" s="64"/>
      <c r="D10" s="64">
        <v>2429.29</v>
      </c>
    </row>
    <row r="11" spans="1:4">
      <c r="A11" s="63" t="s">
        <v>212</v>
      </c>
      <c r="B11" s="64">
        <v>7906.55</v>
      </c>
      <c r="C11" s="64"/>
      <c r="D11" s="64">
        <v>7906.55</v>
      </c>
    </row>
    <row r="12" spans="1:4">
      <c r="A12" s="63" t="s">
        <v>213</v>
      </c>
      <c r="B12" s="64">
        <v>593.96</v>
      </c>
      <c r="C12" s="64"/>
      <c r="D12" s="64">
        <v>593.96</v>
      </c>
    </row>
    <row r="13" spans="1:4">
      <c r="A13" s="63" t="s">
        <v>214</v>
      </c>
      <c r="B13" s="64">
        <v>6489.97</v>
      </c>
      <c r="C13" s="64">
        <v>4179.3500000000004</v>
      </c>
      <c r="D13" s="64">
        <v>10669.32</v>
      </c>
    </row>
    <row r="14" spans="1:4">
      <c r="A14" s="63" t="s">
        <v>217</v>
      </c>
      <c r="B14" s="64">
        <v>532.04999999999995</v>
      </c>
      <c r="C14" s="64"/>
      <c r="D14" s="64">
        <v>532.04999999999995</v>
      </c>
    </row>
    <row r="15" spans="1:4">
      <c r="A15" s="63" t="s">
        <v>219</v>
      </c>
      <c r="B15" s="64">
        <v>60554.510000000009</v>
      </c>
      <c r="C15" s="64">
        <v>25522.79</v>
      </c>
      <c r="D15" s="64">
        <v>86077.300000000017</v>
      </c>
    </row>
    <row r="16" spans="1:4">
      <c r="A16" s="63" t="s">
        <v>221</v>
      </c>
      <c r="B16" s="64">
        <v>293735.67</v>
      </c>
      <c r="C16" s="64"/>
      <c r="D16" s="64">
        <v>293735.67</v>
      </c>
    </row>
    <row r="17" spans="1:4">
      <c r="A17" s="63" t="s">
        <v>222</v>
      </c>
      <c r="B17" s="64">
        <v>3268.2699999999995</v>
      </c>
      <c r="C17" s="64"/>
      <c r="D17" s="64">
        <v>3268.2699999999995</v>
      </c>
    </row>
    <row r="18" spans="1:4">
      <c r="A18" s="63" t="s">
        <v>69</v>
      </c>
      <c r="B18" s="64">
        <v>285.88</v>
      </c>
      <c r="C18" s="64"/>
      <c r="D18" s="64">
        <v>285.88</v>
      </c>
    </row>
    <row r="19" spans="1:4">
      <c r="A19" s="63" t="s">
        <v>288</v>
      </c>
      <c r="B19" s="64">
        <v>5454.7</v>
      </c>
      <c r="C19" s="64"/>
      <c r="D19" s="64">
        <v>5454.7</v>
      </c>
    </row>
    <row r="20" spans="1:4">
      <c r="A20" s="63" t="s">
        <v>289</v>
      </c>
      <c r="B20" s="64">
        <v>31.12</v>
      </c>
      <c r="C20" s="64"/>
      <c r="D20" s="64">
        <v>31.12</v>
      </c>
    </row>
    <row r="21" spans="1:4">
      <c r="A21" s="63" t="s">
        <v>244</v>
      </c>
      <c r="B21" s="64">
        <v>38727.929999999993</v>
      </c>
      <c r="C21" s="64"/>
      <c r="D21" s="64">
        <v>38727.929999999993</v>
      </c>
    </row>
    <row r="22" spans="1:4">
      <c r="A22" s="63" t="s">
        <v>246</v>
      </c>
      <c r="B22" s="64">
        <v>11789.729999999998</v>
      </c>
      <c r="C22" s="64">
        <v>14.21</v>
      </c>
      <c r="D22" s="64">
        <v>11803.939999999997</v>
      </c>
    </row>
    <row r="23" spans="1:4">
      <c r="A23" s="63" t="s">
        <v>247</v>
      </c>
      <c r="B23" s="64">
        <v>14621.060000000001</v>
      </c>
      <c r="C23" s="64"/>
      <c r="D23" s="64">
        <v>14621.060000000001</v>
      </c>
    </row>
    <row r="24" spans="1:4">
      <c r="A24" s="63" t="s">
        <v>248</v>
      </c>
      <c r="B24" s="64">
        <v>153965.61000000002</v>
      </c>
      <c r="C24" s="64">
        <v>4129.6100000000006</v>
      </c>
      <c r="D24" s="64">
        <v>158095.22000000003</v>
      </c>
    </row>
    <row r="25" spans="1:4">
      <c r="A25" s="63" t="s">
        <v>249</v>
      </c>
      <c r="B25" s="64">
        <v>204449.28</v>
      </c>
      <c r="C25" s="64"/>
      <c r="D25" s="64">
        <v>204449.28</v>
      </c>
    </row>
    <row r="26" spans="1:4">
      <c r="A26" s="63" t="s">
        <v>251</v>
      </c>
      <c r="B26" s="64">
        <v>365362.60999999993</v>
      </c>
      <c r="C26" s="64"/>
      <c r="D26" s="64">
        <v>365362.60999999993</v>
      </c>
    </row>
    <row r="27" spans="1:4">
      <c r="A27" s="63" t="s">
        <v>255</v>
      </c>
      <c r="B27" s="64">
        <v>64152.36</v>
      </c>
      <c r="C27" s="64">
        <v>6530.76</v>
      </c>
      <c r="D27" s="64">
        <v>70683.12</v>
      </c>
    </row>
    <row r="28" spans="1:4">
      <c r="A28" s="63" t="s">
        <v>257</v>
      </c>
      <c r="B28" s="64">
        <v>16913.039999999997</v>
      </c>
      <c r="C28" s="64"/>
      <c r="D28" s="64">
        <v>16913.039999999997</v>
      </c>
    </row>
    <row r="29" spans="1:4">
      <c r="A29" s="63" t="s">
        <v>262</v>
      </c>
      <c r="B29" s="64">
        <v>265537.13999999996</v>
      </c>
      <c r="C29" s="64">
        <v>39298.959999999992</v>
      </c>
      <c r="D29" s="64">
        <v>304836.09999999998</v>
      </c>
    </row>
    <row r="30" spans="1:4">
      <c r="A30" s="63" t="s">
        <v>80</v>
      </c>
      <c r="B30" s="64">
        <v>98900.709999999992</v>
      </c>
      <c r="C30" s="64"/>
      <c r="D30" s="64">
        <v>98900.709999999992</v>
      </c>
    </row>
    <row r="31" spans="1:4">
      <c r="A31" s="63" t="s">
        <v>265</v>
      </c>
      <c r="B31" s="64">
        <v>5466.01</v>
      </c>
      <c r="C31" s="64">
        <v>40760</v>
      </c>
      <c r="D31" s="64">
        <v>46226.01</v>
      </c>
    </row>
    <row r="32" spans="1:4">
      <c r="A32" s="63" t="s">
        <v>282</v>
      </c>
      <c r="B32" s="64">
        <v>7165</v>
      </c>
      <c r="C32" s="64"/>
      <c r="D32" s="64">
        <v>7165</v>
      </c>
    </row>
    <row r="33" spans="1:4">
      <c r="A33" s="63" t="s">
        <v>283</v>
      </c>
      <c r="B33" s="64">
        <v>927932.59999999951</v>
      </c>
      <c r="C33" s="64"/>
      <c r="D33" s="64">
        <v>927932.59999999951</v>
      </c>
    </row>
    <row r="34" spans="1:4">
      <c r="A34" s="63" t="s">
        <v>176</v>
      </c>
      <c r="B34" s="64">
        <v>135507.5</v>
      </c>
      <c r="C34" s="64"/>
      <c r="D34" s="64">
        <v>135507.5</v>
      </c>
    </row>
    <row r="35" spans="1:4" ht="14.4">
      <c r="A35" s="65" t="s">
        <v>149</v>
      </c>
      <c r="B35" s="66">
        <v>2754501.0199999996</v>
      </c>
      <c r="C35" s="66">
        <v>120435.68</v>
      </c>
      <c r="D35" s="66">
        <v>2874936.6999999993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3" sqref="B3"/>
    </sheetView>
  </sheetViews>
  <sheetFormatPr defaultRowHeight="13.2"/>
  <cols>
    <col min="1" max="1" width="30" customWidth="1"/>
    <col min="2" max="2" width="20" customWidth="1"/>
    <col min="3" max="3" width="11.33203125" customWidth="1"/>
    <col min="4" max="4" width="12" customWidth="1"/>
    <col min="5" max="5" width="20.44140625" customWidth="1"/>
    <col min="6" max="6" width="11.6640625" customWidth="1"/>
    <col min="7" max="7" width="17.5546875" customWidth="1"/>
    <col min="8" max="8" width="21.5546875" customWidth="1"/>
    <col min="9" max="9" width="25.5546875" customWidth="1"/>
    <col min="10" max="10" width="22.5546875" customWidth="1"/>
    <col min="11" max="11" width="20" customWidth="1"/>
    <col min="12" max="12" width="24.33203125" customWidth="1"/>
    <col min="13" max="13" width="18.88671875" customWidth="1"/>
    <col min="14" max="14" width="16.109375" customWidth="1"/>
    <col min="15" max="15" width="28.6640625" bestFit="1" customWidth="1"/>
    <col min="16" max="16" width="11.44140625" customWidth="1"/>
    <col min="17" max="17" width="11" customWidth="1"/>
    <col min="18" max="18" width="12" bestFit="1" customWidth="1"/>
  </cols>
  <sheetData>
    <row r="1" spans="1:2">
      <c r="A1" s="13" t="s">
        <v>427</v>
      </c>
    </row>
    <row r="2" spans="1:2">
      <c r="A2" s="13" t="s">
        <v>413</v>
      </c>
    </row>
    <row r="4" spans="1:2" ht="18">
      <c r="A4" s="60" t="s">
        <v>290</v>
      </c>
    </row>
    <row r="7" spans="1:2" ht="14.4">
      <c r="A7" s="61" t="s">
        <v>205</v>
      </c>
      <c r="B7" s="61" t="s">
        <v>143</v>
      </c>
    </row>
    <row r="8" spans="1:2" ht="14.4">
      <c r="A8" s="62" t="s">
        <v>144</v>
      </c>
      <c r="B8" s="62" t="s">
        <v>291</v>
      </c>
    </row>
    <row r="9" spans="1:2">
      <c r="A9" s="63" t="s">
        <v>217</v>
      </c>
      <c r="B9" s="64">
        <v>15324.41</v>
      </c>
    </row>
    <row r="10" spans="1:2">
      <c r="A10" s="63" t="s">
        <v>292</v>
      </c>
      <c r="B10" s="64">
        <v>953.20999999999992</v>
      </c>
    </row>
    <row r="11" spans="1:2">
      <c r="A11" s="63" t="s">
        <v>219</v>
      </c>
      <c r="B11" s="64">
        <v>7708.1600000000017</v>
      </c>
    </row>
    <row r="12" spans="1:2">
      <c r="A12" s="63" t="s">
        <v>220</v>
      </c>
      <c r="B12" s="64">
        <v>25331.490000000005</v>
      </c>
    </row>
    <row r="13" spans="1:2">
      <c r="A13" s="63" t="s">
        <v>222</v>
      </c>
      <c r="B13" s="64">
        <v>120.87000000000003</v>
      </c>
    </row>
    <row r="14" spans="1:2">
      <c r="A14" s="63" t="s">
        <v>229</v>
      </c>
      <c r="B14" s="64">
        <v>185954.12000000002</v>
      </c>
    </row>
    <row r="15" spans="1:2">
      <c r="A15" s="63" t="s">
        <v>239</v>
      </c>
      <c r="B15" s="64">
        <v>192.75</v>
      </c>
    </row>
    <row r="16" spans="1:2">
      <c r="A16" s="63" t="s">
        <v>244</v>
      </c>
      <c r="B16" s="64">
        <v>273215.52999999991</v>
      </c>
    </row>
    <row r="17" spans="1:2">
      <c r="A17" s="63" t="s">
        <v>248</v>
      </c>
      <c r="B17" s="64">
        <v>30018.47</v>
      </c>
    </row>
    <row r="18" spans="1:2">
      <c r="A18" s="63" t="s">
        <v>249</v>
      </c>
      <c r="B18" s="64">
        <v>7690.89</v>
      </c>
    </row>
    <row r="19" spans="1:2">
      <c r="A19" s="63" t="s">
        <v>251</v>
      </c>
      <c r="B19" s="64">
        <v>8745.91</v>
      </c>
    </row>
    <row r="20" spans="1:2">
      <c r="A20" s="63" t="s">
        <v>79</v>
      </c>
      <c r="B20" s="64">
        <v>198836.22000000003</v>
      </c>
    </row>
    <row r="21" spans="1:2">
      <c r="A21" s="63" t="s">
        <v>279</v>
      </c>
      <c r="B21" s="64">
        <v>49730.5</v>
      </c>
    </row>
    <row r="22" spans="1:2">
      <c r="A22" s="63" t="s">
        <v>293</v>
      </c>
      <c r="B22" s="64">
        <v>28908</v>
      </c>
    </row>
    <row r="23" spans="1:2">
      <c r="A23" s="63" t="s">
        <v>282</v>
      </c>
      <c r="B23" s="64">
        <v>6070</v>
      </c>
    </row>
    <row r="24" spans="1:2">
      <c r="A24" s="63" t="s">
        <v>283</v>
      </c>
      <c r="B24" s="64">
        <v>19238.940000000002</v>
      </c>
    </row>
    <row r="25" spans="1:2">
      <c r="A25" s="63" t="s">
        <v>176</v>
      </c>
      <c r="B25" s="64">
        <v>273347.06</v>
      </c>
    </row>
    <row r="26" spans="1:2" ht="14.4">
      <c r="A26" s="65" t="s">
        <v>149</v>
      </c>
      <c r="B26" s="66">
        <v>1131386.53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C8" sqref="C8"/>
    </sheetView>
  </sheetViews>
  <sheetFormatPr defaultRowHeight="13.2"/>
  <cols>
    <col min="1" max="1" width="38.21875" customWidth="1"/>
    <col min="2" max="2" width="21.5546875" bestFit="1" customWidth="1"/>
    <col min="3" max="3" width="11.33203125" customWidth="1"/>
    <col min="4" max="4" width="12" bestFit="1" customWidth="1"/>
    <col min="5" max="5" width="11.6640625" customWidth="1"/>
    <col min="6" max="6" width="21.5546875" bestFit="1" customWidth="1"/>
    <col min="7" max="7" width="25.5546875" bestFit="1" customWidth="1"/>
    <col min="8" max="8" width="22.5546875" bestFit="1" customWidth="1"/>
    <col min="9" max="9" width="20" customWidth="1"/>
    <col min="10" max="10" width="24.33203125" bestFit="1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bestFit="1" customWidth="1"/>
    <col min="17" max="17" width="11" bestFit="1" customWidth="1"/>
    <col min="18" max="18" width="12" bestFit="1" customWidth="1"/>
  </cols>
  <sheetData>
    <row r="1" spans="1:2">
      <c r="A1" s="13" t="s">
        <v>428</v>
      </c>
    </row>
    <row r="2" spans="1:2">
      <c r="A2" s="13" t="s">
        <v>413</v>
      </c>
    </row>
    <row r="4" spans="1:2" ht="18">
      <c r="A4" s="60" t="s">
        <v>294</v>
      </c>
    </row>
    <row r="7" spans="1:2" ht="14.4">
      <c r="A7" s="61" t="s">
        <v>205</v>
      </c>
      <c r="B7" s="61" t="s">
        <v>143</v>
      </c>
    </row>
    <row r="8" spans="1:2" ht="14.4">
      <c r="A8" s="62" t="s">
        <v>144</v>
      </c>
      <c r="B8" s="62" t="s">
        <v>295</v>
      </c>
    </row>
    <row r="9" spans="1:2">
      <c r="A9" s="63" t="s">
        <v>212</v>
      </c>
      <c r="B9" s="64">
        <v>13339.470000000001</v>
      </c>
    </row>
    <row r="10" spans="1:2">
      <c r="A10" s="63" t="s">
        <v>214</v>
      </c>
      <c r="B10" s="64">
        <v>8690.32</v>
      </c>
    </row>
    <row r="11" spans="1:2">
      <c r="A11" s="63" t="s">
        <v>219</v>
      </c>
      <c r="B11" s="64">
        <v>972.96</v>
      </c>
    </row>
    <row r="12" spans="1:2">
      <c r="A12" s="63" t="s">
        <v>220</v>
      </c>
      <c r="B12" s="64">
        <v>1369.63</v>
      </c>
    </row>
    <row r="13" spans="1:2">
      <c r="A13" s="63" t="s">
        <v>222</v>
      </c>
      <c r="B13" s="64">
        <v>486.2299999999999</v>
      </c>
    </row>
    <row r="14" spans="1:2">
      <c r="A14" s="63" t="s">
        <v>229</v>
      </c>
      <c r="B14" s="64">
        <v>104540.85</v>
      </c>
    </row>
    <row r="15" spans="1:2">
      <c r="A15" s="63" t="s">
        <v>296</v>
      </c>
      <c r="B15" s="64">
        <v>7807.7799999999988</v>
      </c>
    </row>
    <row r="16" spans="1:2">
      <c r="A16" s="63" t="s">
        <v>244</v>
      </c>
      <c r="B16" s="64">
        <v>198153.84000000005</v>
      </c>
    </row>
    <row r="17" spans="1:2">
      <c r="A17" s="63" t="s">
        <v>246</v>
      </c>
      <c r="B17" s="64">
        <v>92.5</v>
      </c>
    </row>
    <row r="18" spans="1:2">
      <c r="A18" s="63" t="s">
        <v>247</v>
      </c>
      <c r="B18" s="64">
        <v>15532.66</v>
      </c>
    </row>
    <row r="19" spans="1:2">
      <c r="A19" s="63" t="s">
        <v>249</v>
      </c>
      <c r="B19" s="64">
        <v>38654.78</v>
      </c>
    </row>
    <row r="20" spans="1:2">
      <c r="A20" s="63" t="s">
        <v>251</v>
      </c>
      <c r="B20" s="64">
        <v>7811.53</v>
      </c>
    </row>
    <row r="21" spans="1:2">
      <c r="A21" s="63" t="s">
        <v>255</v>
      </c>
      <c r="B21" s="64">
        <v>3966.5099999999998</v>
      </c>
    </row>
    <row r="22" spans="1:2">
      <c r="A22" s="63" t="s">
        <v>262</v>
      </c>
      <c r="B22" s="64">
        <v>1235.24</v>
      </c>
    </row>
    <row r="23" spans="1:2">
      <c r="A23" s="63" t="s">
        <v>80</v>
      </c>
      <c r="B23" s="64">
        <v>8261.7900000000009</v>
      </c>
    </row>
    <row r="24" spans="1:2">
      <c r="A24" s="63" t="s">
        <v>79</v>
      </c>
      <c r="B24" s="64">
        <v>5429.2999999999993</v>
      </c>
    </row>
    <row r="25" spans="1:2">
      <c r="A25" s="63" t="s">
        <v>279</v>
      </c>
      <c r="B25" s="64">
        <v>243.15</v>
      </c>
    </row>
    <row r="26" spans="1:2">
      <c r="A26" s="63" t="s">
        <v>297</v>
      </c>
      <c r="B26" s="64">
        <v>183920.56999999998</v>
      </c>
    </row>
    <row r="27" spans="1:2">
      <c r="A27" s="63" t="s">
        <v>280</v>
      </c>
      <c r="B27" s="64">
        <v>39.47</v>
      </c>
    </row>
    <row r="28" spans="1:2">
      <c r="A28" s="63" t="s">
        <v>282</v>
      </c>
      <c r="B28" s="64">
        <v>5680</v>
      </c>
    </row>
    <row r="29" spans="1:2">
      <c r="A29" s="63" t="s">
        <v>283</v>
      </c>
      <c r="B29" s="64">
        <v>217498.76000000007</v>
      </c>
    </row>
    <row r="30" spans="1:2">
      <c r="A30" s="63" t="s">
        <v>176</v>
      </c>
      <c r="B30" s="64">
        <v>23222.779999999995</v>
      </c>
    </row>
    <row r="31" spans="1:2">
      <c r="A31" s="63" t="s">
        <v>298</v>
      </c>
      <c r="B31" s="64">
        <v>30407.66</v>
      </c>
    </row>
    <row r="32" spans="1:2" ht="14.4">
      <c r="A32" s="65" t="s">
        <v>149</v>
      </c>
      <c r="B32" s="66">
        <v>877357.78000000014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" sqref="B2"/>
    </sheetView>
  </sheetViews>
  <sheetFormatPr defaultRowHeight="13.2"/>
  <cols>
    <col min="1" max="1" width="34.44140625" customWidth="1"/>
    <col min="2" max="2" width="25.5546875" bestFit="1" customWidth="1"/>
    <col min="3" max="3" width="11.33203125" customWidth="1"/>
    <col min="4" max="4" width="12" bestFit="1" customWidth="1"/>
    <col min="5" max="5" width="11.6640625" customWidth="1"/>
    <col min="6" max="6" width="21.5546875" bestFit="1" customWidth="1"/>
    <col min="7" max="7" width="25.5546875" bestFit="1" customWidth="1"/>
    <col min="8" max="8" width="22.5546875" bestFit="1" customWidth="1"/>
    <col min="9" max="9" width="20" customWidth="1"/>
    <col min="10" max="10" width="24.33203125" bestFit="1" customWidth="1"/>
    <col min="11" max="11" width="18.88671875" customWidth="1"/>
    <col min="12" max="12" width="16.109375" customWidth="1"/>
    <col min="13" max="13" width="11.44140625" customWidth="1"/>
    <col min="14" max="14" width="11" customWidth="1"/>
    <col min="15" max="15" width="12" customWidth="1"/>
    <col min="16" max="16" width="11.44140625" bestFit="1" customWidth="1"/>
    <col min="17" max="17" width="11" bestFit="1" customWidth="1"/>
    <col min="18" max="18" width="12" bestFit="1" customWidth="1"/>
  </cols>
  <sheetData>
    <row r="1" spans="1:2">
      <c r="A1" s="13" t="s">
        <v>429</v>
      </c>
    </row>
    <row r="2" spans="1:2">
      <c r="A2" s="13" t="s">
        <v>413</v>
      </c>
    </row>
    <row r="4" spans="1:2" ht="18">
      <c r="A4" s="60" t="s">
        <v>299</v>
      </c>
    </row>
    <row r="7" spans="1:2" ht="14.4">
      <c r="A7" s="61" t="s">
        <v>205</v>
      </c>
      <c r="B7" s="61" t="s">
        <v>143</v>
      </c>
    </row>
    <row r="8" spans="1:2" ht="14.4">
      <c r="A8" s="62" t="s">
        <v>144</v>
      </c>
      <c r="B8" s="62" t="s">
        <v>300</v>
      </c>
    </row>
    <row r="9" spans="1:2">
      <c r="A9" s="63" t="s">
        <v>214</v>
      </c>
      <c r="B9" s="64">
        <v>415.56</v>
      </c>
    </row>
    <row r="10" spans="1:2">
      <c r="A10" s="63" t="s">
        <v>219</v>
      </c>
      <c r="B10" s="64">
        <v>1297.28</v>
      </c>
    </row>
    <row r="11" spans="1:2">
      <c r="A11" s="63" t="s">
        <v>222</v>
      </c>
      <c r="B11" s="64">
        <v>104.10999999999997</v>
      </c>
    </row>
    <row r="12" spans="1:2">
      <c r="A12" s="63" t="s">
        <v>229</v>
      </c>
      <c r="B12" s="64">
        <v>639.40000000000009</v>
      </c>
    </row>
    <row r="13" spans="1:2">
      <c r="A13" s="63" t="s">
        <v>244</v>
      </c>
      <c r="B13" s="64">
        <v>97164.840000000011</v>
      </c>
    </row>
    <row r="14" spans="1:2">
      <c r="A14" s="63" t="s">
        <v>249</v>
      </c>
      <c r="B14" s="64">
        <v>750</v>
      </c>
    </row>
    <row r="15" spans="1:2">
      <c r="A15" s="63" t="s">
        <v>251</v>
      </c>
      <c r="B15" s="64">
        <v>363.34</v>
      </c>
    </row>
    <row r="16" spans="1:2">
      <c r="A16" s="63" t="s">
        <v>255</v>
      </c>
      <c r="B16" s="64">
        <v>18557.73</v>
      </c>
    </row>
    <row r="17" spans="1:2">
      <c r="A17" s="63" t="s">
        <v>79</v>
      </c>
      <c r="B17" s="64">
        <v>5797.14</v>
      </c>
    </row>
    <row r="18" spans="1:2">
      <c r="A18" s="63" t="s">
        <v>176</v>
      </c>
      <c r="B18" s="64">
        <v>14865.339999999998</v>
      </c>
    </row>
    <row r="19" spans="1:2">
      <c r="A19" s="63" t="s">
        <v>283</v>
      </c>
      <c r="B19" s="64">
        <v>67517.340000000011</v>
      </c>
    </row>
    <row r="20" spans="1:2" ht="14.4">
      <c r="A20" s="65" t="s">
        <v>149</v>
      </c>
      <c r="B20" s="66">
        <v>207472.08000000002</v>
      </c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C4" sqref="C4"/>
    </sheetView>
  </sheetViews>
  <sheetFormatPr defaultRowHeight="13.2"/>
  <cols>
    <col min="1" max="1" width="32.88671875" customWidth="1"/>
    <col min="2" max="2" width="16.33203125" bestFit="1" customWidth="1"/>
    <col min="3" max="3" width="24.33203125" customWidth="1"/>
    <col min="4" max="5" width="12.44140625" customWidth="1"/>
    <col min="6" max="6" width="19.6640625" bestFit="1" customWidth="1"/>
    <col min="7" max="7" width="12" customWidth="1"/>
    <col min="8" max="8" width="22.5546875" bestFit="1" customWidth="1"/>
    <col min="9" max="9" width="20" bestFit="1" customWidth="1"/>
    <col min="10" max="10" width="24.33203125" bestFit="1" customWidth="1"/>
    <col min="11" max="11" width="18.88671875" bestFit="1" customWidth="1"/>
    <col min="12" max="12" width="16.109375" bestFit="1" customWidth="1"/>
    <col min="13" max="13" width="11.44140625" customWidth="1"/>
    <col min="14" max="14" width="11" customWidth="1"/>
    <col min="15" max="15" width="11" bestFit="1" customWidth="1"/>
    <col min="16" max="16" width="12" bestFit="1" customWidth="1"/>
  </cols>
  <sheetData>
    <row r="1" spans="1:6">
      <c r="A1" s="13" t="s">
        <v>430</v>
      </c>
    </row>
    <row r="2" spans="1:6">
      <c r="A2" s="13" t="s">
        <v>413</v>
      </c>
    </row>
    <row r="4" spans="1:6" ht="18">
      <c r="A4" s="60" t="s">
        <v>396</v>
      </c>
    </row>
    <row r="7" spans="1:6" ht="14.4">
      <c r="A7" s="61" t="s">
        <v>309</v>
      </c>
      <c r="B7" s="61" t="s">
        <v>143</v>
      </c>
      <c r="C7" s="61"/>
      <c r="D7" s="61"/>
      <c r="E7" s="61"/>
      <c r="F7" s="61"/>
    </row>
    <row r="8" spans="1:6" ht="14.4">
      <c r="A8" s="62" t="s">
        <v>144</v>
      </c>
      <c r="B8" s="62" t="s">
        <v>145</v>
      </c>
      <c r="C8" s="62" t="s">
        <v>146</v>
      </c>
      <c r="D8" s="62" t="s">
        <v>147</v>
      </c>
      <c r="E8" s="62" t="s">
        <v>148</v>
      </c>
      <c r="F8" s="62" t="s">
        <v>149</v>
      </c>
    </row>
    <row r="9" spans="1:6">
      <c r="A9" s="63" t="s">
        <v>212</v>
      </c>
      <c r="B9" s="64"/>
      <c r="C9" s="64">
        <v>139717.46999999997</v>
      </c>
      <c r="D9" s="64"/>
      <c r="E9" s="64"/>
      <c r="F9" s="64">
        <v>139717.46999999997</v>
      </c>
    </row>
    <row r="10" spans="1:6">
      <c r="A10" s="63" t="s">
        <v>213</v>
      </c>
      <c r="B10" s="64"/>
      <c r="C10" s="64">
        <v>62663.21</v>
      </c>
      <c r="D10" s="64"/>
      <c r="E10" s="64"/>
      <c r="F10" s="64">
        <v>62663.21</v>
      </c>
    </row>
    <row r="11" spans="1:6">
      <c r="A11" s="63" t="s">
        <v>214</v>
      </c>
      <c r="B11" s="64"/>
      <c r="C11" s="64">
        <v>667394.05000000005</v>
      </c>
      <c r="D11" s="64"/>
      <c r="E11" s="64">
        <v>21893.57</v>
      </c>
      <c r="F11" s="64">
        <v>689287.62</v>
      </c>
    </row>
    <row r="12" spans="1:6">
      <c r="A12" s="63" t="s">
        <v>215</v>
      </c>
      <c r="B12" s="64">
        <v>26318.520000000004</v>
      </c>
      <c r="C12" s="64"/>
      <c r="D12" s="64">
        <v>28872.080000000002</v>
      </c>
      <c r="E12" s="64">
        <v>33175.919999999998</v>
      </c>
      <c r="F12" s="64">
        <v>88366.52</v>
      </c>
    </row>
    <row r="13" spans="1:6">
      <c r="A13" s="63" t="s">
        <v>310</v>
      </c>
      <c r="B13" s="64"/>
      <c r="C13" s="64">
        <v>2413.0700000000002</v>
      </c>
      <c r="D13" s="64"/>
      <c r="E13" s="64"/>
      <c r="F13" s="64">
        <v>2413.0700000000002</v>
      </c>
    </row>
    <row r="14" spans="1:6">
      <c r="A14" s="63" t="s">
        <v>311</v>
      </c>
      <c r="B14" s="64"/>
      <c r="C14" s="64">
        <v>321393.07000000007</v>
      </c>
      <c r="D14" s="64"/>
      <c r="E14" s="64"/>
      <c r="F14" s="64">
        <v>321393.07000000007</v>
      </c>
    </row>
    <row r="15" spans="1:6">
      <c r="A15" s="63" t="s">
        <v>219</v>
      </c>
      <c r="B15" s="64"/>
      <c r="C15" s="64">
        <v>97368.490000000034</v>
      </c>
      <c r="D15" s="64">
        <v>1135.3600000000001</v>
      </c>
      <c r="E15" s="64"/>
      <c r="F15" s="64">
        <v>98503.850000000035</v>
      </c>
    </row>
    <row r="16" spans="1:6">
      <c r="A16" s="63" t="s">
        <v>220</v>
      </c>
      <c r="B16" s="64"/>
      <c r="C16" s="64">
        <v>544557.57999999984</v>
      </c>
      <c r="D16" s="64"/>
      <c r="E16" s="64"/>
      <c r="F16" s="64">
        <v>544557.57999999984</v>
      </c>
    </row>
    <row r="17" spans="1:6">
      <c r="A17" s="63" t="s">
        <v>222</v>
      </c>
      <c r="B17" s="64"/>
      <c r="C17" s="64">
        <v>202.64</v>
      </c>
      <c r="D17" s="64"/>
      <c r="E17" s="64"/>
      <c r="F17" s="64">
        <v>202.64</v>
      </c>
    </row>
    <row r="18" spans="1:6">
      <c r="A18" s="63" t="s">
        <v>223</v>
      </c>
      <c r="B18" s="64"/>
      <c r="C18" s="64">
        <v>89410.74000000002</v>
      </c>
      <c r="D18" s="64"/>
      <c r="E18" s="64"/>
      <c r="F18" s="64">
        <v>89410.74000000002</v>
      </c>
    </row>
    <row r="19" spans="1:6">
      <c r="A19" s="63" t="s">
        <v>224</v>
      </c>
      <c r="B19" s="64"/>
      <c r="C19" s="64">
        <v>64413.619999999995</v>
      </c>
      <c r="D19" s="64"/>
      <c r="E19" s="64"/>
      <c r="F19" s="64">
        <v>64413.619999999995</v>
      </c>
    </row>
    <row r="20" spans="1:6">
      <c r="A20" s="63" t="s">
        <v>312</v>
      </c>
      <c r="B20" s="64"/>
      <c r="C20" s="64">
        <v>152066.53999999998</v>
      </c>
      <c r="D20" s="64"/>
      <c r="E20" s="64"/>
      <c r="F20" s="64">
        <v>152066.53999999998</v>
      </c>
    </row>
    <row r="21" spans="1:6">
      <c r="A21" s="63" t="s">
        <v>225</v>
      </c>
      <c r="B21" s="64"/>
      <c r="C21" s="64">
        <v>217992.52999999997</v>
      </c>
      <c r="D21" s="64"/>
      <c r="E21" s="64"/>
      <c r="F21" s="64">
        <v>217992.52999999997</v>
      </c>
    </row>
    <row r="22" spans="1:6">
      <c r="A22" s="63" t="s">
        <v>228</v>
      </c>
      <c r="B22" s="64"/>
      <c r="C22" s="64">
        <v>2093125.5600000005</v>
      </c>
      <c r="D22" s="64"/>
      <c r="E22" s="64"/>
      <c r="F22" s="64">
        <v>2093125.5600000005</v>
      </c>
    </row>
    <row r="23" spans="1:6">
      <c r="A23" s="63" t="s">
        <v>313</v>
      </c>
      <c r="B23" s="64"/>
      <c r="C23" s="64">
        <v>1843568.5600000012</v>
      </c>
      <c r="D23" s="64"/>
      <c r="E23" s="64"/>
      <c r="F23" s="64">
        <v>1843568.5600000012</v>
      </c>
    </row>
    <row r="24" spans="1:6">
      <c r="A24" s="63" t="s">
        <v>314</v>
      </c>
      <c r="B24" s="64"/>
      <c r="C24" s="64">
        <v>6945.0300000000007</v>
      </c>
      <c r="D24" s="64"/>
      <c r="E24" s="64"/>
      <c r="F24" s="64">
        <v>6945.0300000000007</v>
      </c>
    </row>
    <row r="25" spans="1:6">
      <c r="A25" s="63" t="s">
        <v>315</v>
      </c>
      <c r="B25" s="64"/>
      <c r="C25" s="64">
        <v>2649.51</v>
      </c>
      <c r="D25" s="64"/>
      <c r="E25" s="64"/>
      <c r="F25" s="64">
        <v>2649.51</v>
      </c>
    </row>
    <row r="26" spans="1:6">
      <c r="A26" s="63" t="s">
        <v>316</v>
      </c>
      <c r="B26" s="64"/>
      <c r="C26" s="64">
        <v>65550.92</v>
      </c>
      <c r="D26" s="64"/>
      <c r="E26" s="64"/>
      <c r="F26" s="64">
        <v>65550.92</v>
      </c>
    </row>
    <row r="27" spans="1:6">
      <c r="A27" s="63" t="s">
        <v>244</v>
      </c>
      <c r="B27" s="64">
        <v>73660.58</v>
      </c>
      <c r="C27" s="64">
        <v>1317971.7899999996</v>
      </c>
      <c r="D27" s="64">
        <v>41151.119999999995</v>
      </c>
      <c r="E27" s="64">
        <v>56166.899999999994</v>
      </c>
      <c r="F27" s="64">
        <v>1488950.3899999997</v>
      </c>
    </row>
    <row r="28" spans="1:6">
      <c r="A28" s="63" t="s">
        <v>317</v>
      </c>
      <c r="B28" s="64"/>
      <c r="C28" s="64">
        <v>310956.77</v>
      </c>
      <c r="D28" s="64"/>
      <c r="E28" s="64"/>
      <c r="F28" s="64">
        <v>310956.77</v>
      </c>
    </row>
    <row r="29" spans="1:6">
      <c r="A29" s="63" t="s">
        <v>318</v>
      </c>
      <c r="B29" s="64"/>
      <c r="C29" s="64">
        <v>240490.18000000002</v>
      </c>
      <c r="D29" s="64"/>
      <c r="E29" s="64"/>
      <c r="F29" s="64">
        <v>240490.18000000002</v>
      </c>
    </row>
    <row r="30" spans="1:6">
      <c r="A30" s="63" t="s">
        <v>245</v>
      </c>
      <c r="B30" s="64">
        <v>850</v>
      </c>
      <c r="C30" s="64">
        <v>26010.83</v>
      </c>
      <c r="D30" s="64">
        <v>850</v>
      </c>
      <c r="E30" s="64">
        <v>850</v>
      </c>
      <c r="F30" s="64">
        <v>28560.83</v>
      </c>
    </row>
    <row r="31" spans="1:6">
      <c r="A31" s="63" t="s">
        <v>246</v>
      </c>
      <c r="B31" s="64"/>
      <c r="C31" s="64">
        <v>12501.91</v>
      </c>
      <c r="D31" s="64"/>
      <c r="E31" s="64">
        <v>22.17</v>
      </c>
      <c r="F31" s="64">
        <v>12524.08</v>
      </c>
    </row>
    <row r="32" spans="1:6">
      <c r="A32" s="63" t="s">
        <v>247</v>
      </c>
      <c r="B32" s="64">
        <v>37643.35</v>
      </c>
      <c r="C32" s="64">
        <v>278074.81</v>
      </c>
      <c r="D32" s="64">
        <v>35802.399999999994</v>
      </c>
      <c r="E32" s="64">
        <v>35598.100000000006</v>
      </c>
      <c r="F32" s="64">
        <v>387118.65999999992</v>
      </c>
    </row>
    <row r="33" spans="1:6">
      <c r="A33" s="63" t="s">
        <v>248</v>
      </c>
      <c r="B33" s="64"/>
      <c r="C33" s="64">
        <v>1599420.81</v>
      </c>
      <c r="D33" s="64"/>
      <c r="E33" s="64"/>
      <c r="F33" s="64">
        <v>1599420.81</v>
      </c>
    </row>
    <row r="34" spans="1:6">
      <c r="A34" s="63" t="s">
        <v>249</v>
      </c>
      <c r="B34" s="64">
        <v>132188.16</v>
      </c>
      <c r="C34" s="64">
        <v>627503.07999999984</v>
      </c>
      <c r="D34" s="64">
        <v>202809.67</v>
      </c>
      <c r="E34" s="64">
        <v>80677.95</v>
      </c>
      <c r="F34" s="64">
        <v>1043178.8599999999</v>
      </c>
    </row>
    <row r="35" spans="1:6">
      <c r="A35" s="63" t="s">
        <v>250</v>
      </c>
      <c r="B35" s="64"/>
      <c r="C35" s="64">
        <v>199833.21999999991</v>
      </c>
      <c r="D35" s="64"/>
      <c r="E35" s="64"/>
      <c r="F35" s="64">
        <v>199833.21999999991</v>
      </c>
    </row>
    <row r="36" spans="1:6">
      <c r="A36" s="63" t="s">
        <v>319</v>
      </c>
      <c r="B36" s="64"/>
      <c r="C36" s="64">
        <v>19291</v>
      </c>
      <c r="D36" s="64"/>
      <c r="E36" s="64"/>
      <c r="F36" s="64">
        <v>19291</v>
      </c>
    </row>
    <row r="37" spans="1:6">
      <c r="A37" s="63" t="s">
        <v>251</v>
      </c>
      <c r="B37" s="64">
        <v>263467.42000000004</v>
      </c>
      <c r="C37" s="64">
        <v>1726372.6099999999</v>
      </c>
      <c r="D37" s="64">
        <v>329804.21000000002</v>
      </c>
      <c r="E37" s="64">
        <v>361881.51</v>
      </c>
      <c r="F37" s="64">
        <v>2681525.75</v>
      </c>
    </row>
    <row r="38" spans="1:6">
      <c r="A38" s="63" t="s">
        <v>253</v>
      </c>
      <c r="B38" s="64"/>
      <c r="C38" s="64">
        <v>1342477.7</v>
      </c>
      <c r="D38" s="64"/>
      <c r="E38" s="64"/>
      <c r="F38" s="64">
        <v>1342477.7</v>
      </c>
    </row>
    <row r="39" spans="1:6">
      <c r="A39" s="63" t="s">
        <v>254</v>
      </c>
      <c r="B39" s="64"/>
      <c r="C39" s="64">
        <v>493148.93999999994</v>
      </c>
      <c r="D39" s="64"/>
      <c r="E39" s="64"/>
      <c r="F39" s="64">
        <v>493148.93999999994</v>
      </c>
    </row>
    <row r="40" spans="1:6">
      <c r="A40" s="63" t="s">
        <v>320</v>
      </c>
      <c r="B40" s="64"/>
      <c r="C40" s="64">
        <v>154883.78</v>
      </c>
      <c r="D40" s="64"/>
      <c r="E40" s="64"/>
      <c r="F40" s="64">
        <v>154883.78</v>
      </c>
    </row>
    <row r="41" spans="1:6">
      <c r="A41" s="63" t="s">
        <v>255</v>
      </c>
      <c r="B41" s="64">
        <v>2691.76</v>
      </c>
      <c r="C41" s="64">
        <v>1542271.5400000003</v>
      </c>
      <c r="D41" s="64"/>
      <c r="E41" s="64">
        <v>1782</v>
      </c>
      <c r="F41" s="64">
        <v>1546745.3000000003</v>
      </c>
    </row>
    <row r="42" spans="1:6">
      <c r="A42" s="63" t="s">
        <v>256</v>
      </c>
      <c r="B42" s="64">
        <v>1005072.8100000002</v>
      </c>
      <c r="C42" s="64">
        <v>1558</v>
      </c>
      <c r="D42" s="64">
        <v>1431500.4099999997</v>
      </c>
      <c r="E42" s="64">
        <v>1007636.3100000002</v>
      </c>
      <c r="F42" s="64">
        <v>3445767.53</v>
      </c>
    </row>
    <row r="43" spans="1:6">
      <c r="A43" s="63" t="s">
        <v>321</v>
      </c>
      <c r="B43" s="64"/>
      <c r="C43" s="64">
        <v>835339.18000000017</v>
      </c>
      <c r="D43" s="64"/>
      <c r="E43" s="64"/>
      <c r="F43" s="64">
        <v>835339.18000000017</v>
      </c>
    </row>
    <row r="44" spans="1:6">
      <c r="A44" s="63" t="s">
        <v>257</v>
      </c>
      <c r="B44" s="64"/>
      <c r="C44" s="64">
        <v>13925.83</v>
      </c>
      <c r="D44" s="64"/>
      <c r="E44" s="64"/>
      <c r="F44" s="64">
        <v>13925.83</v>
      </c>
    </row>
    <row r="45" spans="1:6">
      <c r="A45" s="63" t="s">
        <v>258</v>
      </c>
      <c r="B45" s="64"/>
      <c r="C45" s="64">
        <v>5191224.01</v>
      </c>
      <c r="D45" s="64"/>
      <c r="E45" s="64"/>
      <c r="F45" s="64">
        <v>5191224.01</v>
      </c>
    </row>
    <row r="46" spans="1:6">
      <c r="A46" s="63" t="s">
        <v>322</v>
      </c>
      <c r="B46" s="64"/>
      <c r="C46" s="64">
        <v>5390248.71</v>
      </c>
      <c r="D46" s="64"/>
      <c r="E46" s="64"/>
      <c r="F46" s="64">
        <v>5390248.71</v>
      </c>
    </row>
    <row r="47" spans="1:6">
      <c r="A47" s="63" t="s">
        <v>259</v>
      </c>
      <c r="B47" s="64"/>
      <c r="C47" s="64">
        <v>222931.50999999995</v>
      </c>
      <c r="D47" s="64"/>
      <c r="E47" s="64"/>
      <c r="F47" s="64">
        <v>222931.50999999995</v>
      </c>
    </row>
    <row r="48" spans="1:6">
      <c r="A48" s="63" t="s">
        <v>261</v>
      </c>
      <c r="B48" s="64"/>
      <c r="C48" s="64">
        <v>718973.77</v>
      </c>
      <c r="D48" s="64"/>
      <c r="E48" s="64"/>
      <c r="F48" s="64">
        <v>718973.77</v>
      </c>
    </row>
    <row r="49" spans="1:6">
      <c r="A49" s="63" t="s">
        <v>323</v>
      </c>
      <c r="B49" s="64"/>
      <c r="C49" s="64">
        <v>2605.5</v>
      </c>
      <c r="D49" s="64"/>
      <c r="E49" s="64"/>
      <c r="F49" s="64">
        <v>2605.5</v>
      </c>
    </row>
    <row r="50" spans="1:6">
      <c r="A50" s="63" t="s">
        <v>324</v>
      </c>
      <c r="B50" s="64"/>
      <c r="C50" s="64">
        <v>0</v>
      </c>
      <c r="D50" s="64"/>
      <c r="E50" s="64"/>
      <c r="F50" s="64">
        <v>0</v>
      </c>
    </row>
    <row r="51" spans="1:6">
      <c r="A51" s="63" t="s">
        <v>325</v>
      </c>
      <c r="B51" s="64">
        <v>10453.859999999999</v>
      </c>
      <c r="C51" s="64"/>
      <c r="D51" s="64">
        <v>14014.88</v>
      </c>
      <c r="E51" s="64">
        <v>12737.239999999998</v>
      </c>
      <c r="F51" s="64">
        <v>37205.979999999996</v>
      </c>
    </row>
    <row r="52" spans="1:6">
      <c r="A52" s="63" t="s">
        <v>326</v>
      </c>
      <c r="B52" s="64">
        <v>99699.500000000029</v>
      </c>
      <c r="C52" s="64">
        <v>8604.16</v>
      </c>
      <c r="D52" s="64">
        <v>104127.53000000001</v>
      </c>
      <c r="E52" s="64">
        <v>120429.24</v>
      </c>
      <c r="F52" s="64">
        <v>332860.43000000005</v>
      </c>
    </row>
    <row r="53" spans="1:6">
      <c r="A53" s="63" t="s">
        <v>327</v>
      </c>
      <c r="B53" s="64">
        <v>256609.11000000004</v>
      </c>
      <c r="C53" s="64">
        <v>731267.45</v>
      </c>
      <c r="D53" s="64">
        <v>312823.83</v>
      </c>
      <c r="E53" s="64">
        <v>290515.20999999996</v>
      </c>
      <c r="F53" s="64">
        <v>1591215.6</v>
      </c>
    </row>
    <row r="54" spans="1:6">
      <c r="A54" s="63" t="s">
        <v>328</v>
      </c>
      <c r="B54" s="64"/>
      <c r="C54" s="64">
        <v>1403837.73</v>
      </c>
      <c r="D54" s="64"/>
      <c r="E54" s="64"/>
      <c r="F54" s="64">
        <v>1403837.73</v>
      </c>
    </row>
    <row r="55" spans="1:6">
      <c r="A55" s="63" t="s">
        <v>329</v>
      </c>
      <c r="B55" s="64"/>
      <c r="C55" s="64">
        <v>17181.349999999999</v>
      </c>
      <c r="D55" s="64"/>
      <c r="E55" s="64"/>
      <c r="F55" s="64">
        <v>17181.349999999999</v>
      </c>
    </row>
    <row r="56" spans="1:6">
      <c r="A56" s="63" t="s">
        <v>264</v>
      </c>
      <c r="B56" s="64">
        <v>133791.38999999998</v>
      </c>
      <c r="C56" s="64">
        <v>7951.1399999999994</v>
      </c>
      <c r="D56" s="64">
        <v>130351.44999999998</v>
      </c>
      <c r="E56" s="64">
        <v>122078.95999999998</v>
      </c>
      <c r="F56" s="64">
        <v>394172.93999999994</v>
      </c>
    </row>
    <row r="57" spans="1:6">
      <c r="A57" s="63" t="s">
        <v>330</v>
      </c>
      <c r="B57" s="64"/>
      <c r="C57" s="64">
        <v>65797.930000000008</v>
      </c>
      <c r="D57" s="64"/>
      <c r="E57" s="64"/>
      <c r="F57" s="64">
        <v>65797.930000000008</v>
      </c>
    </row>
    <row r="58" spans="1:6">
      <c r="A58" s="63" t="s">
        <v>331</v>
      </c>
      <c r="B58" s="64">
        <v>1994667.7800000003</v>
      </c>
      <c r="C58" s="64"/>
      <c r="D58" s="64">
        <v>3103387.6100000003</v>
      </c>
      <c r="E58" s="64">
        <v>2385387.9900000012</v>
      </c>
      <c r="F58" s="64">
        <v>7483443.3800000018</v>
      </c>
    </row>
    <row r="59" spans="1:6">
      <c r="A59" s="63" t="s">
        <v>332</v>
      </c>
      <c r="B59" s="64">
        <v>1335.25</v>
      </c>
      <c r="C59" s="64">
        <v>54757.59000000004</v>
      </c>
      <c r="D59" s="64">
        <v>44.09</v>
      </c>
      <c r="E59" s="64">
        <v>351.46</v>
      </c>
      <c r="F59" s="64">
        <v>56488.390000000036</v>
      </c>
    </row>
    <row r="60" spans="1:6">
      <c r="A60" s="63" t="s">
        <v>269</v>
      </c>
      <c r="B60" s="64"/>
      <c r="C60" s="64">
        <v>656725.9600000002</v>
      </c>
      <c r="D60" s="64"/>
      <c r="E60" s="64"/>
      <c r="F60" s="64">
        <v>656725.9600000002</v>
      </c>
    </row>
    <row r="61" spans="1:6">
      <c r="A61" s="63" t="s">
        <v>270</v>
      </c>
      <c r="B61" s="64"/>
      <c r="C61" s="64">
        <v>783611.13</v>
      </c>
      <c r="D61" s="64"/>
      <c r="E61" s="64"/>
      <c r="F61" s="64">
        <v>783611.13</v>
      </c>
    </row>
    <row r="62" spans="1:6">
      <c r="A62" s="63" t="s">
        <v>333</v>
      </c>
      <c r="B62" s="64">
        <v>256752.14999999997</v>
      </c>
      <c r="C62" s="64"/>
      <c r="D62" s="64">
        <v>501730.13</v>
      </c>
      <c r="E62" s="64">
        <v>467135.63999999996</v>
      </c>
      <c r="F62" s="64">
        <v>1225617.9199999999</v>
      </c>
    </row>
    <row r="63" spans="1:6">
      <c r="A63" s="63" t="s">
        <v>334</v>
      </c>
      <c r="B63" s="64"/>
      <c r="C63" s="64">
        <v>103307.51</v>
      </c>
      <c r="D63" s="64"/>
      <c r="E63" s="64"/>
      <c r="F63" s="64">
        <v>103307.51</v>
      </c>
    </row>
    <row r="64" spans="1:6">
      <c r="A64" s="63" t="s">
        <v>271</v>
      </c>
      <c r="B64" s="64"/>
      <c r="C64" s="64">
        <v>1491637.4399999992</v>
      </c>
      <c r="D64" s="64"/>
      <c r="E64" s="64"/>
      <c r="F64" s="64">
        <v>1491637.4399999992</v>
      </c>
    </row>
    <row r="65" spans="1:6">
      <c r="A65" s="63" t="s">
        <v>272</v>
      </c>
      <c r="B65" s="64"/>
      <c r="C65" s="64">
        <v>2816410.1700000037</v>
      </c>
      <c r="D65" s="64"/>
      <c r="E65" s="64">
        <v>27203.33</v>
      </c>
      <c r="F65" s="64">
        <v>2843613.5000000037</v>
      </c>
    </row>
    <row r="66" spans="1:6">
      <c r="A66" s="63" t="s">
        <v>277</v>
      </c>
      <c r="B66" s="64"/>
      <c r="C66" s="64">
        <v>131081.31</v>
      </c>
      <c r="D66" s="64"/>
      <c r="E66" s="64"/>
      <c r="F66" s="64">
        <v>131081.31</v>
      </c>
    </row>
    <row r="67" spans="1:6">
      <c r="A67" s="63" t="s">
        <v>335</v>
      </c>
      <c r="B67" s="64"/>
      <c r="C67" s="64">
        <v>112046.94</v>
      </c>
      <c r="D67" s="64"/>
      <c r="E67" s="64"/>
      <c r="F67" s="64">
        <v>112046.94</v>
      </c>
    </row>
    <row r="68" spans="1:6">
      <c r="A68" s="63" t="s">
        <v>279</v>
      </c>
      <c r="B68" s="64"/>
      <c r="C68" s="64">
        <v>242375.88</v>
      </c>
      <c r="D68" s="64"/>
      <c r="E68" s="64"/>
      <c r="F68" s="64">
        <v>242375.88</v>
      </c>
    </row>
    <row r="69" spans="1:6">
      <c r="A69" s="63" t="s">
        <v>282</v>
      </c>
      <c r="B69" s="64">
        <v>1050</v>
      </c>
      <c r="C69" s="64">
        <v>172097.46000000002</v>
      </c>
      <c r="D69" s="64">
        <v>2608.27</v>
      </c>
      <c r="E69" s="64">
        <v>1500</v>
      </c>
      <c r="F69" s="64">
        <v>177255.73</v>
      </c>
    </row>
    <row r="70" spans="1:6">
      <c r="A70" s="63" t="s">
        <v>283</v>
      </c>
      <c r="B70" s="64"/>
      <c r="C70" s="64">
        <v>1660466.7699999996</v>
      </c>
      <c r="D70" s="64"/>
      <c r="E70" s="64">
        <v>3237.1800000000003</v>
      </c>
      <c r="F70" s="64">
        <v>1663703.9499999995</v>
      </c>
    </row>
    <row r="71" spans="1:6" ht="14.4">
      <c r="A71" s="65" t="s">
        <v>149</v>
      </c>
      <c r="B71" s="66">
        <v>4296251.6400000006</v>
      </c>
      <c r="C71" s="66">
        <v>39098605.99000001</v>
      </c>
      <c r="D71" s="66">
        <v>6241013.04</v>
      </c>
      <c r="E71" s="66">
        <v>5030260.6800000006</v>
      </c>
      <c r="F71" s="66">
        <v>54666131.350000009</v>
      </c>
    </row>
    <row r="73" spans="1:6" ht="14.4">
      <c r="A73" s="69" t="s">
        <v>336</v>
      </c>
    </row>
    <row r="75" spans="1:6" ht="14.4">
      <c r="A75" s="73" t="s">
        <v>144</v>
      </c>
      <c r="B75" s="62" t="s">
        <v>309</v>
      </c>
    </row>
    <row r="76" spans="1:6">
      <c r="A76" s="63" t="s">
        <v>176</v>
      </c>
      <c r="B76" s="64">
        <v>7165468.3099999987</v>
      </c>
    </row>
    <row r="77" spans="1:6" ht="18">
      <c r="A77" s="65" t="s">
        <v>149</v>
      </c>
      <c r="B77" s="66">
        <v>7165468.3099999987</v>
      </c>
      <c r="E77" s="70" t="s">
        <v>337</v>
      </c>
      <c r="F77" s="71">
        <v>61831599.660000011</v>
      </c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H17" sqref="H17"/>
    </sheetView>
  </sheetViews>
  <sheetFormatPr defaultRowHeight="13.2"/>
  <cols>
    <col min="1" max="1" width="13.6640625" customWidth="1"/>
    <col min="2" max="2" width="16.33203125" bestFit="1" customWidth="1"/>
    <col min="3" max="4" width="12.44140625" customWidth="1"/>
    <col min="5" max="6" width="13.5546875" customWidth="1"/>
    <col min="7" max="7" width="12" customWidth="1"/>
    <col min="8" max="8" width="22.5546875" bestFit="1" customWidth="1"/>
    <col min="9" max="9" width="20" bestFit="1" customWidth="1"/>
    <col min="10" max="10" width="24.33203125" bestFit="1" customWidth="1"/>
    <col min="11" max="11" width="18.88671875" bestFit="1" customWidth="1"/>
    <col min="12" max="12" width="16.109375" bestFit="1" customWidth="1"/>
    <col min="13" max="13" width="11.44140625" customWidth="1"/>
    <col min="14" max="14" width="11" customWidth="1"/>
    <col min="15" max="15" width="11" bestFit="1" customWidth="1"/>
    <col min="16" max="16" width="12" bestFit="1" customWidth="1"/>
  </cols>
  <sheetData>
    <row r="1" spans="1:5">
      <c r="A1" s="13" t="s">
        <v>431</v>
      </c>
    </row>
    <row r="2" spans="1:5">
      <c r="A2" s="13" t="s">
        <v>413</v>
      </c>
    </row>
    <row r="4" spans="1:5" ht="18">
      <c r="A4" s="60" t="s">
        <v>307</v>
      </c>
    </row>
    <row r="7" spans="1:5" ht="14.4">
      <c r="A7" s="61" t="s">
        <v>309</v>
      </c>
      <c r="B7" s="61" t="s">
        <v>143</v>
      </c>
      <c r="C7" s="61"/>
      <c r="D7" s="61"/>
      <c r="E7" s="61"/>
    </row>
    <row r="8" spans="1:5" ht="14.4">
      <c r="A8" s="62" t="s">
        <v>144</v>
      </c>
      <c r="B8" s="62" t="s">
        <v>145</v>
      </c>
      <c r="C8" s="62" t="s">
        <v>147</v>
      </c>
      <c r="D8" s="62" t="s">
        <v>148</v>
      </c>
      <c r="E8" s="62" t="s">
        <v>149</v>
      </c>
    </row>
    <row r="9" spans="1:5">
      <c r="A9" s="63" t="s">
        <v>184</v>
      </c>
      <c r="B9" s="64">
        <v>745533.23999999987</v>
      </c>
      <c r="C9" s="64">
        <v>745757.03999999992</v>
      </c>
      <c r="D9" s="64">
        <v>745533.42</v>
      </c>
      <c r="E9" s="64">
        <v>2236823.6999999997</v>
      </c>
    </row>
    <row r="10" spans="1:5">
      <c r="A10" s="63" t="s">
        <v>331</v>
      </c>
      <c r="B10" s="64">
        <v>5510273.0300000003</v>
      </c>
      <c r="C10" s="64">
        <v>5366499.5100000007</v>
      </c>
      <c r="D10" s="64">
        <v>5655677.0100000007</v>
      </c>
      <c r="E10" s="64">
        <v>16532449.550000001</v>
      </c>
    </row>
    <row r="11" spans="1:5" ht="14.4">
      <c r="A11" s="65" t="s">
        <v>149</v>
      </c>
      <c r="B11" s="66">
        <v>6255806.2700000005</v>
      </c>
      <c r="C11" s="66">
        <v>6112256.5500000007</v>
      </c>
      <c r="D11" s="66">
        <v>6401210.4300000006</v>
      </c>
      <c r="E11" s="66">
        <v>18769273.25</v>
      </c>
    </row>
    <row r="73" spans="1:6" ht="14.4">
      <c r="A73" s="69" t="s">
        <v>336</v>
      </c>
    </row>
    <row r="74" spans="1:6">
      <c r="A74" s="68" t="s">
        <v>308</v>
      </c>
      <c r="B74" t="s">
        <v>208</v>
      </c>
    </row>
    <row r="76" spans="1:6">
      <c r="A76" s="72" t="s">
        <v>144</v>
      </c>
      <c r="B76" t="s">
        <v>309</v>
      </c>
    </row>
    <row r="77" spans="1:6">
      <c r="A77" s="63" t="s">
        <v>176</v>
      </c>
      <c r="B77" s="64">
        <v>7165468.3099999987</v>
      </c>
    </row>
    <row r="78" spans="1:6" ht="18">
      <c r="A78" s="63" t="s">
        <v>149</v>
      </c>
      <c r="B78" s="64">
        <v>7165468.3099999987</v>
      </c>
      <c r="E78" s="70" t="s">
        <v>337</v>
      </c>
      <c r="F78" s="71">
        <v>25934741.559999999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B2" sqref="B2"/>
    </sheetView>
  </sheetViews>
  <sheetFormatPr defaultRowHeight="13.2"/>
  <cols>
    <col min="1" max="1" width="34.88671875" customWidth="1"/>
    <col min="2" max="2" width="27.88671875" bestFit="1" customWidth="1"/>
    <col min="3" max="3" width="23.44140625" bestFit="1" customWidth="1"/>
    <col min="4" max="4" width="18.33203125" bestFit="1" customWidth="1"/>
  </cols>
  <sheetData>
    <row r="1" spans="1:4">
      <c r="A1" s="13" t="s">
        <v>432</v>
      </c>
    </row>
    <row r="2" spans="1:4">
      <c r="A2" s="13" t="s">
        <v>413</v>
      </c>
    </row>
    <row r="4" spans="1:4" ht="18">
      <c r="A4" s="60" t="s">
        <v>338</v>
      </c>
    </row>
    <row r="7" spans="1:4" ht="14.4">
      <c r="A7" s="61" t="s">
        <v>309</v>
      </c>
      <c r="B7" s="61" t="s">
        <v>143</v>
      </c>
      <c r="C7" s="61"/>
      <c r="D7" s="61"/>
    </row>
    <row r="8" spans="1:4" ht="14.4">
      <c r="A8" s="62" t="s">
        <v>144</v>
      </c>
      <c r="B8" s="62" t="s">
        <v>339</v>
      </c>
      <c r="C8" s="62" t="s">
        <v>340</v>
      </c>
      <c r="D8" s="62" t="s">
        <v>149</v>
      </c>
    </row>
    <row r="9" spans="1:4">
      <c r="A9" s="63" t="s">
        <v>341</v>
      </c>
      <c r="B9" s="64">
        <v>353.65000000000003</v>
      </c>
      <c r="C9" s="64"/>
      <c r="D9" s="64">
        <v>353.65000000000003</v>
      </c>
    </row>
    <row r="10" spans="1:4">
      <c r="A10" s="63" t="s">
        <v>310</v>
      </c>
      <c r="B10" s="64">
        <v>1587.68</v>
      </c>
      <c r="C10" s="64"/>
      <c r="D10" s="64">
        <v>1587.68</v>
      </c>
    </row>
    <row r="11" spans="1:4">
      <c r="A11" s="63" t="s">
        <v>311</v>
      </c>
      <c r="B11" s="64">
        <v>2655.28</v>
      </c>
      <c r="C11" s="64"/>
      <c r="D11" s="64">
        <v>2655.28</v>
      </c>
    </row>
    <row r="12" spans="1:4">
      <c r="A12" s="63" t="s">
        <v>342</v>
      </c>
      <c r="B12" s="64">
        <v>948642.28000000026</v>
      </c>
      <c r="C12" s="64">
        <v>3322.5200000000004</v>
      </c>
      <c r="D12" s="64">
        <v>951964.80000000028</v>
      </c>
    </row>
    <row r="13" spans="1:4">
      <c r="A13" s="63" t="s">
        <v>232</v>
      </c>
      <c r="B13" s="64">
        <v>626364.11</v>
      </c>
      <c r="C13" s="64"/>
      <c r="D13" s="64">
        <v>626364.11</v>
      </c>
    </row>
    <row r="14" spans="1:4">
      <c r="A14" s="63" t="s">
        <v>233</v>
      </c>
      <c r="B14" s="64">
        <v>12241.17</v>
      </c>
      <c r="C14" s="64"/>
      <c r="D14" s="64">
        <v>12241.17</v>
      </c>
    </row>
    <row r="15" spans="1:4">
      <c r="A15" s="63" t="s">
        <v>343</v>
      </c>
      <c r="B15" s="64">
        <v>470732.18999999994</v>
      </c>
      <c r="C15" s="64"/>
      <c r="D15" s="64">
        <v>470732.18999999994</v>
      </c>
    </row>
    <row r="16" spans="1:4">
      <c r="A16" s="63" t="s">
        <v>234</v>
      </c>
      <c r="B16" s="64">
        <v>421229.5</v>
      </c>
      <c r="C16" s="64"/>
      <c r="D16" s="64">
        <v>421229.5</v>
      </c>
    </row>
    <row r="17" spans="1:4">
      <c r="A17" s="63" t="s">
        <v>344</v>
      </c>
      <c r="B17" s="64">
        <v>33326.479999999996</v>
      </c>
      <c r="C17" s="64"/>
      <c r="D17" s="64">
        <v>33326.479999999996</v>
      </c>
    </row>
    <row r="18" spans="1:4">
      <c r="A18" s="63" t="s">
        <v>345</v>
      </c>
      <c r="B18" s="64">
        <v>10887.59</v>
      </c>
      <c r="C18" s="64"/>
      <c r="D18" s="64">
        <v>10887.59</v>
      </c>
    </row>
    <row r="19" spans="1:4">
      <c r="A19" s="63" t="s">
        <v>235</v>
      </c>
      <c r="B19" s="64">
        <v>14990.190000000002</v>
      </c>
      <c r="C19" s="64"/>
      <c r="D19" s="64">
        <v>14990.190000000002</v>
      </c>
    </row>
    <row r="20" spans="1:4">
      <c r="A20" s="63" t="s">
        <v>236</v>
      </c>
      <c r="B20" s="64">
        <v>127982.00999999994</v>
      </c>
      <c r="C20" s="64"/>
      <c r="D20" s="64">
        <v>127982.00999999994</v>
      </c>
    </row>
    <row r="21" spans="1:4">
      <c r="A21" s="63" t="s">
        <v>346</v>
      </c>
      <c r="B21" s="64">
        <v>94919.650000000009</v>
      </c>
      <c r="C21" s="64"/>
      <c r="D21" s="64">
        <v>94919.650000000009</v>
      </c>
    </row>
    <row r="22" spans="1:4">
      <c r="A22" s="63" t="s">
        <v>237</v>
      </c>
      <c r="B22" s="64">
        <v>450800.26999999996</v>
      </c>
      <c r="C22" s="64">
        <v>38827.209999999992</v>
      </c>
      <c r="D22" s="64">
        <v>489627.48</v>
      </c>
    </row>
    <row r="23" spans="1:4">
      <c r="A23" s="63" t="s">
        <v>238</v>
      </c>
      <c r="B23" s="64">
        <v>271056.93</v>
      </c>
      <c r="C23" s="64"/>
      <c r="D23" s="64">
        <v>271056.93</v>
      </c>
    </row>
    <row r="24" spans="1:4">
      <c r="A24" s="63" t="s">
        <v>347</v>
      </c>
      <c r="B24" s="64">
        <v>1133.29</v>
      </c>
      <c r="C24" s="64"/>
      <c r="D24" s="64">
        <v>1133.29</v>
      </c>
    </row>
    <row r="25" spans="1:4">
      <c r="A25" s="63" t="s">
        <v>244</v>
      </c>
      <c r="B25" s="64">
        <v>26423.960000000003</v>
      </c>
      <c r="C25" s="64"/>
      <c r="D25" s="64">
        <v>26423.960000000003</v>
      </c>
    </row>
    <row r="26" spans="1:4">
      <c r="A26" s="63" t="s">
        <v>247</v>
      </c>
      <c r="B26" s="64">
        <v>18735.769999999997</v>
      </c>
      <c r="C26" s="64"/>
      <c r="D26" s="64">
        <v>18735.769999999997</v>
      </c>
    </row>
    <row r="27" spans="1:4">
      <c r="A27" s="63" t="s">
        <v>248</v>
      </c>
      <c r="B27" s="64">
        <v>75176.959999999992</v>
      </c>
      <c r="C27" s="64"/>
      <c r="D27" s="64">
        <v>75176.959999999992</v>
      </c>
    </row>
    <row r="28" spans="1:4">
      <c r="A28" s="63" t="s">
        <v>249</v>
      </c>
      <c r="B28" s="64">
        <v>3873.1700000000005</v>
      </c>
      <c r="C28" s="64"/>
      <c r="D28" s="64">
        <v>3873.1700000000005</v>
      </c>
    </row>
    <row r="29" spans="1:4">
      <c r="A29" s="63" t="s">
        <v>250</v>
      </c>
      <c r="B29" s="64">
        <v>36.119999999999997</v>
      </c>
      <c r="C29" s="64"/>
      <c r="D29" s="64">
        <v>36.119999999999997</v>
      </c>
    </row>
    <row r="30" spans="1:4">
      <c r="A30" s="63" t="s">
        <v>257</v>
      </c>
      <c r="B30" s="64">
        <v>693.31000000000006</v>
      </c>
      <c r="C30" s="64">
        <v>336.76</v>
      </c>
      <c r="D30" s="64">
        <v>1030.0700000000002</v>
      </c>
    </row>
    <row r="31" spans="1:4">
      <c r="A31" s="63" t="s">
        <v>348</v>
      </c>
      <c r="B31" s="64"/>
      <c r="C31" s="64">
        <v>35245.699999999997</v>
      </c>
      <c r="D31" s="64">
        <v>35245.699999999997</v>
      </c>
    </row>
    <row r="32" spans="1:4" ht="14.4">
      <c r="A32" s="65" t="s">
        <v>149</v>
      </c>
      <c r="B32" s="66">
        <v>3613841.56</v>
      </c>
      <c r="C32" s="66">
        <v>77732.19</v>
      </c>
      <c r="D32" s="66">
        <v>3691573.7499999995</v>
      </c>
    </row>
    <row r="34" spans="1:4" ht="14.4">
      <c r="A34" s="69" t="s">
        <v>336</v>
      </c>
    </row>
    <row r="36" spans="1:4" ht="14.4">
      <c r="A36" s="61" t="s">
        <v>309</v>
      </c>
      <c r="B36" s="61" t="s">
        <v>143</v>
      </c>
      <c r="C36" s="61"/>
      <c r="D36" s="61"/>
    </row>
    <row r="37" spans="1:4" ht="14.4">
      <c r="A37" s="62" t="s">
        <v>144</v>
      </c>
      <c r="B37" s="62" t="s">
        <v>339</v>
      </c>
      <c r="C37" s="62" t="s">
        <v>340</v>
      </c>
      <c r="D37" s="62" t="s">
        <v>149</v>
      </c>
    </row>
    <row r="38" spans="1:4">
      <c r="A38" s="63" t="s">
        <v>286</v>
      </c>
      <c r="B38" s="64">
        <v>106247.51</v>
      </c>
      <c r="C38" s="64"/>
      <c r="D38" s="64">
        <v>106247.51</v>
      </c>
    </row>
    <row r="39" spans="1:4">
      <c r="A39" s="63" t="s">
        <v>176</v>
      </c>
      <c r="B39" s="64">
        <v>198270.00999999995</v>
      </c>
      <c r="C39" s="64">
        <v>6476.380000000001</v>
      </c>
      <c r="D39" s="64">
        <v>204746.38999999996</v>
      </c>
    </row>
    <row r="40" spans="1:4" ht="14.4">
      <c r="A40" s="65" t="s">
        <v>149</v>
      </c>
      <c r="B40" s="66">
        <v>304517.51999999996</v>
      </c>
      <c r="C40" s="66">
        <v>6476.380000000001</v>
      </c>
      <c r="D40" s="66">
        <v>310993.89999999997</v>
      </c>
    </row>
    <row r="43" spans="1:4" ht="18">
      <c r="C43" s="70" t="s">
        <v>337</v>
      </c>
      <c r="D43" s="74">
        <v>4002567.6499999994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F15" sqref="F15"/>
    </sheetView>
  </sheetViews>
  <sheetFormatPr defaultRowHeight="13.2"/>
  <cols>
    <col min="1" max="1" width="32.88671875" customWidth="1"/>
    <col min="2" max="2" width="23.33203125" bestFit="1" customWidth="1"/>
    <col min="3" max="3" width="22.5546875" bestFit="1" customWidth="1"/>
    <col min="4" max="4" width="18.88671875" customWidth="1"/>
    <col min="5" max="5" width="18.33203125" bestFit="1" customWidth="1"/>
    <col min="6" max="6" width="18.5546875" bestFit="1" customWidth="1"/>
    <col min="7" max="7" width="14" bestFit="1" customWidth="1"/>
    <col min="8" max="8" width="27.88671875" bestFit="1" customWidth="1"/>
    <col min="9" max="9" width="22.5546875" bestFit="1" customWidth="1"/>
    <col min="10" max="10" width="23.109375" bestFit="1" customWidth="1"/>
    <col min="11" max="11" width="21.5546875" bestFit="1" customWidth="1"/>
    <col min="12" max="12" width="32.5546875" bestFit="1" customWidth="1"/>
    <col min="13" max="13" width="18.88671875" bestFit="1" customWidth="1"/>
    <col min="14" max="14" width="28.44140625" bestFit="1" customWidth="1"/>
    <col min="15" max="15" width="18.33203125" bestFit="1" customWidth="1"/>
    <col min="16" max="16" width="23.5546875" bestFit="1" customWidth="1"/>
    <col min="17" max="18" width="18.5546875" bestFit="1" customWidth="1"/>
    <col min="19" max="19" width="16.5546875" bestFit="1" customWidth="1"/>
    <col min="20" max="20" width="24.5546875" bestFit="1" customWidth="1"/>
    <col min="21" max="22" width="24" bestFit="1" customWidth="1"/>
    <col min="23" max="23" width="16.33203125" bestFit="1" customWidth="1"/>
    <col min="24" max="24" width="22.109375" bestFit="1" customWidth="1"/>
    <col min="25" max="25" width="27.44140625" bestFit="1" customWidth="1"/>
    <col min="26" max="26" width="22.5546875" bestFit="1" customWidth="1"/>
    <col min="27" max="27" width="23" bestFit="1" customWidth="1"/>
    <col min="28" max="28" width="15.6640625" bestFit="1" customWidth="1"/>
    <col min="29" max="29" width="19.6640625" bestFit="1" customWidth="1"/>
    <col min="30" max="30" width="25.109375" bestFit="1" customWidth="1"/>
    <col min="31" max="31" width="24.33203125" bestFit="1" customWidth="1"/>
    <col min="32" max="32" width="22.5546875" bestFit="1" customWidth="1"/>
    <col min="33" max="33" width="20.33203125" bestFit="1" customWidth="1"/>
    <col min="34" max="34" width="22.6640625" bestFit="1" customWidth="1"/>
    <col min="35" max="35" width="30.88671875" bestFit="1" customWidth="1"/>
    <col min="36" max="37" width="21.6640625" bestFit="1" customWidth="1"/>
    <col min="38" max="38" width="22.5546875" bestFit="1" customWidth="1"/>
    <col min="39" max="39" width="22" bestFit="1" customWidth="1"/>
    <col min="40" max="40" width="21.44140625" bestFit="1" customWidth="1"/>
    <col min="41" max="41" width="18.44140625" bestFit="1" customWidth="1"/>
    <col min="42" max="42" width="29.6640625" bestFit="1" customWidth="1"/>
    <col min="43" max="43" width="19.109375" bestFit="1" customWidth="1"/>
    <col min="44" max="44" width="17.5546875" bestFit="1" customWidth="1"/>
    <col min="45" max="45" width="15.44140625" bestFit="1" customWidth="1"/>
    <col min="46" max="46" width="26.33203125" bestFit="1" customWidth="1"/>
    <col min="47" max="47" width="23.88671875" bestFit="1" customWidth="1"/>
    <col min="48" max="48" width="27.6640625" bestFit="1" customWidth="1"/>
    <col min="49" max="49" width="20.6640625" bestFit="1" customWidth="1"/>
    <col min="50" max="50" width="26.109375" bestFit="1" customWidth="1"/>
    <col min="51" max="51" width="27.33203125" bestFit="1" customWidth="1"/>
    <col min="52" max="52" width="28.5546875" bestFit="1" customWidth="1"/>
    <col min="53" max="53" width="20.44140625" bestFit="1" customWidth="1"/>
    <col min="54" max="54" width="28.109375" bestFit="1" customWidth="1"/>
    <col min="55" max="55" width="29" bestFit="1" customWidth="1"/>
    <col min="56" max="56" width="29.109375" bestFit="1" customWidth="1"/>
    <col min="57" max="57" width="29.44140625" bestFit="1" customWidth="1"/>
    <col min="58" max="59" width="25.5546875" bestFit="1" customWidth="1"/>
    <col min="60" max="60" width="25.33203125" bestFit="1" customWidth="1"/>
    <col min="61" max="61" width="29" bestFit="1" customWidth="1"/>
    <col min="62" max="62" width="23.109375" bestFit="1" customWidth="1"/>
    <col min="63" max="63" width="23" bestFit="1" customWidth="1"/>
    <col min="64" max="64" width="26" bestFit="1" customWidth="1"/>
    <col min="65" max="65" width="24" bestFit="1" customWidth="1"/>
    <col min="66" max="66" width="26.33203125" bestFit="1" customWidth="1"/>
    <col min="67" max="67" width="28.5546875" bestFit="1" customWidth="1"/>
    <col min="68" max="68" width="16.6640625" bestFit="1" customWidth="1"/>
    <col min="69" max="69" width="27" bestFit="1" customWidth="1"/>
    <col min="70" max="70" width="21.44140625" bestFit="1" customWidth="1"/>
    <col min="71" max="71" width="16.5546875" bestFit="1" customWidth="1"/>
    <col min="72" max="72" width="24.109375" bestFit="1" customWidth="1"/>
    <col min="73" max="73" width="23.6640625" bestFit="1" customWidth="1"/>
    <col min="74" max="74" width="16" bestFit="1" customWidth="1"/>
    <col min="75" max="75" width="28.109375" bestFit="1" customWidth="1"/>
    <col min="76" max="76" width="25.5546875" bestFit="1" customWidth="1"/>
    <col min="77" max="77" width="25.88671875" bestFit="1" customWidth="1"/>
    <col min="78" max="78" width="27.44140625" bestFit="1" customWidth="1"/>
    <col min="79" max="79" width="21.5546875" bestFit="1" customWidth="1"/>
    <col min="80" max="80" width="22.88671875" bestFit="1" customWidth="1"/>
    <col min="81" max="81" width="20.88671875" bestFit="1" customWidth="1"/>
    <col min="82" max="82" width="16.33203125" bestFit="1" customWidth="1"/>
    <col min="83" max="83" width="27" bestFit="1" customWidth="1"/>
    <col min="84" max="84" width="18.109375" bestFit="1" customWidth="1"/>
    <col min="85" max="85" width="16.5546875" bestFit="1" customWidth="1"/>
    <col min="86" max="86" width="20.6640625" bestFit="1" customWidth="1"/>
    <col min="87" max="87" width="24.88671875" bestFit="1" customWidth="1"/>
    <col min="88" max="88" width="25.6640625" bestFit="1" customWidth="1"/>
    <col min="89" max="89" width="28.44140625" bestFit="1" customWidth="1"/>
    <col min="90" max="90" width="24.33203125" bestFit="1" customWidth="1"/>
    <col min="91" max="91" width="20.33203125" bestFit="1" customWidth="1"/>
    <col min="92" max="92" width="21.88671875" bestFit="1" customWidth="1"/>
    <col min="93" max="93" width="21.6640625" bestFit="1" customWidth="1"/>
    <col min="94" max="94" width="29.33203125" bestFit="1" customWidth="1"/>
    <col min="95" max="95" width="25.109375" bestFit="1" customWidth="1"/>
    <col min="96" max="96" width="23.5546875" bestFit="1" customWidth="1"/>
    <col min="97" max="97" width="16.33203125" bestFit="1" customWidth="1"/>
    <col min="98" max="98" width="20.44140625" bestFit="1" customWidth="1"/>
    <col min="99" max="99" width="28.44140625" bestFit="1" customWidth="1"/>
    <col min="100" max="100" width="20.44140625" bestFit="1" customWidth="1"/>
    <col min="101" max="101" width="27.44140625" bestFit="1" customWidth="1"/>
    <col min="102" max="102" width="23.5546875" bestFit="1" customWidth="1"/>
    <col min="103" max="103" width="29.44140625" bestFit="1" customWidth="1"/>
    <col min="104" max="104" width="28" bestFit="1" customWidth="1"/>
    <col min="105" max="105" width="17.33203125" bestFit="1" customWidth="1"/>
    <col min="106" max="106" width="16.6640625" bestFit="1" customWidth="1"/>
    <col min="107" max="107" width="24" bestFit="1" customWidth="1"/>
    <col min="108" max="108" width="17.44140625" bestFit="1" customWidth="1"/>
    <col min="109" max="109" width="15.109375" bestFit="1" customWidth="1"/>
    <col min="110" max="111" width="21.5546875" bestFit="1" customWidth="1"/>
    <col min="112" max="112" width="26.33203125" bestFit="1" customWidth="1"/>
    <col min="113" max="113" width="25.109375" bestFit="1" customWidth="1"/>
    <col min="114" max="114" width="22.6640625" bestFit="1" customWidth="1"/>
    <col min="115" max="115" width="22.88671875" bestFit="1" customWidth="1"/>
    <col min="116" max="116" width="22.33203125" bestFit="1" customWidth="1"/>
    <col min="117" max="117" width="22.88671875" bestFit="1" customWidth="1"/>
    <col min="118" max="118" width="23.44140625" bestFit="1" customWidth="1"/>
    <col min="119" max="119" width="25.88671875" bestFit="1" customWidth="1"/>
    <col min="120" max="120" width="22" bestFit="1" customWidth="1"/>
    <col min="121" max="121" width="15.33203125" bestFit="1" customWidth="1"/>
    <col min="122" max="122" width="26.5546875" bestFit="1" customWidth="1"/>
    <col min="123" max="123" width="26.44140625" bestFit="1" customWidth="1"/>
    <col min="124" max="124" width="16.88671875" bestFit="1" customWidth="1"/>
    <col min="125" max="125" width="17.5546875" bestFit="1" customWidth="1"/>
    <col min="126" max="126" width="16.5546875" bestFit="1" customWidth="1"/>
    <col min="127" max="127" width="16.33203125" bestFit="1" customWidth="1"/>
    <col min="128" max="128" width="20.6640625" bestFit="1" customWidth="1"/>
    <col min="129" max="129" width="23.33203125" bestFit="1" customWidth="1"/>
    <col min="130" max="130" width="22.5546875" bestFit="1" customWidth="1"/>
    <col min="131" max="131" width="25.88671875" bestFit="1" customWidth="1"/>
    <col min="132" max="132" width="25.5546875" bestFit="1" customWidth="1"/>
    <col min="133" max="133" width="26.109375" bestFit="1" customWidth="1"/>
    <col min="134" max="134" width="23.33203125" bestFit="1" customWidth="1"/>
    <col min="135" max="135" width="22.5546875" bestFit="1" customWidth="1"/>
    <col min="136" max="136" width="21.5546875" bestFit="1" customWidth="1"/>
    <col min="137" max="137" width="21" bestFit="1" customWidth="1"/>
    <col min="138" max="138" width="25.33203125" bestFit="1" customWidth="1"/>
    <col min="139" max="139" width="26.33203125" bestFit="1" customWidth="1"/>
    <col min="140" max="140" width="25" bestFit="1" customWidth="1"/>
    <col min="141" max="141" width="20" bestFit="1" customWidth="1"/>
    <col min="142" max="142" width="25.33203125" bestFit="1" customWidth="1"/>
    <col min="143" max="143" width="20.109375" bestFit="1" customWidth="1"/>
    <col min="144" max="144" width="20.88671875" bestFit="1" customWidth="1"/>
    <col min="145" max="145" width="24.33203125" bestFit="1" customWidth="1"/>
    <col min="146" max="146" width="18.88671875" customWidth="1"/>
    <col min="147" max="147" width="27.33203125" bestFit="1" customWidth="1"/>
    <col min="148" max="148" width="23.33203125" customWidth="1"/>
    <col min="149" max="149" width="21.5546875" customWidth="1"/>
    <col min="150" max="150" width="21.6640625" bestFit="1" customWidth="1"/>
    <col min="151" max="151" width="19.109375" customWidth="1"/>
    <col min="152" max="152" width="24.109375" bestFit="1" customWidth="1"/>
    <col min="153" max="153" width="20.6640625" customWidth="1"/>
    <col min="154" max="154" width="25.88671875" bestFit="1" customWidth="1"/>
    <col min="155" max="155" width="28.109375" bestFit="1" customWidth="1"/>
    <col min="156" max="156" width="23.5546875" customWidth="1"/>
    <col min="157" max="157" width="28.88671875" bestFit="1" customWidth="1"/>
    <col min="158" max="158" width="16.44140625" customWidth="1"/>
    <col min="159" max="159" width="18.6640625" bestFit="1" customWidth="1"/>
    <col min="160" max="160" width="23.5546875" bestFit="1" customWidth="1"/>
    <col min="161" max="161" width="26" bestFit="1" customWidth="1"/>
    <col min="162" max="162" width="22.33203125" customWidth="1"/>
    <col min="163" max="163" width="25" bestFit="1" customWidth="1"/>
    <col min="164" max="164" width="24.5546875" customWidth="1"/>
    <col min="165" max="165" width="23.109375" customWidth="1"/>
    <col min="166" max="166" width="25.6640625" bestFit="1" customWidth="1"/>
    <col min="167" max="167" width="29.88671875" bestFit="1" customWidth="1"/>
    <col min="168" max="168" width="21" customWidth="1"/>
    <col min="169" max="169" width="22" bestFit="1" customWidth="1"/>
    <col min="170" max="170" width="20.33203125" customWidth="1"/>
    <col min="171" max="171" width="18.5546875" customWidth="1"/>
    <col min="172" max="172" width="15" customWidth="1"/>
    <col min="173" max="173" width="23" bestFit="1" customWidth="1"/>
    <col min="174" max="174" width="19" customWidth="1"/>
    <col min="175" max="175" width="17.44140625" customWidth="1"/>
    <col min="176" max="176" width="15.6640625" customWidth="1"/>
    <col min="177" max="177" width="15.6640625" bestFit="1" customWidth="1"/>
    <col min="178" max="178" width="12.33203125" customWidth="1"/>
    <col min="179" max="179" width="22.88671875" bestFit="1" customWidth="1"/>
    <col min="180" max="180" width="22.109375" customWidth="1"/>
    <col min="181" max="181" width="22.88671875" bestFit="1" customWidth="1"/>
    <col min="182" max="182" width="27.33203125" bestFit="1" customWidth="1"/>
    <col min="183" max="183" width="23.6640625" customWidth="1"/>
    <col min="184" max="184" width="14.88671875" customWidth="1"/>
    <col min="185" max="185" width="20" bestFit="1" customWidth="1"/>
    <col min="186" max="186" width="18" customWidth="1"/>
    <col min="187" max="187" width="21.109375" bestFit="1" customWidth="1"/>
    <col min="188" max="188" width="23.6640625" bestFit="1" customWidth="1"/>
    <col min="189" max="189" width="24.44140625" bestFit="1" customWidth="1"/>
    <col min="190" max="190" width="23.33203125" customWidth="1"/>
    <col min="191" max="191" width="21.6640625" customWidth="1"/>
    <col min="192" max="192" width="15.6640625" customWidth="1"/>
    <col min="193" max="193" width="26.109375" bestFit="1" customWidth="1"/>
    <col min="194" max="194" width="23.6640625" customWidth="1"/>
    <col min="195" max="195" width="28.5546875" bestFit="1" customWidth="1"/>
    <col min="196" max="196" width="20.44140625" customWidth="1"/>
    <col min="197" max="197" width="22.44140625" bestFit="1" customWidth="1"/>
    <col min="198" max="198" width="19.109375" customWidth="1"/>
    <col min="199" max="199" width="17" customWidth="1"/>
    <col min="200" max="200" width="20.33203125" bestFit="1" customWidth="1"/>
    <col min="201" max="201" width="13.109375" customWidth="1"/>
    <col min="202" max="202" width="9.44140625" customWidth="1"/>
    <col min="203" max="204" width="12" bestFit="1" customWidth="1"/>
  </cols>
  <sheetData>
    <row r="1" spans="1:5">
      <c r="A1" s="13" t="s">
        <v>433</v>
      </c>
    </row>
    <row r="2" spans="1:5">
      <c r="A2" s="13" t="s">
        <v>413</v>
      </c>
    </row>
    <row r="4" spans="1:5" ht="18">
      <c r="A4" s="60" t="s">
        <v>376</v>
      </c>
    </row>
    <row r="7" spans="1:5" ht="14.4">
      <c r="A7" s="61" t="s">
        <v>309</v>
      </c>
      <c r="B7" s="61" t="s">
        <v>143</v>
      </c>
      <c r="C7" s="61"/>
      <c r="D7" s="61"/>
      <c r="E7" s="61"/>
    </row>
    <row r="8" spans="1:5" ht="14.4">
      <c r="A8" s="62" t="s">
        <v>144</v>
      </c>
      <c r="B8" s="62" t="s">
        <v>377</v>
      </c>
      <c r="C8" s="62" t="s">
        <v>200</v>
      </c>
      <c r="D8" s="62" t="s">
        <v>201</v>
      </c>
      <c r="E8" s="62" t="s">
        <v>149</v>
      </c>
    </row>
    <row r="9" spans="1:5">
      <c r="A9" s="63" t="s">
        <v>212</v>
      </c>
      <c r="B9" s="64"/>
      <c r="C9" s="64">
        <v>161941.13</v>
      </c>
      <c r="D9" s="64">
        <v>39433.94</v>
      </c>
      <c r="E9" s="64">
        <v>201375.07</v>
      </c>
    </row>
    <row r="10" spans="1:5">
      <c r="A10" s="63" t="s">
        <v>378</v>
      </c>
      <c r="B10" s="64">
        <v>148313.89000000001</v>
      </c>
      <c r="C10" s="64"/>
      <c r="D10" s="64"/>
      <c r="E10" s="64">
        <v>148313.89000000001</v>
      </c>
    </row>
    <row r="11" spans="1:5">
      <c r="A11" s="63" t="s">
        <v>213</v>
      </c>
      <c r="B11" s="64"/>
      <c r="C11" s="64">
        <v>144503.25999999998</v>
      </c>
      <c r="D11" s="64"/>
      <c r="E11" s="64">
        <v>144503.25999999998</v>
      </c>
    </row>
    <row r="12" spans="1:5">
      <c r="A12" s="63" t="s">
        <v>302</v>
      </c>
      <c r="B12" s="64"/>
      <c r="C12" s="64">
        <v>2675.1400000000003</v>
      </c>
      <c r="D12" s="64"/>
      <c r="E12" s="64">
        <v>2675.1400000000003</v>
      </c>
    </row>
    <row r="13" spans="1:5">
      <c r="A13" s="63" t="s">
        <v>214</v>
      </c>
      <c r="B13" s="64">
        <v>1479</v>
      </c>
      <c r="C13" s="64">
        <v>1144.3</v>
      </c>
      <c r="D13" s="64"/>
      <c r="E13" s="64">
        <v>2623.3</v>
      </c>
    </row>
    <row r="14" spans="1:5">
      <c r="A14" s="63" t="s">
        <v>310</v>
      </c>
      <c r="B14" s="64"/>
      <c r="C14" s="64">
        <v>129</v>
      </c>
      <c r="D14" s="64">
        <v>447.28999999999996</v>
      </c>
      <c r="E14" s="64">
        <v>576.29</v>
      </c>
    </row>
    <row r="15" spans="1:5">
      <c r="A15" s="63" t="s">
        <v>379</v>
      </c>
      <c r="B15" s="64">
        <v>123112.81</v>
      </c>
      <c r="C15" s="64"/>
      <c r="D15" s="64"/>
      <c r="E15" s="64">
        <v>123112.81</v>
      </c>
    </row>
    <row r="16" spans="1:5">
      <c r="A16" s="63" t="s">
        <v>221</v>
      </c>
      <c r="B16" s="64"/>
      <c r="C16" s="64">
        <v>44407.420000000006</v>
      </c>
      <c r="D16" s="64"/>
      <c r="E16" s="64">
        <v>44407.420000000006</v>
      </c>
    </row>
    <row r="17" spans="1:5">
      <c r="A17" s="63" t="s">
        <v>366</v>
      </c>
      <c r="B17" s="64">
        <v>797.02999999999986</v>
      </c>
      <c r="C17" s="64"/>
      <c r="D17" s="64"/>
      <c r="E17" s="64">
        <v>797.02999999999986</v>
      </c>
    </row>
    <row r="18" spans="1:5">
      <c r="A18" s="63" t="s">
        <v>380</v>
      </c>
      <c r="B18" s="64">
        <v>637988.7300000001</v>
      </c>
      <c r="C18" s="64"/>
      <c r="D18" s="64"/>
      <c r="E18" s="64">
        <v>637988.7300000001</v>
      </c>
    </row>
    <row r="19" spans="1:5">
      <c r="A19" s="63" t="s">
        <v>381</v>
      </c>
      <c r="B19" s="64">
        <v>53964.36</v>
      </c>
      <c r="C19" s="64"/>
      <c r="D19" s="64"/>
      <c r="E19" s="64">
        <v>53964.36</v>
      </c>
    </row>
    <row r="20" spans="1:5">
      <c r="A20" s="63" t="s">
        <v>313</v>
      </c>
      <c r="B20" s="64">
        <v>2691.41</v>
      </c>
      <c r="C20" s="64"/>
      <c r="D20" s="64"/>
      <c r="E20" s="64">
        <v>2691.41</v>
      </c>
    </row>
    <row r="21" spans="1:5">
      <c r="A21" s="63" t="s">
        <v>382</v>
      </c>
      <c r="B21" s="64">
        <v>403722.01000000007</v>
      </c>
      <c r="C21" s="64"/>
      <c r="D21" s="64"/>
      <c r="E21" s="64">
        <v>403722.01000000007</v>
      </c>
    </row>
    <row r="22" spans="1:5">
      <c r="A22" s="63" t="s">
        <v>304</v>
      </c>
      <c r="B22" s="64"/>
      <c r="C22" s="64">
        <v>104185.3</v>
      </c>
      <c r="D22" s="64"/>
      <c r="E22" s="64">
        <v>104185.3</v>
      </c>
    </row>
    <row r="23" spans="1:5">
      <c r="A23" s="63" t="s">
        <v>383</v>
      </c>
      <c r="B23" s="64">
        <v>10884.61</v>
      </c>
      <c r="C23" s="64"/>
      <c r="D23" s="64"/>
      <c r="E23" s="64">
        <v>10884.61</v>
      </c>
    </row>
    <row r="24" spans="1:5">
      <c r="A24" s="63" t="s">
        <v>384</v>
      </c>
      <c r="B24" s="64">
        <v>1752601.3299999996</v>
      </c>
      <c r="C24" s="64"/>
      <c r="D24" s="64"/>
      <c r="E24" s="64">
        <v>1752601.3299999996</v>
      </c>
    </row>
    <row r="25" spans="1:5">
      <c r="A25" s="63" t="s">
        <v>244</v>
      </c>
      <c r="B25" s="64">
        <v>171.86999999999998</v>
      </c>
      <c r="C25" s="64">
        <v>74938.449999999968</v>
      </c>
      <c r="D25" s="64">
        <v>9204.52</v>
      </c>
      <c r="E25" s="64">
        <v>84314.839999999967</v>
      </c>
    </row>
    <row r="26" spans="1:5">
      <c r="A26" s="63" t="s">
        <v>385</v>
      </c>
      <c r="B26" s="64"/>
      <c r="C26" s="64"/>
      <c r="D26" s="64">
        <v>399206.42999999993</v>
      </c>
      <c r="E26" s="64">
        <v>399206.42999999993</v>
      </c>
    </row>
    <row r="27" spans="1:5">
      <c r="A27" s="63" t="s">
        <v>248</v>
      </c>
      <c r="B27" s="64"/>
      <c r="C27" s="64"/>
      <c r="D27" s="64">
        <v>45267.700000000004</v>
      </c>
      <c r="E27" s="64">
        <v>45267.700000000004</v>
      </c>
    </row>
    <row r="28" spans="1:5">
      <c r="A28" s="63" t="s">
        <v>386</v>
      </c>
      <c r="B28" s="64">
        <v>238537.0400000001</v>
      </c>
      <c r="C28" s="64"/>
      <c r="D28" s="64"/>
      <c r="E28" s="64">
        <v>238537.0400000001</v>
      </c>
    </row>
    <row r="29" spans="1:5">
      <c r="A29" s="63" t="s">
        <v>387</v>
      </c>
      <c r="B29" s="64">
        <v>495650.55999999994</v>
      </c>
      <c r="C29" s="64"/>
      <c r="D29" s="64"/>
      <c r="E29" s="64">
        <v>495650.55999999994</v>
      </c>
    </row>
    <row r="30" spans="1:5">
      <c r="A30" s="63" t="s">
        <v>255</v>
      </c>
      <c r="B30" s="64">
        <v>62940.759999999995</v>
      </c>
      <c r="C30" s="64"/>
      <c r="D30" s="64"/>
      <c r="E30" s="64">
        <v>62940.759999999995</v>
      </c>
    </row>
    <row r="31" spans="1:5">
      <c r="A31" s="63" t="s">
        <v>256</v>
      </c>
      <c r="B31" s="64"/>
      <c r="C31" s="64">
        <v>33812.950000000004</v>
      </c>
      <c r="D31" s="64"/>
      <c r="E31" s="64">
        <v>33812.950000000004</v>
      </c>
    </row>
    <row r="32" spans="1:5">
      <c r="A32" s="63" t="s">
        <v>388</v>
      </c>
      <c r="B32" s="64">
        <v>3925.7799999999997</v>
      </c>
      <c r="C32" s="64"/>
      <c r="D32" s="64"/>
      <c r="E32" s="64">
        <v>3925.7799999999997</v>
      </c>
    </row>
    <row r="33" spans="1:5">
      <c r="A33" s="63" t="s">
        <v>327</v>
      </c>
      <c r="B33" s="64"/>
      <c r="C33" s="64">
        <v>5385.34</v>
      </c>
      <c r="D33" s="64"/>
      <c r="E33" s="64">
        <v>5385.34</v>
      </c>
    </row>
    <row r="34" spans="1:5">
      <c r="A34" s="63" t="s">
        <v>389</v>
      </c>
      <c r="B34" s="64"/>
      <c r="C34" s="64">
        <v>21063.05</v>
      </c>
      <c r="D34" s="64"/>
      <c r="E34" s="64">
        <v>21063.05</v>
      </c>
    </row>
    <row r="35" spans="1:5">
      <c r="A35" s="63" t="s">
        <v>390</v>
      </c>
      <c r="B35" s="64">
        <v>513693.97000000003</v>
      </c>
      <c r="C35" s="64"/>
      <c r="D35" s="64"/>
      <c r="E35" s="64">
        <v>513693.97000000003</v>
      </c>
    </row>
    <row r="36" spans="1:5">
      <c r="A36" s="63" t="s">
        <v>270</v>
      </c>
      <c r="B36" s="64">
        <v>2425.04</v>
      </c>
      <c r="C36" s="64"/>
      <c r="D36" s="64"/>
      <c r="E36" s="64">
        <v>2425.04</v>
      </c>
    </row>
    <row r="37" spans="1:5">
      <c r="A37" s="63" t="s">
        <v>391</v>
      </c>
      <c r="B37" s="64">
        <v>127895.37</v>
      </c>
      <c r="C37" s="64"/>
      <c r="D37" s="64"/>
      <c r="E37" s="64">
        <v>127895.37</v>
      </c>
    </row>
    <row r="38" spans="1:5">
      <c r="A38" s="63" t="s">
        <v>279</v>
      </c>
      <c r="B38" s="64"/>
      <c r="C38" s="64">
        <v>8325.4500000000007</v>
      </c>
      <c r="D38" s="64"/>
      <c r="E38" s="64">
        <v>8325.4500000000007</v>
      </c>
    </row>
    <row r="39" spans="1:5">
      <c r="A39" s="63" t="s">
        <v>392</v>
      </c>
      <c r="B39" s="64">
        <v>899272.83000000007</v>
      </c>
      <c r="C39" s="64"/>
      <c r="D39" s="64"/>
      <c r="E39" s="64">
        <v>899272.83000000007</v>
      </c>
    </row>
    <row r="40" spans="1:5">
      <c r="A40" s="63" t="s">
        <v>282</v>
      </c>
      <c r="B40" s="64"/>
      <c r="C40" s="64">
        <v>4545.3900000000003</v>
      </c>
      <c r="D40" s="64"/>
      <c r="E40" s="64">
        <v>4545.3900000000003</v>
      </c>
    </row>
    <row r="41" spans="1:5">
      <c r="A41" s="63" t="s">
        <v>393</v>
      </c>
      <c r="B41" s="64"/>
      <c r="C41" s="64">
        <v>79555.450000000012</v>
      </c>
      <c r="D41" s="64"/>
      <c r="E41" s="64">
        <v>79555.450000000012</v>
      </c>
    </row>
    <row r="42" spans="1:5">
      <c r="A42" s="63" t="s">
        <v>283</v>
      </c>
      <c r="B42" s="64">
        <v>5507.28</v>
      </c>
      <c r="C42" s="64"/>
      <c r="D42" s="64"/>
      <c r="E42" s="64">
        <v>5507.28</v>
      </c>
    </row>
    <row r="43" spans="1:5">
      <c r="A43" s="63" t="s">
        <v>394</v>
      </c>
      <c r="B43" s="64">
        <v>571486.02000000014</v>
      </c>
      <c r="C43" s="64"/>
      <c r="D43" s="64"/>
      <c r="E43" s="64">
        <v>571486.02000000014</v>
      </c>
    </row>
    <row r="44" spans="1:5" ht="14.4">
      <c r="A44" s="65" t="s">
        <v>149</v>
      </c>
      <c r="B44" s="66">
        <v>6057061.7000000002</v>
      </c>
      <c r="C44" s="66">
        <v>686611.62999999989</v>
      </c>
      <c r="D44" s="66">
        <v>493559.87999999995</v>
      </c>
      <c r="E44" s="66">
        <v>7237233.21</v>
      </c>
    </row>
    <row r="48" spans="1:5" ht="14.4">
      <c r="A48" s="69" t="s">
        <v>336</v>
      </c>
    </row>
    <row r="50" spans="1:5" ht="14.4">
      <c r="A50" s="61" t="s">
        <v>309</v>
      </c>
      <c r="B50" s="61" t="s">
        <v>143</v>
      </c>
      <c r="C50" s="61"/>
    </row>
    <row r="51" spans="1:5" ht="14.4">
      <c r="A51" s="62" t="s">
        <v>144</v>
      </c>
      <c r="B51" s="62" t="s">
        <v>395</v>
      </c>
      <c r="C51" s="62" t="s">
        <v>149</v>
      </c>
    </row>
    <row r="52" spans="1:5">
      <c r="A52" s="63" t="s">
        <v>176</v>
      </c>
      <c r="B52" s="64">
        <v>248322.58</v>
      </c>
      <c r="C52" s="64">
        <v>248322.58</v>
      </c>
    </row>
    <row r="53" spans="1:5" ht="14.4">
      <c r="A53" s="65" t="s">
        <v>149</v>
      </c>
      <c r="B53" s="66">
        <v>248322.58</v>
      </c>
      <c r="C53" s="66">
        <v>248322.58</v>
      </c>
    </row>
    <row r="55" spans="1:5" ht="18">
      <c r="D55" s="70" t="s">
        <v>337</v>
      </c>
      <c r="E55" s="71">
        <v>7485555.79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B3" sqref="B3"/>
    </sheetView>
  </sheetViews>
  <sheetFormatPr defaultRowHeight="13.2"/>
  <cols>
    <col min="1" max="1" width="22.33203125" customWidth="1"/>
    <col min="2" max="2" width="19.109375" bestFit="1" customWidth="1"/>
    <col min="3" max="3" width="29.44140625" bestFit="1" customWidth="1"/>
    <col min="4" max="4" width="18.33203125" bestFit="1" customWidth="1"/>
  </cols>
  <sheetData>
    <row r="1" spans="1:4">
      <c r="A1" s="13" t="s">
        <v>434</v>
      </c>
    </row>
    <row r="2" spans="1:4">
      <c r="A2" s="13" t="s">
        <v>413</v>
      </c>
    </row>
    <row r="4" spans="1:4" ht="18">
      <c r="A4" s="60" t="s">
        <v>349</v>
      </c>
    </row>
    <row r="7" spans="1:4" ht="14.4">
      <c r="A7" s="61" t="s">
        <v>309</v>
      </c>
      <c r="B7" s="61" t="s">
        <v>143</v>
      </c>
      <c r="C7" s="61"/>
      <c r="D7" s="61"/>
    </row>
    <row r="8" spans="1:4" ht="14.4">
      <c r="A8" s="62" t="s">
        <v>144</v>
      </c>
      <c r="B8" s="62" t="s">
        <v>350</v>
      </c>
      <c r="C8" s="62" t="s">
        <v>351</v>
      </c>
      <c r="D8" s="62" t="s">
        <v>149</v>
      </c>
    </row>
    <row r="9" spans="1:4">
      <c r="A9" s="63" t="s">
        <v>341</v>
      </c>
      <c r="B9" s="64">
        <v>48456.469999999994</v>
      </c>
      <c r="C9" s="64"/>
      <c r="D9" s="64">
        <v>48456.469999999994</v>
      </c>
    </row>
    <row r="10" spans="1:4">
      <c r="A10" s="63" t="s">
        <v>213</v>
      </c>
      <c r="B10" s="64">
        <v>1361.3000000000002</v>
      </c>
      <c r="C10" s="64"/>
      <c r="D10" s="64">
        <v>1361.3000000000002</v>
      </c>
    </row>
    <row r="11" spans="1:4">
      <c r="A11" s="63" t="s">
        <v>214</v>
      </c>
      <c r="B11" s="64">
        <v>9634.3399999999983</v>
      </c>
      <c r="C11" s="64">
        <v>11043.269999999999</v>
      </c>
      <c r="D11" s="64">
        <v>20677.609999999997</v>
      </c>
    </row>
    <row r="12" spans="1:4">
      <c r="A12" s="63" t="s">
        <v>310</v>
      </c>
      <c r="B12" s="64">
        <v>3619.7000000000003</v>
      </c>
      <c r="C12" s="64"/>
      <c r="D12" s="64">
        <v>3619.7000000000003</v>
      </c>
    </row>
    <row r="13" spans="1:4">
      <c r="A13" s="63" t="s">
        <v>219</v>
      </c>
      <c r="B13" s="64">
        <v>12622.439999999999</v>
      </c>
      <c r="C13" s="64">
        <v>24756.670000000002</v>
      </c>
      <c r="D13" s="64">
        <v>37379.11</v>
      </c>
    </row>
    <row r="14" spans="1:4">
      <c r="A14" s="63" t="s">
        <v>220</v>
      </c>
      <c r="B14" s="64">
        <v>13007</v>
      </c>
      <c r="C14" s="64"/>
      <c r="D14" s="64">
        <v>13007</v>
      </c>
    </row>
    <row r="15" spans="1:4">
      <c r="A15" s="63" t="s">
        <v>222</v>
      </c>
      <c r="B15" s="64">
        <v>4166.0899999999992</v>
      </c>
      <c r="C15" s="64"/>
      <c r="D15" s="64">
        <v>4166.0899999999992</v>
      </c>
    </row>
    <row r="16" spans="1:4">
      <c r="A16" s="63" t="s">
        <v>352</v>
      </c>
      <c r="B16" s="64">
        <v>6741.02</v>
      </c>
      <c r="C16" s="64"/>
      <c r="D16" s="64">
        <v>6741.02</v>
      </c>
    </row>
    <row r="17" spans="1:4">
      <c r="A17" s="63" t="s">
        <v>244</v>
      </c>
      <c r="B17" s="64">
        <v>44384.08</v>
      </c>
      <c r="C17" s="64"/>
      <c r="D17" s="64">
        <v>44384.08</v>
      </c>
    </row>
    <row r="18" spans="1:4">
      <c r="A18" s="63" t="s">
        <v>246</v>
      </c>
      <c r="B18" s="64">
        <v>3233.1499999999996</v>
      </c>
      <c r="C18" s="64"/>
      <c r="D18" s="64">
        <v>3233.1499999999996</v>
      </c>
    </row>
    <row r="19" spans="1:4">
      <c r="A19" s="63" t="s">
        <v>247</v>
      </c>
      <c r="B19" s="64">
        <v>23338.699999999997</v>
      </c>
      <c r="C19" s="64"/>
      <c r="D19" s="64">
        <v>23338.699999999997</v>
      </c>
    </row>
    <row r="20" spans="1:4">
      <c r="A20" s="63" t="s">
        <v>248</v>
      </c>
      <c r="B20" s="64">
        <v>191388.70000000004</v>
      </c>
      <c r="C20" s="64">
        <v>5650.2699999999995</v>
      </c>
      <c r="D20" s="64">
        <v>197038.97000000003</v>
      </c>
    </row>
    <row r="21" spans="1:4">
      <c r="A21" s="63" t="s">
        <v>249</v>
      </c>
      <c r="B21" s="64">
        <v>188673.13</v>
      </c>
      <c r="C21" s="64">
        <v>793.18</v>
      </c>
      <c r="D21" s="64">
        <v>189466.31</v>
      </c>
    </row>
    <row r="22" spans="1:4">
      <c r="A22" s="63" t="s">
        <v>251</v>
      </c>
      <c r="B22" s="64">
        <v>375542.23</v>
      </c>
      <c r="C22" s="64"/>
      <c r="D22" s="64">
        <v>375542.23</v>
      </c>
    </row>
    <row r="23" spans="1:4">
      <c r="A23" s="63" t="s">
        <v>255</v>
      </c>
      <c r="B23" s="64">
        <v>3036</v>
      </c>
      <c r="C23" s="64">
        <v>1019.5699999999999</v>
      </c>
      <c r="D23" s="64">
        <v>4055.5699999999997</v>
      </c>
    </row>
    <row r="24" spans="1:4">
      <c r="A24" s="63" t="s">
        <v>257</v>
      </c>
      <c r="B24" s="64">
        <v>1921.46</v>
      </c>
      <c r="C24" s="64"/>
      <c r="D24" s="64">
        <v>1921.46</v>
      </c>
    </row>
    <row r="25" spans="1:4">
      <c r="A25" s="63" t="s">
        <v>353</v>
      </c>
      <c r="B25" s="64">
        <v>18000</v>
      </c>
      <c r="C25" s="64"/>
      <c r="D25" s="64">
        <v>18000</v>
      </c>
    </row>
    <row r="26" spans="1:4">
      <c r="A26" s="63" t="s">
        <v>327</v>
      </c>
      <c r="B26" s="64">
        <v>308610.26</v>
      </c>
      <c r="C26" s="64">
        <v>922.3</v>
      </c>
      <c r="D26" s="64">
        <v>309532.56</v>
      </c>
    </row>
    <row r="27" spans="1:4">
      <c r="A27" s="63" t="s">
        <v>328</v>
      </c>
      <c r="B27" s="64">
        <v>97298.839999999982</v>
      </c>
      <c r="C27" s="64"/>
      <c r="D27" s="64">
        <v>97298.839999999982</v>
      </c>
    </row>
    <row r="28" spans="1:4">
      <c r="A28" s="63" t="s">
        <v>354</v>
      </c>
      <c r="B28" s="64">
        <v>6437.01</v>
      </c>
      <c r="C28" s="64"/>
      <c r="D28" s="64">
        <v>6437.01</v>
      </c>
    </row>
    <row r="29" spans="1:4">
      <c r="A29" s="63" t="s">
        <v>264</v>
      </c>
      <c r="B29" s="64">
        <v>12022.43</v>
      </c>
      <c r="C29" s="64"/>
      <c r="D29" s="64">
        <v>12022.43</v>
      </c>
    </row>
    <row r="30" spans="1:4">
      <c r="A30" s="63" t="s">
        <v>355</v>
      </c>
      <c r="B30" s="64"/>
      <c r="C30" s="64">
        <v>40400</v>
      </c>
      <c r="D30" s="64">
        <v>40400</v>
      </c>
    </row>
    <row r="31" spans="1:4">
      <c r="A31" s="63" t="s">
        <v>332</v>
      </c>
      <c r="B31" s="64">
        <v>389.21</v>
      </c>
      <c r="C31" s="64"/>
      <c r="D31" s="64">
        <v>389.21</v>
      </c>
    </row>
    <row r="32" spans="1:4">
      <c r="A32" s="63" t="s">
        <v>282</v>
      </c>
      <c r="B32" s="64">
        <v>7282.76</v>
      </c>
      <c r="C32" s="64"/>
      <c r="D32" s="64">
        <v>7282.76</v>
      </c>
    </row>
    <row r="33" spans="1:4">
      <c r="A33" s="63" t="s">
        <v>283</v>
      </c>
      <c r="B33" s="64">
        <v>1466232.610000001</v>
      </c>
      <c r="C33" s="64"/>
      <c r="D33" s="64">
        <v>1466232.610000001</v>
      </c>
    </row>
    <row r="34" spans="1:4" ht="14.4">
      <c r="A34" s="65" t="s">
        <v>149</v>
      </c>
      <c r="B34" s="66">
        <v>2847398.9300000006</v>
      </c>
      <c r="C34" s="66">
        <v>84585.260000000009</v>
      </c>
      <c r="D34" s="66">
        <v>2931984.1900000009</v>
      </c>
    </row>
    <row r="36" spans="1:4" ht="14.4">
      <c r="A36" s="69" t="s">
        <v>336</v>
      </c>
    </row>
    <row r="38" spans="1:4" ht="14.4">
      <c r="A38" s="61" t="s">
        <v>309</v>
      </c>
      <c r="B38" s="61" t="s">
        <v>143</v>
      </c>
    </row>
    <row r="39" spans="1:4" ht="14.4">
      <c r="A39" s="62" t="s">
        <v>144</v>
      </c>
      <c r="B39" s="62" t="s">
        <v>350</v>
      </c>
    </row>
    <row r="40" spans="1:4">
      <c r="A40" s="63" t="s">
        <v>176</v>
      </c>
      <c r="B40" s="64">
        <v>146151.48000000001</v>
      </c>
    </row>
    <row r="41" spans="1:4" ht="14.4">
      <c r="A41" s="65" t="s">
        <v>149</v>
      </c>
      <c r="B41" s="66">
        <v>146151.48000000001</v>
      </c>
    </row>
    <row r="43" spans="1:4" ht="18">
      <c r="C43" s="70" t="s">
        <v>337</v>
      </c>
      <c r="D43" s="71">
        <v>3078135.6700000009</v>
      </c>
    </row>
  </sheetData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2" sqref="B2"/>
    </sheetView>
  </sheetViews>
  <sheetFormatPr defaultRowHeight="13.2"/>
  <cols>
    <col min="1" max="1" width="28.21875" customWidth="1"/>
    <col min="2" max="2" width="28" bestFit="1" customWidth="1"/>
    <col min="3" max="3" width="25.33203125" bestFit="1" customWidth="1"/>
    <col min="4" max="4" width="26.6640625" bestFit="1" customWidth="1"/>
    <col min="5" max="5" width="22" bestFit="1" customWidth="1"/>
    <col min="6" max="6" width="25.6640625" bestFit="1" customWidth="1"/>
    <col min="7" max="7" width="16" bestFit="1" customWidth="1"/>
  </cols>
  <sheetData>
    <row r="1" spans="1:7">
      <c r="A1" s="13" t="s">
        <v>435</v>
      </c>
    </row>
    <row r="2" spans="1:7">
      <c r="A2" s="13" t="s">
        <v>413</v>
      </c>
    </row>
    <row r="4" spans="1:7" ht="18">
      <c r="A4" s="60" t="s">
        <v>356</v>
      </c>
    </row>
    <row r="7" spans="1:7" ht="14.4">
      <c r="A7" s="61" t="s">
        <v>309</v>
      </c>
      <c r="B7" s="61" t="s">
        <v>143</v>
      </c>
      <c r="C7" s="61"/>
      <c r="D7" s="61"/>
      <c r="E7" s="61"/>
      <c r="F7" s="61"/>
      <c r="G7" s="61"/>
    </row>
    <row r="8" spans="1:7" ht="14.4">
      <c r="A8" s="61"/>
      <c r="B8" s="61" t="s">
        <v>357</v>
      </c>
      <c r="C8" s="61" t="s">
        <v>358</v>
      </c>
      <c r="D8" s="61" t="s">
        <v>359</v>
      </c>
      <c r="E8" s="61" t="s">
        <v>360</v>
      </c>
      <c r="F8" s="61" t="s">
        <v>361</v>
      </c>
      <c r="G8" s="61" t="s">
        <v>149</v>
      </c>
    </row>
    <row r="9" spans="1:7" ht="14.4">
      <c r="A9" s="62" t="s">
        <v>144</v>
      </c>
      <c r="B9" s="62" t="s">
        <v>291</v>
      </c>
      <c r="C9" s="62" t="s">
        <v>362</v>
      </c>
      <c r="D9" s="62" t="s">
        <v>363</v>
      </c>
      <c r="E9" s="62" t="s">
        <v>364</v>
      </c>
      <c r="F9" s="62" t="s">
        <v>365</v>
      </c>
      <c r="G9" s="62"/>
    </row>
    <row r="10" spans="1:7">
      <c r="A10" s="63" t="s">
        <v>311</v>
      </c>
      <c r="B10" s="64">
        <v>192.75</v>
      </c>
      <c r="C10" s="64"/>
      <c r="D10" s="64"/>
      <c r="E10" s="64"/>
      <c r="F10" s="64"/>
      <c r="G10" s="64">
        <v>192.75</v>
      </c>
    </row>
    <row r="11" spans="1:7">
      <c r="A11" s="63" t="s">
        <v>219</v>
      </c>
      <c r="B11" s="64">
        <v>9435.1</v>
      </c>
      <c r="C11" s="64"/>
      <c r="D11" s="64"/>
      <c r="E11" s="64">
        <v>11208.48</v>
      </c>
      <c r="F11" s="64"/>
      <c r="G11" s="64">
        <v>20643.580000000002</v>
      </c>
    </row>
    <row r="12" spans="1:7">
      <c r="A12" s="63" t="s">
        <v>220</v>
      </c>
      <c r="B12" s="64">
        <v>11860.390000000001</v>
      </c>
      <c r="C12" s="64"/>
      <c r="D12" s="64"/>
      <c r="E12" s="64"/>
      <c r="F12" s="64"/>
      <c r="G12" s="64">
        <v>11860.390000000001</v>
      </c>
    </row>
    <row r="13" spans="1:7">
      <c r="A13" s="63" t="s">
        <v>366</v>
      </c>
      <c r="B13" s="64">
        <v>1793.6599999999999</v>
      </c>
      <c r="C13" s="64"/>
      <c r="D13" s="64"/>
      <c r="E13" s="64"/>
      <c r="F13" s="64"/>
      <c r="G13" s="64">
        <v>1793.6599999999999</v>
      </c>
    </row>
    <row r="14" spans="1:7">
      <c r="A14" s="63" t="s">
        <v>222</v>
      </c>
      <c r="B14" s="64">
        <v>138.73999999999998</v>
      </c>
      <c r="C14" s="64"/>
      <c r="D14" s="64"/>
      <c r="E14" s="64"/>
      <c r="F14" s="64"/>
      <c r="G14" s="64">
        <v>138.73999999999998</v>
      </c>
    </row>
    <row r="15" spans="1:7">
      <c r="A15" s="63" t="s">
        <v>367</v>
      </c>
      <c r="B15" s="64">
        <v>1766.5</v>
      </c>
      <c r="C15" s="64"/>
      <c r="D15" s="64"/>
      <c r="E15" s="64"/>
      <c r="F15" s="64"/>
      <c r="G15" s="64">
        <v>1766.5</v>
      </c>
    </row>
    <row r="16" spans="1:7">
      <c r="A16" s="63" t="s">
        <v>313</v>
      </c>
      <c r="B16" s="64">
        <v>45771.170000000006</v>
      </c>
      <c r="C16" s="64">
        <v>21245.940000000002</v>
      </c>
      <c r="D16" s="64">
        <v>4652.8500000000004</v>
      </c>
      <c r="E16" s="64">
        <v>5320.66</v>
      </c>
      <c r="F16" s="64">
        <v>154.76</v>
      </c>
      <c r="G16" s="64">
        <v>77145.380000000019</v>
      </c>
    </row>
    <row r="17" spans="1:7">
      <c r="A17" s="63" t="s">
        <v>314</v>
      </c>
      <c r="B17" s="64"/>
      <c r="C17" s="64"/>
      <c r="D17" s="64"/>
      <c r="E17" s="64">
        <v>7931.34</v>
      </c>
      <c r="F17" s="64"/>
      <c r="G17" s="64">
        <v>7931.34</v>
      </c>
    </row>
    <row r="18" spans="1:7">
      <c r="A18" s="63" t="s">
        <v>316</v>
      </c>
      <c r="B18" s="64">
        <v>15916.27</v>
      </c>
      <c r="C18" s="64">
        <v>11189.52</v>
      </c>
      <c r="D18" s="64"/>
      <c r="E18" s="64"/>
      <c r="F18" s="64"/>
      <c r="G18" s="64">
        <v>27105.79</v>
      </c>
    </row>
    <row r="19" spans="1:7">
      <c r="A19" s="63" t="s">
        <v>244</v>
      </c>
      <c r="B19" s="64">
        <v>153264.24</v>
      </c>
      <c r="C19" s="64"/>
      <c r="D19" s="64">
        <v>53345.2</v>
      </c>
      <c r="E19" s="64">
        <v>13.47</v>
      </c>
      <c r="F19" s="64">
        <v>904.71</v>
      </c>
      <c r="G19" s="64">
        <v>207527.62</v>
      </c>
    </row>
    <row r="20" spans="1:7">
      <c r="A20" s="63" t="s">
        <v>248</v>
      </c>
      <c r="B20" s="64">
        <v>27811.600000000002</v>
      </c>
      <c r="C20" s="64"/>
      <c r="D20" s="64"/>
      <c r="E20" s="64"/>
      <c r="F20" s="64"/>
      <c r="G20" s="64">
        <v>27811.600000000002</v>
      </c>
    </row>
    <row r="21" spans="1:7">
      <c r="A21" s="63" t="s">
        <v>249</v>
      </c>
      <c r="B21" s="64">
        <v>7447.5000000000009</v>
      </c>
      <c r="C21" s="64"/>
      <c r="D21" s="64"/>
      <c r="E21" s="64"/>
      <c r="F21" s="64"/>
      <c r="G21" s="64">
        <v>7447.5000000000009</v>
      </c>
    </row>
    <row r="22" spans="1:7">
      <c r="A22" s="63" t="s">
        <v>250</v>
      </c>
      <c r="B22" s="64">
        <v>1367</v>
      </c>
      <c r="C22" s="64"/>
      <c r="D22" s="64"/>
      <c r="E22" s="64"/>
      <c r="F22" s="64"/>
      <c r="G22" s="64">
        <v>1367</v>
      </c>
    </row>
    <row r="23" spans="1:7">
      <c r="A23" s="63" t="s">
        <v>368</v>
      </c>
      <c r="B23" s="64">
        <v>3850</v>
      </c>
      <c r="C23" s="64"/>
      <c r="D23" s="64"/>
      <c r="E23" s="64"/>
      <c r="F23" s="64"/>
      <c r="G23" s="64">
        <v>3850</v>
      </c>
    </row>
    <row r="24" spans="1:7">
      <c r="A24" s="63" t="s">
        <v>251</v>
      </c>
      <c r="B24" s="64">
        <v>5926.47</v>
      </c>
      <c r="C24" s="64"/>
      <c r="D24" s="64"/>
      <c r="E24" s="64"/>
      <c r="F24" s="64"/>
      <c r="G24" s="64">
        <v>5926.47</v>
      </c>
    </row>
    <row r="25" spans="1:7">
      <c r="A25" s="63" t="s">
        <v>327</v>
      </c>
      <c r="B25" s="64">
        <v>168</v>
      </c>
      <c r="C25" s="64"/>
      <c r="D25" s="64"/>
      <c r="E25" s="64"/>
      <c r="F25" s="64"/>
      <c r="G25" s="64">
        <v>168</v>
      </c>
    </row>
    <row r="26" spans="1:7">
      <c r="A26" s="63" t="s">
        <v>354</v>
      </c>
      <c r="B26" s="64"/>
      <c r="C26" s="64">
        <v>5405.4499999999989</v>
      </c>
      <c r="D26" s="64"/>
      <c r="E26" s="64"/>
      <c r="F26" s="64"/>
      <c r="G26" s="64">
        <v>5405.4499999999989</v>
      </c>
    </row>
    <row r="27" spans="1:7">
      <c r="A27" s="63" t="s">
        <v>264</v>
      </c>
      <c r="B27" s="64"/>
      <c r="C27" s="64"/>
      <c r="D27" s="64"/>
      <c r="E27" s="64"/>
      <c r="F27" s="64">
        <v>3912.07</v>
      </c>
      <c r="G27" s="64">
        <v>3912.07</v>
      </c>
    </row>
    <row r="28" spans="1:7">
      <c r="A28" s="63" t="s">
        <v>369</v>
      </c>
      <c r="B28" s="64"/>
      <c r="C28" s="64">
        <v>7613.55</v>
      </c>
      <c r="D28" s="64"/>
      <c r="E28" s="64"/>
      <c r="F28" s="64"/>
      <c r="G28" s="64">
        <v>7613.55</v>
      </c>
    </row>
    <row r="29" spans="1:7">
      <c r="A29" s="63" t="s">
        <v>370</v>
      </c>
      <c r="B29" s="64"/>
      <c r="C29" s="64">
        <v>11946.920000000002</v>
      </c>
      <c r="D29" s="64"/>
      <c r="E29" s="64"/>
      <c r="F29" s="64"/>
      <c r="G29" s="64">
        <v>11946.920000000002</v>
      </c>
    </row>
    <row r="30" spans="1:7">
      <c r="A30" s="63" t="s">
        <v>371</v>
      </c>
      <c r="B30" s="64"/>
      <c r="C30" s="64">
        <v>257.96999999999997</v>
      </c>
      <c r="D30" s="64"/>
      <c r="E30" s="64"/>
      <c r="F30" s="64"/>
      <c r="G30" s="64">
        <v>257.96999999999997</v>
      </c>
    </row>
    <row r="31" spans="1:7">
      <c r="A31" s="63" t="s">
        <v>279</v>
      </c>
      <c r="B31" s="64">
        <v>48104.219999999994</v>
      </c>
      <c r="C31" s="64"/>
      <c r="D31" s="64">
        <v>12251.55</v>
      </c>
      <c r="E31" s="64"/>
      <c r="F31" s="64"/>
      <c r="G31" s="64">
        <v>60355.76999999999</v>
      </c>
    </row>
    <row r="32" spans="1:7">
      <c r="A32" s="63" t="s">
        <v>282</v>
      </c>
      <c r="B32" s="64">
        <v>800</v>
      </c>
      <c r="C32" s="64"/>
      <c r="D32" s="64"/>
      <c r="E32" s="64"/>
      <c r="F32" s="64"/>
      <c r="G32" s="64">
        <v>800</v>
      </c>
    </row>
    <row r="33" spans="1:7">
      <c r="A33" s="63" t="s">
        <v>283</v>
      </c>
      <c r="B33" s="64">
        <v>4243.13</v>
      </c>
      <c r="C33" s="64"/>
      <c r="D33" s="64"/>
      <c r="E33" s="64"/>
      <c r="F33" s="64"/>
      <c r="G33" s="64">
        <v>4243.13</v>
      </c>
    </row>
    <row r="34" spans="1:7" ht="14.4">
      <c r="A34" s="65" t="s">
        <v>149</v>
      </c>
      <c r="B34" s="66">
        <v>339856.73999999993</v>
      </c>
      <c r="C34" s="66">
        <v>57659.350000000006</v>
      </c>
      <c r="D34" s="66">
        <v>70249.599999999991</v>
      </c>
      <c r="E34" s="66">
        <v>24473.95</v>
      </c>
      <c r="F34" s="66">
        <v>4971.54</v>
      </c>
      <c r="G34" s="66">
        <v>497211.17999999993</v>
      </c>
    </row>
    <row r="36" spans="1:7" ht="14.4">
      <c r="A36" s="69" t="s">
        <v>336</v>
      </c>
    </row>
    <row r="38" spans="1:7" ht="14.4">
      <c r="A38" s="61" t="s">
        <v>309</v>
      </c>
      <c r="B38" s="61" t="s">
        <v>143</v>
      </c>
      <c r="C38" s="61"/>
    </row>
    <row r="39" spans="1:7" ht="14.4">
      <c r="A39" s="62" t="s">
        <v>144</v>
      </c>
      <c r="B39" s="62" t="s">
        <v>372</v>
      </c>
      <c r="C39" s="62" t="s">
        <v>149</v>
      </c>
    </row>
    <row r="40" spans="1:7">
      <c r="A40" s="63" t="s">
        <v>176</v>
      </c>
      <c r="B40" s="64">
        <v>258291.10000000003</v>
      </c>
      <c r="C40" s="64">
        <v>258291.10000000003</v>
      </c>
    </row>
    <row r="41" spans="1:7" ht="14.4">
      <c r="A41" s="65" t="s">
        <v>149</v>
      </c>
      <c r="B41" s="66">
        <v>258291.10000000003</v>
      </c>
      <c r="C41" s="66">
        <v>258291.10000000003</v>
      </c>
    </row>
    <row r="42" spans="1:7" ht="18">
      <c r="F42" s="70" t="s">
        <v>337</v>
      </c>
      <c r="G42" s="71">
        <v>755502.28</v>
      </c>
    </row>
  </sheetData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2" sqref="B2"/>
    </sheetView>
  </sheetViews>
  <sheetFormatPr defaultRowHeight="13.2"/>
  <cols>
    <col min="1" max="1" width="33.5546875" customWidth="1"/>
    <col min="2" max="2" width="27" bestFit="1" customWidth="1"/>
  </cols>
  <sheetData>
    <row r="1" spans="1:2">
      <c r="A1" s="13" t="s">
        <v>436</v>
      </c>
    </row>
    <row r="2" spans="1:2">
      <c r="A2" s="13" t="s">
        <v>413</v>
      </c>
    </row>
    <row r="4" spans="1:2" ht="18">
      <c r="A4" s="60" t="s">
        <v>373</v>
      </c>
    </row>
    <row r="7" spans="1:2" ht="14.4">
      <c r="A7" s="61" t="s">
        <v>309</v>
      </c>
      <c r="B7" s="61" t="s">
        <v>143</v>
      </c>
    </row>
    <row r="8" spans="1:2" ht="14.4">
      <c r="A8" s="62" t="s">
        <v>144</v>
      </c>
      <c r="B8" s="62" t="s">
        <v>295</v>
      </c>
    </row>
    <row r="9" spans="1:2">
      <c r="A9" s="63" t="s">
        <v>214</v>
      </c>
      <c r="B9" s="64">
        <v>3323.17</v>
      </c>
    </row>
    <row r="10" spans="1:2">
      <c r="A10" s="63" t="s">
        <v>220</v>
      </c>
      <c r="B10" s="64">
        <v>16617.199999999997</v>
      </c>
    </row>
    <row r="11" spans="1:2">
      <c r="A11" s="63" t="s">
        <v>222</v>
      </c>
      <c r="B11" s="64">
        <v>246.07999999999996</v>
      </c>
    </row>
    <row r="12" spans="1:2">
      <c r="A12" s="63" t="s">
        <v>313</v>
      </c>
      <c r="B12" s="64">
        <v>107175.15999999999</v>
      </c>
    </row>
    <row r="13" spans="1:2">
      <c r="A13" s="63" t="s">
        <v>244</v>
      </c>
      <c r="B13" s="64">
        <v>80348.499999999985</v>
      </c>
    </row>
    <row r="14" spans="1:2">
      <c r="A14" s="63" t="s">
        <v>374</v>
      </c>
      <c r="B14" s="64">
        <v>94.64</v>
      </c>
    </row>
    <row r="15" spans="1:2">
      <c r="A15" s="63" t="s">
        <v>246</v>
      </c>
      <c r="B15" s="64">
        <v>32.799999999999997</v>
      </c>
    </row>
    <row r="16" spans="1:2">
      <c r="A16" s="63" t="s">
        <v>247</v>
      </c>
      <c r="B16" s="64">
        <v>9231.1699999999983</v>
      </c>
    </row>
    <row r="17" spans="1:2">
      <c r="A17" s="63" t="s">
        <v>251</v>
      </c>
      <c r="B17" s="64">
        <v>7811.53</v>
      </c>
    </row>
    <row r="18" spans="1:2">
      <c r="A18" s="63" t="s">
        <v>255</v>
      </c>
      <c r="B18" s="64">
        <v>98746.619999999981</v>
      </c>
    </row>
    <row r="19" spans="1:2">
      <c r="A19" s="63" t="s">
        <v>327</v>
      </c>
      <c r="B19" s="64">
        <v>2057.9699999999998</v>
      </c>
    </row>
    <row r="20" spans="1:2">
      <c r="A20" s="63" t="s">
        <v>328</v>
      </c>
      <c r="B20" s="64">
        <v>14701.91</v>
      </c>
    </row>
    <row r="21" spans="1:2">
      <c r="A21" s="63" t="s">
        <v>332</v>
      </c>
      <c r="B21" s="64">
        <v>4978.4000000000005</v>
      </c>
    </row>
    <row r="22" spans="1:2">
      <c r="A22" s="63" t="s">
        <v>279</v>
      </c>
      <c r="B22" s="64">
        <v>6707.75</v>
      </c>
    </row>
    <row r="23" spans="1:2">
      <c r="A23" s="63" t="s">
        <v>282</v>
      </c>
      <c r="B23" s="64">
        <v>600</v>
      </c>
    </row>
    <row r="24" spans="1:2">
      <c r="A24" s="63" t="s">
        <v>283</v>
      </c>
      <c r="B24" s="64">
        <v>230405.46</v>
      </c>
    </row>
    <row r="25" spans="1:2" ht="14.4">
      <c r="A25" s="65" t="s">
        <v>149</v>
      </c>
      <c r="B25" s="66">
        <v>583078.35999999987</v>
      </c>
    </row>
    <row r="27" spans="1:2" ht="14.4">
      <c r="A27" s="69" t="s">
        <v>336</v>
      </c>
    </row>
    <row r="29" spans="1:2" ht="14.4">
      <c r="A29" s="61" t="s">
        <v>309</v>
      </c>
      <c r="B29" s="61" t="s">
        <v>143</v>
      </c>
    </row>
    <row r="30" spans="1:2" ht="14.4">
      <c r="A30" s="62" t="s">
        <v>144</v>
      </c>
      <c r="B30" s="62" t="s">
        <v>375</v>
      </c>
    </row>
    <row r="31" spans="1:2">
      <c r="A31" s="63" t="s">
        <v>176</v>
      </c>
      <c r="B31" s="64">
        <v>27380.850000000006</v>
      </c>
    </row>
    <row r="32" spans="1:2" ht="14.4">
      <c r="A32" s="65" t="s">
        <v>149</v>
      </c>
      <c r="B32" s="66">
        <v>27380.850000000006</v>
      </c>
    </row>
    <row r="35" spans="1:2" ht="18">
      <c r="A35" s="75" t="s">
        <v>337</v>
      </c>
      <c r="B35" s="74">
        <v>610459.20999999985</v>
      </c>
    </row>
  </sheetData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" sqref="B2"/>
    </sheetView>
  </sheetViews>
  <sheetFormatPr defaultRowHeight="13.2"/>
  <cols>
    <col min="1" max="1" width="47" customWidth="1"/>
    <col min="2" max="2" width="32.5546875" bestFit="1" customWidth="1"/>
  </cols>
  <sheetData>
    <row r="1" spans="1:2">
      <c r="A1" s="13" t="s">
        <v>437</v>
      </c>
    </row>
    <row r="2" spans="1:2">
      <c r="A2" s="13" t="s">
        <v>413</v>
      </c>
    </row>
    <row r="4" spans="1:2" ht="18">
      <c r="A4" s="60" t="s">
        <v>397</v>
      </c>
    </row>
    <row r="8" spans="1:2" ht="14.4">
      <c r="A8" s="61" t="s">
        <v>309</v>
      </c>
      <c r="B8" s="61" t="s">
        <v>143</v>
      </c>
    </row>
    <row r="9" spans="1:2" ht="14.4">
      <c r="A9" s="62" t="s">
        <v>144</v>
      </c>
      <c r="B9" s="62" t="s">
        <v>300</v>
      </c>
    </row>
    <row r="10" spans="1:2">
      <c r="A10" s="63" t="s">
        <v>214</v>
      </c>
      <c r="B10" s="64">
        <v>3998.5</v>
      </c>
    </row>
    <row r="11" spans="1:2">
      <c r="A11" s="63" t="s">
        <v>220</v>
      </c>
      <c r="B11" s="64">
        <v>490.99</v>
      </c>
    </row>
    <row r="12" spans="1:2">
      <c r="A12" s="63" t="s">
        <v>222</v>
      </c>
      <c r="B12" s="64">
        <v>1581.3500000000001</v>
      </c>
    </row>
    <row r="13" spans="1:2">
      <c r="A13" s="63" t="s">
        <v>244</v>
      </c>
      <c r="B13" s="64">
        <v>11586.03</v>
      </c>
    </row>
    <row r="14" spans="1:2">
      <c r="A14" s="63" t="s">
        <v>249</v>
      </c>
      <c r="B14" s="64">
        <v>1410</v>
      </c>
    </row>
    <row r="15" spans="1:2">
      <c r="A15" s="63" t="s">
        <v>251</v>
      </c>
      <c r="B15" s="64">
        <v>888.88</v>
      </c>
    </row>
    <row r="16" spans="1:2">
      <c r="A16" s="63" t="s">
        <v>279</v>
      </c>
      <c r="B16" s="64">
        <v>800.48</v>
      </c>
    </row>
    <row r="17" spans="1:2">
      <c r="A17" s="63" t="s">
        <v>283</v>
      </c>
      <c r="B17" s="64">
        <v>42804.729999999996</v>
      </c>
    </row>
    <row r="18" spans="1:2" ht="14.4">
      <c r="A18" s="65" t="s">
        <v>149</v>
      </c>
      <c r="B18" s="66">
        <v>63560.959999999999</v>
      </c>
    </row>
    <row r="20" spans="1:2" ht="14.4">
      <c r="A20" s="69" t="s">
        <v>336</v>
      </c>
    </row>
    <row r="22" spans="1:2" ht="14.4">
      <c r="A22" s="61" t="s">
        <v>309</v>
      </c>
      <c r="B22" s="61" t="s">
        <v>143</v>
      </c>
    </row>
    <row r="23" spans="1:2" ht="14.4">
      <c r="A23" s="62" t="s">
        <v>144</v>
      </c>
      <c r="B23" s="62" t="s">
        <v>398</v>
      </c>
    </row>
    <row r="24" spans="1:2">
      <c r="A24" s="63" t="s">
        <v>176</v>
      </c>
      <c r="B24" s="64">
        <v>19826.319999999996</v>
      </c>
    </row>
    <row r="25" spans="1:2" ht="14.4">
      <c r="A25" s="65" t="s">
        <v>149</v>
      </c>
      <c r="B25" s="66">
        <v>19826.319999999996</v>
      </c>
    </row>
    <row r="28" spans="1:2" ht="18">
      <c r="A28" s="75" t="s">
        <v>337</v>
      </c>
      <c r="B28" s="71">
        <v>83387.28</v>
      </c>
    </row>
    <row r="29" spans="1:2" ht="18">
      <c r="A29" s="60"/>
      <c r="B29" s="60"/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selection activeCell="A2" sqref="A2"/>
    </sheetView>
  </sheetViews>
  <sheetFormatPr defaultRowHeight="13.2"/>
  <cols>
    <col min="1" max="1" width="8.88671875" style="31" customWidth="1"/>
    <col min="2" max="2" width="35.109375" style="31" customWidth="1"/>
    <col min="3" max="3" width="18.6640625" style="31" customWidth="1"/>
    <col min="4" max="4" width="13.88671875" style="31" customWidth="1"/>
    <col min="5" max="5" width="18.6640625" style="31" bestFit="1" customWidth="1"/>
    <col min="6" max="6" width="13.5546875" style="31" customWidth="1"/>
    <col min="7" max="14" width="11.88671875" style="31" customWidth="1"/>
    <col min="15" max="15" width="19.88671875" style="31" customWidth="1"/>
    <col min="16" max="18" width="11.88671875" style="31" customWidth="1"/>
    <col min="19" max="19" width="20.109375" style="31" customWidth="1"/>
    <col min="20" max="22" width="10.44140625" style="31" customWidth="1"/>
    <col min="23" max="23" width="16.33203125" style="31" customWidth="1"/>
    <col min="24" max="25" width="10.44140625" style="31" customWidth="1"/>
    <col min="26" max="26" width="11.88671875" style="31" customWidth="1"/>
    <col min="27" max="27" width="21.33203125" style="31" customWidth="1"/>
    <col min="28" max="29" width="10.44140625" style="31" customWidth="1"/>
    <col min="30" max="30" width="11.88671875" style="31" customWidth="1"/>
    <col min="31" max="31" width="16.44140625" style="31" customWidth="1"/>
    <col min="32" max="34" width="9.5546875" style="31" customWidth="1"/>
    <col min="35" max="35" width="19.5546875" style="31" customWidth="1"/>
    <col min="36" max="37" width="9.5546875" style="31" customWidth="1"/>
    <col min="38" max="38" width="11.88671875" style="31" customWidth="1"/>
    <col min="39" max="39" width="11.88671875" bestFit="1" customWidth="1"/>
    <col min="40" max="40" width="12.6640625" bestFit="1" customWidth="1"/>
    <col min="54" max="256" width="9.109375" style="31"/>
    <col min="257" max="257" width="7.5546875" style="31" customWidth="1"/>
    <col min="258" max="258" width="35.109375" style="31" customWidth="1"/>
    <col min="259" max="259" width="18.6640625" style="31" customWidth="1"/>
    <col min="260" max="260" width="13.88671875" style="31" customWidth="1"/>
    <col min="261" max="261" width="18.6640625" style="31" bestFit="1" customWidth="1"/>
    <col min="262" max="262" width="13.5546875" style="31" customWidth="1"/>
    <col min="263" max="270" width="11.88671875" style="31" customWidth="1"/>
    <col min="271" max="271" width="19.88671875" style="31" customWidth="1"/>
    <col min="272" max="274" width="11.88671875" style="31" customWidth="1"/>
    <col min="275" max="275" width="20.109375" style="31" customWidth="1"/>
    <col min="276" max="278" width="10.44140625" style="31" customWidth="1"/>
    <col min="279" max="279" width="16.33203125" style="31" customWidth="1"/>
    <col min="280" max="281" width="10.44140625" style="31" customWidth="1"/>
    <col min="282" max="282" width="11.88671875" style="31" customWidth="1"/>
    <col min="283" max="283" width="21.33203125" style="31" customWidth="1"/>
    <col min="284" max="285" width="10.44140625" style="31" customWidth="1"/>
    <col min="286" max="286" width="11.88671875" style="31" customWidth="1"/>
    <col min="287" max="287" width="16.44140625" style="31" customWidth="1"/>
    <col min="288" max="290" width="9.5546875" style="31" customWidth="1"/>
    <col min="291" max="291" width="19.5546875" style="31" customWidth="1"/>
    <col min="292" max="293" width="9.5546875" style="31" customWidth="1"/>
    <col min="294" max="294" width="11.88671875" style="31" customWidth="1"/>
    <col min="295" max="295" width="11.88671875" style="31" bestFit="1" customWidth="1"/>
    <col min="296" max="296" width="12.6640625" style="31" bestFit="1" customWidth="1"/>
    <col min="297" max="512" width="9.109375" style="31"/>
    <col min="513" max="513" width="7.5546875" style="31" customWidth="1"/>
    <col min="514" max="514" width="35.109375" style="31" customWidth="1"/>
    <col min="515" max="515" width="18.6640625" style="31" customWidth="1"/>
    <col min="516" max="516" width="13.88671875" style="31" customWidth="1"/>
    <col min="517" max="517" width="18.6640625" style="31" bestFit="1" customWidth="1"/>
    <col min="518" max="518" width="13.5546875" style="31" customWidth="1"/>
    <col min="519" max="526" width="11.88671875" style="31" customWidth="1"/>
    <col min="527" max="527" width="19.88671875" style="31" customWidth="1"/>
    <col min="528" max="530" width="11.88671875" style="31" customWidth="1"/>
    <col min="531" max="531" width="20.109375" style="31" customWidth="1"/>
    <col min="532" max="534" width="10.44140625" style="31" customWidth="1"/>
    <col min="535" max="535" width="16.33203125" style="31" customWidth="1"/>
    <col min="536" max="537" width="10.44140625" style="31" customWidth="1"/>
    <col min="538" max="538" width="11.88671875" style="31" customWidth="1"/>
    <col min="539" max="539" width="21.33203125" style="31" customWidth="1"/>
    <col min="540" max="541" width="10.44140625" style="31" customWidth="1"/>
    <col min="542" max="542" width="11.88671875" style="31" customWidth="1"/>
    <col min="543" max="543" width="16.44140625" style="31" customWidth="1"/>
    <col min="544" max="546" width="9.5546875" style="31" customWidth="1"/>
    <col min="547" max="547" width="19.5546875" style="31" customWidth="1"/>
    <col min="548" max="549" width="9.5546875" style="31" customWidth="1"/>
    <col min="550" max="550" width="11.88671875" style="31" customWidth="1"/>
    <col min="551" max="551" width="11.88671875" style="31" bestFit="1" customWidth="1"/>
    <col min="552" max="552" width="12.6640625" style="31" bestFit="1" customWidth="1"/>
    <col min="553" max="768" width="9.109375" style="31"/>
    <col min="769" max="769" width="7.5546875" style="31" customWidth="1"/>
    <col min="770" max="770" width="35.109375" style="31" customWidth="1"/>
    <col min="771" max="771" width="18.6640625" style="31" customWidth="1"/>
    <col min="772" max="772" width="13.88671875" style="31" customWidth="1"/>
    <col min="773" max="773" width="18.6640625" style="31" bestFit="1" customWidth="1"/>
    <col min="774" max="774" width="13.5546875" style="31" customWidth="1"/>
    <col min="775" max="782" width="11.88671875" style="31" customWidth="1"/>
    <col min="783" max="783" width="19.88671875" style="31" customWidth="1"/>
    <col min="784" max="786" width="11.88671875" style="31" customWidth="1"/>
    <col min="787" max="787" width="20.109375" style="31" customWidth="1"/>
    <col min="788" max="790" width="10.44140625" style="31" customWidth="1"/>
    <col min="791" max="791" width="16.33203125" style="31" customWidth="1"/>
    <col min="792" max="793" width="10.44140625" style="31" customWidth="1"/>
    <col min="794" max="794" width="11.88671875" style="31" customWidth="1"/>
    <col min="795" max="795" width="21.33203125" style="31" customWidth="1"/>
    <col min="796" max="797" width="10.44140625" style="31" customWidth="1"/>
    <col min="798" max="798" width="11.88671875" style="31" customWidth="1"/>
    <col min="799" max="799" width="16.44140625" style="31" customWidth="1"/>
    <col min="800" max="802" width="9.5546875" style="31" customWidth="1"/>
    <col min="803" max="803" width="19.5546875" style="31" customWidth="1"/>
    <col min="804" max="805" width="9.5546875" style="31" customWidth="1"/>
    <col min="806" max="806" width="11.88671875" style="31" customWidth="1"/>
    <col min="807" max="807" width="11.88671875" style="31" bestFit="1" customWidth="1"/>
    <col min="808" max="808" width="12.6640625" style="31" bestFit="1" customWidth="1"/>
    <col min="809" max="1024" width="9.109375" style="31"/>
    <col min="1025" max="1025" width="7.5546875" style="31" customWidth="1"/>
    <col min="1026" max="1026" width="35.109375" style="31" customWidth="1"/>
    <col min="1027" max="1027" width="18.6640625" style="31" customWidth="1"/>
    <col min="1028" max="1028" width="13.88671875" style="31" customWidth="1"/>
    <col min="1029" max="1029" width="18.6640625" style="31" bestFit="1" customWidth="1"/>
    <col min="1030" max="1030" width="13.5546875" style="31" customWidth="1"/>
    <col min="1031" max="1038" width="11.88671875" style="31" customWidth="1"/>
    <col min="1039" max="1039" width="19.88671875" style="31" customWidth="1"/>
    <col min="1040" max="1042" width="11.88671875" style="31" customWidth="1"/>
    <col min="1043" max="1043" width="20.109375" style="31" customWidth="1"/>
    <col min="1044" max="1046" width="10.44140625" style="31" customWidth="1"/>
    <col min="1047" max="1047" width="16.33203125" style="31" customWidth="1"/>
    <col min="1048" max="1049" width="10.44140625" style="31" customWidth="1"/>
    <col min="1050" max="1050" width="11.88671875" style="31" customWidth="1"/>
    <col min="1051" max="1051" width="21.33203125" style="31" customWidth="1"/>
    <col min="1052" max="1053" width="10.44140625" style="31" customWidth="1"/>
    <col min="1054" max="1054" width="11.88671875" style="31" customWidth="1"/>
    <col min="1055" max="1055" width="16.44140625" style="31" customWidth="1"/>
    <col min="1056" max="1058" width="9.5546875" style="31" customWidth="1"/>
    <col min="1059" max="1059" width="19.5546875" style="31" customWidth="1"/>
    <col min="1060" max="1061" width="9.5546875" style="31" customWidth="1"/>
    <col min="1062" max="1062" width="11.88671875" style="31" customWidth="1"/>
    <col min="1063" max="1063" width="11.88671875" style="31" bestFit="1" customWidth="1"/>
    <col min="1064" max="1064" width="12.6640625" style="31" bestFit="1" customWidth="1"/>
    <col min="1065" max="1280" width="9.109375" style="31"/>
    <col min="1281" max="1281" width="7.5546875" style="31" customWidth="1"/>
    <col min="1282" max="1282" width="35.109375" style="31" customWidth="1"/>
    <col min="1283" max="1283" width="18.6640625" style="31" customWidth="1"/>
    <col min="1284" max="1284" width="13.88671875" style="31" customWidth="1"/>
    <col min="1285" max="1285" width="18.6640625" style="31" bestFit="1" customWidth="1"/>
    <col min="1286" max="1286" width="13.5546875" style="31" customWidth="1"/>
    <col min="1287" max="1294" width="11.88671875" style="31" customWidth="1"/>
    <col min="1295" max="1295" width="19.88671875" style="31" customWidth="1"/>
    <col min="1296" max="1298" width="11.88671875" style="31" customWidth="1"/>
    <col min="1299" max="1299" width="20.109375" style="31" customWidth="1"/>
    <col min="1300" max="1302" width="10.44140625" style="31" customWidth="1"/>
    <col min="1303" max="1303" width="16.33203125" style="31" customWidth="1"/>
    <col min="1304" max="1305" width="10.44140625" style="31" customWidth="1"/>
    <col min="1306" max="1306" width="11.88671875" style="31" customWidth="1"/>
    <col min="1307" max="1307" width="21.33203125" style="31" customWidth="1"/>
    <col min="1308" max="1309" width="10.44140625" style="31" customWidth="1"/>
    <col min="1310" max="1310" width="11.88671875" style="31" customWidth="1"/>
    <col min="1311" max="1311" width="16.44140625" style="31" customWidth="1"/>
    <col min="1312" max="1314" width="9.5546875" style="31" customWidth="1"/>
    <col min="1315" max="1315" width="19.5546875" style="31" customWidth="1"/>
    <col min="1316" max="1317" width="9.5546875" style="31" customWidth="1"/>
    <col min="1318" max="1318" width="11.88671875" style="31" customWidth="1"/>
    <col min="1319" max="1319" width="11.88671875" style="31" bestFit="1" customWidth="1"/>
    <col min="1320" max="1320" width="12.6640625" style="31" bestFit="1" customWidth="1"/>
    <col min="1321" max="1536" width="9.109375" style="31"/>
    <col min="1537" max="1537" width="7.5546875" style="31" customWidth="1"/>
    <col min="1538" max="1538" width="35.109375" style="31" customWidth="1"/>
    <col min="1539" max="1539" width="18.6640625" style="31" customWidth="1"/>
    <col min="1540" max="1540" width="13.88671875" style="31" customWidth="1"/>
    <col min="1541" max="1541" width="18.6640625" style="31" bestFit="1" customWidth="1"/>
    <col min="1542" max="1542" width="13.5546875" style="31" customWidth="1"/>
    <col min="1543" max="1550" width="11.88671875" style="31" customWidth="1"/>
    <col min="1551" max="1551" width="19.88671875" style="31" customWidth="1"/>
    <col min="1552" max="1554" width="11.88671875" style="31" customWidth="1"/>
    <col min="1555" max="1555" width="20.109375" style="31" customWidth="1"/>
    <col min="1556" max="1558" width="10.44140625" style="31" customWidth="1"/>
    <col min="1559" max="1559" width="16.33203125" style="31" customWidth="1"/>
    <col min="1560" max="1561" width="10.44140625" style="31" customWidth="1"/>
    <col min="1562" max="1562" width="11.88671875" style="31" customWidth="1"/>
    <col min="1563" max="1563" width="21.33203125" style="31" customWidth="1"/>
    <col min="1564" max="1565" width="10.44140625" style="31" customWidth="1"/>
    <col min="1566" max="1566" width="11.88671875" style="31" customWidth="1"/>
    <col min="1567" max="1567" width="16.44140625" style="31" customWidth="1"/>
    <col min="1568" max="1570" width="9.5546875" style="31" customWidth="1"/>
    <col min="1571" max="1571" width="19.5546875" style="31" customWidth="1"/>
    <col min="1572" max="1573" width="9.5546875" style="31" customWidth="1"/>
    <col min="1574" max="1574" width="11.88671875" style="31" customWidth="1"/>
    <col min="1575" max="1575" width="11.88671875" style="31" bestFit="1" customWidth="1"/>
    <col min="1576" max="1576" width="12.6640625" style="31" bestFit="1" customWidth="1"/>
    <col min="1577" max="1792" width="9.109375" style="31"/>
    <col min="1793" max="1793" width="7.5546875" style="31" customWidth="1"/>
    <col min="1794" max="1794" width="35.109375" style="31" customWidth="1"/>
    <col min="1795" max="1795" width="18.6640625" style="31" customWidth="1"/>
    <col min="1796" max="1796" width="13.88671875" style="31" customWidth="1"/>
    <col min="1797" max="1797" width="18.6640625" style="31" bestFit="1" customWidth="1"/>
    <col min="1798" max="1798" width="13.5546875" style="31" customWidth="1"/>
    <col min="1799" max="1806" width="11.88671875" style="31" customWidth="1"/>
    <col min="1807" max="1807" width="19.88671875" style="31" customWidth="1"/>
    <col min="1808" max="1810" width="11.88671875" style="31" customWidth="1"/>
    <col min="1811" max="1811" width="20.109375" style="31" customWidth="1"/>
    <col min="1812" max="1814" width="10.44140625" style="31" customWidth="1"/>
    <col min="1815" max="1815" width="16.33203125" style="31" customWidth="1"/>
    <col min="1816" max="1817" width="10.44140625" style="31" customWidth="1"/>
    <col min="1818" max="1818" width="11.88671875" style="31" customWidth="1"/>
    <col min="1819" max="1819" width="21.33203125" style="31" customWidth="1"/>
    <col min="1820" max="1821" width="10.44140625" style="31" customWidth="1"/>
    <col min="1822" max="1822" width="11.88671875" style="31" customWidth="1"/>
    <col min="1823" max="1823" width="16.44140625" style="31" customWidth="1"/>
    <col min="1824" max="1826" width="9.5546875" style="31" customWidth="1"/>
    <col min="1827" max="1827" width="19.5546875" style="31" customWidth="1"/>
    <col min="1828" max="1829" width="9.5546875" style="31" customWidth="1"/>
    <col min="1830" max="1830" width="11.88671875" style="31" customWidth="1"/>
    <col min="1831" max="1831" width="11.88671875" style="31" bestFit="1" customWidth="1"/>
    <col min="1832" max="1832" width="12.6640625" style="31" bestFit="1" customWidth="1"/>
    <col min="1833" max="2048" width="9.109375" style="31"/>
    <col min="2049" max="2049" width="7.5546875" style="31" customWidth="1"/>
    <col min="2050" max="2050" width="35.109375" style="31" customWidth="1"/>
    <col min="2051" max="2051" width="18.6640625" style="31" customWidth="1"/>
    <col min="2052" max="2052" width="13.88671875" style="31" customWidth="1"/>
    <col min="2053" max="2053" width="18.6640625" style="31" bestFit="1" customWidth="1"/>
    <col min="2054" max="2054" width="13.5546875" style="31" customWidth="1"/>
    <col min="2055" max="2062" width="11.88671875" style="31" customWidth="1"/>
    <col min="2063" max="2063" width="19.88671875" style="31" customWidth="1"/>
    <col min="2064" max="2066" width="11.88671875" style="31" customWidth="1"/>
    <col min="2067" max="2067" width="20.109375" style="31" customWidth="1"/>
    <col min="2068" max="2070" width="10.44140625" style="31" customWidth="1"/>
    <col min="2071" max="2071" width="16.33203125" style="31" customWidth="1"/>
    <col min="2072" max="2073" width="10.44140625" style="31" customWidth="1"/>
    <col min="2074" max="2074" width="11.88671875" style="31" customWidth="1"/>
    <col min="2075" max="2075" width="21.33203125" style="31" customWidth="1"/>
    <col min="2076" max="2077" width="10.44140625" style="31" customWidth="1"/>
    <col min="2078" max="2078" width="11.88671875" style="31" customWidth="1"/>
    <col min="2079" max="2079" width="16.44140625" style="31" customWidth="1"/>
    <col min="2080" max="2082" width="9.5546875" style="31" customWidth="1"/>
    <col min="2083" max="2083" width="19.5546875" style="31" customWidth="1"/>
    <col min="2084" max="2085" width="9.5546875" style="31" customWidth="1"/>
    <col min="2086" max="2086" width="11.88671875" style="31" customWidth="1"/>
    <col min="2087" max="2087" width="11.88671875" style="31" bestFit="1" customWidth="1"/>
    <col min="2088" max="2088" width="12.6640625" style="31" bestFit="1" customWidth="1"/>
    <col min="2089" max="2304" width="9.109375" style="31"/>
    <col min="2305" max="2305" width="7.5546875" style="31" customWidth="1"/>
    <col min="2306" max="2306" width="35.109375" style="31" customWidth="1"/>
    <col min="2307" max="2307" width="18.6640625" style="31" customWidth="1"/>
    <col min="2308" max="2308" width="13.88671875" style="31" customWidth="1"/>
    <col min="2309" max="2309" width="18.6640625" style="31" bestFit="1" customWidth="1"/>
    <col min="2310" max="2310" width="13.5546875" style="31" customWidth="1"/>
    <col min="2311" max="2318" width="11.88671875" style="31" customWidth="1"/>
    <col min="2319" max="2319" width="19.88671875" style="31" customWidth="1"/>
    <col min="2320" max="2322" width="11.88671875" style="31" customWidth="1"/>
    <col min="2323" max="2323" width="20.109375" style="31" customWidth="1"/>
    <col min="2324" max="2326" width="10.44140625" style="31" customWidth="1"/>
    <col min="2327" max="2327" width="16.33203125" style="31" customWidth="1"/>
    <col min="2328" max="2329" width="10.44140625" style="31" customWidth="1"/>
    <col min="2330" max="2330" width="11.88671875" style="31" customWidth="1"/>
    <col min="2331" max="2331" width="21.33203125" style="31" customWidth="1"/>
    <col min="2332" max="2333" width="10.44140625" style="31" customWidth="1"/>
    <col min="2334" max="2334" width="11.88671875" style="31" customWidth="1"/>
    <col min="2335" max="2335" width="16.44140625" style="31" customWidth="1"/>
    <col min="2336" max="2338" width="9.5546875" style="31" customWidth="1"/>
    <col min="2339" max="2339" width="19.5546875" style="31" customWidth="1"/>
    <col min="2340" max="2341" width="9.5546875" style="31" customWidth="1"/>
    <col min="2342" max="2342" width="11.88671875" style="31" customWidth="1"/>
    <col min="2343" max="2343" width="11.88671875" style="31" bestFit="1" customWidth="1"/>
    <col min="2344" max="2344" width="12.6640625" style="31" bestFit="1" customWidth="1"/>
    <col min="2345" max="2560" width="9.109375" style="31"/>
    <col min="2561" max="2561" width="7.5546875" style="31" customWidth="1"/>
    <col min="2562" max="2562" width="35.109375" style="31" customWidth="1"/>
    <col min="2563" max="2563" width="18.6640625" style="31" customWidth="1"/>
    <col min="2564" max="2564" width="13.88671875" style="31" customWidth="1"/>
    <col min="2565" max="2565" width="18.6640625" style="31" bestFit="1" customWidth="1"/>
    <col min="2566" max="2566" width="13.5546875" style="31" customWidth="1"/>
    <col min="2567" max="2574" width="11.88671875" style="31" customWidth="1"/>
    <col min="2575" max="2575" width="19.88671875" style="31" customWidth="1"/>
    <col min="2576" max="2578" width="11.88671875" style="31" customWidth="1"/>
    <col min="2579" max="2579" width="20.109375" style="31" customWidth="1"/>
    <col min="2580" max="2582" width="10.44140625" style="31" customWidth="1"/>
    <col min="2583" max="2583" width="16.33203125" style="31" customWidth="1"/>
    <col min="2584" max="2585" width="10.44140625" style="31" customWidth="1"/>
    <col min="2586" max="2586" width="11.88671875" style="31" customWidth="1"/>
    <col min="2587" max="2587" width="21.33203125" style="31" customWidth="1"/>
    <col min="2588" max="2589" width="10.44140625" style="31" customWidth="1"/>
    <col min="2590" max="2590" width="11.88671875" style="31" customWidth="1"/>
    <col min="2591" max="2591" width="16.44140625" style="31" customWidth="1"/>
    <col min="2592" max="2594" width="9.5546875" style="31" customWidth="1"/>
    <col min="2595" max="2595" width="19.5546875" style="31" customWidth="1"/>
    <col min="2596" max="2597" width="9.5546875" style="31" customWidth="1"/>
    <col min="2598" max="2598" width="11.88671875" style="31" customWidth="1"/>
    <col min="2599" max="2599" width="11.88671875" style="31" bestFit="1" customWidth="1"/>
    <col min="2600" max="2600" width="12.6640625" style="31" bestFit="1" customWidth="1"/>
    <col min="2601" max="2816" width="9.109375" style="31"/>
    <col min="2817" max="2817" width="7.5546875" style="31" customWidth="1"/>
    <col min="2818" max="2818" width="35.109375" style="31" customWidth="1"/>
    <col min="2819" max="2819" width="18.6640625" style="31" customWidth="1"/>
    <col min="2820" max="2820" width="13.88671875" style="31" customWidth="1"/>
    <col min="2821" max="2821" width="18.6640625" style="31" bestFit="1" customWidth="1"/>
    <col min="2822" max="2822" width="13.5546875" style="31" customWidth="1"/>
    <col min="2823" max="2830" width="11.88671875" style="31" customWidth="1"/>
    <col min="2831" max="2831" width="19.88671875" style="31" customWidth="1"/>
    <col min="2832" max="2834" width="11.88671875" style="31" customWidth="1"/>
    <col min="2835" max="2835" width="20.109375" style="31" customWidth="1"/>
    <col min="2836" max="2838" width="10.44140625" style="31" customWidth="1"/>
    <col min="2839" max="2839" width="16.33203125" style="31" customWidth="1"/>
    <col min="2840" max="2841" width="10.44140625" style="31" customWidth="1"/>
    <col min="2842" max="2842" width="11.88671875" style="31" customWidth="1"/>
    <col min="2843" max="2843" width="21.33203125" style="31" customWidth="1"/>
    <col min="2844" max="2845" width="10.44140625" style="31" customWidth="1"/>
    <col min="2846" max="2846" width="11.88671875" style="31" customWidth="1"/>
    <col min="2847" max="2847" width="16.44140625" style="31" customWidth="1"/>
    <col min="2848" max="2850" width="9.5546875" style="31" customWidth="1"/>
    <col min="2851" max="2851" width="19.5546875" style="31" customWidth="1"/>
    <col min="2852" max="2853" width="9.5546875" style="31" customWidth="1"/>
    <col min="2854" max="2854" width="11.88671875" style="31" customWidth="1"/>
    <col min="2855" max="2855" width="11.88671875" style="31" bestFit="1" customWidth="1"/>
    <col min="2856" max="2856" width="12.6640625" style="31" bestFit="1" customWidth="1"/>
    <col min="2857" max="3072" width="9.109375" style="31"/>
    <col min="3073" max="3073" width="7.5546875" style="31" customWidth="1"/>
    <col min="3074" max="3074" width="35.109375" style="31" customWidth="1"/>
    <col min="3075" max="3075" width="18.6640625" style="31" customWidth="1"/>
    <col min="3076" max="3076" width="13.88671875" style="31" customWidth="1"/>
    <col min="3077" max="3077" width="18.6640625" style="31" bestFit="1" customWidth="1"/>
    <col min="3078" max="3078" width="13.5546875" style="31" customWidth="1"/>
    <col min="3079" max="3086" width="11.88671875" style="31" customWidth="1"/>
    <col min="3087" max="3087" width="19.88671875" style="31" customWidth="1"/>
    <col min="3088" max="3090" width="11.88671875" style="31" customWidth="1"/>
    <col min="3091" max="3091" width="20.109375" style="31" customWidth="1"/>
    <col min="3092" max="3094" width="10.44140625" style="31" customWidth="1"/>
    <col min="3095" max="3095" width="16.33203125" style="31" customWidth="1"/>
    <col min="3096" max="3097" width="10.44140625" style="31" customWidth="1"/>
    <col min="3098" max="3098" width="11.88671875" style="31" customWidth="1"/>
    <col min="3099" max="3099" width="21.33203125" style="31" customWidth="1"/>
    <col min="3100" max="3101" width="10.44140625" style="31" customWidth="1"/>
    <col min="3102" max="3102" width="11.88671875" style="31" customWidth="1"/>
    <col min="3103" max="3103" width="16.44140625" style="31" customWidth="1"/>
    <col min="3104" max="3106" width="9.5546875" style="31" customWidth="1"/>
    <col min="3107" max="3107" width="19.5546875" style="31" customWidth="1"/>
    <col min="3108" max="3109" width="9.5546875" style="31" customWidth="1"/>
    <col min="3110" max="3110" width="11.88671875" style="31" customWidth="1"/>
    <col min="3111" max="3111" width="11.88671875" style="31" bestFit="1" customWidth="1"/>
    <col min="3112" max="3112" width="12.6640625" style="31" bestFit="1" customWidth="1"/>
    <col min="3113" max="3328" width="9.109375" style="31"/>
    <col min="3329" max="3329" width="7.5546875" style="31" customWidth="1"/>
    <col min="3330" max="3330" width="35.109375" style="31" customWidth="1"/>
    <col min="3331" max="3331" width="18.6640625" style="31" customWidth="1"/>
    <col min="3332" max="3332" width="13.88671875" style="31" customWidth="1"/>
    <col min="3333" max="3333" width="18.6640625" style="31" bestFit="1" customWidth="1"/>
    <col min="3334" max="3334" width="13.5546875" style="31" customWidth="1"/>
    <col min="3335" max="3342" width="11.88671875" style="31" customWidth="1"/>
    <col min="3343" max="3343" width="19.88671875" style="31" customWidth="1"/>
    <col min="3344" max="3346" width="11.88671875" style="31" customWidth="1"/>
    <col min="3347" max="3347" width="20.109375" style="31" customWidth="1"/>
    <col min="3348" max="3350" width="10.44140625" style="31" customWidth="1"/>
    <col min="3351" max="3351" width="16.33203125" style="31" customWidth="1"/>
    <col min="3352" max="3353" width="10.44140625" style="31" customWidth="1"/>
    <col min="3354" max="3354" width="11.88671875" style="31" customWidth="1"/>
    <col min="3355" max="3355" width="21.33203125" style="31" customWidth="1"/>
    <col min="3356" max="3357" width="10.44140625" style="31" customWidth="1"/>
    <col min="3358" max="3358" width="11.88671875" style="31" customWidth="1"/>
    <col min="3359" max="3359" width="16.44140625" style="31" customWidth="1"/>
    <col min="3360" max="3362" width="9.5546875" style="31" customWidth="1"/>
    <col min="3363" max="3363" width="19.5546875" style="31" customWidth="1"/>
    <col min="3364" max="3365" width="9.5546875" style="31" customWidth="1"/>
    <col min="3366" max="3366" width="11.88671875" style="31" customWidth="1"/>
    <col min="3367" max="3367" width="11.88671875" style="31" bestFit="1" customWidth="1"/>
    <col min="3368" max="3368" width="12.6640625" style="31" bestFit="1" customWidth="1"/>
    <col min="3369" max="3584" width="9.109375" style="31"/>
    <col min="3585" max="3585" width="7.5546875" style="31" customWidth="1"/>
    <col min="3586" max="3586" width="35.109375" style="31" customWidth="1"/>
    <col min="3587" max="3587" width="18.6640625" style="31" customWidth="1"/>
    <col min="3588" max="3588" width="13.88671875" style="31" customWidth="1"/>
    <col min="3589" max="3589" width="18.6640625" style="31" bestFit="1" customWidth="1"/>
    <col min="3590" max="3590" width="13.5546875" style="31" customWidth="1"/>
    <col min="3591" max="3598" width="11.88671875" style="31" customWidth="1"/>
    <col min="3599" max="3599" width="19.88671875" style="31" customWidth="1"/>
    <col min="3600" max="3602" width="11.88671875" style="31" customWidth="1"/>
    <col min="3603" max="3603" width="20.109375" style="31" customWidth="1"/>
    <col min="3604" max="3606" width="10.44140625" style="31" customWidth="1"/>
    <col min="3607" max="3607" width="16.33203125" style="31" customWidth="1"/>
    <col min="3608" max="3609" width="10.44140625" style="31" customWidth="1"/>
    <col min="3610" max="3610" width="11.88671875" style="31" customWidth="1"/>
    <col min="3611" max="3611" width="21.33203125" style="31" customWidth="1"/>
    <col min="3612" max="3613" width="10.44140625" style="31" customWidth="1"/>
    <col min="3614" max="3614" width="11.88671875" style="31" customWidth="1"/>
    <col min="3615" max="3615" width="16.44140625" style="31" customWidth="1"/>
    <col min="3616" max="3618" width="9.5546875" style="31" customWidth="1"/>
    <col min="3619" max="3619" width="19.5546875" style="31" customWidth="1"/>
    <col min="3620" max="3621" width="9.5546875" style="31" customWidth="1"/>
    <col min="3622" max="3622" width="11.88671875" style="31" customWidth="1"/>
    <col min="3623" max="3623" width="11.88671875" style="31" bestFit="1" customWidth="1"/>
    <col min="3624" max="3624" width="12.6640625" style="31" bestFit="1" customWidth="1"/>
    <col min="3625" max="3840" width="9.109375" style="31"/>
    <col min="3841" max="3841" width="7.5546875" style="31" customWidth="1"/>
    <col min="3842" max="3842" width="35.109375" style="31" customWidth="1"/>
    <col min="3843" max="3843" width="18.6640625" style="31" customWidth="1"/>
    <col min="3844" max="3844" width="13.88671875" style="31" customWidth="1"/>
    <col min="3845" max="3845" width="18.6640625" style="31" bestFit="1" customWidth="1"/>
    <col min="3846" max="3846" width="13.5546875" style="31" customWidth="1"/>
    <col min="3847" max="3854" width="11.88671875" style="31" customWidth="1"/>
    <col min="3855" max="3855" width="19.88671875" style="31" customWidth="1"/>
    <col min="3856" max="3858" width="11.88671875" style="31" customWidth="1"/>
    <col min="3859" max="3859" width="20.109375" style="31" customWidth="1"/>
    <col min="3860" max="3862" width="10.44140625" style="31" customWidth="1"/>
    <col min="3863" max="3863" width="16.33203125" style="31" customWidth="1"/>
    <col min="3864" max="3865" width="10.44140625" style="31" customWidth="1"/>
    <col min="3866" max="3866" width="11.88671875" style="31" customWidth="1"/>
    <col min="3867" max="3867" width="21.33203125" style="31" customWidth="1"/>
    <col min="3868" max="3869" width="10.44140625" style="31" customWidth="1"/>
    <col min="3870" max="3870" width="11.88671875" style="31" customWidth="1"/>
    <col min="3871" max="3871" width="16.44140625" style="31" customWidth="1"/>
    <col min="3872" max="3874" width="9.5546875" style="31" customWidth="1"/>
    <col min="3875" max="3875" width="19.5546875" style="31" customWidth="1"/>
    <col min="3876" max="3877" width="9.5546875" style="31" customWidth="1"/>
    <col min="3878" max="3878" width="11.88671875" style="31" customWidth="1"/>
    <col min="3879" max="3879" width="11.88671875" style="31" bestFit="1" customWidth="1"/>
    <col min="3880" max="3880" width="12.6640625" style="31" bestFit="1" customWidth="1"/>
    <col min="3881" max="4096" width="9.109375" style="31"/>
    <col min="4097" max="4097" width="7.5546875" style="31" customWidth="1"/>
    <col min="4098" max="4098" width="35.109375" style="31" customWidth="1"/>
    <col min="4099" max="4099" width="18.6640625" style="31" customWidth="1"/>
    <col min="4100" max="4100" width="13.88671875" style="31" customWidth="1"/>
    <col min="4101" max="4101" width="18.6640625" style="31" bestFit="1" customWidth="1"/>
    <col min="4102" max="4102" width="13.5546875" style="31" customWidth="1"/>
    <col min="4103" max="4110" width="11.88671875" style="31" customWidth="1"/>
    <col min="4111" max="4111" width="19.88671875" style="31" customWidth="1"/>
    <col min="4112" max="4114" width="11.88671875" style="31" customWidth="1"/>
    <col min="4115" max="4115" width="20.109375" style="31" customWidth="1"/>
    <col min="4116" max="4118" width="10.44140625" style="31" customWidth="1"/>
    <col min="4119" max="4119" width="16.33203125" style="31" customWidth="1"/>
    <col min="4120" max="4121" width="10.44140625" style="31" customWidth="1"/>
    <col min="4122" max="4122" width="11.88671875" style="31" customWidth="1"/>
    <col min="4123" max="4123" width="21.33203125" style="31" customWidth="1"/>
    <col min="4124" max="4125" width="10.44140625" style="31" customWidth="1"/>
    <col min="4126" max="4126" width="11.88671875" style="31" customWidth="1"/>
    <col min="4127" max="4127" width="16.44140625" style="31" customWidth="1"/>
    <col min="4128" max="4130" width="9.5546875" style="31" customWidth="1"/>
    <col min="4131" max="4131" width="19.5546875" style="31" customWidth="1"/>
    <col min="4132" max="4133" width="9.5546875" style="31" customWidth="1"/>
    <col min="4134" max="4134" width="11.88671875" style="31" customWidth="1"/>
    <col min="4135" max="4135" width="11.88671875" style="31" bestFit="1" customWidth="1"/>
    <col min="4136" max="4136" width="12.6640625" style="31" bestFit="1" customWidth="1"/>
    <col min="4137" max="4352" width="9.109375" style="31"/>
    <col min="4353" max="4353" width="7.5546875" style="31" customWidth="1"/>
    <col min="4354" max="4354" width="35.109375" style="31" customWidth="1"/>
    <col min="4355" max="4355" width="18.6640625" style="31" customWidth="1"/>
    <col min="4356" max="4356" width="13.88671875" style="31" customWidth="1"/>
    <col min="4357" max="4357" width="18.6640625" style="31" bestFit="1" customWidth="1"/>
    <col min="4358" max="4358" width="13.5546875" style="31" customWidth="1"/>
    <col min="4359" max="4366" width="11.88671875" style="31" customWidth="1"/>
    <col min="4367" max="4367" width="19.88671875" style="31" customWidth="1"/>
    <col min="4368" max="4370" width="11.88671875" style="31" customWidth="1"/>
    <col min="4371" max="4371" width="20.109375" style="31" customWidth="1"/>
    <col min="4372" max="4374" width="10.44140625" style="31" customWidth="1"/>
    <col min="4375" max="4375" width="16.33203125" style="31" customWidth="1"/>
    <col min="4376" max="4377" width="10.44140625" style="31" customWidth="1"/>
    <col min="4378" max="4378" width="11.88671875" style="31" customWidth="1"/>
    <col min="4379" max="4379" width="21.33203125" style="31" customWidth="1"/>
    <col min="4380" max="4381" width="10.44140625" style="31" customWidth="1"/>
    <col min="4382" max="4382" width="11.88671875" style="31" customWidth="1"/>
    <col min="4383" max="4383" width="16.44140625" style="31" customWidth="1"/>
    <col min="4384" max="4386" width="9.5546875" style="31" customWidth="1"/>
    <col min="4387" max="4387" width="19.5546875" style="31" customWidth="1"/>
    <col min="4388" max="4389" width="9.5546875" style="31" customWidth="1"/>
    <col min="4390" max="4390" width="11.88671875" style="31" customWidth="1"/>
    <col min="4391" max="4391" width="11.88671875" style="31" bestFit="1" customWidth="1"/>
    <col min="4392" max="4392" width="12.6640625" style="31" bestFit="1" customWidth="1"/>
    <col min="4393" max="4608" width="9.109375" style="31"/>
    <col min="4609" max="4609" width="7.5546875" style="31" customWidth="1"/>
    <col min="4610" max="4610" width="35.109375" style="31" customWidth="1"/>
    <col min="4611" max="4611" width="18.6640625" style="31" customWidth="1"/>
    <col min="4612" max="4612" width="13.88671875" style="31" customWidth="1"/>
    <col min="4613" max="4613" width="18.6640625" style="31" bestFit="1" customWidth="1"/>
    <col min="4614" max="4614" width="13.5546875" style="31" customWidth="1"/>
    <col min="4615" max="4622" width="11.88671875" style="31" customWidth="1"/>
    <col min="4623" max="4623" width="19.88671875" style="31" customWidth="1"/>
    <col min="4624" max="4626" width="11.88671875" style="31" customWidth="1"/>
    <col min="4627" max="4627" width="20.109375" style="31" customWidth="1"/>
    <col min="4628" max="4630" width="10.44140625" style="31" customWidth="1"/>
    <col min="4631" max="4631" width="16.33203125" style="31" customWidth="1"/>
    <col min="4632" max="4633" width="10.44140625" style="31" customWidth="1"/>
    <col min="4634" max="4634" width="11.88671875" style="31" customWidth="1"/>
    <col min="4635" max="4635" width="21.33203125" style="31" customWidth="1"/>
    <col min="4636" max="4637" width="10.44140625" style="31" customWidth="1"/>
    <col min="4638" max="4638" width="11.88671875" style="31" customWidth="1"/>
    <col min="4639" max="4639" width="16.44140625" style="31" customWidth="1"/>
    <col min="4640" max="4642" width="9.5546875" style="31" customWidth="1"/>
    <col min="4643" max="4643" width="19.5546875" style="31" customWidth="1"/>
    <col min="4644" max="4645" width="9.5546875" style="31" customWidth="1"/>
    <col min="4646" max="4646" width="11.88671875" style="31" customWidth="1"/>
    <col min="4647" max="4647" width="11.88671875" style="31" bestFit="1" customWidth="1"/>
    <col min="4648" max="4648" width="12.6640625" style="31" bestFit="1" customWidth="1"/>
    <col min="4649" max="4864" width="9.109375" style="31"/>
    <col min="4865" max="4865" width="7.5546875" style="31" customWidth="1"/>
    <col min="4866" max="4866" width="35.109375" style="31" customWidth="1"/>
    <col min="4867" max="4867" width="18.6640625" style="31" customWidth="1"/>
    <col min="4868" max="4868" width="13.88671875" style="31" customWidth="1"/>
    <col min="4869" max="4869" width="18.6640625" style="31" bestFit="1" customWidth="1"/>
    <col min="4870" max="4870" width="13.5546875" style="31" customWidth="1"/>
    <col min="4871" max="4878" width="11.88671875" style="31" customWidth="1"/>
    <col min="4879" max="4879" width="19.88671875" style="31" customWidth="1"/>
    <col min="4880" max="4882" width="11.88671875" style="31" customWidth="1"/>
    <col min="4883" max="4883" width="20.109375" style="31" customWidth="1"/>
    <col min="4884" max="4886" width="10.44140625" style="31" customWidth="1"/>
    <col min="4887" max="4887" width="16.33203125" style="31" customWidth="1"/>
    <col min="4888" max="4889" width="10.44140625" style="31" customWidth="1"/>
    <col min="4890" max="4890" width="11.88671875" style="31" customWidth="1"/>
    <col min="4891" max="4891" width="21.33203125" style="31" customWidth="1"/>
    <col min="4892" max="4893" width="10.44140625" style="31" customWidth="1"/>
    <col min="4894" max="4894" width="11.88671875" style="31" customWidth="1"/>
    <col min="4895" max="4895" width="16.44140625" style="31" customWidth="1"/>
    <col min="4896" max="4898" width="9.5546875" style="31" customWidth="1"/>
    <col min="4899" max="4899" width="19.5546875" style="31" customWidth="1"/>
    <col min="4900" max="4901" width="9.5546875" style="31" customWidth="1"/>
    <col min="4902" max="4902" width="11.88671875" style="31" customWidth="1"/>
    <col min="4903" max="4903" width="11.88671875" style="31" bestFit="1" customWidth="1"/>
    <col min="4904" max="4904" width="12.6640625" style="31" bestFit="1" customWidth="1"/>
    <col min="4905" max="5120" width="9.109375" style="31"/>
    <col min="5121" max="5121" width="7.5546875" style="31" customWidth="1"/>
    <col min="5122" max="5122" width="35.109375" style="31" customWidth="1"/>
    <col min="5123" max="5123" width="18.6640625" style="31" customWidth="1"/>
    <col min="5124" max="5124" width="13.88671875" style="31" customWidth="1"/>
    <col min="5125" max="5125" width="18.6640625" style="31" bestFit="1" customWidth="1"/>
    <col min="5126" max="5126" width="13.5546875" style="31" customWidth="1"/>
    <col min="5127" max="5134" width="11.88671875" style="31" customWidth="1"/>
    <col min="5135" max="5135" width="19.88671875" style="31" customWidth="1"/>
    <col min="5136" max="5138" width="11.88671875" style="31" customWidth="1"/>
    <col min="5139" max="5139" width="20.109375" style="31" customWidth="1"/>
    <col min="5140" max="5142" width="10.44140625" style="31" customWidth="1"/>
    <col min="5143" max="5143" width="16.33203125" style="31" customWidth="1"/>
    <col min="5144" max="5145" width="10.44140625" style="31" customWidth="1"/>
    <col min="5146" max="5146" width="11.88671875" style="31" customWidth="1"/>
    <col min="5147" max="5147" width="21.33203125" style="31" customWidth="1"/>
    <col min="5148" max="5149" width="10.44140625" style="31" customWidth="1"/>
    <col min="5150" max="5150" width="11.88671875" style="31" customWidth="1"/>
    <col min="5151" max="5151" width="16.44140625" style="31" customWidth="1"/>
    <col min="5152" max="5154" width="9.5546875" style="31" customWidth="1"/>
    <col min="5155" max="5155" width="19.5546875" style="31" customWidth="1"/>
    <col min="5156" max="5157" width="9.5546875" style="31" customWidth="1"/>
    <col min="5158" max="5158" width="11.88671875" style="31" customWidth="1"/>
    <col min="5159" max="5159" width="11.88671875" style="31" bestFit="1" customWidth="1"/>
    <col min="5160" max="5160" width="12.6640625" style="31" bestFit="1" customWidth="1"/>
    <col min="5161" max="5376" width="9.109375" style="31"/>
    <col min="5377" max="5377" width="7.5546875" style="31" customWidth="1"/>
    <col min="5378" max="5378" width="35.109375" style="31" customWidth="1"/>
    <col min="5379" max="5379" width="18.6640625" style="31" customWidth="1"/>
    <col min="5380" max="5380" width="13.88671875" style="31" customWidth="1"/>
    <col min="5381" max="5381" width="18.6640625" style="31" bestFit="1" customWidth="1"/>
    <col min="5382" max="5382" width="13.5546875" style="31" customWidth="1"/>
    <col min="5383" max="5390" width="11.88671875" style="31" customWidth="1"/>
    <col min="5391" max="5391" width="19.88671875" style="31" customWidth="1"/>
    <col min="5392" max="5394" width="11.88671875" style="31" customWidth="1"/>
    <col min="5395" max="5395" width="20.109375" style="31" customWidth="1"/>
    <col min="5396" max="5398" width="10.44140625" style="31" customWidth="1"/>
    <col min="5399" max="5399" width="16.33203125" style="31" customWidth="1"/>
    <col min="5400" max="5401" width="10.44140625" style="31" customWidth="1"/>
    <col min="5402" max="5402" width="11.88671875" style="31" customWidth="1"/>
    <col min="5403" max="5403" width="21.33203125" style="31" customWidth="1"/>
    <col min="5404" max="5405" width="10.44140625" style="31" customWidth="1"/>
    <col min="5406" max="5406" width="11.88671875" style="31" customWidth="1"/>
    <col min="5407" max="5407" width="16.44140625" style="31" customWidth="1"/>
    <col min="5408" max="5410" width="9.5546875" style="31" customWidth="1"/>
    <col min="5411" max="5411" width="19.5546875" style="31" customWidth="1"/>
    <col min="5412" max="5413" width="9.5546875" style="31" customWidth="1"/>
    <col min="5414" max="5414" width="11.88671875" style="31" customWidth="1"/>
    <col min="5415" max="5415" width="11.88671875" style="31" bestFit="1" customWidth="1"/>
    <col min="5416" max="5416" width="12.6640625" style="31" bestFit="1" customWidth="1"/>
    <col min="5417" max="5632" width="9.109375" style="31"/>
    <col min="5633" max="5633" width="7.5546875" style="31" customWidth="1"/>
    <col min="5634" max="5634" width="35.109375" style="31" customWidth="1"/>
    <col min="5635" max="5635" width="18.6640625" style="31" customWidth="1"/>
    <col min="5636" max="5636" width="13.88671875" style="31" customWidth="1"/>
    <col min="5637" max="5637" width="18.6640625" style="31" bestFit="1" customWidth="1"/>
    <col min="5638" max="5638" width="13.5546875" style="31" customWidth="1"/>
    <col min="5639" max="5646" width="11.88671875" style="31" customWidth="1"/>
    <col min="5647" max="5647" width="19.88671875" style="31" customWidth="1"/>
    <col min="5648" max="5650" width="11.88671875" style="31" customWidth="1"/>
    <col min="5651" max="5651" width="20.109375" style="31" customWidth="1"/>
    <col min="5652" max="5654" width="10.44140625" style="31" customWidth="1"/>
    <col min="5655" max="5655" width="16.33203125" style="31" customWidth="1"/>
    <col min="5656" max="5657" width="10.44140625" style="31" customWidth="1"/>
    <col min="5658" max="5658" width="11.88671875" style="31" customWidth="1"/>
    <col min="5659" max="5659" width="21.33203125" style="31" customWidth="1"/>
    <col min="5660" max="5661" width="10.44140625" style="31" customWidth="1"/>
    <col min="5662" max="5662" width="11.88671875" style="31" customWidth="1"/>
    <col min="5663" max="5663" width="16.44140625" style="31" customWidth="1"/>
    <col min="5664" max="5666" width="9.5546875" style="31" customWidth="1"/>
    <col min="5667" max="5667" width="19.5546875" style="31" customWidth="1"/>
    <col min="5668" max="5669" width="9.5546875" style="31" customWidth="1"/>
    <col min="5670" max="5670" width="11.88671875" style="31" customWidth="1"/>
    <col min="5671" max="5671" width="11.88671875" style="31" bestFit="1" customWidth="1"/>
    <col min="5672" max="5672" width="12.6640625" style="31" bestFit="1" customWidth="1"/>
    <col min="5673" max="5888" width="9.109375" style="31"/>
    <col min="5889" max="5889" width="7.5546875" style="31" customWidth="1"/>
    <col min="5890" max="5890" width="35.109375" style="31" customWidth="1"/>
    <col min="5891" max="5891" width="18.6640625" style="31" customWidth="1"/>
    <col min="5892" max="5892" width="13.88671875" style="31" customWidth="1"/>
    <col min="5893" max="5893" width="18.6640625" style="31" bestFit="1" customWidth="1"/>
    <col min="5894" max="5894" width="13.5546875" style="31" customWidth="1"/>
    <col min="5895" max="5902" width="11.88671875" style="31" customWidth="1"/>
    <col min="5903" max="5903" width="19.88671875" style="31" customWidth="1"/>
    <col min="5904" max="5906" width="11.88671875" style="31" customWidth="1"/>
    <col min="5907" max="5907" width="20.109375" style="31" customWidth="1"/>
    <col min="5908" max="5910" width="10.44140625" style="31" customWidth="1"/>
    <col min="5911" max="5911" width="16.33203125" style="31" customWidth="1"/>
    <col min="5912" max="5913" width="10.44140625" style="31" customWidth="1"/>
    <col min="5914" max="5914" width="11.88671875" style="31" customWidth="1"/>
    <col min="5915" max="5915" width="21.33203125" style="31" customWidth="1"/>
    <col min="5916" max="5917" width="10.44140625" style="31" customWidth="1"/>
    <col min="5918" max="5918" width="11.88671875" style="31" customWidth="1"/>
    <col min="5919" max="5919" width="16.44140625" style="31" customWidth="1"/>
    <col min="5920" max="5922" width="9.5546875" style="31" customWidth="1"/>
    <col min="5923" max="5923" width="19.5546875" style="31" customWidth="1"/>
    <col min="5924" max="5925" width="9.5546875" style="31" customWidth="1"/>
    <col min="5926" max="5926" width="11.88671875" style="31" customWidth="1"/>
    <col min="5927" max="5927" width="11.88671875" style="31" bestFit="1" customWidth="1"/>
    <col min="5928" max="5928" width="12.6640625" style="31" bestFit="1" customWidth="1"/>
    <col min="5929" max="6144" width="9.109375" style="31"/>
    <col min="6145" max="6145" width="7.5546875" style="31" customWidth="1"/>
    <col min="6146" max="6146" width="35.109375" style="31" customWidth="1"/>
    <col min="6147" max="6147" width="18.6640625" style="31" customWidth="1"/>
    <col min="6148" max="6148" width="13.88671875" style="31" customWidth="1"/>
    <col min="6149" max="6149" width="18.6640625" style="31" bestFit="1" customWidth="1"/>
    <col min="6150" max="6150" width="13.5546875" style="31" customWidth="1"/>
    <col min="6151" max="6158" width="11.88671875" style="31" customWidth="1"/>
    <col min="6159" max="6159" width="19.88671875" style="31" customWidth="1"/>
    <col min="6160" max="6162" width="11.88671875" style="31" customWidth="1"/>
    <col min="6163" max="6163" width="20.109375" style="31" customWidth="1"/>
    <col min="6164" max="6166" width="10.44140625" style="31" customWidth="1"/>
    <col min="6167" max="6167" width="16.33203125" style="31" customWidth="1"/>
    <col min="6168" max="6169" width="10.44140625" style="31" customWidth="1"/>
    <col min="6170" max="6170" width="11.88671875" style="31" customWidth="1"/>
    <col min="6171" max="6171" width="21.33203125" style="31" customWidth="1"/>
    <col min="6172" max="6173" width="10.44140625" style="31" customWidth="1"/>
    <col min="6174" max="6174" width="11.88671875" style="31" customWidth="1"/>
    <col min="6175" max="6175" width="16.44140625" style="31" customWidth="1"/>
    <col min="6176" max="6178" width="9.5546875" style="31" customWidth="1"/>
    <col min="6179" max="6179" width="19.5546875" style="31" customWidth="1"/>
    <col min="6180" max="6181" width="9.5546875" style="31" customWidth="1"/>
    <col min="6182" max="6182" width="11.88671875" style="31" customWidth="1"/>
    <col min="6183" max="6183" width="11.88671875" style="31" bestFit="1" customWidth="1"/>
    <col min="6184" max="6184" width="12.6640625" style="31" bestFit="1" customWidth="1"/>
    <col min="6185" max="6400" width="9.109375" style="31"/>
    <col min="6401" max="6401" width="7.5546875" style="31" customWidth="1"/>
    <col min="6402" max="6402" width="35.109375" style="31" customWidth="1"/>
    <col min="6403" max="6403" width="18.6640625" style="31" customWidth="1"/>
    <col min="6404" max="6404" width="13.88671875" style="31" customWidth="1"/>
    <col min="6405" max="6405" width="18.6640625" style="31" bestFit="1" customWidth="1"/>
    <col min="6406" max="6406" width="13.5546875" style="31" customWidth="1"/>
    <col min="6407" max="6414" width="11.88671875" style="31" customWidth="1"/>
    <col min="6415" max="6415" width="19.88671875" style="31" customWidth="1"/>
    <col min="6416" max="6418" width="11.88671875" style="31" customWidth="1"/>
    <col min="6419" max="6419" width="20.109375" style="31" customWidth="1"/>
    <col min="6420" max="6422" width="10.44140625" style="31" customWidth="1"/>
    <col min="6423" max="6423" width="16.33203125" style="31" customWidth="1"/>
    <col min="6424" max="6425" width="10.44140625" style="31" customWidth="1"/>
    <col min="6426" max="6426" width="11.88671875" style="31" customWidth="1"/>
    <col min="6427" max="6427" width="21.33203125" style="31" customWidth="1"/>
    <col min="6428" max="6429" width="10.44140625" style="31" customWidth="1"/>
    <col min="6430" max="6430" width="11.88671875" style="31" customWidth="1"/>
    <col min="6431" max="6431" width="16.44140625" style="31" customWidth="1"/>
    <col min="6432" max="6434" width="9.5546875" style="31" customWidth="1"/>
    <col min="6435" max="6435" width="19.5546875" style="31" customWidth="1"/>
    <col min="6436" max="6437" width="9.5546875" style="31" customWidth="1"/>
    <col min="6438" max="6438" width="11.88671875" style="31" customWidth="1"/>
    <col min="6439" max="6439" width="11.88671875" style="31" bestFit="1" customWidth="1"/>
    <col min="6440" max="6440" width="12.6640625" style="31" bestFit="1" customWidth="1"/>
    <col min="6441" max="6656" width="9.109375" style="31"/>
    <col min="6657" max="6657" width="7.5546875" style="31" customWidth="1"/>
    <col min="6658" max="6658" width="35.109375" style="31" customWidth="1"/>
    <col min="6659" max="6659" width="18.6640625" style="31" customWidth="1"/>
    <col min="6660" max="6660" width="13.88671875" style="31" customWidth="1"/>
    <col min="6661" max="6661" width="18.6640625" style="31" bestFit="1" customWidth="1"/>
    <col min="6662" max="6662" width="13.5546875" style="31" customWidth="1"/>
    <col min="6663" max="6670" width="11.88671875" style="31" customWidth="1"/>
    <col min="6671" max="6671" width="19.88671875" style="31" customWidth="1"/>
    <col min="6672" max="6674" width="11.88671875" style="31" customWidth="1"/>
    <col min="6675" max="6675" width="20.109375" style="31" customWidth="1"/>
    <col min="6676" max="6678" width="10.44140625" style="31" customWidth="1"/>
    <col min="6679" max="6679" width="16.33203125" style="31" customWidth="1"/>
    <col min="6680" max="6681" width="10.44140625" style="31" customWidth="1"/>
    <col min="6682" max="6682" width="11.88671875" style="31" customWidth="1"/>
    <col min="6683" max="6683" width="21.33203125" style="31" customWidth="1"/>
    <col min="6684" max="6685" width="10.44140625" style="31" customWidth="1"/>
    <col min="6686" max="6686" width="11.88671875" style="31" customWidth="1"/>
    <col min="6687" max="6687" width="16.44140625" style="31" customWidth="1"/>
    <col min="6688" max="6690" width="9.5546875" style="31" customWidth="1"/>
    <col min="6691" max="6691" width="19.5546875" style="31" customWidth="1"/>
    <col min="6692" max="6693" width="9.5546875" style="31" customWidth="1"/>
    <col min="6694" max="6694" width="11.88671875" style="31" customWidth="1"/>
    <col min="6695" max="6695" width="11.88671875" style="31" bestFit="1" customWidth="1"/>
    <col min="6696" max="6696" width="12.6640625" style="31" bestFit="1" customWidth="1"/>
    <col min="6697" max="6912" width="9.109375" style="31"/>
    <col min="6913" max="6913" width="7.5546875" style="31" customWidth="1"/>
    <col min="6914" max="6914" width="35.109375" style="31" customWidth="1"/>
    <col min="6915" max="6915" width="18.6640625" style="31" customWidth="1"/>
    <col min="6916" max="6916" width="13.88671875" style="31" customWidth="1"/>
    <col min="6917" max="6917" width="18.6640625" style="31" bestFit="1" customWidth="1"/>
    <col min="6918" max="6918" width="13.5546875" style="31" customWidth="1"/>
    <col min="6919" max="6926" width="11.88671875" style="31" customWidth="1"/>
    <col min="6927" max="6927" width="19.88671875" style="31" customWidth="1"/>
    <col min="6928" max="6930" width="11.88671875" style="31" customWidth="1"/>
    <col min="6931" max="6931" width="20.109375" style="31" customWidth="1"/>
    <col min="6932" max="6934" width="10.44140625" style="31" customWidth="1"/>
    <col min="6935" max="6935" width="16.33203125" style="31" customWidth="1"/>
    <col min="6936" max="6937" width="10.44140625" style="31" customWidth="1"/>
    <col min="6938" max="6938" width="11.88671875" style="31" customWidth="1"/>
    <col min="6939" max="6939" width="21.33203125" style="31" customWidth="1"/>
    <col min="6940" max="6941" width="10.44140625" style="31" customWidth="1"/>
    <col min="6942" max="6942" width="11.88671875" style="31" customWidth="1"/>
    <col min="6943" max="6943" width="16.44140625" style="31" customWidth="1"/>
    <col min="6944" max="6946" width="9.5546875" style="31" customWidth="1"/>
    <col min="6947" max="6947" width="19.5546875" style="31" customWidth="1"/>
    <col min="6948" max="6949" width="9.5546875" style="31" customWidth="1"/>
    <col min="6950" max="6950" width="11.88671875" style="31" customWidth="1"/>
    <col min="6951" max="6951" width="11.88671875" style="31" bestFit="1" customWidth="1"/>
    <col min="6952" max="6952" width="12.6640625" style="31" bestFit="1" customWidth="1"/>
    <col min="6953" max="7168" width="9.109375" style="31"/>
    <col min="7169" max="7169" width="7.5546875" style="31" customWidth="1"/>
    <col min="7170" max="7170" width="35.109375" style="31" customWidth="1"/>
    <col min="7171" max="7171" width="18.6640625" style="31" customWidth="1"/>
    <col min="7172" max="7172" width="13.88671875" style="31" customWidth="1"/>
    <col min="7173" max="7173" width="18.6640625" style="31" bestFit="1" customWidth="1"/>
    <col min="7174" max="7174" width="13.5546875" style="31" customWidth="1"/>
    <col min="7175" max="7182" width="11.88671875" style="31" customWidth="1"/>
    <col min="7183" max="7183" width="19.88671875" style="31" customWidth="1"/>
    <col min="7184" max="7186" width="11.88671875" style="31" customWidth="1"/>
    <col min="7187" max="7187" width="20.109375" style="31" customWidth="1"/>
    <col min="7188" max="7190" width="10.44140625" style="31" customWidth="1"/>
    <col min="7191" max="7191" width="16.33203125" style="31" customWidth="1"/>
    <col min="7192" max="7193" width="10.44140625" style="31" customWidth="1"/>
    <col min="7194" max="7194" width="11.88671875" style="31" customWidth="1"/>
    <col min="7195" max="7195" width="21.33203125" style="31" customWidth="1"/>
    <col min="7196" max="7197" width="10.44140625" style="31" customWidth="1"/>
    <col min="7198" max="7198" width="11.88671875" style="31" customWidth="1"/>
    <col min="7199" max="7199" width="16.44140625" style="31" customWidth="1"/>
    <col min="7200" max="7202" width="9.5546875" style="31" customWidth="1"/>
    <col min="7203" max="7203" width="19.5546875" style="31" customWidth="1"/>
    <col min="7204" max="7205" width="9.5546875" style="31" customWidth="1"/>
    <col min="7206" max="7206" width="11.88671875" style="31" customWidth="1"/>
    <col min="7207" max="7207" width="11.88671875" style="31" bestFit="1" customWidth="1"/>
    <col min="7208" max="7208" width="12.6640625" style="31" bestFit="1" customWidth="1"/>
    <col min="7209" max="7424" width="9.109375" style="31"/>
    <col min="7425" max="7425" width="7.5546875" style="31" customWidth="1"/>
    <col min="7426" max="7426" width="35.109375" style="31" customWidth="1"/>
    <col min="7427" max="7427" width="18.6640625" style="31" customWidth="1"/>
    <col min="7428" max="7428" width="13.88671875" style="31" customWidth="1"/>
    <col min="7429" max="7429" width="18.6640625" style="31" bestFit="1" customWidth="1"/>
    <col min="7430" max="7430" width="13.5546875" style="31" customWidth="1"/>
    <col min="7431" max="7438" width="11.88671875" style="31" customWidth="1"/>
    <col min="7439" max="7439" width="19.88671875" style="31" customWidth="1"/>
    <col min="7440" max="7442" width="11.88671875" style="31" customWidth="1"/>
    <col min="7443" max="7443" width="20.109375" style="31" customWidth="1"/>
    <col min="7444" max="7446" width="10.44140625" style="31" customWidth="1"/>
    <col min="7447" max="7447" width="16.33203125" style="31" customWidth="1"/>
    <col min="7448" max="7449" width="10.44140625" style="31" customWidth="1"/>
    <col min="7450" max="7450" width="11.88671875" style="31" customWidth="1"/>
    <col min="7451" max="7451" width="21.33203125" style="31" customWidth="1"/>
    <col min="7452" max="7453" width="10.44140625" style="31" customWidth="1"/>
    <col min="7454" max="7454" width="11.88671875" style="31" customWidth="1"/>
    <col min="7455" max="7455" width="16.44140625" style="31" customWidth="1"/>
    <col min="7456" max="7458" width="9.5546875" style="31" customWidth="1"/>
    <col min="7459" max="7459" width="19.5546875" style="31" customWidth="1"/>
    <col min="7460" max="7461" width="9.5546875" style="31" customWidth="1"/>
    <col min="7462" max="7462" width="11.88671875" style="31" customWidth="1"/>
    <col min="7463" max="7463" width="11.88671875" style="31" bestFit="1" customWidth="1"/>
    <col min="7464" max="7464" width="12.6640625" style="31" bestFit="1" customWidth="1"/>
    <col min="7465" max="7680" width="9.109375" style="31"/>
    <col min="7681" max="7681" width="7.5546875" style="31" customWidth="1"/>
    <col min="7682" max="7682" width="35.109375" style="31" customWidth="1"/>
    <col min="7683" max="7683" width="18.6640625" style="31" customWidth="1"/>
    <col min="7684" max="7684" width="13.88671875" style="31" customWidth="1"/>
    <col min="7685" max="7685" width="18.6640625" style="31" bestFit="1" customWidth="1"/>
    <col min="7686" max="7686" width="13.5546875" style="31" customWidth="1"/>
    <col min="7687" max="7694" width="11.88671875" style="31" customWidth="1"/>
    <col min="7695" max="7695" width="19.88671875" style="31" customWidth="1"/>
    <col min="7696" max="7698" width="11.88671875" style="31" customWidth="1"/>
    <col min="7699" max="7699" width="20.109375" style="31" customWidth="1"/>
    <col min="7700" max="7702" width="10.44140625" style="31" customWidth="1"/>
    <col min="7703" max="7703" width="16.33203125" style="31" customWidth="1"/>
    <col min="7704" max="7705" width="10.44140625" style="31" customWidth="1"/>
    <col min="7706" max="7706" width="11.88671875" style="31" customWidth="1"/>
    <col min="7707" max="7707" width="21.33203125" style="31" customWidth="1"/>
    <col min="7708" max="7709" width="10.44140625" style="31" customWidth="1"/>
    <col min="7710" max="7710" width="11.88671875" style="31" customWidth="1"/>
    <col min="7711" max="7711" width="16.44140625" style="31" customWidth="1"/>
    <col min="7712" max="7714" width="9.5546875" style="31" customWidth="1"/>
    <col min="7715" max="7715" width="19.5546875" style="31" customWidth="1"/>
    <col min="7716" max="7717" width="9.5546875" style="31" customWidth="1"/>
    <col min="7718" max="7718" width="11.88671875" style="31" customWidth="1"/>
    <col min="7719" max="7719" width="11.88671875" style="31" bestFit="1" customWidth="1"/>
    <col min="7720" max="7720" width="12.6640625" style="31" bestFit="1" customWidth="1"/>
    <col min="7721" max="7936" width="9.109375" style="31"/>
    <col min="7937" max="7937" width="7.5546875" style="31" customWidth="1"/>
    <col min="7938" max="7938" width="35.109375" style="31" customWidth="1"/>
    <col min="7939" max="7939" width="18.6640625" style="31" customWidth="1"/>
    <col min="7940" max="7940" width="13.88671875" style="31" customWidth="1"/>
    <col min="7941" max="7941" width="18.6640625" style="31" bestFit="1" customWidth="1"/>
    <col min="7942" max="7942" width="13.5546875" style="31" customWidth="1"/>
    <col min="7943" max="7950" width="11.88671875" style="31" customWidth="1"/>
    <col min="7951" max="7951" width="19.88671875" style="31" customWidth="1"/>
    <col min="7952" max="7954" width="11.88671875" style="31" customWidth="1"/>
    <col min="7955" max="7955" width="20.109375" style="31" customWidth="1"/>
    <col min="7956" max="7958" width="10.44140625" style="31" customWidth="1"/>
    <col min="7959" max="7959" width="16.33203125" style="31" customWidth="1"/>
    <col min="7960" max="7961" width="10.44140625" style="31" customWidth="1"/>
    <col min="7962" max="7962" width="11.88671875" style="31" customWidth="1"/>
    <col min="7963" max="7963" width="21.33203125" style="31" customWidth="1"/>
    <col min="7964" max="7965" width="10.44140625" style="31" customWidth="1"/>
    <col min="7966" max="7966" width="11.88671875" style="31" customWidth="1"/>
    <col min="7967" max="7967" width="16.44140625" style="31" customWidth="1"/>
    <col min="7968" max="7970" width="9.5546875" style="31" customWidth="1"/>
    <col min="7971" max="7971" width="19.5546875" style="31" customWidth="1"/>
    <col min="7972" max="7973" width="9.5546875" style="31" customWidth="1"/>
    <col min="7974" max="7974" width="11.88671875" style="31" customWidth="1"/>
    <col min="7975" max="7975" width="11.88671875" style="31" bestFit="1" customWidth="1"/>
    <col min="7976" max="7976" width="12.6640625" style="31" bestFit="1" customWidth="1"/>
    <col min="7977" max="8192" width="9.109375" style="31"/>
    <col min="8193" max="8193" width="7.5546875" style="31" customWidth="1"/>
    <col min="8194" max="8194" width="35.109375" style="31" customWidth="1"/>
    <col min="8195" max="8195" width="18.6640625" style="31" customWidth="1"/>
    <col min="8196" max="8196" width="13.88671875" style="31" customWidth="1"/>
    <col min="8197" max="8197" width="18.6640625" style="31" bestFit="1" customWidth="1"/>
    <col min="8198" max="8198" width="13.5546875" style="31" customWidth="1"/>
    <col min="8199" max="8206" width="11.88671875" style="31" customWidth="1"/>
    <col min="8207" max="8207" width="19.88671875" style="31" customWidth="1"/>
    <col min="8208" max="8210" width="11.88671875" style="31" customWidth="1"/>
    <col min="8211" max="8211" width="20.109375" style="31" customWidth="1"/>
    <col min="8212" max="8214" width="10.44140625" style="31" customWidth="1"/>
    <col min="8215" max="8215" width="16.33203125" style="31" customWidth="1"/>
    <col min="8216" max="8217" width="10.44140625" style="31" customWidth="1"/>
    <col min="8218" max="8218" width="11.88671875" style="31" customWidth="1"/>
    <col min="8219" max="8219" width="21.33203125" style="31" customWidth="1"/>
    <col min="8220" max="8221" width="10.44140625" style="31" customWidth="1"/>
    <col min="8222" max="8222" width="11.88671875" style="31" customWidth="1"/>
    <col min="8223" max="8223" width="16.44140625" style="31" customWidth="1"/>
    <col min="8224" max="8226" width="9.5546875" style="31" customWidth="1"/>
    <col min="8227" max="8227" width="19.5546875" style="31" customWidth="1"/>
    <col min="8228" max="8229" width="9.5546875" style="31" customWidth="1"/>
    <col min="8230" max="8230" width="11.88671875" style="31" customWidth="1"/>
    <col min="8231" max="8231" width="11.88671875" style="31" bestFit="1" customWidth="1"/>
    <col min="8232" max="8232" width="12.6640625" style="31" bestFit="1" customWidth="1"/>
    <col min="8233" max="8448" width="9.109375" style="31"/>
    <col min="8449" max="8449" width="7.5546875" style="31" customWidth="1"/>
    <col min="8450" max="8450" width="35.109375" style="31" customWidth="1"/>
    <col min="8451" max="8451" width="18.6640625" style="31" customWidth="1"/>
    <col min="8452" max="8452" width="13.88671875" style="31" customWidth="1"/>
    <col min="8453" max="8453" width="18.6640625" style="31" bestFit="1" customWidth="1"/>
    <col min="8454" max="8454" width="13.5546875" style="31" customWidth="1"/>
    <col min="8455" max="8462" width="11.88671875" style="31" customWidth="1"/>
    <col min="8463" max="8463" width="19.88671875" style="31" customWidth="1"/>
    <col min="8464" max="8466" width="11.88671875" style="31" customWidth="1"/>
    <col min="8467" max="8467" width="20.109375" style="31" customWidth="1"/>
    <col min="8468" max="8470" width="10.44140625" style="31" customWidth="1"/>
    <col min="8471" max="8471" width="16.33203125" style="31" customWidth="1"/>
    <col min="8472" max="8473" width="10.44140625" style="31" customWidth="1"/>
    <col min="8474" max="8474" width="11.88671875" style="31" customWidth="1"/>
    <col min="8475" max="8475" width="21.33203125" style="31" customWidth="1"/>
    <col min="8476" max="8477" width="10.44140625" style="31" customWidth="1"/>
    <col min="8478" max="8478" width="11.88671875" style="31" customWidth="1"/>
    <col min="8479" max="8479" width="16.44140625" style="31" customWidth="1"/>
    <col min="8480" max="8482" width="9.5546875" style="31" customWidth="1"/>
    <col min="8483" max="8483" width="19.5546875" style="31" customWidth="1"/>
    <col min="8484" max="8485" width="9.5546875" style="31" customWidth="1"/>
    <col min="8486" max="8486" width="11.88671875" style="31" customWidth="1"/>
    <col min="8487" max="8487" width="11.88671875" style="31" bestFit="1" customWidth="1"/>
    <col min="8488" max="8488" width="12.6640625" style="31" bestFit="1" customWidth="1"/>
    <col min="8489" max="8704" width="9.109375" style="31"/>
    <col min="8705" max="8705" width="7.5546875" style="31" customWidth="1"/>
    <col min="8706" max="8706" width="35.109375" style="31" customWidth="1"/>
    <col min="8707" max="8707" width="18.6640625" style="31" customWidth="1"/>
    <col min="8708" max="8708" width="13.88671875" style="31" customWidth="1"/>
    <col min="8709" max="8709" width="18.6640625" style="31" bestFit="1" customWidth="1"/>
    <col min="8710" max="8710" width="13.5546875" style="31" customWidth="1"/>
    <col min="8711" max="8718" width="11.88671875" style="31" customWidth="1"/>
    <col min="8719" max="8719" width="19.88671875" style="31" customWidth="1"/>
    <col min="8720" max="8722" width="11.88671875" style="31" customWidth="1"/>
    <col min="8723" max="8723" width="20.109375" style="31" customWidth="1"/>
    <col min="8724" max="8726" width="10.44140625" style="31" customWidth="1"/>
    <col min="8727" max="8727" width="16.33203125" style="31" customWidth="1"/>
    <col min="8728" max="8729" width="10.44140625" style="31" customWidth="1"/>
    <col min="8730" max="8730" width="11.88671875" style="31" customWidth="1"/>
    <col min="8731" max="8731" width="21.33203125" style="31" customWidth="1"/>
    <col min="8732" max="8733" width="10.44140625" style="31" customWidth="1"/>
    <col min="8734" max="8734" width="11.88671875" style="31" customWidth="1"/>
    <col min="8735" max="8735" width="16.44140625" style="31" customWidth="1"/>
    <col min="8736" max="8738" width="9.5546875" style="31" customWidth="1"/>
    <col min="8739" max="8739" width="19.5546875" style="31" customWidth="1"/>
    <col min="8740" max="8741" width="9.5546875" style="31" customWidth="1"/>
    <col min="8742" max="8742" width="11.88671875" style="31" customWidth="1"/>
    <col min="8743" max="8743" width="11.88671875" style="31" bestFit="1" customWidth="1"/>
    <col min="8744" max="8744" width="12.6640625" style="31" bestFit="1" customWidth="1"/>
    <col min="8745" max="8960" width="9.109375" style="31"/>
    <col min="8961" max="8961" width="7.5546875" style="31" customWidth="1"/>
    <col min="8962" max="8962" width="35.109375" style="31" customWidth="1"/>
    <col min="8963" max="8963" width="18.6640625" style="31" customWidth="1"/>
    <col min="8964" max="8964" width="13.88671875" style="31" customWidth="1"/>
    <col min="8965" max="8965" width="18.6640625" style="31" bestFit="1" customWidth="1"/>
    <col min="8966" max="8966" width="13.5546875" style="31" customWidth="1"/>
    <col min="8967" max="8974" width="11.88671875" style="31" customWidth="1"/>
    <col min="8975" max="8975" width="19.88671875" style="31" customWidth="1"/>
    <col min="8976" max="8978" width="11.88671875" style="31" customWidth="1"/>
    <col min="8979" max="8979" width="20.109375" style="31" customWidth="1"/>
    <col min="8980" max="8982" width="10.44140625" style="31" customWidth="1"/>
    <col min="8983" max="8983" width="16.33203125" style="31" customWidth="1"/>
    <col min="8984" max="8985" width="10.44140625" style="31" customWidth="1"/>
    <col min="8986" max="8986" width="11.88671875" style="31" customWidth="1"/>
    <col min="8987" max="8987" width="21.33203125" style="31" customWidth="1"/>
    <col min="8988" max="8989" width="10.44140625" style="31" customWidth="1"/>
    <col min="8990" max="8990" width="11.88671875" style="31" customWidth="1"/>
    <col min="8991" max="8991" width="16.44140625" style="31" customWidth="1"/>
    <col min="8992" max="8994" width="9.5546875" style="31" customWidth="1"/>
    <col min="8995" max="8995" width="19.5546875" style="31" customWidth="1"/>
    <col min="8996" max="8997" width="9.5546875" style="31" customWidth="1"/>
    <col min="8998" max="8998" width="11.88671875" style="31" customWidth="1"/>
    <col min="8999" max="8999" width="11.88671875" style="31" bestFit="1" customWidth="1"/>
    <col min="9000" max="9000" width="12.6640625" style="31" bestFit="1" customWidth="1"/>
    <col min="9001" max="9216" width="9.109375" style="31"/>
    <col min="9217" max="9217" width="7.5546875" style="31" customWidth="1"/>
    <col min="9218" max="9218" width="35.109375" style="31" customWidth="1"/>
    <col min="9219" max="9219" width="18.6640625" style="31" customWidth="1"/>
    <col min="9220" max="9220" width="13.88671875" style="31" customWidth="1"/>
    <col min="9221" max="9221" width="18.6640625" style="31" bestFit="1" customWidth="1"/>
    <col min="9222" max="9222" width="13.5546875" style="31" customWidth="1"/>
    <col min="9223" max="9230" width="11.88671875" style="31" customWidth="1"/>
    <col min="9231" max="9231" width="19.88671875" style="31" customWidth="1"/>
    <col min="9232" max="9234" width="11.88671875" style="31" customWidth="1"/>
    <col min="9235" max="9235" width="20.109375" style="31" customWidth="1"/>
    <col min="9236" max="9238" width="10.44140625" style="31" customWidth="1"/>
    <col min="9239" max="9239" width="16.33203125" style="31" customWidth="1"/>
    <col min="9240" max="9241" width="10.44140625" style="31" customWidth="1"/>
    <col min="9242" max="9242" width="11.88671875" style="31" customWidth="1"/>
    <col min="9243" max="9243" width="21.33203125" style="31" customWidth="1"/>
    <col min="9244" max="9245" width="10.44140625" style="31" customWidth="1"/>
    <col min="9246" max="9246" width="11.88671875" style="31" customWidth="1"/>
    <col min="9247" max="9247" width="16.44140625" style="31" customWidth="1"/>
    <col min="9248" max="9250" width="9.5546875" style="31" customWidth="1"/>
    <col min="9251" max="9251" width="19.5546875" style="31" customWidth="1"/>
    <col min="9252" max="9253" width="9.5546875" style="31" customWidth="1"/>
    <col min="9254" max="9254" width="11.88671875" style="31" customWidth="1"/>
    <col min="9255" max="9255" width="11.88671875" style="31" bestFit="1" customWidth="1"/>
    <col min="9256" max="9256" width="12.6640625" style="31" bestFit="1" customWidth="1"/>
    <col min="9257" max="9472" width="9.109375" style="31"/>
    <col min="9473" max="9473" width="7.5546875" style="31" customWidth="1"/>
    <col min="9474" max="9474" width="35.109375" style="31" customWidth="1"/>
    <col min="9475" max="9475" width="18.6640625" style="31" customWidth="1"/>
    <col min="9476" max="9476" width="13.88671875" style="31" customWidth="1"/>
    <col min="9477" max="9477" width="18.6640625" style="31" bestFit="1" customWidth="1"/>
    <col min="9478" max="9478" width="13.5546875" style="31" customWidth="1"/>
    <col min="9479" max="9486" width="11.88671875" style="31" customWidth="1"/>
    <col min="9487" max="9487" width="19.88671875" style="31" customWidth="1"/>
    <col min="9488" max="9490" width="11.88671875" style="31" customWidth="1"/>
    <col min="9491" max="9491" width="20.109375" style="31" customWidth="1"/>
    <col min="9492" max="9494" width="10.44140625" style="31" customWidth="1"/>
    <col min="9495" max="9495" width="16.33203125" style="31" customWidth="1"/>
    <col min="9496" max="9497" width="10.44140625" style="31" customWidth="1"/>
    <col min="9498" max="9498" width="11.88671875" style="31" customWidth="1"/>
    <col min="9499" max="9499" width="21.33203125" style="31" customWidth="1"/>
    <col min="9500" max="9501" width="10.44140625" style="31" customWidth="1"/>
    <col min="9502" max="9502" width="11.88671875" style="31" customWidth="1"/>
    <col min="9503" max="9503" width="16.44140625" style="31" customWidth="1"/>
    <col min="9504" max="9506" width="9.5546875" style="31" customWidth="1"/>
    <col min="9507" max="9507" width="19.5546875" style="31" customWidth="1"/>
    <col min="9508" max="9509" width="9.5546875" style="31" customWidth="1"/>
    <col min="9510" max="9510" width="11.88671875" style="31" customWidth="1"/>
    <col min="9511" max="9511" width="11.88671875" style="31" bestFit="1" customWidth="1"/>
    <col min="9512" max="9512" width="12.6640625" style="31" bestFit="1" customWidth="1"/>
    <col min="9513" max="9728" width="9.109375" style="31"/>
    <col min="9729" max="9729" width="7.5546875" style="31" customWidth="1"/>
    <col min="9730" max="9730" width="35.109375" style="31" customWidth="1"/>
    <col min="9731" max="9731" width="18.6640625" style="31" customWidth="1"/>
    <col min="9732" max="9732" width="13.88671875" style="31" customWidth="1"/>
    <col min="9733" max="9733" width="18.6640625" style="31" bestFit="1" customWidth="1"/>
    <col min="9734" max="9734" width="13.5546875" style="31" customWidth="1"/>
    <col min="9735" max="9742" width="11.88671875" style="31" customWidth="1"/>
    <col min="9743" max="9743" width="19.88671875" style="31" customWidth="1"/>
    <col min="9744" max="9746" width="11.88671875" style="31" customWidth="1"/>
    <col min="9747" max="9747" width="20.109375" style="31" customWidth="1"/>
    <col min="9748" max="9750" width="10.44140625" style="31" customWidth="1"/>
    <col min="9751" max="9751" width="16.33203125" style="31" customWidth="1"/>
    <col min="9752" max="9753" width="10.44140625" style="31" customWidth="1"/>
    <col min="9754" max="9754" width="11.88671875" style="31" customWidth="1"/>
    <col min="9755" max="9755" width="21.33203125" style="31" customWidth="1"/>
    <col min="9756" max="9757" width="10.44140625" style="31" customWidth="1"/>
    <col min="9758" max="9758" width="11.88671875" style="31" customWidth="1"/>
    <col min="9759" max="9759" width="16.44140625" style="31" customWidth="1"/>
    <col min="9760" max="9762" width="9.5546875" style="31" customWidth="1"/>
    <col min="9763" max="9763" width="19.5546875" style="31" customWidth="1"/>
    <col min="9764" max="9765" width="9.5546875" style="31" customWidth="1"/>
    <col min="9766" max="9766" width="11.88671875" style="31" customWidth="1"/>
    <col min="9767" max="9767" width="11.88671875" style="31" bestFit="1" customWidth="1"/>
    <col min="9768" max="9768" width="12.6640625" style="31" bestFit="1" customWidth="1"/>
    <col min="9769" max="9984" width="9.109375" style="31"/>
    <col min="9985" max="9985" width="7.5546875" style="31" customWidth="1"/>
    <col min="9986" max="9986" width="35.109375" style="31" customWidth="1"/>
    <col min="9987" max="9987" width="18.6640625" style="31" customWidth="1"/>
    <col min="9988" max="9988" width="13.88671875" style="31" customWidth="1"/>
    <col min="9989" max="9989" width="18.6640625" style="31" bestFit="1" customWidth="1"/>
    <col min="9990" max="9990" width="13.5546875" style="31" customWidth="1"/>
    <col min="9991" max="9998" width="11.88671875" style="31" customWidth="1"/>
    <col min="9999" max="9999" width="19.88671875" style="31" customWidth="1"/>
    <col min="10000" max="10002" width="11.88671875" style="31" customWidth="1"/>
    <col min="10003" max="10003" width="20.109375" style="31" customWidth="1"/>
    <col min="10004" max="10006" width="10.44140625" style="31" customWidth="1"/>
    <col min="10007" max="10007" width="16.33203125" style="31" customWidth="1"/>
    <col min="10008" max="10009" width="10.44140625" style="31" customWidth="1"/>
    <col min="10010" max="10010" width="11.88671875" style="31" customWidth="1"/>
    <col min="10011" max="10011" width="21.33203125" style="31" customWidth="1"/>
    <col min="10012" max="10013" width="10.44140625" style="31" customWidth="1"/>
    <col min="10014" max="10014" width="11.88671875" style="31" customWidth="1"/>
    <col min="10015" max="10015" width="16.44140625" style="31" customWidth="1"/>
    <col min="10016" max="10018" width="9.5546875" style="31" customWidth="1"/>
    <col min="10019" max="10019" width="19.5546875" style="31" customWidth="1"/>
    <col min="10020" max="10021" width="9.5546875" style="31" customWidth="1"/>
    <col min="10022" max="10022" width="11.88671875" style="31" customWidth="1"/>
    <col min="10023" max="10023" width="11.88671875" style="31" bestFit="1" customWidth="1"/>
    <col min="10024" max="10024" width="12.6640625" style="31" bestFit="1" customWidth="1"/>
    <col min="10025" max="10240" width="9.109375" style="31"/>
    <col min="10241" max="10241" width="7.5546875" style="31" customWidth="1"/>
    <col min="10242" max="10242" width="35.109375" style="31" customWidth="1"/>
    <col min="10243" max="10243" width="18.6640625" style="31" customWidth="1"/>
    <col min="10244" max="10244" width="13.88671875" style="31" customWidth="1"/>
    <col min="10245" max="10245" width="18.6640625" style="31" bestFit="1" customWidth="1"/>
    <col min="10246" max="10246" width="13.5546875" style="31" customWidth="1"/>
    <col min="10247" max="10254" width="11.88671875" style="31" customWidth="1"/>
    <col min="10255" max="10255" width="19.88671875" style="31" customWidth="1"/>
    <col min="10256" max="10258" width="11.88671875" style="31" customWidth="1"/>
    <col min="10259" max="10259" width="20.109375" style="31" customWidth="1"/>
    <col min="10260" max="10262" width="10.44140625" style="31" customWidth="1"/>
    <col min="10263" max="10263" width="16.33203125" style="31" customWidth="1"/>
    <col min="10264" max="10265" width="10.44140625" style="31" customWidth="1"/>
    <col min="10266" max="10266" width="11.88671875" style="31" customWidth="1"/>
    <col min="10267" max="10267" width="21.33203125" style="31" customWidth="1"/>
    <col min="10268" max="10269" width="10.44140625" style="31" customWidth="1"/>
    <col min="10270" max="10270" width="11.88671875" style="31" customWidth="1"/>
    <col min="10271" max="10271" width="16.44140625" style="31" customWidth="1"/>
    <col min="10272" max="10274" width="9.5546875" style="31" customWidth="1"/>
    <col min="10275" max="10275" width="19.5546875" style="31" customWidth="1"/>
    <col min="10276" max="10277" width="9.5546875" style="31" customWidth="1"/>
    <col min="10278" max="10278" width="11.88671875" style="31" customWidth="1"/>
    <col min="10279" max="10279" width="11.88671875" style="31" bestFit="1" customWidth="1"/>
    <col min="10280" max="10280" width="12.6640625" style="31" bestFit="1" customWidth="1"/>
    <col min="10281" max="10496" width="9.109375" style="31"/>
    <col min="10497" max="10497" width="7.5546875" style="31" customWidth="1"/>
    <col min="10498" max="10498" width="35.109375" style="31" customWidth="1"/>
    <col min="10499" max="10499" width="18.6640625" style="31" customWidth="1"/>
    <col min="10500" max="10500" width="13.88671875" style="31" customWidth="1"/>
    <col min="10501" max="10501" width="18.6640625" style="31" bestFit="1" customWidth="1"/>
    <col min="10502" max="10502" width="13.5546875" style="31" customWidth="1"/>
    <col min="10503" max="10510" width="11.88671875" style="31" customWidth="1"/>
    <col min="10511" max="10511" width="19.88671875" style="31" customWidth="1"/>
    <col min="10512" max="10514" width="11.88671875" style="31" customWidth="1"/>
    <col min="10515" max="10515" width="20.109375" style="31" customWidth="1"/>
    <col min="10516" max="10518" width="10.44140625" style="31" customWidth="1"/>
    <col min="10519" max="10519" width="16.33203125" style="31" customWidth="1"/>
    <col min="10520" max="10521" width="10.44140625" style="31" customWidth="1"/>
    <col min="10522" max="10522" width="11.88671875" style="31" customWidth="1"/>
    <col min="10523" max="10523" width="21.33203125" style="31" customWidth="1"/>
    <col min="10524" max="10525" width="10.44140625" style="31" customWidth="1"/>
    <col min="10526" max="10526" width="11.88671875" style="31" customWidth="1"/>
    <col min="10527" max="10527" width="16.44140625" style="31" customWidth="1"/>
    <col min="10528" max="10530" width="9.5546875" style="31" customWidth="1"/>
    <col min="10531" max="10531" width="19.5546875" style="31" customWidth="1"/>
    <col min="10532" max="10533" width="9.5546875" style="31" customWidth="1"/>
    <col min="10534" max="10534" width="11.88671875" style="31" customWidth="1"/>
    <col min="10535" max="10535" width="11.88671875" style="31" bestFit="1" customWidth="1"/>
    <col min="10536" max="10536" width="12.6640625" style="31" bestFit="1" customWidth="1"/>
    <col min="10537" max="10752" width="9.109375" style="31"/>
    <col min="10753" max="10753" width="7.5546875" style="31" customWidth="1"/>
    <col min="10754" max="10754" width="35.109375" style="31" customWidth="1"/>
    <col min="10755" max="10755" width="18.6640625" style="31" customWidth="1"/>
    <col min="10756" max="10756" width="13.88671875" style="31" customWidth="1"/>
    <col min="10757" max="10757" width="18.6640625" style="31" bestFit="1" customWidth="1"/>
    <col min="10758" max="10758" width="13.5546875" style="31" customWidth="1"/>
    <col min="10759" max="10766" width="11.88671875" style="31" customWidth="1"/>
    <col min="10767" max="10767" width="19.88671875" style="31" customWidth="1"/>
    <col min="10768" max="10770" width="11.88671875" style="31" customWidth="1"/>
    <col min="10771" max="10771" width="20.109375" style="31" customWidth="1"/>
    <col min="10772" max="10774" width="10.44140625" style="31" customWidth="1"/>
    <col min="10775" max="10775" width="16.33203125" style="31" customWidth="1"/>
    <col min="10776" max="10777" width="10.44140625" style="31" customWidth="1"/>
    <col min="10778" max="10778" width="11.88671875" style="31" customWidth="1"/>
    <col min="10779" max="10779" width="21.33203125" style="31" customWidth="1"/>
    <col min="10780" max="10781" width="10.44140625" style="31" customWidth="1"/>
    <col min="10782" max="10782" width="11.88671875" style="31" customWidth="1"/>
    <col min="10783" max="10783" width="16.44140625" style="31" customWidth="1"/>
    <col min="10784" max="10786" width="9.5546875" style="31" customWidth="1"/>
    <col min="10787" max="10787" width="19.5546875" style="31" customWidth="1"/>
    <col min="10788" max="10789" width="9.5546875" style="31" customWidth="1"/>
    <col min="10790" max="10790" width="11.88671875" style="31" customWidth="1"/>
    <col min="10791" max="10791" width="11.88671875" style="31" bestFit="1" customWidth="1"/>
    <col min="10792" max="10792" width="12.6640625" style="31" bestFit="1" customWidth="1"/>
    <col min="10793" max="11008" width="9.109375" style="31"/>
    <col min="11009" max="11009" width="7.5546875" style="31" customWidth="1"/>
    <col min="11010" max="11010" width="35.109375" style="31" customWidth="1"/>
    <col min="11011" max="11011" width="18.6640625" style="31" customWidth="1"/>
    <col min="11012" max="11012" width="13.88671875" style="31" customWidth="1"/>
    <col min="11013" max="11013" width="18.6640625" style="31" bestFit="1" customWidth="1"/>
    <col min="11014" max="11014" width="13.5546875" style="31" customWidth="1"/>
    <col min="11015" max="11022" width="11.88671875" style="31" customWidth="1"/>
    <col min="11023" max="11023" width="19.88671875" style="31" customWidth="1"/>
    <col min="11024" max="11026" width="11.88671875" style="31" customWidth="1"/>
    <col min="11027" max="11027" width="20.109375" style="31" customWidth="1"/>
    <col min="11028" max="11030" width="10.44140625" style="31" customWidth="1"/>
    <col min="11031" max="11031" width="16.33203125" style="31" customWidth="1"/>
    <col min="11032" max="11033" width="10.44140625" style="31" customWidth="1"/>
    <col min="11034" max="11034" width="11.88671875" style="31" customWidth="1"/>
    <col min="11035" max="11035" width="21.33203125" style="31" customWidth="1"/>
    <col min="11036" max="11037" width="10.44140625" style="31" customWidth="1"/>
    <col min="11038" max="11038" width="11.88671875" style="31" customWidth="1"/>
    <col min="11039" max="11039" width="16.44140625" style="31" customWidth="1"/>
    <col min="11040" max="11042" width="9.5546875" style="31" customWidth="1"/>
    <col min="11043" max="11043" width="19.5546875" style="31" customWidth="1"/>
    <col min="11044" max="11045" width="9.5546875" style="31" customWidth="1"/>
    <col min="11046" max="11046" width="11.88671875" style="31" customWidth="1"/>
    <col min="11047" max="11047" width="11.88671875" style="31" bestFit="1" customWidth="1"/>
    <col min="11048" max="11048" width="12.6640625" style="31" bestFit="1" customWidth="1"/>
    <col min="11049" max="11264" width="9.109375" style="31"/>
    <col min="11265" max="11265" width="7.5546875" style="31" customWidth="1"/>
    <col min="11266" max="11266" width="35.109375" style="31" customWidth="1"/>
    <col min="11267" max="11267" width="18.6640625" style="31" customWidth="1"/>
    <col min="11268" max="11268" width="13.88671875" style="31" customWidth="1"/>
    <col min="11269" max="11269" width="18.6640625" style="31" bestFit="1" customWidth="1"/>
    <col min="11270" max="11270" width="13.5546875" style="31" customWidth="1"/>
    <col min="11271" max="11278" width="11.88671875" style="31" customWidth="1"/>
    <col min="11279" max="11279" width="19.88671875" style="31" customWidth="1"/>
    <col min="11280" max="11282" width="11.88671875" style="31" customWidth="1"/>
    <col min="11283" max="11283" width="20.109375" style="31" customWidth="1"/>
    <col min="11284" max="11286" width="10.44140625" style="31" customWidth="1"/>
    <col min="11287" max="11287" width="16.33203125" style="31" customWidth="1"/>
    <col min="11288" max="11289" width="10.44140625" style="31" customWidth="1"/>
    <col min="11290" max="11290" width="11.88671875" style="31" customWidth="1"/>
    <col min="11291" max="11291" width="21.33203125" style="31" customWidth="1"/>
    <col min="11292" max="11293" width="10.44140625" style="31" customWidth="1"/>
    <col min="11294" max="11294" width="11.88671875" style="31" customWidth="1"/>
    <col min="11295" max="11295" width="16.44140625" style="31" customWidth="1"/>
    <col min="11296" max="11298" width="9.5546875" style="31" customWidth="1"/>
    <col min="11299" max="11299" width="19.5546875" style="31" customWidth="1"/>
    <col min="11300" max="11301" width="9.5546875" style="31" customWidth="1"/>
    <col min="11302" max="11302" width="11.88671875" style="31" customWidth="1"/>
    <col min="11303" max="11303" width="11.88671875" style="31" bestFit="1" customWidth="1"/>
    <col min="11304" max="11304" width="12.6640625" style="31" bestFit="1" customWidth="1"/>
    <col min="11305" max="11520" width="9.109375" style="31"/>
    <col min="11521" max="11521" width="7.5546875" style="31" customWidth="1"/>
    <col min="11522" max="11522" width="35.109375" style="31" customWidth="1"/>
    <col min="11523" max="11523" width="18.6640625" style="31" customWidth="1"/>
    <col min="11524" max="11524" width="13.88671875" style="31" customWidth="1"/>
    <col min="11525" max="11525" width="18.6640625" style="31" bestFit="1" customWidth="1"/>
    <col min="11526" max="11526" width="13.5546875" style="31" customWidth="1"/>
    <col min="11527" max="11534" width="11.88671875" style="31" customWidth="1"/>
    <col min="11535" max="11535" width="19.88671875" style="31" customWidth="1"/>
    <col min="11536" max="11538" width="11.88671875" style="31" customWidth="1"/>
    <col min="11539" max="11539" width="20.109375" style="31" customWidth="1"/>
    <col min="11540" max="11542" width="10.44140625" style="31" customWidth="1"/>
    <col min="11543" max="11543" width="16.33203125" style="31" customWidth="1"/>
    <col min="11544" max="11545" width="10.44140625" style="31" customWidth="1"/>
    <col min="11546" max="11546" width="11.88671875" style="31" customWidth="1"/>
    <col min="11547" max="11547" width="21.33203125" style="31" customWidth="1"/>
    <col min="11548" max="11549" width="10.44140625" style="31" customWidth="1"/>
    <col min="11550" max="11550" width="11.88671875" style="31" customWidth="1"/>
    <col min="11551" max="11551" width="16.44140625" style="31" customWidth="1"/>
    <col min="11552" max="11554" width="9.5546875" style="31" customWidth="1"/>
    <col min="11555" max="11555" width="19.5546875" style="31" customWidth="1"/>
    <col min="11556" max="11557" width="9.5546875" style="31" customWidth="1"/>
    <col min="11558" max="11558" width="11.88671875" style="31" customWidth="1"/>
    <col min="11559" max="11559" width="11.88671875" style="31" bestFit="1" customWidth="1"/>
    <col min="11560" max="11560" width="12.6640625" style="31" bestFit="1" customWidth="1"/>
    <col min="11561" max="11776" width="9.109375" style="31"/>
    <col min="11777" max="11777" width="7.5546875" style="31" customWidth="1"/>
    <col min="11778" max="11778" width="35.109375" style="31" customWidth="1"/>
    <col min="11779" max="11779" width="18.6640625" style="31" customWidth="1"/>
    <col min="11780" max="11780" width="13.88671875" style="31" customWidth="1"/>
    <col min="11781" max="11781" width="18.6640625" style="31" bestFit="1" customWidth="1"/>
    <col min="11782" max="11782" width="13.5546875" style="31" customWidth="1"/>
    <col min="11783" max="11790" width="11.88671875" style="31" customWidth="1"/>
    <col min="11791" max="11791" width="19.88671875" style="31" customWidth="1"/>
    <col min="11792" max="11794" width="11.88671875" style="31" customWidth="1"/>
    <col min="11795" max="11795" width="20.109375" style="31" customWidth="1"/>
    <col min="11796" max="11798" width="10.44140625" style="31" customWidth="1"/>
    <col min="11799" max="11799" width="16.33203125" style="31" customWidth="1"/>
    <col min="11800" max="11801" width="10.44140625" style="31" customWidth="1"/>
    <col min="11802" max="11802" width="11.88671875" style="31" customWidth="1"/>
    <col min="11803" max="11803" width="21.33203125" style="31" customWidth="1"/>
    <col min="11804" max="11805" width="10.44140625" style="31" customWidth="1"/>
    <col min="11806" max="11806" width="11.88671875" style="31" customWidth="1"/>
    <col min="11807" max="11807" width="16.44140625" style="31" customWidth="1"/>
    <col min="11808" max="11810" width="9.5546875" style="31" customWidth="1"/>
    <col min="11811" max="11811" width="19.5546875" style="31" customWidth="1"/>
    <col min="11812" max="11813" width="9.5546875" style="31" customWidth="1"/>
    <col min="11814" max="11814" width="11.88671875" style="31" customWidth="1"/>
    <col min="11815" max="11815" width="11.88671875" style="31" bestFit="1" customWidth="1"/>
    <col min="11816" max="11816" width="12.6640625" style="31" bestFit="1" customWidth="1"/>
    <col min="11817" max="12032" width="9.109375" style="31"/>
    <col min="12033" max="12033" width="7.5546875" style="31" customWidth="1"/>
    <col min="12034" max="12034" width="35.109375" style="31" customWidth="1"/>
    <col min="12035" max="12035" width="18.6640625" style="31" customWidth="1"/>
    <col min="12036" max="12036" width="13.88671875" style="31" customWidth="1"/>
    <col min="12037" max="12037" width="18.6640625" style="31" bestFit="1" customWidth="1"/>
    <col min="12038" max="12038" width="13.5546875" style="31" customWidth="1"/>
    <col min="12039" max="12046" width="11.88671875" style="31" customWidth="1"/>
    <col min="12047" max="12047" width="19.88671875" style="31" customWidth="1"/>
    <col min="12048" max="12050" width="11.88671875" style="31" customWidth="1"/>
    <col min="12051" max="12051" width="20.109375" style="31" customWidth="1"/>
    <col min="12052" max="12054" width="10.44140625" style="31" customWidth="1"/>
    <col min="12055" max="12055" width="16.33203125" style="31" customWidth="1"/>
    <col min="12056" max="12057" width="10.44140625" style="31" customWidth="1"/>
    <col min="12058" max="12058" width="11.88671875" style="31" customWidth="1"/>
    <col min="12059" max="12059" width="21.33203125" style="31" customWidth="1"/>
    <col min="12060" max="12061" width="10.44140625" style="31" customWidth="1"/>
    <col min="12062" max="12062" width="11.88671875" style="31" customWidth="1"/>
    <col min="12063" max="12063" width="16.44140625" style="31" customWidth="1"/>
    <col min="12064" max="12066" width="9.5546875" style="31" customWidth="1"/>
    <col min="12067" max="12067" width="19.5546875" style="31" customWidth="1"/>
    <col min="12068" max="12069" width="9.5546875" style="31" customWidth="1"/>
    <col min="12070" max="12070" width="11.88671875" style="31" customWidth="1"/>
    <col min="12071" max="12071" width="11.88671875" style="31" bestFit="1" customWidth="1"/>
    <col min="12072" max="12072" width="12.6640625" style="31" bestFit="1" customWidth="1"/>
    <col min="12073" max="12288" width="9.109375" style="31"/>
    <col min="12289" max="12289" width="7.5546875" style="31" customWidth="1"/>
    <col min="12290" max="12290" width="35.109375" style="31" customWidth="1"/>
    <col min="12291" max="12291" width="18.6640625" style="31" customWidth="1"/>
    <col min="12292" max="12292" width="13.88671875" style="31" customWidth="1"/>
    <col min="12293" max="12293" width="18.6640625" style="31" bestFit="1" customWidth="1"/>
    <col min="12294" max="12294" width="13.5546875" style="31" customWidth="1"/>
    <col min="12295" max="12302" width="11.88671875" style="31" customWidth="1"/>
    <col min="12303" max="12303" width="19.88671875" style="31" customWidth="1"/>
    <col min="12304" max="12306" width="11.88671875" style="31" customWidth="1"/>
    <col min="12307" max="12307" width="20.109375" style="31" customWidth="1"/>
    <col min="12308" max="12310" width="10.44140625" style="31" customWidth="1"/>
    <col min="12311" max="12311" width="16.33203125" style="31" customWidth="1"/>
    <col min="12312" max="12313" width="10.44140625" style="31" customWidth="1"/>
    <col min="12314" max="12314" width="11.88671875" style="31" customWidth="1"/>
    <col min="12315" max="12315" width="21.33203125" style="31" customWidth="1"/>
    <col min="12316" max="12317" width="10.44140625" style="31" customWidth="1"/>
    <col min="12318" max="12318" width="11.88671875" style="31" customWidth="1"/>
    <col min="12319" max="12319" width="16.44140625" style="31" customWidth="1"/>
    <col min="12320" max="12322" width="9.5546875" style="31" customWidth="1"/>
    <col min="12323" max="12323" width="19.5546875" style="31" customWidth="1"/>
    <col min="12324" max="12325" width="9.5546875" style="31" customWidth="1"/>
    <col min="12326" max="12326" width="11.88671875" style="31" customWidth="1"/>
    <col min="12327" max="12327" width="11.88671875" style="31" bestFit="1" customWidth="1"/>
    <col min="12328" max="12328" width="12.6640625" style="31" bestFit="1" customWidth="1"/>
    <col min="12329" max="12544" width="9.109375" style="31"/>
    <col min="12545" max="12545" width="7.5546875" style="31" customWidth="1"/>
    <col min="12546" max="12546" width="35.109375" style="31" customWidth="1"/>
    <col min="12547" max="12547" width="18.6640625" style="31" customWidth="1"/>
    <col min="12548" max="12548" width="13.88671875" style="31" customWidth="1"/>
    <col min="12549" max="12549" width="18.6640625" style="31" bestFit="1" customWidth="1"/>
    <col min="12550" max="12550" width="13.5546875" style="31" customWidth="1"/>
    <col min="12551" max="12558" width="11.88671875" style="31" customWidth="1"/>
    <col min="12559" max="12559" width="19.88671875" style="31" customWidth="1"/>
    <col min="12560" max="12562" width="11.88671875" style="31" customWidth="1"/>
    <col min="12563" max="12563" width="20.109375" style="31" customWidth="1"/>
    <col min="12564" max="12566" width="10.44140625" style="31" customWidth="1"/>
    <col min="12567" max="12567" width="16.33203125" style="31" customWidth="1"/>
    <col min="12568" max="12569" width="10.44140625" style="31" customWidth="1"/>
    <col min="12570" max="12570" width="11.88671875" style="31" customWidth="1"/>
    <col min="12571" max="12571" width="21.33203125" style="31" customWidth="1"/>
    <col min="12572" max="12573" width="10.44140625" style="31" customWidth="1"/>
    <col min="12574" max="12574" width="11.88671875" style="31" customWidth="1"/>
    <col min="12575" max="12575" width="16.44140625" style="31" customWidth="1"/>
    <col min="12576" max="12578" width="9.5546875" style="31" customWidth="1"/>
    <col min="12579" max="12579" width="19.5546875" style="31" customWidth="1"/>
    <col min="12580" max="12581" width="9.5546875" style="31" customWidth="1"/>
    <col min="12582" max="12582" width="11.88671875" style="31" customWidth="1"/>
    <col min="12583" max="12583" width="11.88671875" style="31" bestFit="1" customWidth="1"/>
    <col min="12584" max="12584" width="12.6640625" style="31" bestFit="1" customWidth="1"/>
    <col min="12585" max="12800" width="9.109375" style="31"/>
    <col min="12801" max="12801" width="7.5546875" style="31" customWidth="1"/>
    <col min="12802" max="12802" width="35.109375" style="31" customWidth="1"/>
    <col min="12803" max="12803" width="18.6640625" style="31" customWidth="1"/>
    <col min="12804" max="12804" width="13.88671875" style="31" customWidth="1"/>
    <col min="12805" max="12805" width="18.6640625" style="31" bestFit="1" customWidth="1"/>
    <col min="12806" max="12806" width="13.5546875" style="31" customWidth="1"/>
    <col min="12807" max="12814" width="11.88671875" style="31" customWidth="1"/>
    <col min="12815" max="12815" width="19.88671875" style="31" customWidth="1"/>
    <col min="12816" max="12818" width="11.88671875" style="31" customWidth="1"/>
    <col min="12819" max="12819" width="20.109375" style="31" customWidth="1"/>
    <col min="12820" max="12822" width="10.44140625" style="31" customWidth="1"/>
    <col min="12823" max="12823" width="16.33203125" style="31" customWidth="1"/>
    <col min="12824" max="12825" width="10.44140625" style="31" customWidth="1"/>
    <col min="12826" max="12826" width="11.88671875" style="31" customWidth="1"/>
    <col min="12827" max="12827" width="21.33203125" style="31" customWidth="1"/>
    <col min="12828" max="12829" width="10.44140625" style="31" customWidth="1"/>
    <col min="12830" max="12830" width="11.88671875" style="31" customWidth="1"/>
    <col min="12831" max="12831" width="16.44140625" style="31" customWidth="1"/>
    <col min="12832" max="12834" width="9.5546875" style="31" customWidth="1"/>
    <col min="12835" max="12835" width="19.5546875" style="31" customWidth="1"/>
    <col min="12836" max="12837" width="9.5546875" style="31" customWidth="1"/>
    <col min="12838" max="12838" width="11.88671875" style="31" customWidth="1"/>
    <col min="12839" max="12839" width="11.88671875" style="31" bestFit="1" customWidth="1"/>
    <col min="12840" max="12840" width="12.6640625" style="31" bestFit="1" customWidth="1"/>
    <col min="12841" max="13056" width="9.109375" style="31"/>
    <col min="13057" max="13057" width="7.5546875" style="31" customWidth="1"/>
    <col min="13058" max="13058" width="35.109375" style="31" customWidth="1"/>
    <col min="13059" max="13059" width="18.6640625" style="31" customWidth="1"/>
    <col min="13060" max="13060" width="13.88671875" style="31" customWidth="1"/>
    <col min="13061" max="13061" width="18.6640625" style="31" bestFit="1" customWidth="1"/>
    <col min="13062" max="13062" width="13.5546875" style="31" customWidth="1"/>
    <col min="13063" max="13070" width="11.88671875" style="31" customWidth="1"/>
    <col min="13071" max="13071" width="19.88671875" style="31" customWidth="1"/>
    <col min="13072" max="13074" width="11.88671875" style="31" customWidth="1"/>
    <col min="13075" max="13075" width="20.109375" style="31" customWidth="1"/>
    <col min="13076" max="13078" width="10.44140625" style="31" customWidth="1"/>
    <col min="13079" max="13079" width="16.33203125" style="31" customWidth="1"/>
    <col min="13080" max="13081" width="10.44140625" style="31" customWidth="1"/>
    <col min="13082" max="13082" width="11.88671875" style="31" customWidth="1"/>
    <col min="13083" max="13083" width="21.33203125" style="31" customWidth="1"/>
    <col min="13084" max="13085" width="10.44140625" style="31" customWidth="1"/>
    <col min="13086" max="13086" width="11.88671875" style="31" customWidth="1"/>
    <col min="13087" max="13087" width="16.44140625" style="31" customWidth="1"/>
    <col min="13088" max="13090" width="9.5546875" style="31" customWidth="1"/>
    <col min="13091" max="13091" width="19.5546875" style="31" customWidth="1"/>
    <col min="13092" max="13093" width="9.5546875" style="31" customWidth="1"/>
    <col min="13094" max="13094" width="11.88671875" style="31" customWidth="1"/>
    <col min="13095" max="13095" width="11.88671875" style="31" bestFit="1" customWidth="1"/>
    <col min="13096" max="13096" width="12.6640625" style="31" bestFit="1" customWidth="1"/>
    <col min="13097" max="13312" width="9.109375" style="31"/>
    <col min="13313" max="13313" width="7.5546875" style="31" customWidth="1"/>
    <col min="13314" max="13314" width="35.109375" style="31" customWidth="1"/>
    <col min="13315" max="13315" width="18.6640625" style="31" customWidth="1"/>
    <col min="13316" max="13316" width="13.88671875" style="31" customWidth="1"/>
    <col min="13317" max="13317" width="18.6640625" style="31" bestFit="1" customWidth="1"/>
    <col min="13318" max="13318" width="13.5546875" style="31" customWidth="1"/>
    <col min="13319" max="13326" width="11.88671875" style="31" customWidth="1"/>
    <col min="13327" max="13327" width="19.88671875" style="31" customWidth="1"/>
    <col min="13328" max="13330" width="11.88671875" style="31" customWidth="1"/>
    <col min="13331" max="13331" width="20.109375" style="31" customWidth="1"/>
    <col min="13332" max="13334" width="10.44140625" style="31" customWidth="1"/>
    <col min="13335" max="13335" width="16.33203125" style="31" customWidth="1"/>
    <col min="13336" max="13337" width="10.44140625" style="31" customWidth="1"/>
    <col min="13338" max="13338" width="11.88671875" style="31" customWidth="1"/>
    <col min="13339" max="13339" width="21.33203125" style="31" customWidth="1"/>
    <col min="13340" max="13341" width="10.44140625" style="31" customWidth="1"/>
    <col min="13342" max="13342" width="11.88671875" style="31" customWidth="1"/>
    <col min="13343" max="13343" width="16.44140625" style="31" customWidth="1"/>
    <col min="13344" max="13346" width="9.5546875" style="31" customWidth="1"/>
    <col min="13347" max="13347" width="19.5546875" style="31" customWidth="1"/>
    <col min="13348" max="13349" width="9.5546875" style="31" customWidth="1"/>
    <col min="13350" max="13350" width="11.88671875" style="31" customWidth="1"/>
    <col min="13351" max="13351" width="11.88671875" style="31" bestFit="1" customWidth="1"/>
    <col min="13352" max="13352" width="12.6640625" style="31" bestFit="1" customWidth="1"/>
    <col min="13353" max="13568" width="9.109375" style="31"/>
    <col min="13569" max="13569" width="7.5546875" style="31" customWidth="1"/>
    <col min="13570" max="13570" width="35.109375" style="31" customWidth="1"/>
    <col min="13571" max="13571" width="18.6640625" style="31" customWidth="1"/>
    <col min="13572" max="13572" width="13.88671875" style="31" customWidth="1"/>
    <col min="13573" max="13573" width="18.6640625" style="31" bestFit="1" customWidth="1"/>
    <col min="13574" max="13574" width="13.5546875" style="31" customWidth="1"/>
    <col min="13575" max="13582" width="11.88671875" style="31" customWidth="1"/>
    <col min="13583" max="13583" width="19.88671875" style="31" customWidth="1"/>
    <col min="13584" max="13586" width="11.88671875" style="31" customWidth="1"/>
    <col min="13587" max="13587" width="20.109375" style="31" customWidth="1"/>
    <col min="13588" max="13590" width="10.44140625" style="31" customWidth="1"/>
    <col min="13591" max="13591" width="16.33203125" style="31" customWidth="1"/>
    <col min="13592" max="13593" width="10.44140625" style="31" customWidth="1"/>
    <col min="13594" max="13594" width="11.88671875" style="31" customWidth="1"/>
    <col min="13595" max="13595" width="21.33203125" style="31" customWidth="1"/>
    <col min="13596" max="13597" width="10.44140625" style="31" customWidth="1"/>
    <col min="13598" max="13598" width="11.88671875" style="31" customWidth="1"/>
    <col min="13599" max="13599" width="16.44140625" style="31" customWidth="1"/>
    <col min="13600" max="13602" width="9.5546875" style="31" customWidth="1"/>
    <col min="13603" max="13603" width="19.5546875" style="31" customWidth="1"/>
    <col min="13604" max="13605" width="9.5546875" style="31" customWidth="1"/>
    <col min="13606" max="13606" width="11.88671875" style="31" customWidth="1"/>
    <col min="13607" max="13607" width="11.88671875" style="31" bestFit="1" customWidth="1"/>
    <col min="13608" max="13608" width="12.6640625" style="31" bestFit="1" customWidth="1"/>
    <col min="13609" max="13824" width="9.109375" style="31"/>
    <col min="13825" max="13825" width="7.5546875" style="31" customWidth="1"/>
    <col min="13826" max="13826" width="35.109375" style="31" customWidth="1"/>
    <col min="13827" max="13827" width="18.6640625" style="31" customWidth="1"/>
    <col min="13828" max="13828" width="13.88671875" style="31" customWidth="1"/>
    <col min="13829" max="13829" width="18.6640625" style="31" bestFit="1" customWidth="1"/>
    <col min="13830" max="13830" width="13.5546875" style="31" customWidth="1"/>
    <col min="13831" max="13838" width="11.88671875" style="31" customWidth="1"/>
    <col min="13839" max="13839" width="19.88671875" style="31" customWidth="1"/>
    <col min="13840" max="13842" width="11.88671875" style="31" customWidth="1"/>
    <col min="13843" max="13843" width="20.109375" style="31" customWidth="1"/>
    <col min="13844" max="13846" width="10.44140625" style="31" customWidth="1"/>
    <col min="13847" max="13847" width="16.33203125" style="31" customWidth="1"/>
    <col min="13848" max="13849" width="10.44140625" style="31" customWidth="1"/>
    <col min="13850" max="13850" width="11.88671875" style="31" customWidth="1"/>
    <col min="13851" max="13851" width="21.33203125" style="31" customWidth="1"/>
    <col min="13852" max="13853" width="10.44140625" style="31" customWidth="1"/>
    <col min="13854" max="13854" width="11.88671875" style="31" customWidth="1"/>
    <col min="13855" max="13855" width="16.44140625" style="31" customWidth="1"/>
    <col min="13856" max="13858" width="9.5546875" style="31" customWidth="1"/>
    <col min="13859" max="13859" width="19.5546875" style="31" customWidth="1"/>
    <col min="13860" max="13861" width="9.5546875" style="31" customWidth="1"/>
    <col min="13862" max="13862" width="11.88671875" style="31" customWidth="1"/>
    <col min="13863" max="13863" width="11.88671875" style="31" bestFit="1" customWidth="1"/>
    <col min="13864" max="13864" width="12.6640625" style="31" bestFit="1" customWidth="1"/>
    <col min="13865" max="14080" width="9.109375" style="31"/>
    <col min="14081" max="14081" width="7.5546875" style="31" customWidth="1"/>
    <col min="14082" max="14082" width="35.109375" style="31" customWidth="1"/>
    <col min="14083" max="14083" width="18.6640625" style="31" customWidth="1"/>
    <col min="14084" max="14084" width="13.88671875" style="31" customWidth="1"/>
    <col min="14085" max="14085" width="18.6640625" style="31" bestFit="1" customWidth="1"/>
    <col min="14086" max="14086" width="13.5546875" style="31" customWidth="1"/>
    <col min="14087" max="14094" width="11.88671875" style="31" customWidth="1"/>
    <col min="14095" max="14095" width="19.88671875" style="31" customWidth="1"/>
    <col min="14096" max="14098" width="11.88671875" style="31" customWidth="1"/>
    <col min="14099" max="14099" width="20.109375" style="31" customWidth="1"/>
    <col min="14100" max="14102" width="10.44140625" style="31" customWidth="1"/>
    <col min="14103" max="14103" width="16.33203125" style="31" customWidth="1"/>
    <col min="14104" max="14105" width="10.44140625" style="31" customWidth="1"/>
    <col min="14106" max="14106" width="11.88671875" style="31" customWidth="1"/>
    <col min="14107" max="14107" width="21.33203125" style="31" customWidth="1"/>
    <col min="14108" max="14109" width="10.44140625" style="31" customWidth="1"/>
    <col min="14110" max="14110" width="11.88671875" style="31" customWidth="1"/>
    <col min="14111" max="14111" width="16.44140625" style="31" customWidth="1"/>
    <col min="14112" max="14114" width="9.5546875" style="31" customWidth="1"/>
    <col min="14115" max="14115" width="19.5546875" style="31" customWidth="1"/>
    <col min="14116" max="14117" width="9.5546875" style="31" customWidth="1"/>
    <col min="14118" max="14118" width="11.88671875" style="31" customWidth="1"/>
    <col min="14119" max="14119" width="11.88671875" style="31" bestFit="1" customWidth="1"/>
    <col min="14120" max="14120" width="12.6640625" style="31" bestFit="1" customWidth="1"/>
    <col min="14121" max="14336" width="9.109375" style="31"/>
    <col min="14337" max="14337" width="7.5546875" style="31" customWidth="1"/>
    <col min="14338" max="14338" width="35.109375" style="31" customWidth="1"/>
    <col min="14339" max="14339" width="18.6640625" style="31" customWidth="1"/>
    <col min="14340" max="14340" width="13.88671875" style="31" customWidth="1"/>
    <col min="14341" max="14341" width="18.6640625" style="31" bestFit="1" customWidth="1"/>
    <col min="14342" max="14342" width="13.5546875" style="31" customWidth="1"/>
    <col min="14343" max="14350" width="11.88671875" style="31" customWidth="1"/>
    <col min="14351" max="14351" width="19.88671875" style="31" customWidth="1"/>
    <col min="14352" max="14354" width="11.88671875" style="31" customWidth="1"/>
    <col min="14355" max="14355" width="20.109375" style="31" customWidth="1"/>
    <col min="14356" max="14358" width="10.44140625" style="31" customWidth="1"/>
    <col min="14359" max="14359" width="16.33203125" style="31" customWidth="1"/>
    <col min="14360" max="14361" width="10.44140625" style="31" customWidth="1"/>
    <col min="14362" max="14362" width="11.88671875" style="31" customWidth="1"/>
    <col min="14363" max="14363" width="21.33203125" style="31" customWidth="1"/>
    <col min="14364" max="14365" width="10.44140625" style="31" customWidth="1"/>
    <col min="14366" max="14366" width="11.88671875" style="31" customWidth="1"/>
    <col min="14367" max="14367" width="16.44140625" style="31" customWidth="1"/>
    <col min="14368" max="14370" width="9.5546875" style="31" customWidth="1"/>
    <col min="14371" max="14371" width="19.5546875" style="31" customWidth="1"/>
    <col min="14372" max="14373" width="9.5546875" style="31" customWidth="1"/>
    <col min="14374" max="14374" width="11.88671875" style="31" customWidth="1"/>
    <col min="14375" max="14375" width="11.88671875" style="31" bestFit="1" customWidth="1"/>
    <col min="14376" max="14376" width="12.6640625" style="31" bestFit="1" customWidth="1"/>
    <col min="14377" max="14592" width="9.109375" style="31"/>
    <col min="14593" max="14593" width="7.5546875" style="31" customWidth="1"/>
    <col min="14594" max="14594" width="35.109375" style="31" customWidth="1"/>
    <col min="14595" max="14595" width="18.6640625" style="31" customWidth="1"/>
    <col min="14596" max="14596" width="13.88671875" style="31" customWidth="1"/>
    <col min="14597" max="14597" width="18.6640625" style="31" bestFit="1" customWidth="1"/>
    <col min="14598" max="14598" width="13.5546875" style="31" customWidth="1"/>
    <col min="14599" max="14606" width="11.88671875" style="31" customWidth="1"/>
    <col min="14607" max="14607" width="19.88671875" style="31" customWidth="1"/>
    <col min="14608" max="14610" width="11.88671875" style="31" customWidth="1"/>
    <col min="14611" max="14611" width="20.109375" style="31" customWidth="1"/>
    <col min="14612" max="14614" width="10.44140625" style="31" customWidth="1"/>
    <col min="14615" max="14615" width="16.33203125" style="31" customWidth="1"/>
    <col min="14616" max="14617" width="10.44140625" style="31" customWidth="1"/>
    <col min="14618" max="14618" width="11.88671875" style="31" customWidth="1"/>
    <col min="14619" max="14619" width="21.33203125" style="31" customWidth="1"/>
    <col min="14620" max="14621" width="10.44140625" style="31" customWidth="1"/>
    <col min="14622" max="14622" width="11.88671875" style="31" customWidth="1"/>
    <col min="14623" max="14623" width="16.44140625" style="31" customWidth="1"/>
    <col min="14624" max="14626" width="9.5546875" style="31" customWidth="1"/>
    <col min="14627" max="14627" width="19.5546875" style="31" customWidth="1"/>
    <col min="14628" max="14629" width="9.5546875" style="31" customWidth="1"/>
    <col min="14630" max="14630" width="11.88671875" style="31" customWidth="1"/>
    <col min="14631" max="14631" width="11.88671875" style="31" bestFit="1" customWidth="1"/>
    <col min="14632" max="14632" width="12.6640625" style="31" bestFit="1" customWidth="1"/>
    <col min="14633" max="14848" width="9.109375" style="31"/>
    <col min="14849" max="14849" width="7.5546875" style="31" customWidth="1"/>
    <col min="14850" max="14850" width="35.109375" style="31" customWidth="1"/>
    <col min="14851" max="14851" width="18.6640625" style="31" customWidth="1"/>
    <col min="14852" max="14852" width="13.88671875" style="31" customWidth="1"/>
    <col min="14853" max="14853" width="18.6640625" style="31" bestFit="1" customWidth="1"/>
    <col min="14854" max="14854" width="13.5546875" style="31" customWidth="1"/>
    <col min="14855" max="14862" width="11.88671875" style="31" customWidth="1"/>
    <col min="14863" max="14863" width="19.88671875" style="31" customWidth="1"/>
    <col min="14864" max="14866" width="11.88671875" style="31" customWidth="1"/>
    <col min="14867" max="14867" width="20.109375" style="31" customWidth="1"/>
    <col min="14868" max="14870" width="10.44140625" style="31" customWidth="1"/>
    <col min="14871" max="14871" width="16.33203125" style="31" customWidth="1"/>
    <col min="14872" max="14873" width="10.44140625" style="31" customWidth="1"/>
    <col min="14874" max="14874" width="11.88671875" style="31" customWidth="1"/>
    <col min="14875" max="14875" width="21.33203125" style="31" customWidth="1"/>
    <col min="14876" max="14877" width="10.44140625" style="31" customWidth="1"/>
    <col min="14878" max="14878" width="11.88671875" style="31" customWidth="1"/>
    <col min="14879" max="14879" width="16.44140625" style="31" customWidth="1"/>
    <col min="14880" max="14882" width="9.5546875" style="31" customWidth="1"/>
    <col min="14883" max="14883" width="19.5546875" style="31" customWidth="1"/>
    <col min="14884" max="14885" width="9.5546875" style="31" customWidth="1"/>
    <col min="14886" max="14886" width="11.88671875" style="31" customWidth="1"/>
    <col min="14887" max="14887" width="11.88671875" style="31" bestFit="1" customWidth="1"/>
    <col min="14888" max="14888" width="12.6640625" style="31" bestFit="1" customWidth="1"/>
    <col min="14889" max="15104" width="9.109375" style="31"/>
    <col min="15105" max="15105" width="7.5546875" style="31" customWidth="1"/>
    <col min="15106" max="15106" width="35.109375" style="31" customWidth="1"/>
    <col min="15107" max="15107" width="18.6640625" style="31" customWidth="1"/>
    <col min="15108" max="15108" width="13.88671875" style="31" customWidth="1"/>
    <col min="15109" max="15109" width="18.6640625" style="31" bestFit="1" customWidth="1"/>
    <col min="15110" max="15110" width="13.5546875" style="31" customWidth="1"/>
    <col min="15111" max="15118" width="11.88671875" style="31" customWidth="1"/>
    <col min="15119" max="15119" width="19.88671875" style="31" customWidth="1"/>
    <col min="15120" max="15122" width="11.88671875" style="31" customWidth="1"/>
    <col min="15123" max="15123" width="20.109375" style="31" customWidth="1"/>
    <col min="15124" max="15126" width="10.44140625" style="31" customWidth="1"/>
    <col min="15127" max="15127" width="16.33203125" style="31" customWidth="1"/>
    <col min="15128" max="15129" width="10.44140625" style="31" customWidth="1"/>
    <col min="15130" max="15130" width="11.88671875" style="31" customWidth="1"/>
    <col min="15131" max="15131" width="21.33203125" style="31" customWidth="1"/>
    <col min="15132" max="15133" width="10.44140625" style="31" customWidth="1"/>
    <col min="15134" max="15134" width="11.88671875" style="31" customWidth="1"/>
    <col min="15135" max="15135" width="16.44140625" style="31" customWidth="1"/>
    <col min="15136" max="15138" width="9.5546875" style="31" customWidth="1"/>
    <col min="15139" max="15139" width="19.5546875" style="31" customWidth="1"/>
    <col min="15140" max="15141" width="9.5546875" style="31" customWidth="1"/>
    <col min="15142" max="15142" width="11.88671875" style="31" customWidth="1"/>
    <col min="15143" max="15143" width="11.88671875" style="31" bestFit="1" customWidth="1"/>
    <col min="15144" max="15144" width="12.6640625" style="31" bestFit="1" customWidth="1"/>
    <col min="15145" max="15360" width="9.109375" style="31"/>
    <col min="15361" max="15361" width="7.5546875" style="31" customWidth="1"/>
    <col min="15362" max="15362" width="35.109375" style="31" customWidth="1"/>
    <col min="15363" max="15363" width="18.6640625" style="31" customWidth="1"/>
    <col min="15364" max="15364" width="13.88671875" style="31" customWidth="1"/>
    <col min="15365" max="15365" width="18.6640625" style="31" bestFit="1" customWidth="1"/>
    <col min="15366" max="15366" width="13.5546875" style="31" customWidth="1"/>
    <col min="15367" max="15374" width="11.88671875" style="31" customWidth="1"/>
    <col min="15375" max="15375" width="19.88671875" style="31" customWidth="1"/>
    <col min="15376" max="15378" width="11.88671875" style="31" customWidth="1"/>
    <col min="15379" max="15379" width="20.109375" style="31" customWidth="1"/>
    <col min="15380" max="15382" width="10.44140625" style="31" customWidth="1"/>
    <col min="15383" max="15383" width="16.33203125" style="31" customWidth="1"/>
    <col min="15384" max="15385" width="10.44140625" style="31" customWidth="1"/>
    <col min="15386" max="15386" width="11.88671875" style="31" customWidth="1"/>
    <col min="15387" max="15387" width="21.33203125" style="31" customWidth="1"/>
    <col min="15388" max="15389" width="10.44140625" style="31" customWidth="1"/>
    <col min="15390" max="15390" width="11.88671875" style="31" customWidth="1"/>
    <col min="15391" max="15391" width="16.44140625" style="31" customWidth="1"/>
    <col min="15392" max="15394" width="9.5546875" style="31" customWidth="1"/>
    <col min="15395" max="15395" width="19.5546875" style="31" customWidth="1"/>
    <col min="15396" max="15397" width="9.5546875" style="31" customWidth="1"/>
    <col min="15398" max="15398" width="11.88671875" style="31" customWidth="1"/>
    <col min="15399" max="15399" width="11.88671875" style="31" bestFit="1" customWidth="1"/>
    <col min="15400" max="15400" width="12.6640625" style="31" bestFit="1" customWidth="1"/>
    <col min="15401" max="15616" width="9.109375" style="31"/>
    <col min="15617" max="15617" width="7.5546875" style="31" customWidth="1"/>
    <col min="15618" max="15618" width="35.109375" style="31" customWidth="1"/>
    <col min="15619" max="15619" width="18.6640625" style="31" customWidth="1"/>
    <col min="15620" max="15620" width="13.88671875" style="31" customWidth="1"/>
    <col min="15621" max="15621" width="18.6640625" style="31" bestFit="1" customWidth="1"/>
    <col min="15622" max="15622" width="13.5546875" style="31" customWidth="1"/>
    <col min="15623" max="15630" width="11.88671875" style="31" customWidth="1"/>
    <col min="15631" max="15631" width="19.88671875" style="31" customWidth="1"/>
    <col min="15632" max="15634" width="11.88671875" style="31" customWidth="1"/>
    <col min="15635" max="15635" width="20.109375" style="31" customWidth="1"/>
    <col min="15636" max="15638" width="10.44140625" style="31" customWidth="1"/>
    <col min="15639" max="15639" width="16.33203125" style="31" customWidth="1"/>
    <col min="15640" max="15641" width="10.44140625" style="31" customWidth="1"/>
    <col min="15642" max="15642" width="11.88671875" style="31" customWidth="1"/>
    <col min="15643" max="15643" width="21.33203125" style="31" customWidth="1"/>
    <col min="15644" max="15645" width="10.44140625" style="31" customWidth="1"/>
    <col min="15646" max="15646" width="11.88671875" style="31" customWidth="1"/>
    <col min="15647" max="15647" width="16.44140625" style="31" customWidth="1"/>
    <col min="15648" max="15650" width="9.5546875" style="31" customWidth="1"/>
    <col min="15651" max="15651" width="19.5546875" style="31" customWidth="1"/>
    <col min="15652" max="15653" width="9.5546875" style="31" customWidth="1"/>
    <col min="15654" max="15654" width="11.88671875" style="31" customWidth="1"/>
    <col min="15655" max="15655" width="11.88671875" style="31" bestFit="1" customWidth="1"/>
    <col min="15656" max="15656" width="12.6640625" style="31" bestFit="1" customWidth="1"/>
    <col min="15657" max="15872" width="9.109375" style="31"/>
    <col min="15873" max="15873" width="7.5546875" style="31" customWidth="1"/>
    <col min="15874" max="15874" width="35.109375" style="31" customWidth="1"/>
    <col min="15875" max="15875" width="18.6640625" style="31" customWidth="1"/>
    <col min="15876" max="15876" width="13.88671875" style="31" customWidth="1"/>
    <col min="15877" max="15877" width="18.6640625" style="31" bestFit="1" customWidth="1"/>
    <col min="15878" max="15878" width="13.5546875" style="31" customWidth="1"/>
    <col min="15879" max="15886" width="11.88671875" style="31" customWidth="1"/>
    <col min="15887" max="15887" width="19.88671875" style="31" customWidth="1"/>
    <col min="15888" max="15890" width="11.88671875" style="31" customWidth="1"/>
    <col min="15891" max="15891" width="20.109375" style="31" customWidth="1"/>
    <col min="15892" max="15894" width="10.44140625" style="31" customWidth="1"/>
    <col min="15895" max="15895" width="16.33203125" style="31" customWidth="1"/>
    <col min="15896" max="15897" width="10.44140625" style="31" customWidth="1"/>
    <col min="15898" max="15898" width="11.88671875" style="31" customWidth="1"/>
    <col min="15899" max="15899" width="21.33203125" style="31" customWidth="1"/>
    <col min="15900" max="15901" width="10.44140625" style="31" customWidth="1"/>
    <col min="15902" max="15902" width="11.88671875" style="31" customWidth="1"/>
    <col min="15903" max="15903" width="16.44140625" style="31" customWidth="1"/>
    <col min="15904" max="15906" width="9.5546875" style="31" customWidth="1"/>
    <col min="15907" max="15907" width="19.5546875" style="31" customWidth="1"/>
    <col min="15908" max="15909" width="9.5546875" style="31" customWidth="1"/>
    <col min="15910" max="15910" width="11.88671875" style="31" customWidth="1"/>
    <col min="15911" max="15911" width="11.88671875" style="31" bestFit="1" customWidth="1"/>
    <col min="15912" max="15912" width="12.6640625" style="31" bestFit="1" customWidth="1"/>
    <col min="15913" max="16128" width="9.109375" style="31"/>
    <col min="16129" max="16129" width="7.5546875" style="31" customWidth="1"/>
    <col min="16130" max="16130" width="35.109375" style="31" customWidth="1"/>
    <col min="16131" max="16131" width="18.6640625" style="31" customWidth="1"/>
    <col min="16132" max="16132" width="13.88671875" style="31" customWidth="1"/>
    <col min="16133" max="16133" width="18.6640625" style="31" bestFit="1" customWidth="1"/>
    <col min="16134" max="16134" width="13.5546875" style="31" customWidth="1"/>
    <col min="16135" max="16142" width="11.88671875" style="31" customWidth="1"/>
    <col min="16143" max="16143" width="19.88671875" style="31" customWidth="1"/>
    <col min="16144" max="16146" width="11.88671875" style="31" customWidth="1"/>
    <col min="16147" max="16147" width="20.109375" style="31" customWidth="1"/>
    <col min="16148" max="16150" width="10.44140625" style="31" customWidth="1"/>
    <col min="16151" max="16151" width="16.33203125" style="31" customWidth="1"/>
    <col min="16152" max="16153" width="10.44140625" style="31" customWidth="1"/>
    <col min="16154" max="16154" width="11.88671875" style="31" customWidth="1"/>
    <col min="16155" max="16155" width="21.33203125" style="31" customWidth="1"/>
    <col min="16156" max="16157" width="10.44140625" style="31" customWidth="1"/>
    <col min="16158" max="16158" width="11.88671875" style="31" customWidth="1"/>
    <col min="16159" max="16159" width="16.44140625" style="31" customWidth="1"/>
    <col min="16160" max="16162" width="9.5546875" style="31" customWidth="1"/>
    <col min="16163" max="16163" width="19.5546875" style="31" customWidth="1"/>
    <col min="16164" max="16165" width="9.5546875" style="31" customWidth="1"/>
    <col min="16166" max="16166" width="11.88671875" style="31" customWidth="1"/>
    <col min="16167" max="16167" width="11.88671875" style="31" bestFit="1" customWidth="1"/>
    <col min="16168" max="16168" width="12.6640625" style="31" bestFit="1" customWidth="1"/>
    <col min="16169" max="16384" width="9.109375" style="31"/>
  </cols>
  <sheetData>
    <row r="1" spans="1:38" s="31" customFormat="1" ht="17.399999999999999">
      <c r="A1" s="80" t="s">
        <v>438</v>
      </c>
      <c r="B1" s="30" t="s">
        <v>37</v>
      </c>
    </row>
    <row r="2" spans="1:38" s="36" customFormat="1" ht="10.199999999999999">
      <c r="A2" s="81" t="s">
        <v>413</v>
      </c>
      <c r="B2" s="32"/>
      <c r="C2" s="33"/>
      <c r="D2" s="34"/>
      <c r="E2" s="32"/>
      <c r="F2" s="33"/>
      <c r="G2" s="35"/>
      <c r="H2" s="32"/>
      <c r="I2" s="32"/>
      <c r="J2" s="32"/>
      <c r="K2" s="32"/>
      <c r="L2" s="32"/>
      <c r="M2" s="32"/>
      <c r="N2" s="32"/>
    </row>
    <row r="3" spans="1:38" s="36" customFormat="1" ht="10.199999999999999"/>
    <row r="5" spans="1:38" s="31" customFormat="1">
      <c r="B5" s="37" t="s">
        <v>38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s="31" customFormat="1" ht="20.399999999999999">
      <c r="A6" s="38"/>
      <c r="B6" s="39" t="s">
        <v>39</v>
      </c>
      <c r="C6" s="40" t="s">
        <v>40</v>
      </c>
      <c r="D6" s="41" t="s">
        <v>39</v>
      </c>
      <c r="E6" s="41" t="s">
        <v>39</v>
      </c>
      <c r="F6" s="41" t="s">
        <v>39</v>
      </c>
      <c r="G6" s="41" t="s">
        <v>39</v>
      </c>
      <c r="H6" s="41" t="s">
        <v>39</v>
      </c>
      <c r="I6" s="41" t="s">
        <v>39</v>
      </c>
      <c r="J6" s="41" t="s">
        <v>39</v>
      </c>
      <c r="K6" s="41" t="s">
        <v>39</v>
      </c>
      <c r="L6" s="41" t="s">
        <v>39</v>
      </c>
      <c r="M6" s="41" t="s">
        <v>39</v>
      </c>
      <c r="N6" s="41" t="s">
        <v>39</v>
      </c>
      <c r="O6" s="41" t="s">
        <v>39</v>
      </c>
      <c r="P6" s="41" t="s">
        <v>39</v>
      </c>
      <c r="Q6" s="41" t="s">
        <v>39</v>
      </c>
      <c r="R6" s="41" t="s">
        <v>39</v>
      </c>
      <c r="S6" s="41" t="s">
        <v>39</v>
      </c>
      <c r="T6" s="41" t="s">
        <v>39</v>
      </c>
      <c r="U6" s="41" t="s">
        <v>39</v>
      </c>
      <c r="V6" s="41" t="s">
        <v>39</v>
      </c>
      <c r="W6" s="41" t="s">
        <v>39</v>
      </c>
      <c r="X6" s="41" t="s">
        <v>39</v>
      </c>
      <c r="Y6" s="41" t="s">
        <v>39</v>
      </c>
      <c r="Z6" s="41" t="s">
        <v>39</v>
      </c>
      <c r="AA6" s="41" t="s">
        <v>39</v>
      </c>
      <c r="AB6" s="41" t="s">
        <v>39</v>
      </c>
      <c r="AC6" s="41" t="s">
        <v>39</v>
      </c>
      <c r="AD6" s="41" t="s">
        <v>39</v>
      </c>
      <c r="AE6" s="41" t="s">
        <v>39</v>
      </c>
      <c r="AF6" s="41" t="s">
        <v>39</v>
      </c>
      <c r="AG6" s="41" t="s">
        <v>39</v>
      </c>
      <c r="AH6" s="41" t="s">
        <v>39</v>
      </c>
      <c r="AI6" s="41" t="s">
        <v>39</v>
      </c>
      <c r="AJ6" s="41" t="s">
        <v>39</v>
      </c>
      <c r="AK6" s="41" t="s">
        <v>39</v>
      </c>
      <c r="AL6" s="41" t="s">
        <v>39</v>
      </c>
    </row>
    <row r="7" spans="1:38" s="31" customFormat="1" ht="10.199999999999999">
      <c r="A7" s="38"/>
      <c r="B7" s="39" t="s">
        <v>41</v>
      </c>
      <c r="C7" s="41" t="s">
        <v>42</v>
      </c>
      <c r="D7" s="41" t="s">
        <v>39</v>
      </c>
      <c r="E7" s="41" t="s">
        <v>39</v>
      </c>
      <c r="F7" s="41" t="s">
        <v>39</v>
      </c>
      <c r="G7" s="41" t="s">
        <v>43</v>
      </c>
      <c r="H7" s="41" t="s">
        <v>39</v>
      </c>
      <c r="I7" s="41" t="s">
        <v>39</v>
      </c>
      <c r="J7" s="41" t="s">
        <v>39</v>
      </c>
      <c r="K7" s="41" t="s">
        <v>44</v>
      </c>
      <c r="L7" s="41" t="s">
        <v>39</v>
      </c>
      <c r="M7" s="41" t="s">
        <v>39</v>
      </c>
      <c r="N7" s="41" t="s">
        <v>39</v>
      </c>
      <c r="O7" s="41" t="s">
        <v>45</v>
      </c>
      <c r="P7" s="41" t="s">
        <v>39</v>
      </c>
      <c r="Q7" s="41" t="s">
        <v>39</v>
      </c>
      <c r="R7" s="41" t="s">
        <v>39</v>
      </c>
      <c r="S7" s="41" t="s">
        <v>46</v>
      </c>
      <c r="T7" s="41" t="s">
        <v>39</v>
      </c>
      <c r="U7" s="41" t="s">
        <v>39</v>
      </c>
      <c r="V7" s="41" t="s">
        <v>39</v>
      </c>
      <c r="W7" s="41" t="s">
        <v>47</v>
      </c>
      <c r="X7" s="41" t="s">
        <v>39</v>
      </c>
      <c r="Y7" s="41" t="s">
        <v>39</v>
      </c>
      <c r="Z7" s="41" t="s">
        <v>39</v>
      </c>
      <c r="AA7" s="41" t="s">
        <v>48</v>
      </c>
      <c r="AB7" s="41" t="s">
        <v>39</v>
      </c>
      <c r="AC7" s="41" t="s">
        <v>39</v>
      </c>
      <c r="AD7" s="41" t="s">
        <v>39</v>
      </c>
      <c r="AE7" s="41" t="s">
        <v>49</v>
      </c>
      <c r="AF7" s="41" t="s">
        <v>39</v>
      </c>
      <c r="AG7" s="41" t="s">
        <v>39</v>
      </c>
      <c r="AH7" s="41" t="s">
        <v>39</v>
      </c>
      <c r="AI7" s="41" t="s">
        <v>50</v>
      </c>
      <c r="AJ7" s="41" t="s">
        <v>39</v>
      </c>
      <c r="AK7" s="41" t="s">
        <v>39</v>
      </c>
      <c r="AL7" s="41" t="s">
        <v>39</v>
      </c>
    </row>
    <row r="8" spans="1:38" s="31" customFormat="1" ht="10.199999999999999">
      <c r="A8" s="38"/>
      <c r="B8" s="39" t="s">
        <v>39</v>
      </c>
      <c r="C8" s="41" t="s">
        <v>51</v>
      </c>
      <c r="D8" s="41" t="s">
        <v>39</v>
      </c>
      <c r="E8" s="41" t="s">
        <v>39</v>
      </c>
      <c r="F8" s="41" t="s">
        <v>39</v>
      </c>
      <c r="G8" s="41" t="s">
        <v>52</v>
      </c>
      <c r="H8" s="41" t="s">
        <v>39</v>
      </c>
      <c r="I8" s="41" t="s">
        <v>39</v>
      </c>
      <c r="J8" s="41" t="s">
        <v>39</v>
      </c>
      <c r="K8" s="41" t="s">
        <v>53</v>
      </c>
      <c r="L8" s="41" t="s">
        <v>39</v>
      </c>
      <c r="M8" s="41" t="s">
        <v>39</v>
      </c>
      <c r="N8" s="41" t="s">
        <v>39</v>
      </c>
      <c r="O8" s="41" t="s">
        <v>54</v>
      </c>
      <c r="P8" s="41" t="s">
        <v>39</v>
      </c>
      <c r="Q8" s="41" t="s">
        <v>39</v>
      </c>
      <c r="R8" s="41" t="s">
        <v>39</v>
      </c>
      <c r="S8" s="41" t="s">
        <v>55</v>
      </c>
      <c r="T8" s="41" t="s">
        <v>39</v>
      </c>
      <c r="U8" s="41" t="s">
        <v>39</v>
      </c>
      <c r="V8" s="41" t="s">
        <v>39</v>
      </c>
      <c r="W8" s="41" t="s">
        <v>56</v>
      </c>
      <c r="X8" s="41" t="s">
        <v>39</v>
      </c>
      <c r="Y8" s="41" t="s">
        <v>39</v>
      </c>
      <c r="Z8" s="41" t="s">
        <v>39</v>
      </c>
      <c r="AA8" s="41" t="s">
        <v>57</v>
      </c>
      <c r="AB8" s="41" t="s">
        <v>39</v>
      </c>
      <c r="AC8" s="41" t="s">
        <v>39</v>
      </c>
      <c r="AD8" s="41" t="s">
        <v>39</v>
      </c>
      <c r="AE8" s="41" t="s">
        <v>58</v>
      </c>
      <c r="AF8" s="41" t="s">
        <v>39</v>
      </c>
      <c r="AG8" s="41" t="s">
        <v>39</v>
      </c>
      <c r="AH8" s="41" t="s">
        <v>39</v>
      </c>
      <c r="AI8" s="41" t="s">
        <v>59</v>
      </c>
      <c r="AJ8" s="41" t="s">
        <v>39</v>
      </c>
      <c r="AK8" s="41" t="s">
        <v>39</v>
      </c>
      <c r="AL8" s="41" t="s">
        <v>39</v>
      </c>
    </row>
    <row r="9" spans="1:38" s="31" customFormat="1" ht="10.199999999999999">
      <c r="A9" s="38"/>
      <c r="B9" s="39" t="s">
        <v>60</v>
      </c>
      <c r="C9" s="41" t="s">
        <v>61</v>
      </c>
      <c r="D9" s="41" t="s">
        <v>62</v>
      </c>
      <c r="E9" s="41" t="s">
        <v>63</v>
      </c>
      <c r="F9" s="42" t="s">
        <v>64</v>
      </c>
      <c r="G9" s="41" t="s">
        <v>61</v>
      </c>
      <c r="H9" s="41" t="s">
        <v>62</v>
      </c>
      <c r="I9" s="41" t="s">
        <v>63</v>
      </c>
      <c r="J9" s="42" t="s">
        <v>64</v>
      </c>
      <c r="K9" s="41" t="s">
        <v>61</v>
      </c>
      <c r="L9" s="41" t="s">
        <v>62</v>
      </c>
      <c r="M9" s="41" t="s">
        <v>63</v>
      </c>
      <c r="N9" s="42" t="s">
        <v>64</v>
      </c>
      <c r="O9" s="41" t="s">
        <v>61</v>
      </c>
      <c r="P9" s="41" t="s">
        <v>62</v>
      </c>
      <c r="Q9" s="41" t="s">
        <v>63</v>
      </c>
      <c r="R9" s="42" t="s">
        <v>64</v>
      </c>
      <c r="S9" s="41" t="s">
        <v>61</v>
      </c>
      <c r="T9" s="41" t="s">
        <v>62</v>
      </c>
      <c r="U9" s="41" t="s">
        <v>63</v>
      </c>
      <c r="V9" s="42" t="s">
        <v>64</v>
      </c>
      <c r="W9" s="41" t="s">
        <v>61</v>
      </c>
      <c r="X9" s="41" t="s">
        <v>62</v>
      </c>
      <c r="Y9" s="41" t="s">
        <v>63</v>
      </c>
      <c r="Z9" s="42" t="s">
        <v>64</v>
      </c>
      <c r="AA9" s="41" t="s">
        <v>61</v>
      </c>
      <c r="AB9" s="41" t="s">
        <v>62</v>
      </c>
      <c r="AC9" s="41" t="s">
        <v>63</v>
      </c>
      <c r="AD9" s="42" t="s">
        <v>64</v>
      </c>
      <c r="AE9" s="41" t="s">
        <v>61</v>
      </c>
      <c r="AF9" s="41" t="s">
        <v>62</v>
      </c>
      <c r="AG9" s="41" t="s">
        <v>63</v>
      </c>
      <c r="AH9" s="42" t="s">
        <v>64</v>
      </c>
      <c r="AI9" s="41" t="s">
        <v>61</v>
      </c>
      <c r="AJ9" s="41" t="s">
        <v>62</v>
      </c>
      <c r="AK9" s="41" t="s">
        <v>63</v>
      </c>
      <c r="AL9" s="42" t="s">
        <v>64</v>
      </c>
    </row>
    <row r="10" spans="1:38" s="31" customFormat="1" ht="10.199999999999999">
      <c r="A10" s="38"/>
      <c r="B10" s="43" t="s">
        <v>65</v>
      </c>
      <c r="C10" s="44">
        <v>8485192.6899999995</v>
      </c>
      <c r="D10" s="44">
        <v>6411128.4100000001</v>
      </c>
      <c r="E10" s="44">
        <v>7954272.9699999997</v>
      </c>
      <c r="F10" s="45">
        <v>22850594.07</v>
      </c>
      <c r="G10" s="44"/>
      <c r="H10" s="44"/>
      <c r="I10" s="44"/>
      <c r="J10" s="45"/>
      <c r="K10" s="44"/>
      <c r="L10" s="44"/>
      <c r="M10" s="44"/>
      <c r="N10" s="45"/>
      <c r="O10" s="44"/>
      <c r="P10" s="44"/>
      <c r="Q10" s="44"/>
      <c r="R10" s="45"/>
      <c r="S10" s="44"/>
      <c r="T10" s="44"/>
      <c r="U10" s="44"/>
      <c r="V10" s="45"/>
      <c r="W10" s="44"/>
      <c r="X10" s="44"/>
      <c r="Y10" s="44"/>
      <c r="Z10" s="45"/>
      <c r="AA10" s="44"/>
      <c r="AB10" s="44"/>
      <c r="AC10" s="44"/>
      <c r="AD10" s="45"/>
      <c r="AE10" s="44"/>
      <c r="AF10" s="44"/>
      <c r="AG10" s="44"/>
      <c r="AH10" s="45"/>
      <c r="AI10" s="44"/>
      <c r="AJ10" s="44"/>
      <c r="AK10" s="44"/>
      <c r="AL10" s="45"/>
    </row>
    <row r="11" spans="1:38" s="31" customFormat="1" ht="10.199999999999999">
      <c r="A11" s="38"/>
      <c r="B11" s="43" t="s">
        <v>66</v>
      </c>
      <c r="C11" s="44">
        <v>25389752.949999999</v>
      </c>
      <c r="D11" s="44">
        <v>25571601.640000001</v>
      </c>
      <c r="E11" s="44">
        <v>24895789.210000001</v>
      </c>
      <c r="F11" s="45">
        <v>75857143.799999997</v>
      </c>
      <c r="G11" s="44"/>
      <c r="H11" s="44"/>
      <c r="I11" s="44"/>
      <c r="J11" s="45"/>
      <c r="K11" s="44"/>
      <c r="L11" s="44"/>
      <c r="M11" s="44"/>
      <c r="N11" s="45"/>
      <c r="O11" s="44"/>
      <c r="P11" s="44"/>
      <c r="Q11" s="44"/>
      <c r="R11" s="45"/>
      <c r="S11" s="44"/>
      <c r="T11" s="44"/>
      <c r="U11" s="44"/>
      <c r="V11" s="45"/>
      <c r="W11" s="44"/>
      <c r="X11" s="44"/>
      <c r="Y11" s="44"/>
      <c r="Z11" s="45"/>
      <c r="AA11" s="44"/>
      <c r="AB11" s="44"/>
      <c r="AC11" s="44"/>
      <c r="AD11" s="45"/>
      <c r="AE11" s="44"/>
      <c r="AF11" s="44"/>
      <c r="AG11" s="44"/>
      <c r="AH11" s="45"/>
      <c r="AI11" s="44"/>
      <c r="AJ11" s="44"/>
      <c r="AK11" s="44"/>
      <c r="AL11" s="45"/>
    </row>
    <row r="12" spans="1:38" s="31" customFormat="1" ht="10.199999999999999">
      <c r="A12" s="38"/>
      <c r="B12" s="43" t="s">
        <v>67</v>
      </c>
      <c r="C12" s="44">
        <v>1241555.44</v>
      </c>
      <c r="D12" s="44">
        <v>1309129.7</v>
      </c>
      <c r="E12" s="44">
        <v>1218906.3400000001</v>
      </c>
      <c r="F12" s="45">
        <v>3769591.48</v>
      </c>
      <c r="G12" s="44"/>
      <c r="H12" s="44"/>
      <c r="I12" s="44"/>
      <c r="J12" s="45"/>
      <c r="K12" s="44"/>
      <c r="L12" s="44"/>
      <c r="M12" s="44"/>
      <c r="N12" s="45"/>
      <c r="O12" s="44"/>
      <c r="P12" s="44"/>
      <c r="Q12" s="44"/>
      <c r="R12" s="45"/>
      <c r="S12" s="44"/>
      <c r="T12" s="44"/>
      <c r="U12" s="44"/>
      <c r="V12" s="45"/>
      <c r="W12" s="44"/>
      <c r="X12" s="44"/>
      <c r="Y12" s="44"/>
      <c r="Z12" s="45"/>
      <c r="AA12" s="44"/>
      <c r="AB12" s="44"/>
      <c r="AC12" s="44"/>
      <c r="AD12" s="45"/>
      <c r="AE12" s="44"/>
      <c r="AF12" s="44"/>
      <c r="AG12" s="44"/>
      <c r="AH12" s="45"/>
      <c r="AI12" s="44"/>
      <c r="AJ12" s="44"/>
      <c r="AK12" s="44"/>
      <c r="AL12" s="45"/>
    </row>
    <row r="13" spans="1:38" s="31" customFormat="1" ht="10.199999999999999">
      <c r="A13" s="38"/>
      <c r="B13" s="43" t="s">
        <v>68</v>
      </c>
      <c r="C13" s="44">
        <v>1926433.2</v>
      </c>
      <c r="D13" s="44">
        <v>1632628.88</v>
      </c>
      <c r="E13" s="44">
        <v>1681624.12</v>
      </c>
      <c r="F13" s="45">
        <v>5240686.2</v>
      </c>
      <c r="G13" s="44">
        <v>628947.82999999996</v>
      </c>
      <c r="H13" s="44">
        <v>629276.05000000005</v>
      </c>
      <c r="I13" s="44">
        <v>632186.14</v>
      </c>
      <c r="J13" s="45">
        <v>1890410.02</v>
      </c>
      <c r="K13" s="44"/>
      <c r="L13" s="44"/>
      <c r="M13" s="44"/>
      <c r="N13" s="45"/>
      <c r="O13" s="44"/>
      <c r="P13" s="44"/>
      <c r="Q13" s="44"/>
      <c r="R13" s="45"/>
      <c r="S13" s="44">
        <v>202848.04</v>
      </c>
      <c r="T13" s="44">
        <v>203464.47</v>
      </c>
      <c r="U13" s="44">
        <v>208741.38</v>
      </c>
      <c r="V13" s="45">
        <v>615053.89</v>
      </c>
      <c r="W13" s="44">
        <v>262450.99</v>
      </c>
      <c r="X13" s="44">
        <v>263456.96999999997</v>
      </c>
      <c r="Y13" s="44">
        <v>272067.31</v>
      </c>
      <c r="Z13" s="45">
        <v>797975.27</v>
      </c>
      <c r="AA13" s="44"/>
      <c r="AB13" s="44"/>
      <c r="AC13" s="44"/>
      <c r="AD13" s="45"/>
      <c r="AE13" s="44"/>
      <c r="AF13" s="44"/>
      <c r="AG13" s="44"/>
      <c r="AH13" s="45"/>
      <c r="AI13" s="44"/>
      <c r="AJ13" s="44"/>
      <c r="AK13" s="44"/>
      <c r="AL13" s="45"/>
    </row>
    <row r="14" spans="1:38" s="31" customFormat="1" ht="10.199999999999999">
      <c r="A14" s="38"/>
      <c r="B14" s="43" t="s">
        <v>69</v>
      </c>
      <c r="C14" s="44">
        <v>256631.75</v>
      </c>
      <c r="D14" s="44"/>
      <c r="E14" s="44"/>
      <c r="F14" s="45">
        <v>256631.75</v>
      </c>
      <c r="G14" s="44"/>
      <c r="H14" s="44"/>
      <c r="I14" s="44"/>
      <c r="J14" s="45"/>
      <c r="K14" s="44"/>
      <c r="L14" s="44"/>
      <c r="M14" s="44"/>
      <c r="N14" s="45"/>
      <c r="O14" s="44"/>
      <c r="P14" s="44"/>
      <c r="Q14" s="44"/>
      <c r="R14" s="45"/>
      <c r="S14" s="44"/>
      <c r="T14" s="44"/>
      <c r="U14" s="44"/>
      <c r="V14" s="45"/>
      <c r="W14" s="44"/>
      <c r="X14" s="44"/>
      <c r="Y14" s="44"/>
      <c r="Z14" s="45"/>
      <c r="AA14" s="44"/>
      <c r="AB14" s="44"/>
      <c r="AC14" s="44"/>
      <c r="AD14" s="45"/>
      <c r="AE14" s="44"/>
      <c r="AF14" s="44"/>
      <c r="AG14" s="44"/>
      <c r="AH14" s="45"/>
      <c r="AI14" s="44"/>
      <c r="AJ14" s="44"/>
      <c r="AK14" s="44"/>
      <c r="AL14" s="45"/>
    </row>
    <row r="15" spans="1:38" s="31" customFormat="1" ht="10.199999999999999">
      <c r="A15" s="38"/>
      <c r="B15" s="43" t="s">
        <v>70</v>
      </c>
      <c r="C15" s="44">
        <v>13423980.01</v>
      </c>
      <c r="D15" s="44">
        <v>14913704.810000001</v>
      </c>
      <c r="E15" s="44">
        <v>13732077.02</v>
      </c>
      <c r="F15" s="45">
        <v>42069761.840000004</v>
      </c>
      <c r="G15" s="44">
        <v>93950</v>
      </c>
      <c r="H15" s="44">
        <v>93950</v>
      </c>
      <c r="I15" s="44">
        <v>93950</v>
      </c>
      <c r="J15" s="45">
        <v>281850</v>
      </c>
      <c r="K15" s="44"/>
      <c r="L15" s="44"/>
      <c r="M15" s="44"/>
      <c r="N15" s="45"/>
      <c r="O15" s="44">
        <v>44461.79</v>
      </c>
      <c r="P15" s="44">
        <v>79729.88</v>
      </c>
      <c r="Q15" s="44">
        <v>67526.84</v>
      </c>
      <c r="R15" s="45">
        <v>191718.51</v>
      </c>
      <c r="S15" s="44">
        <v>900</v>
      </c>
      <c r="T15" s="44">
        <v>900</v>
      </c>
      <c r="U15" s="44">
        <v>900</v>
      </c>
      <c r="V15" s="45">
        <v>2700</v>
      </c>
      <c r="W15" s="44">
        <v>8000</v>
      </c>
      <c r="X15" s="44">
        <v>8000</v>
      </c>
      <c r="Y15" s="44">
        <v>8000</v>
      </c>
      <c r="Z15" s="45">
        <v>24000</v>
      </c>
      <c r="AA15" s="44">
        <v>5000</v>
      </c>
      <c r="AB15" s="44">
        <v>5000</v>
      </c>
      <c r="AC15" s="44">
        <v>5000</v>
      </c>
      <c r="AD15" s="45">
        <v>15000</v>
      </c>
      <c r="AE15" s="44"/>
      <c r="AF15" s="44"/>
      <c r="AG15" s="44"/>
      <c r="AH15" s="45"/>
      <c r="AI15" s="44">
        <v>1418373.15</v>
      </c>
      <c r="AJ15" s="44">
        <v>26000</v>
      </c>
      <c r="AK15" s="44">
        <v>26000</v>
      </c>
      <c r="AL15" s="45">
        <v>1470373.15</v>
      </c>
    </row>
    <row r="16" spans="1:38" s="31" customFormat="1" ht="10.199999999999999">
      <c r="A16" s="38"/>
      <c r="B16" s="46" t="s">
        <v>71</v>
      </c>
      <c r="C16" s="44"/>
      <c r="D16" s="44"/>
      <c r="E16" s="44"/>
      <c r="F16" s="45"/>
      <c r="G16" s="44"/>
      <c r="H16" s="44"/>
      <c r="I16" s="44"/>
      <c r="J16" s="45"/>
      <c r="K16" s="44"/>
      <c r="L16" s="44"/>
      <c r="M16" s="44"/>
      <c r="N16" s="45"/>
      <c r="O16" s="44"/>
      <c r="P16" s="44"/>
      <c r="Q16" s="44"/>
      <c r="R16" s="45"/>
      <c r="S16" s="44"/>
      <c r="T16" s="44"/>
      <c r="U16" s="44"/>
      <c r="V16" s="45"/>
      <c r="W16" s="44">
        <v>438418.94</v>
      </c>
      <c r="X16" s="44">
        <v>175451.08</v>
      </c>
      <c r="Y16" s="44">
        <v>180048.1</v>
      </c>
      <c r="Z16" s="45">
        <v>793918.12</v>
      </c>
      <c r="AA16" s="44"/>
      <c r="AB16" s="44"/>
      <c r="AC16" s="44"/>
      <c r="AD16" s="45"/>
      <c r="AE16" s="44"/>
      <c r="AF16" s="44"/>
      <c r="AG16" s="44"/>
      <c r="AH16" s="45"/>
      <c r="AI16" s="44"/>
      <c r="AJ16" s="44"/>
      <c r="AK16" s="44"/>
      <c r="AL16" s="45"/>
    </row>
    <row r="17" spans="1:38" s="31" customFormat="1" ht="10.199999999999999">
      <c r="A17" s="38"/>
      <c r="B17" s="46" t="s">
        <v>72</v>
      </c>
      <c r="C17" s="44">
        <v>2416049.3199999998</v>
      </c>
      <c r="D17" s="44">
        <v>2476508.6</v>
      </c>
      <c r="E17" s="44">
        <v>2539312.39</v>
      </c>
      <c r="F17" s="45">
        <v>7431870.3099999996</v>
      </c>
      <c r="G17" s="44">
        <v>23768</v>
      </c>
      <c r="H17" s="44">
        <v>24356</v>
      </c>
      <c r="I17" s="44">
        <v>24960</v>
      </c>
      <c r="J17" s="45">
        <v>73084</v>
      </c>
      <c r="K17" s="44">
        <v>30955</v>
      </c>
      <c r="L17" s="44">
        <v>31626</v>
      </c>
      <c r="M17" s="44">
        <v>32311</v>
      </c>
      <c r="N17" s="45">
        <v>94892</v>
      </c>
      <c r="O17" s="44">
        <v>1327064</v>
      </c>
      <c r="P17" s="44">
        <v>1366543</v>
      </c>
      <c r="Q17" s="44">
        <v>1415642</v>
      </c>
      <c r="R17" s="45">
        <v>4109249</v>
      </c>
      <c r="S17" s="44">
        <v>3062</v>
      </c>
      <c r="T17" s="44">
        <v>3123</v>
      </c>
      <c r="U17" s="44">
        <v>3187</v>
      </c>
      <c r="V17" s="45">
        <v>9372</v>
      </c>
      <c r="W17" s="44">
        <v>8280</v>
      </c>
      <c r="X17" s="44">
        <v>8469</v>
      </c>
      <c r="Y17" s="44">
        <v>8662</v>
      </c>
      <c r="Z17" s="45">
        <v>25411</v>
      </c>
      <c r="AA17" s="44">
        <v>1530</v>
      </c>
      <c r="AB17" s="44">
        <v>1576</v>
      </c>
      <c r="AC17" s="44">
        <v>1623</v>
      </c>
      <c r="AD17" s="45">
        <v>4729</v>
      </c>
      <c r="AE17" s="44">
        <v>1550</v>
      </c>
      <c r="AF17" s="44">
        <v>1594</v>
      </c>
      <c r="AG17" s="44">
        <v>1640</v>
      </c>
      <c r="AH17" s="45">
        <v>4784</v>
      </c>
      <c r="AI17" s="44"/>
      <c r="AJ17" s="44"/>
      <c r="AK17" s="44"/>
      <c r="AL17" s="45"/>
    </row>
    <row r="18" spans="1:38" s="31" customFormat="1" ht="10.199999999999999">
      <c r="A18" s="38"/>
      <c r="B18" s="46" t="s">
        <v>73</v>
      </c>
      <c r="C18" s="44"/>
      <c r="D18" s="44"/>
      <c r="E18" s="44"/>
      <c r="F18" s="45"/>
      <c r="G18" s="44"/>
      <c r="H18" s="44"/>
      <c r="I18" s="44"/>
      <c r="J18" s="45"/>
      <c r="K18" s="44"/>
      <c r="L18" s="44"/>
      <c r="M18" s="44"/>
      <c r="N18" s="45"/>
      <c r="O18" s="44">
        <v>15335.52</v>
      </c>
      <c r="P18" s="44">
        <v>14744.08</v>
      </c>
      <c r="Q18" s="44">
        <v>15192.76</v>
      </c>
      <c r="R18" s="45">
        <v>45272.36</v>
      </c>
      <c r="S18" s="44"/>
      <c r="T18" s="44"/>
      <c r="U18" s="44"/>
      <c r="V18" s="45"/>
      <c r="W18" s="44"/>
      <c r="X18" s="44"/>
      <c r="Y18" s="44"/>
      <c r="Z18" s="45"/>
      <c r="AA18" s="44"/>
      <c r="AB18" s="44"/>
      <c r="AC18" s="44"/>
      <c r="AD18" s="45"/>
      <c r="AE18" s="44"/>
      <c r="AF18" s="44"/>
      <c r="AG18" s="44"/>
      <c r="AH18" s="45"/>
      <c r="AI18" s="44"/>
      <c r="AJ18" s="44"/>
      <c r="AK18" s="44"/>
      <c r="AL18" s="45"/>
    </row>
    <row r="19" spans="1:38" s="31" customFormat="1" ht="10.199999999999999">
      <c r="A19" s="38"/>
      <c r="B19" s="46" t="s">
        <v>74</v>
      </c>
      <c r="C19" s="44">
        <v>6623314.6799999997</v>
      </c>
      <c r="D19" s="44">
        <v>6711444.7599999998</v>
      </c>
      <c r="E19" s="44">
        <v>6802500.4000000004</v>
      </c>
      <c r="F19" s="45">
        <v>20137259.84</v>
      </c>
      <c r="G19" s="44">
        <v>273349.34999999998</v>
      </c>
      <c r="H19" s="44">
        <v>280179.03000000003</v>
      </c>
      <c r="I19" s="44">
        <v>287282.14</v>
      </c>
      <c r="J19" s="45">
        <v>840810.52</v>
      </c>
      <c r="K19" s="44">
        <v>33600</v>
      </c>
      <c r="L19" s="44">
        <v>33600</v>
      </c>
      <c r="M19" s="44">
        <v>33600</v>
      </c>
      <c r="N19" s="45">
        <v>100800</v>
      </c>
      <c r="O19" s="44">
        <v>26532</v>
      </c>
      <c r="P19" s="44">
        <v>26993.88</v>
      </c>
      <c r="Q19" s="44">
        <v>27101.88</v>
      </c>
      <c r="R19" s="45">
        <v>80627.759999999995</v>
      </c>
      <c r="S19" s="44"/>
      <c r="T19" s="44"/>
      <c r="U19" s="44"/>
      <c r="V19" s="45"/>
      <c r="W19" s="44">
        <v>21900</v>
      </c>
      <c r="X19" s="44">
        <v>22140</v>
      </c>
      <c r="Y19" s="44">
        <v>22440</v>
      </c>
      <c r="Z19" s="45">
        <v>66480</v>
      </c>
      <c r="AA19" s="44">
        <v>27600</v>
      </c>
      <c r="AB19" s="44">
        <v>3600</v>
      </c>
      <c r="AC19" s="44">
        <v>3600</v>
      </c>
      <c r="AD19" s="45">
        <v>34800</v>
      </c>
      <c r="AE19" s="44">
        <v>12000</v>
      </c>
      <c r="AF19" s="44">
        <v>12240</v>
      </c>
      <c r="AG19" s="44">
        <v>12540</v>
      </c>
      <c r="AH19" s="45">
        <v>36780</v>
      </c>
      <c r="AI19" s="44"/>
      <c r="AJ19" s="44"/>
      <c r="AK19" s="44"/>
      <c r="AL19" s="45"/>
    </row>
    <row r="20" spans="1:38" s="31" customFormat="1" ht="10.199999999999999">
      <c r="A20" s="38"/>
      <c r="B20" s="46" t="s">
        <v>75</v>
      </c>
      <c r="C20" s="44">
        <v>3035221.49</v>
      </c>
      <c r="D20" s="44">
        <v>3124500.44</v>
      </c>
      <c r="E20" s="44">
        <v>3227777.27</v>
      </c>
      <c r="F20" s="45">
        <v>9387499.1999999993</v>
      </c>
      <c r="G20" s="44"/>
      <c r="H20" s="44"/>
      <c r="I20" s="44"/>
      <c r="J20" s="45"/>
      <c r="K20" s="44"/>
      <c r="L20" s="44"/>
      <c r="M20" s="44"/>
      <c r="N20" s="45"/>
      <c r="O20" s="44"/>
      <c r="P20" s="44"/>
      <c r="Q20" s="44"/>
      <c r="R20" s="45"/>
      <c r="S20" s="44"/>
      <c r="T20" s="44"/>
      <c r="U20" s="44"/>
      <c r="V20" s="45"/>
      <c r="W20" s="44"/>
      <c r="X20" s="44"/>
      <c r="Y20" s="44"/>
      <c r="Z20" s="45"/>
      <c r="AA20" s="44"/>
      <c r="AB20" s="44"/>
      <c r="AC20" s="44"/>
      <c r="AD20" s="45"/>
      <c r="AE20" s="44"/>
      <c r="AF20" s="44"/>
      <c r="AG20" s="44"/>
      <c r="AH20" s="45"/>
      <c r="AI20" s="44">
        <v>35026.720000000001</v>
      </c>
      <c r="AJ20" s="44">
        <v>36074.36</v>
      </c>
      <c r="AK20" s="44">
        <v>37396.559999999998</v>
      </c>
      <c r="AL20" s="45">
        <v>108497.64</v>
      </c>
    </row>
    <row r="21" spans="1:38" s="31" customFormat="1" ht="10.199999999999999">
      <c r="A21" s="38"/>
      <c r="B21" s="46" t="s">
        <v>76</v>
      </c>
      <c r="C21" s="44">
        <v>2278109.7000000002</v>
      </c>
      <c r="D21" s="44">
        <v>2049038.84</v>
      </c>
      <c r="E21" s="44">
        <v>2291928</v>
      </c>
      <c r="F21" s="45">
        <v>6619076.54</v>
      </c>
      <c r="G21" s="44"/>
      <c r="H21" s="44"/>
      <c r="I21" s="44"/>
      <c r="J21" s="45"/>
      <c r="K21" s="44"/>
      <c r="L21" s="44"/>
      <c r="M21" s="44"/>
      <c r="N21" s="45"/>
      <c r="O21" s="44"/>
      <c r="P21" s="44"/>
      <c r="Q21" s="44"/>
      <c r="R21" s="45"/>
      <c r="S21" s="44"/>
      <c r="T21" s="44"/>
      <c r="U21" s="44"/>
      <c r="V21" s="45"/>
      <c r="W21" s="44"/>
      <c r="X21" s="44"/>
      <c r="Y21" s="44"/>
      <c r="Z21" s="45"/>
      <c r="AA21" s="44"/>
      <c r="AB21" s="44"/>
      <c r="AC21" s="44"/>
      <c r="AD21" s="45"/>
      <c r="AE21" s="44"/>
      <c r="AF21" s="44"/>
      <c r="AG21" s="44"/>
      <c r="AH21" s="45"/>
      <c r="AI21" s="44">
        <v>182940.62</v>
      </c>
      <c r="AJ21" s="44"/>
      <c r="AK21" s="44"/>
      <c r="AL21" s="45">
        <v>182940.62</v>
      </c>
    </row>
    <row r="22" spans="1:38" s="31" customFormat="1" ht="10.199999999999999">
      <c r="A22" s="38"/>
      <c r="B22" s="46" t="s">
        <v>77</v>
      </c>
      <c r="C22" s="44">
        <v>366612.84</v>
      </c>
      <c r="D22" s="44">
        <v>377197.2</v>
      </c>
      <c r="E22" s="44">
        <v>388035.72</v>
      </c>
      <c r="F22" s="45">
        <v>1131845.76</v>
      </c>
      <c r="G22" s="44"/>
      <c r="H22" s="44"/>
      <c r="I22" s="44"/>
      <c r="J22" s="45"/>
      <c r="K22" s="44"/>
      <c r="L22" s="44"/>
      <c r="M22" s="44"/>
      <c r="N22" s="45"/>
      <c r="O22" s="44"/>
      <c r="P22" s="44"/>
      <c r="Q22" s="44"/>
      <c r="R22" s="45"/>
      <c r="S22" s="44"/>
      <c r="T22" s="44"/>
      <c r="U22" s="44"/>
      <c r="V22" s="45"/>
      <c r="W22" s="44"/>
      <c r="X22" s="44"/>
      <c r="Y22" s="44"/>
      <c r="Z22" s="45"/>
      <c r="AA22" s="44"/>
      <c r="AB22" s="44"/>
      <c r="AC22" s="44"/>
      <c r="AD22" s="45"/>
      <c r="AE22" s="44"/>
      <c r="AF22" s="44"/>
      <c r="AG22" s="44"/>
      <c r="AH22" s="45"/>
      <c r="AI22" s="44">
        <v>968005.22</v>
      </c>
      <c r="AJ22" s="44"/>
      <c r="AK22" s="44"/>
      <c r="AL22" s="45">
        <v>968005.22</v>
      </c>
    </row>
    <row r="23" spans="1:38" s="31" customFormat="1" ht="10.199999999999999">
      <c r="A23" s="38"/>
      <c r="B23" s="46" t="s">
        <v>78</v>
      </c>
      <c r="C23" s="44">
        <v>3770297.48</v>
      </c>
      <c r="D23" s="44">
        <v>4151934.83</v>
      </c>
      <c r="E23" s="44">
        <v>4271157.1100000003</v>
      </c>
      <c r="F23" s="45">
        <v>12193389.42</v>
      </c>
      <c r="G23" s="44"/>
      <c r="H23" s="44"/>
      <c r="I23" s="44"/>
      <c r="J23" s="45"/>
      <c r="K23" s="44">
        <v>2588224.17</v>
      </c>
      <c r="L23" s="44">
        <v>2446720.96</v>
      </c>
      <c r="M23" s="44">
        <v>2517955.2200000002</v>
      </c>
      <c r="N23" s="45">
        <v>7552900.3499999996</v>
      </c>
      <c r="O23" s="44"/>
      <c r="P23" s="44"/>
      <c r="Q23" s="44"/>
      <c r="R23" s="45"/>
      <c r="S23" s="44"/>
      <c r="T23" s="44"/>
      <c r="U23" s="44"/>
      <c r="V23" s="45"/>
      <c r="W23" s="44"/>
      <c r="X23" s="44"/>
      <c r="Y23" s="44"/>
      <c r="Z23" s="45"/>
      <c r="AA23" s="44"/>
      <c r="AB23" s="44"/>
      <c r="AC23" s="44"/>
      <c r="AD23" s="45"/>
      <c r="AE23" s="44"/>
      <c r="AF23" s="44"/>
      <c r="AG23" s="44"/>
      <c r="AH23" s="45"/>
      <c r="AI23" s="44"/>
      <c r="AJ23" s="44"/>
      <c r="AK23" s="44"/>
      <c r="AL23" s="45"/>
    </row>
    <row r="24" spans="1:38" s="31" customFormat="1" ht="10.199999999999999">
      <c r="A24" s="38"/>
      <c r="B24" s="46" t="s">
        <v>79</v>
      </c>
      <c r="C24" s="44">
        <v>48742.45</v>
      </c>
      <c r="D24" s="44"/>
      <c r="E24" s="44"/>
      <c r="F24" s="45">
        <v>48742.45</v>
      </c>
      <c r="G24" s="44"/>
      <c r="H24" s="44"/>
      <c r="I24" s="44"/>
      <c r="J24" s="45"/>
      <c r="K24" s="44"/>
      <c r="L24" s="44"/>
      <c r="M24" s="44"/>
      <c r="N24" s="45"/>
      <c r="O24" s="44"/>
      <c r="P24" s="44"/>
      <c r="Q24" s="44"/>
      <c r="R24" s="45"/>
      <c r="S24" s="44"/>
      <c r="T24" s="44"/>
      <c r="U24" s="44"/>
      <c r="V24" s="45"/>
      <c r="W24" s="44">
        <v>68163.73</v>
      </c>
      <c r="X24" s="44">
        <v>46917.83</v>
      </c>
      <c r="Y24" s="44"/>
      <c r="Z24" s="45">
        <v>115081.56</v>
      </c>
      <c r="AA24" s="44">
        <v>351022.14</v>
      </c>
      <c r="AB24" s="44">
        <v>435486.04</v>
      </c>
      <c r="AC24" s="44">
        <v>503701.52</v>
      </c>
      <c r="AD24" s="45">
        <v>1290209.7</v>
      </c>
      <c r="AE24" s="44"/>
      <c r="AF24" s="44"/>
      <c r="AG24" s="44"/>
      <c r="AH24" s="45"/>
      <c r="AI24" s="44"/>
      <c r="AJ24" s="44"/>
      <c r="AK24" s="44"/>
      <c r="AL24" s="45"/>
    </row>
    <row r="25" spans="1:38" s="31" customFormat="1" ht="10.199999999999999">
      <c r="A25" s="38"/>
      <c r="B25" s="46" t="s">
        <v>80</v>
      </c>
      <c r="C25" s="44">
        <v>1487029.37</v>
      </c>
      <c r="D25" s="44">
        <v>1529716.88</v>
      </c>
      <c r="E25" s="44">
        <v>1573525.6</v>
      </c>
      <c r="F25" s="45">
        <v>4590271.8499999996</v>
      </c>
      <c r="G25" s="44">
        <v>109764.47</v>
      </c>
      <c r="H25" s="44">
        <v>112933.33</v>
      </c>
      <c r="I25" s="44">
        <v>116181.93</v>
      </c>
      <c r="J25" s="45">
        <v>338879.73</v>
      </c>
      <c r="K25" s="44"/>
      <c r="L25" s="44"/>
      <c r="M25" s="44"/>
      <c r="N25" s="45"/>
      <c r="O25" s="44"/>
      <c r="P25" s="44"/>
      <c r="Q25" s="44"/>
      <c r="R25" s="45"/>
      <c r="S25" s="44"/>
      <c r="T25" s="44"/>
      <c r="U25" s="44"/>
      <c r="V25" s="45"/>
      <c r="W25" s="44">
        <v>36588.080000000002</v>
      </c>
      <c r="X25" s="44">
        <v>37644.559999999998</v>
      </c>
      <c r="Y25" s="44">
        <v>38727.33</v>
      </c>
      <c r="Z25" s="45">
        <v>112959.97</v>
      </c>
      <c r="AA25" s="44"/>
      <c r="AB25" s="44"/>
      <c r="AC25" s="44"/>
      <c r="AD25" s="45"/>
      <c r="AE25" s="44"/>
      <c r="AF25" s="44"/>
      <c r="AG25" s="44"/>
      <c r="AH25" s="45"/>
      <c r="AI25" s="44"/>
      <c r="AJ25" s="44"/>
      <c r="AK25" s="44"/>
      <c r="AL25" s="45"/>
    </row>
    <row r="26" spans="1:38" s="31" customFormat="1" ht="10.199999999999999">
      <c r="A26" s="38"/>
      <c r="B26" s="46" t="s">
        <v>81</v>
      </c>
      <c r="C26" s="44">
        <v>66536.259999999995</v>
      </c>
      <c r="D26" s="44">
        <v>32921.160000000003</v>
      </c>
      <c r="E26" s="44">
        <v>34004.76</v>
      </c>
      <c r="F26" s="45">
        <v>133462.18</v>
      </c>
      <c r="G26" s="44"/>
      <c r="H26" s="44"/>
      <c r="I26" s="44"/>
      <c r="J26" s="45"/>
      <c r="K26" s="44"/>
      <c r="L26" s="44"/>
      <c r="M26" s="44"/>
      <c r="N26" s="45"/>
      <c r="O26" s="44"/>
      <c r="P26" s="44"/>
      <c r="Q26" s="44"/>
      <c r="R26" s="45"/>
      <c r="S26" s="44"/>
      <c r="T26" s="44"/>
      <c r="U26" s="44"/>
      <c r="V26" s="45"/>
      <c r="W26" s="44"/>
      <c r="X26" s="44"/>
      <c r="Y26" s="44"/>
      <c r="Z26" s="45"/>
      <c r="AA26" s="44"/>
      <c r="AB26" s="44"/>
      <c r="AC26" s="44"/>
      <c r="AD26" s="45"/>
      <c r="AE26" s="44"/>
      <c r="AF26" s="44"/>
      <c r="AG26" s="44"/>
      <c r="AH26" s="45"/>
      <c r="AI26" s="44"/>
      <c r="AJ26" s="44"/>
      <c r="AK26" s="44"/>
      <c r="AL26" s="45"/>
    </row>
    <row r="27" spans="1:38" s="31" customFormat="1" ht="10.199999999999999">
      <c r="A27" s="38"/>
      <c r="B27" s="43" t="s">
        <v>82</v>
      </c>
      <c r="C27" s="44">
        <v>20091913.59</v>
      </c>
      <c r="D27" s="44">
        <v>20453262.710000001</v>
      </c>
      <c r="E27" s="44">
        <v>21128241.25</v>
      </c>
      <c r="F27" s="45">
        <v>61673417.549999997</v>
      </c>
      <c r="G27" s="44">
        <v>406881.82</v>
      </c>
      <c r="H27" s="44">
        <v>417468.36</v>
      </c>
      <c r="I27" s="44">
        <v>428424.07</v>
      </c>
      <c r="J27" s="45">
        <v>1252774.25</v>
      </c>
      <c r="K27" s="44">
        <v>2652779.17</v>
      </c>
      <c r="L27" s="44">
        <v>2511946.96</v>
      </c>
      <c r="M27" s="44">
        <v>2583866.2200000002</v>
      </c>
      <c r="N27" s="45">
        <v>7748592.3499999996</v>
      </c>
      <c r="O27" s="44">
        <v>1368931.52</v>
      </c>
      <c r="P27" s="44">
        <v>1408280.96</v>
      </c>
      <c r="Q27" s="44">
        <v>1457936.64</v>
      </c>
      <c r="R27" s="45">
        <v>4235149.12</v>
      </c>
      <c r="S27" s="44">
        <v>3062</v>
      </c>
      <c r="T27" s="44">
        <v>3123</v>
      </c>
      <c r="U27" s="44">
        <v>3187</v>
      </c>
      <c r="V27" s="45">
        <v>9372</v>
      </c>
      <c r="W27" s="44">
        <v>573350.75</v>
      </c>
      <c r="X27" s="44">
        <v>290622.46999999997</v>
      </c>
      <c r="Y27" s="44">
        <v>249877.43</v>
      </c>
      <c r="Z27" s="45">
        <v>1113850.6499999999</v>
      </c>
      <c r="AA27" s="44">
        <v>380152.14</v>
      </c>
      <c r="AB27" s="44">
        <v>440662.04</v>
      </c>
      <c r="AC27" s="44">
        <v>508924.52</v>
      </c>
      <c r="AD27" s="45">
        <v>1329738.7</v>
      </c>
      <c r="AE27" s="44">
        <v>13550</v>
      </c>
      <c r="AF27" s="44">
        <v>13834</v>
      </c>
      <c r="AG27" s="44">
        <v>14180</v>
      </c>
      <c r="AH27" s="45">
        <v>41564</v>
      </c>
      <c r="AI27" s="44">
        <v>1185972.56</v>
      </c>
      <c r="AJ27" s="44">
        <v>36074.36</v>
      </c>
      <c r="AK27" s="44">
        <v>37396.559999999998</v>
      </c>
      <c r="AL27" s="45">
        <v>1259443.48</v>
      </c>
    </row>
    <row r="28" spans="1:38" s="31" customFormat="1" ht="10.199999999999999">
      <c r="A28" s="38"/>
      <c r="B28" s="47" t="s">
        <v>83</v>
      </c>
      <c r="C28" s="44">
        <v>70815459.629999995</v>
      </c>
      <c r="D28" s="44">
        <v>70291456.150000006</v>
      </c>
      <c r="E28" s="44">
        <v>70610910.909999996</v>
      </c>
      <c r="F28" s="45">
        <v>211717826.69</v>
      </c>
      <c r="G28" s="44">
        <v>1129779.6499999999</v>
      </c>
      <c r="H28" s="44">
        <v>1140694.4099999999</v>
      </c>
      <c r="I28" s="44">
        <v>1154560.21</v>
      </c>
      <c r="J28" s="45">
        <v>3425034.27</v>
      </c>
      <c r="K28" s="44">
        <v>2652779.17</v>
      </c>
      <c r="L28" s="44">
        <v>2511946.96</v>
      </c>
      <c r="M28" s="44">
        <v>2583866.2200000002</v>
      </c>
      <c r="N28" s="45">
        <v>7748592.3499999996</v>
      </c>
      <c r="O28" s="44">
        <v>1413393.31</v>
      </c>
      <c r="P28" s="44">
        <v>1488010.84</v>
      </c>
      <c r="Q28" s="44">
        <v>1525463.48</v>
      </c>
      <c r="R28" s="45">
        <v>4426867.63</v>
      </c>
      <c r="S28" s="44">
        <v>206810.04</v>
      </c>
      <c r="T28" s="44">
        <v>207487.47</v>
      </c>
      <c r="U28" s="44">
        <v>212828.38</v>
      </c>
      <c r="V28" s="45">
        <v>627125.89</v>
      </c>
      <c r="W28" s="44">
        <v>843801.74</v>
      </c>
      <c r="X28" s="44">
        <v>562079.43999999994</v>
      </c>
      <c r="Y28" s="44">
        <v>529944.74</v>
      </c>
      <c r="Z28" s="45">
        <v>1935825.9199999999</v>
      </c>
      <c r="AA28" s="44">
        <v>385152.14</v>
      </c>
      <c r="AB28" s="44">
        <v>445662.04</v>
      </c>
      <c r="AC28" s="44">
        <v>513924.52</v>
      </c>
      <c r="AD28" s="45">
        <v>1344738.7</v>
      </c>
      <c r="AE28" s="44">
        <v>13550</v>
      </c>
      <c r="AF28" s="44">
        <v>13834</v>
      </c>
      <c r="AG28" s="44">
        <v>14180</v>
      </c>
      <c r="AH28" s="45">
        <v>41564</v>
      </c>
      <c r="AI28" s="44">
        <v>2604345.71</v>
      </c>
      <c r="AJ28" s="44">
        <v>62074.36</v>
      </c>
      <c r="AK28" s="44">
        <v>63396.56</v>
      </c>
      <c r="AL28" s="45">
        <v>2729816.63</v>
      </c>
    </row>
    <row r="29" spans="1:38" s="31" customFormat="1" ht="10.199999999999999">
      <c r="A29" s="38"/>
    </row>
    <row r="30" spans="1:38" s="31" customFormat="1" ht="10.199999999999999">
      <c r="A30" s="38"/>
      <c r="B30" s="47" t="s">
        <v>84</v>
      </c>
      <c r="C30" s="44">
        <f>-'[22]2016-2018 Service Fees'!E15</f>
        <v>-22078950.59</v>
      </c>
      <c r="D30" s="44">
        <f>-'[22]2016-2018 Service Fees'!F15</f>
        <v>-22711492.57</v>
      </c>
      <c r="E30" s="44">
        <f>-'[22]2016-2018 Service Fees'!G15</f>
        <v>-23396657.119999997</v>
      </c>
      <c r="F30" s="45"/>
      <c r="G30" s="44"/>
      <c r="H30" s="44"/>
      <c r="I30" s="44"/>
      <c r="J30" s="45"/>
      <c r="K30" s="44"/>
      <c r="L30" s="44"/>
      <c r="M30" s="44"/>
      <c r="N30" s="45"/>
      <c r="O30" s="44"/>
      <c r="P30" s="44"/>
      <c r="Q30" s="44"/>
      <c r="R30" s="45"/>
      <c r="S30" s="44"/>
      <c r="T30" s="44"/>
      <c r="U30" s="44"/>
      <c r="V30" s="45"/>
      <c r="W30" s="44"/>
      <c r="X30" s="44"/>
      <c r="Y30" s="44"/>
      <c r="Z30" s="45"/>
      <c r="AA30" s="44"/>
      <c r="AB30" s="44"/>
      <c r="AC30" s="44"/>
      <c r="AD30" s="45"/>
      <c r="AE30" s="44"/>
      <c r="AF30" s="44"/>
      <c r="AG30" s="44"/>
      <c r="AH30" s="45"/>
      <c r="AI30" s="44"/>
      <c r="AJ30" s="44"/>
      <c r="AK30" s="44"/>
      <c r="AL30" s="45"/>
    </row>
    <row r="31" spans="1:38" s="31" customFormat="1" ht="10.199999999999999">
      <c r="A31" s="38"/>
    </row>
    <row r="32" spans="1:38" s="31" customFormat="1" ht="10.199999999999999">
      <c r="A32" s="38"/>
      <c r="B32" s="47" t="s">
        <v>85</v>
      </c>
      <c r="C32" s="44">
        <f>C28+C30</f>
        <v>48736509.039999992</v>
      </c>
      <c r="D32" s="44">
        <f>D28+D30</f>
        <v>47579963.580000006</v>
      </c>
      <c r="E32" s="44">
        <f>E28+E30</f>
        <v>47214253.789999999</v>
      </c>
      <c r="F32" s="45"/>
      <c r="G32" s="44">
        <f>G28+G30</f>
        <v>1129779.6499999999</v>
      </c>
      <c r="H32" s="44">
        <f>H28+H30</f>
        <v>1140694.4099999999</v>
      </c>
      <c r="I32" s="44">
        <f>I28+I30</f>
        <v>1154560.21</v>
      </c>
      <c r="J32" s="45"/>
      <c r="K32" s="44">
        <f>K28+K30</f>
        <v>2652779.17</v>
      </c>
      <c r="L32" s="44">
        <f>L28+L30</f>
        <v>2511946.96</v>
      </c>
      <c r="M32" s="44">
        <f>M28+M30</f>
        <v>2583866.2200000002</v>
      </c>
      <c r="N32" s="45"/>
      <c r="O32" s="44">
        <f>O28+O30</f>
        <v>1413393.31</v>
      </c>
      <c r="P32" s="44">
        <f>P28+P30</f>
        <v>1488010.84</v>
      </c>
      <c r="Q32" s="44">
        <f>Q28+Q30</f>
        <v>1525463.48</v>
      </c>
      <c r="R32" s="45"/>
      <c r="S32" s="44">
        <f>S28+S30</f>
        <v>206810.04</v>
      </c>
      <c r="T32" s="44">
        <f>T28+T30</f>
        <v>207487.47</v>
      </c>
      <c r="U32" s="44">
        <f>U28+U30</f>
        <v>212828.38</v>
      </c>
      <c r="V32" s="45"/>
      <c r="W32" s="44">
        <f>W28+W30</f>
        <v>843801.74</v>
      </c>
      <c r="X32" s="44">
        <f>X28+X30</f>
        <v>562079.43999999994</v>
      </c>
      <c r="Y32" s="44">
        <f>Y28+Y30</f>
        <v>529944.74</v>
      </c>
      <c r="Z32" s="45"/>
      <c r="AA32" s="44">
        <f>AA28+AA30</f>
        <v>385152.14</v>
      </c>
      <c r="AB32" s="44">
        <f>AB28+AB30</f>
        <v>445662.04</v>
      </c>
      <c r="AC32" s="44">
        <f>AC28+AC30</f>
        <v>513924.52</v>
      </c>
      <c r="AD32" s="45"/>
      <c r="AE32" s="44">
        <f>AE28+AE30</f>
        <v>13550</v>
      </c>
      <c r="AF32" s="44">
        <f>AF28+AF30</f>
        <v>13834</v>
      </c>
      <c r="AG32" s="44">
        <f>AG28+AG30</f>
        <v>14180</v>
      </c>
      <c r="AH32" s="45"/>
      <c r="AI32" s="44">
        <f>AI28+AI30</f>
        <v>2604345.71</v>
      </c>
      <c r="AJ32" s="44">
        <f>AJ28+AJ30</f>
        <v>62074.36</v>
      </c>
      <c r="AK32" s="44">
        <f>AK28+AK30</f>
        <v>63396.56</v>
      </c>
      <c r="AL32" s="45"/>
    </row>
    <row r="33" spans="1:53" ht="10.199999999999999">
      <c r="A33" s="38"/>
      <c r="B33" s="47" t="s">
        <v>86</v>
      </c>
      <c r="C33" s="44">
        <f>'[22]2016-2018 Unassigned'!E37</f>
        <v>3250964.0599999996</v>
      </c>
      <c r="D33" s="44">
        <f>'[22]2016-2018 Unassigned'!F37</f>
        <v>3606630.1100000003</v>
      </c>
      <c r="E33" s="44">
        <f>'[22]2016-2018 Unassigned'!G37</f>
        <v>2850043.66</v>
      </c>
      <c r="F33" s="45"/>
      <c r="G33" s="44">
        <f>'[22]2016-2018 Unassigned'!E40</f>
        <v>12151.68</v>
      </c>
      <c r="H33" s="44">
        <f>'[22]2016-2018 Unassigned'!F40</f>
        <v>12151.68</v>
      </c>
      <c r="I33" s="44">
        <f>'[22]2016-2018 Unassigned'!G40:G40</f>
        <v>12151.68</v>
      </c>
      <c r="J33" s="45"/>
      <c r="K33" s="44"/>
      <c r="L33" s="44"/>
      <c r="M33" s="44"/>
      <c r="N33" s="45"/>
      <c r="O33" s="44">
        <f>'[22]2016-2018 Unassigned'!E39</f>
        <v>67451.240000000005</v>
      </c>
      <c r="P33" s="44">
        <f>'[22]2016-2018 Unassigned'!F39</f>
        <v>0</v>
      </c>
      <c r="Q33" s="44">
        <f>'[22]2016-2018 Unassigned'!G39</f>
        <v>0</v>
      </c>
      <c r="R33" s="45"/>
      <c r="S33" s="44"/>
      <c r="T33" s="44"/>
      <c r="U33" s="44"/>
      <c r="V33" s="45"/>
      <c r="W33" s="44"/>
      <c r="X33" s="44"/>
      <c r="Y33" s="44"/>
      <c r="Z33" s="45"/>
      <c r="AA33" s="44"/>
      <c r="AB33" s="44"/>
      <c r="AC33" s="44"/>
      <c r="AD33" s="45"/>
      <c r="AE33" s="44"/>
      <c r="AF33" s="44"/>
      <c r="AG33" s="44"/>
      <c r="AH33" s="45"/>
      <c r="AI33" s="44">
        <f>'[22]2016-2018 Unassigned'!E38</f>
        <v>210827.36</v>
      </c>
      <c r="AJ33" s="44">
        <f>'[22]2016-2018 Unassigned'!F38</f>
        <v>0</v>
      </c>
      <c r="AK33" s="44">
        <f>'[22]2016-2018 Unassigned'!G38</f>
        <v>0</v>
      </c>
      <c r="AL33" s="45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0.199999999999999">
      <c r="A34" s="38"/>
      <c r="B34" s="47" t="s">
        <v>87</v>
      </c>
      <c r="C34" s="44">
        <f>6477021+70289</f>
        <v>6547310</v>
      </c>
      <c r="D34" s="44">
        <f>6499863+70289</f>
        <v>6570152</v>
      </c>
      <c r="E34" s="44">
        <f>7533396+80851</f>
        <v>7614247</v>
      </c>
      <c r="F34" s="45"/>
      <c r="G34" s="44">
        <f>48569</f>
        <v>48569</v>
      </c>
      <c r="H34" s="44">
        <f>48569</f>
        <v>48569</v>
      </c>
      <c r="I34" s="44">
        <f>55846</f>
        <v>55846</v>
      </c>
      <c r="J34" s="45"/>
      <c r="K34" s="44">
        <f>188971+4971</f>
        <v>193942</v>
      </c>
      <c r="L34" s="44">
        <f>188971+4971</f>
        <v>193942</v>
      </c>
      <c r="M34" s="44">
        <f>217239+5716</f>
        <v>222955</v>
      </c>
      <c r="N34" s="45"/>
      <c r="O34" s="44">
        <f>105114+(657406*0.39134)</f>
        <v>362383.26404000004</v>
      </c>
      <c r="P34" s="44">
        <f>105114+(657406*0.39986)</f>
        <v>367984.36316000001</v>
      </c>
      <c r="Q34" s="44">
        <f>120891+(756114*0.41289)</f>
        <v>433082.90946</v>
      </c>
      <c r="R34" s="45"/>
      <c r="S34" s="44">
        <f>12351</f>
        <v>12351</v>
      </c>
      <c r="T34" s="44">
        <f>12351</f>
        <v>12351</v>
      </c>
      <c r="U34" s="44">
        <f>14201</f>
        <v>14201</v>
      </c>
      <c r="V34" s="45"/>
      <c r="W34" s="44">
        <f>22297</f>
        <v>22297</v>
      </c>
      <c r="X34" s="44">
        <f>22297</f>
        <v>22297</v>
      </c>
      <c r="Y34" s="44">
        <f>25647</f>
        <v>25647</v>
      </c>
      <c r="Z34" s="45"/>
      <c r="AA34" s="44">
        <f>225054</f>
        <v>225054</v>
      </c>
      <c r="AB34" s="44">
        <v>225054</v>
      </c>
      <c r="AC34" s="44">
        <f>225054</f>
        <v>225054</v>
      </c>
      <c r="AD34" s="45"/>
      <c r="AE34" s="44"/>
      <c r="AF34" s="44"/>
      <c r="AG34" s="44"/>
      <c r="AH34" s="45"/>
      <c r="AI34" s="44"/>
      <c r="AJ34" s="44"/>
      <c r="AK34" s="44"/>
      <c r="AL34" s="45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0.199999999999999">
      <c r="C35" s="48">
        <f>SUM(C32:C34)</f>
        <v>58534783.099999994</v>
      </c>
      <c r="D35" s="48">
        <f>SUM(D32:D34)</f>
        <v>57756745.690000005</v>
      </c>
      <c r="E35" s="48">
        <f>SUM(E32:E34)</f>
        <v>57678544.450000003</v>
      </c>
      <c r="G35" s="48">
        <f>SUM(G32:G34)</f>
        <v>1190500.3299999998</v>
      </c>
      <c r="H35" s="48">
        <f>SUM(H32:H34)</f>
        <v>1201415.0899999999</v>
      </c>
      <c r="I35" s="48">
        <f>SUM(I32:I34)</f>
        <v>1222557.8899999999</v>
      </c>
      <c r="K35" s="48">
        <f>SUM(K32:K34)</f>
        <v>2846721.17</v>
      </c>
      <c r="L35" s="48">
        <f>SUM(L32:L34)</f>
        <v>2705888.96</v>
      </c>
      <c r="M35" s="48">
        <f>SUM(M32:M34)</f>
        <v>2806821.22</v>
      </c>
      <c r="O35" s="48">
        <f>SUM(O32:O34)</f>
        <v>1843227.8140400001</v>
      </c>
      <c r="P35" s="48">
        <f>SUM(P32:P34)</f>
        <v>1855995.20316</v>
      </c>
      <c r="Q35" s="48">
        <f>SUM(Q32:Q34)</f>
        <v>1958546.38946</v>
      </c>
      <c r="S35" s="48">
        <f>SUM(S32:S34)</f>
        <v>219161.04</v>
      </c>
      <c r="T35" s="48">
        <f>SUM(T32:T34)</f>
        <v>219838.47</v>
      </c>
      <c r="U35" s="48">
        <f>SUM(U32:U34)</f>
        <v>227029.38</v>
      </c>
      <c r="W35" s="48">
        <f>SUM(W32:W34)</f>
        <v>866098.74</v>
      </c>
      <c r="X35" s="48">
        <f>SUM(X32:X34)</f>
        <v>584376.43999999994</v>
      </c>
      <c r="Y35" s="48">
        <f>SUM(Y32:Y34)</f>
        <v>555591.74</v>
      </c>
      <c r="AA35" s="48">
        <f>SUM(AA32:AA34)</f>
        <v>610206.14</v>
      </c>
      <c r="AB35" s="48">
        <f>SUM(AB32:AB34)</f>
        <v>670716.04</v>
      </c>
      <c r="AC35" s="48">
        <f>SUM(AC32:AC34)</f>
        <v>738978.52</v>
      </c>
      <c r="AE35" s="48">
        <f>SUM(AE32:AE34)</f>
        <v>13550</v>
      </c>
      <c r="AF35" s="48">
        <f>SUM(AF32:AF34)</f>
        <v>13834</v>
      </c>
      <c r="AG35" s="48">
        <f>SUM(AG32:AG34)</f>
        <v>14180</v>
      </c>
      <c r="AI35" s="48">
        <f>SUM(AI32:AI34)</f>
        <v>2815173.07</v>
      </c>
      <c r="AJ35" s="48">
        <f>SUM(AJ32:AJ34)</f>
        <v>62074.36</v>
      </c>
      <c r="AK35" s="48">
        <f>SUM(AK32:AK34)</f>
        <v>63396.56</v>
      </c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>
      <c r="G36" s="76" t="s">
        <v>400</v>
      </c>
      <c r="H36" s="76" t="s">
        <v>401</v>
      </c>
      <c r="I36" s="76" t="s">
        <v>402</v>
      </c>
      <c r="J36" s="76"/>
      <c r="K36" s="76"/>
      <c r="L36" s="76"/>
      <c r="M36" s="76"/>
      <c r="N36" s="76"/>
      <c r="O36" s="76" t="s">
        <v>406</v>
      </c>
      <c r="P36" s="76" t="s">
        <v>407</v>
      </c>
      <c r="Q36" s="76" t="s">
        <v>408</v>
      </c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 t="s">
        <v>400</v>
      </c>
      <c r="AF36" s="76" t="s">
        <v>401</v>
      </c>
      <c r="AG36" s="76" t="s">
        <v>402</v>
      </c>
      <c r="AI36" s="76" t="s">
        <v>406</v>
      </c>
      <c r="AJ36" s="76" t="s">
        <v>407</v>
      </c>
      <c r="AK36" s="76" t="s">
        <v>408</v>
      </c>
    </row>
    <row r="37" spans="1:53"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  <row r="38" spans="1:53" ht="10.199999999999999">
      <c r="D38" s="49"/>
      <c r="E38" s="48"/>
      <c r="F38" s="48"/>
      <c r="G38" s="48">
        <f>G35+AE35</f>
        <v>1204050.3299999998</v>
      </c>
      <c r="H38" s="48">
        <f>H35+AF35</f>
        <v>1215249.0899999999</v>
      </c>
      <c r="I38" s="48">
        <f>I35+AG35</f>
        <v>1236737.8899999999</v>
      </c>
      <c r="O38" s="48">
        <f>O35+AI35</f>
        <v>4658400.8840399999</v>
      </c>
      <c r="P38" s="48">
        <f>P35+AJ35</f>
        <v>1918069.5631600001</v>
      </c>
      <c r="Q38" s="48">
        <f>Q35+AK35</f>
        <v>2021942.94946</v>
      </c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ht="10.199999999999999">
      <c r="D39" s="49"/>
      <c r="E39" s="48"/>
      <c r="F39" s="48"/>
      <c r="G39" s="77" t="s">
        <v>403</v>
      </c>
      <c r="H39" s="76" t="s">
        <v>404</v>
      </c>
      <c r="I39" s="76" t="s">
        <v>405</v>
      </c>
      <c r="O39" s="77" t="s">
        <v>409</v>
      </c>
      <c r="P39" s="76" t="s">
        <v>410</v>
      </c>
      <c r="Q39" s="76" t="s">
        <v>411</v>
      </c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ht="10.199999999999999">
      <c r="D40" s="49"/>
      <c r="E40" s="48"/>
      <c r="F40" s="48"/>
      <c r="G40" s="48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ht="10.199999999999999">
      <c r="D41" s="49"/>
      <c r="E41" s="48"/>
      <c r="F41" s="48"/>
      <c r="G41" s="48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</sheetData>
  <pageMargins left="0.7" right="0.7" top="0.75" bottom="0.75" header="0.3" footer="0.3"/>
  <pageSetup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"/>
  <sheetViews>
    <sheetView workbookViewId="0">
      <selection activeCell="B2" sqref="B2"/>
    </sheetView>
  </sheetViews>
  <sheetFormatPr defaultRowHeight="13.2"/>
  <cols>
    <col min="1" max="1" width="8.88671875" style="31" customWidth="1"/>
    <col min="2" max="2" width="35.5546875" style="31" customWidth="1"/>
    <col min="3" max="3" width="19.44140625" style="31" customWidth="1"/>
    <col min="4" max="4" width="34.33203125" style="31" customWidth="1"/>
    <col min="5" max="5" width="18.6640625" style="31" customWidth="1"/>
    <col min="6" max="7" width="11.88671875" style="31" customWidth="1"/>
    <col min="8" max="8" width="12.6640625" style="31" customWidth="1"/>
    <col min="9" max="9" width="9.5546875" style="31" customWidth="1"/>
    <col min="10" max="10" width="10.44140625" style="31" customWidth="1"/>
    <col min="11" max="11" width="19.88671875" style="31" customWidth="1"/>
    <col min="12" max="13" width="9.5546875" style="31" customWidth="1"/>
    <col min="14" max="14" width="10.44140625" style="31" customWidth="1"/>
    <col min="15" max="15" width="20.109375" customWidth="1"/>
    <col min="16" max="17" width="7.44140625" customWidth="1"/>
    <col min="18" max="18" width="8.6640625" customWidth="1"/>
    <col min="19" max="19" width="16.33203125" customWidth="1"/>
    <col min="20" max="21" width="8.6640625" customWidth="1"/>
    <col min="22" max="22" width="9.5546875" customWidth="1"/>
    <col min="23" max="23" width="21.33203125" customWidth="1"/>
    <col min="24" max="25" width="8.6640625" customWidth="1"/>
    <col min="26" max="26" width="9.5546875" customWidth="1"/>
    <col min="27" max="27" width="19.5546875" customWidth="1"/>
    <col min="28" max="29" width="9.5546875" customWidth="1"/>
    <col min="30" max="33" width="11.88671875" customWidth="1"/>
    <col min="34" max="35" width="12.6640625" customWidth="1"/>
    <col min="36" max="37" width="9.5546875" customWidth="1"/>
    <col min="38" max="38" width="11.88671875" customWidth="1"/>
    <col min="39" max="39" width="12.5546875" customWidth="1"/>
    <col min="40" max="45" width="11.88671875" customWidth="1"/>
    <col min="46" max="46" width="12.6640625" bestFit="1" customWidth="1"/>
    <col min="47" max="47" width="13.5546875" customWidth="1"/>
    <col min="48" max="48" width="11.88671875" bestFit="1" customWidth="1"/>
    <col min="49" max="49" width="12.6640625" bestFit="1" customWidth="1"/>
    <col min="54" max="256" width="9.109375" style="31"/>
    <col min="257" max="257" width="7.5546875" style="31" customWidth="1"/>
    <col min="258" max="258" width="35.5546875" style="31" customWidth="1"/>
    <col min="259" max="259" width="19.44140625" style="31" customWidth="1"/>
    <col min="260" max="260" width="34.33203125" style="31" customWidth="1"/>
    <col min="261" max="261" width="18.6640625" style="31" customWidth="1"/>
    <col min="262" max="263" width="11.88671875" style="31" customWidth="1"/>
    <col min="264" max="264" width="12.6640625" style="31" customWidth="1"/>
    <col min="265" max="265" width="9.5546875" style="31" customWidth="1"/>
    <col min="266" max="266" width="10.44140625" style="31" customWidth="1"/>
    <col min="267" max="267" width="19.88671875" style="31" customWidth="1"/>
    <col min="268" max="269" width="9.5546875" style="31" customWidth="1"/>
    <col min="270" max="270" width="10.44140625" style="31" customWidth="1"/>
    <col min="271" max="271" width="20.109375" style="31" customWidth="1"/>
    <col min="272" max="273" width="7.44140625" style="31" customWidth="1"/>
    <col min="274" max="274" width="8.6640625" style="31" customWidth="1"/>
    <col min="275" max="275" width="16.33203125" style="31" customWidth="1"/>
    <col min="276" max="277" width="8.6640625" style="31" customWidth="1"/>
    <col min="278" max="278" width="9.5546875" style="31" customWidth="1"/>
    <col min="279" max="279" width="21.33203125" style="31" customWidth="1"/>
    <col min="280" max="281" width="8.6640625" style="31" customWidth="1"/>
    <col min="282" max="282" width="9.5546875" style="31" customWidth="1"/>
    <col min="283" max="283" width="19.5546875" style="31" customWidth="1"/>
    <col min="284" max="285" width="9.5546875" style="31" customWidth="1"/>
    <col min="286" max="289" width="11.88671875" style="31" customWidth="1"/>
    <col min="290" max="291" width="12.6640625" style="31" customWidth="1"/>
    <col min="292" max="293" width="9.5546875" style="31" customWidth="1"/>
    <col min="294" max="294" width="11.88671875" style="31" customWidth="1"/>
    <col min="295" max="295" width="12.5546875" style="31" customWidth="1"/>
    <col min="296" max="301" width="11.88671875" style="31" customWidth="1"/>
    <col min="302" max="302" width="12.6640625" style="31" bestFit="1" customWidth="1"/>
    <col min="303" max="303" width="13.5546875" style="31" customWidth="1"/>
    <col min="304" max="304" width="11.88671875" style="31" bestFit="1" customWidth="1"/>
    <col min="305" max="305" width="12.6640625" style="31" bestFit="1" customWidth="1"/>
    <col min="306" max="512" width="9.109375" style="31"/>
    <col min="513" max="513" width="7.5546875" style="31" customWidth="1"/>
    <col min="514" max="514" width="35.5546875" style="31" customWidth="1"/>
    <col min="515" max="515" width="19.44140625" style="31" customWidth="1"/>
    <col min="516" max="516" width="34.33203125" style="31" customWidth="1"/>
    <col min="517" max="517" width="18.6640625" style="31" customWidth="1"/>
    <col min="518" max="519" width="11.88671875" style="31" customWidth="1"/>
    <col min="520" max="520" width="12.6640625" style="31" customWidth="1"/>
    <col min="521" max="521" width="9.5546875" style="31" customWidth="1"/>
    <col min="522" max="522" width="10.44140625" style="31" customWidth="1"/>
    <col min="523" max="523" width="19.88671875" style="31" customWidth="1"/>
    <col min="524" max="525" width="9.5546875" style="31" customWidth="1"/>
    <col min="526" max="526" width="10.44140625" style="31" customWidth="1"/>
    <col min="527" max="527" width="20.109375" style="31" customWidth="1"/>
    <col min="528" max="529" width="7.44140625" style="31" customWidth="1"/>
    <col min="530" max="530" width="8.6640625" style="31" customWidth="1"/>
    <col min="531" max="531" width="16.33203125" style="31" customWidth="1"/>
    <col min="532" max="533" width="8.6640625" style="31" customWidth="1"/>
    <col min="534" max="534" width="9.5546875" style="31" customWidth="1"/>
    <col min="535" max="535" width="21.33203125" style="31" customWidth="1"/>
    <col min="536" max="537" width="8.6640625" style="31" customWidth="1"/>
    <col min="538" max="538" width="9.5546875" style="31" customWidth="1"/>
    <col min="539" max="539" width="19.5546875" style="31" customWidth="1"/>
    <col min="540" max="541" width="9.5546875" style="31" customWidth="1"/>
    <col min="542" max="545" width="11.88671875" style="31" customWidth="1"/>
    <col min="546" max="547" width="12.6640625" style="31" customWidth="1"/>
    <col min="548" max="549" width="9.5546875" style="31" customWidth="1"/>
    <col min="550" max="550" width="11.88671875" style="31" customWidth="1"/>
    <col min="551" max="551" width="12.5546875" style="31" customWidth="1"/>
    <col min="552" max="557" width="11.88671875" style="31" customWidth="1"/>
    <col min="558" max="558" width="12.6640625" style="31" bestFit="1" customWidth="1"/>
    <col min="559" max="559" width="13.5546875" style="31" customWidth="1"/>
    <col min="560" max="560" width="11.88671875" style="31" bestFit="1" customWidth="1"/>
    <col min="561" max="561" width="12.6640625" style="31" bestFit="1" customWidth="1"/>
    <col min="562" max="768" width="9.109375" style="31"/>
    <col min="769" max="769" width="7.5546875" style="31" customWidth="1"/>
    <col min="770" max="770" width="35.5546875" style="31" customWidth="1"/>
    <col min="771" max="771" width="19.44140625" style="31" customWidth="1"/>
    <col min="772" max="772" width="34.33203125" style="31" customWidth="1"/>
    <col min="773" max="773" width="18.6640625" style="31" customWidth="1"/>
    <col min="774" max="775" width="11.88671875" style="31" customWidth="1"/>
    <col min="776" max="776" width="12.6640625" style="31" customWidth="1"/>
    <col min="777" max="777" width="9.5546875" style="31" customWidth="1"/>
    <col min="778" max="778" width="10.44140625" style="31" customWidth="1"/>
    <col min="779" max="779" width="19.88671875" style="31" customWidth="1"/>
    <col min="780" max="781" width="9.5546875" style="31" customWidth="1"/>
    <col min="782" max="782" width="10.44140625" style="31" customWidth="1"/>
    <col min="783" max="783" width="20.109375" style="31" customWidth="1"/>
    <col min="784" max="785" width="7.44140625" style="31" customWidth="1"/>
    <col min="786" max="786" width="8.6640625" style="31" customWidth="1"/>
    <col min="787" max="787" width="16.33203125" style="31" customWidth="1"/>
    <col min="788" max="789" width="8.6640625" style="31" customWidth="1"/>
    <col min="790" max="790" width="9.5546875" style="31" customWidth="1"/>
    <col min="791" max="791" width="21.33203125" style="31" customWidth="1"/>
    <col min="792" max="793" width="8.6640625" style="31" customWidth="1"/>
    <col min="794" max="794" width="9.5546875" style="31" customWidth="1"/>
    <col min="795" max="795" width="19.5546875" style="31" customWidth="1"/>
    <col min="796" max="797" width="9.5546875" style="31" customWidth="1"/>
    <col min="798" max="801" width="11.88671875" style="31" customWidth="1"/>
    <col min="802" max="803" width="12.6640625" style="31" customWidth="1"/>
    <col min="804" max="805" width="9.5546875" style="31" customWidth="1"/>
    <col min="806" max="806" width="11.88671875" style="31" customWidth="1"/>
    <col min="807" max="807" width="12.5546875" style="31" customWidth="1"/>
    <col min="808" max="813" width="11.88671875" style="31" customWidth="1"/>
    <col min="814" max="814" width="12.6640625" style="31" bestFit="1" customWidth="1"/>
    <col min="815" max="815" width="13.5546875" style="31" customWidth="1"/>
    <col min="816" max="816" width="11.88671875" style="31" bestFit="1" customWidth="1"/>
    <col min="817" max="817" width="12.6640625" style="31" bestFit="1" customWidth="1"/>
    <col min="818" max="1024" width="9.109375" style="31"/>
    <col min="1025" max="1025" width="7.5546875" style="31" customWidth="1"/>
    <col min="1026" max="1026" width="35.5546875" style="31" customWidth="1"/>
    <col min="1027" max="1027" width="19.44140625" style="31" customWidth="1"/>
    <col min="1028" max="1028" width="34.33203125" style="31" customWidth="1"/>
    <col min="1029" max="1029" width="18.6640625" style="31" customWidth="1"/>
    <col min="1030" max="1031" width="11.88671875" style="31" customWidth="1"/>
    <col min="1032" max="1032" width="12.6640625" style="31" customWidth="1"/>
    <col min="1033" max="1033" width="9.5546875" style="31" customWidth="1"/>
    <col min="1034" max="1034" width="10.44140625" style="31" customWidth="1"/>
    <col min="1035" max="1035" width="19.88671875" style="31" customWidth="1"/>
    <col min="1036" max="1037" width="9.5546875" style="31" customWidth="1"/>
    <col min="1038" max="1038" width="10.44140625" style="31" customWidth="1"/>
    <col min="1039" max="1039" width="20.109375" style="31" customWidth="1"/>
    <col min="1040" max="1041" width="7.44140625" style="31" customWidth="1"/>
    <col min="1042" max="1042" width="8.6640625" style="31" customWidth="1"/>
    <col min="1043" max="1043" width="16.33203125" style="31" customWidth="1"/>
    <col min="1044" max="1045" width="8.6640625" style="31" customWidth="1"/>
    <col min="1046" max="1046" width="9.5546875" style="31" customWidth="1"/>
    <col min="1047" max="1047" width="21.33203125" style="31" customWidth="1"/>
    <col min="1048" max="1049" width="8.6640625" style="31" customWidth="1"/>
    <col min="1050" max="1050" width="9.5546875" style="31" customWidth="1"/>
    <col min="1051" max="1051" width="19.5546875" style="31" customWidth="1"/>
    <col min="1052" max="1053" width="9.5546875" style="31" customWidth="1"/>
    <col min="1054" max="1057" width="11.88671875" style="31" customWidth="1"/>
    <col min="1058" max="1059" width="12.6640625" style="31" customWidth="1"/>
    <col min="1060" max="1061" width="9.5546875" style="31" customWidth="1"/>
    <col min="1062" max="1062" width="11.88671875" style="31" customWidth="1"/>
    <col min="1063" max="1063" width="12.5546875" style="31" customWidth="1"/>
    <col min="1064" max="1069" width="11.88671875" style="31" customWidth="1"/>
    <col min="1070" max="1070" width="12.6640625" style="31" bestFit="1" customWidth="1"/>
    <col min="1071" max="1071" width="13.5546875" style="31" customWidth="1"/>
    <col min="1072" max="1072" width="11.88671875" style="31" bestFit="1" customWidth="1"/>
    <col min="1073" max="1073" width="12.6640625" style="31" bestFit="1" customWidth="1"/>
    <col min="1074" max="1280" width="9.109375" style="31"/>
    <col min="1281" max="1281" width="7.5546875" style="31" customWidth="1"/>
    <col min="1282" max="1282" width="35.5546875" style="31" customWidth="1"/>
    <col min="1283" max="1283" width="19.44140625" style="31" customWidth="1"/>
    <col min="1284" max="1284" width="34.33203125" style="31" customWidth="1"/>
    <col min="1285" max="1285" width="18.6640625" style="31" customWidth="1"/>
    <col min="1286" max="1287" width="11.88671875" style="31" customWidth="1"/>
    <col min="1288" max="1288" width="12.6640625" style="31" customWidth="1"/>
    <col min="1289" max="1289" width="9.5546875" style="31" customWidth="1"/>
    <col min="1290" max="1290" width="10.44140625" style="31" customWidth="1"/>
    <col min="1291" max="1291" width="19.88671875" style="31" customWidth="1"/>
    <col min="1292" max="1293" width="9.5546875" style="31" customWidth="1"/>
    <col min="1294" max="1294" width="10.44140625" style="31" customWidth="1"/>
    <col min="1295" max="1295" width="20.109375" style="31" customWidth="1"/>
    <col min="1296" max="1297" width="7.44140625" style="31" customWidth="1"/>
    <col min="1298" max="1298" width="8.6640625" style="31" customWidth="1"/>
    <col min="1299" max="1299" width="16.33203125" style="31" customWidth="1"/>
    <col min="1300" max="1301" width="8.6640625" style="31" customWidth="1"/>
    <col min="1302" max="1302" width="9.5546875" style="31" customWidth="1"/>
    <col min="1303" max="1303" width="21.33203125" style="31" customWidth="1"/>
    <col min="1304" max="1305" width="8.6640625" style="31" customWidth="1"/>
    <col min="1306" max="1306" width="9.5546875" style="31" customWidth="1"/>
    <col min="1307" max="1307" width="19.5546875" style="31" customWidth="1"/>
    <col min="1308" max="1309" width="9.5546875" style="31" customWidth="1"/>
    <col min="1310" max="1313" width="11.88671875" style="31" customWidth="1"/>
    <col min="1314" max="1315" width="12.6640625" style="31" customWidth="1"/>
    <col min="1316" max="1317" width="9.5546875" style="31" customWidth="1"/>
    <col min="1318" max="1318" width="11.88671875" style="31" customWidth="1"/>
    <col min="1319" max="1319" width="12.5546875" style="31" customWidth="1"/>
    <col min="1320" max="1325" width="11.88671875" style="31" customWidth="1"/>
    <col min="1326" max="1326" width="12.6640625" style="31" bestFit="1" customWidth="1"/>
    <col min="1327" max="1327" width="13.5546875" style="31" customWidth="1"/>
    <col min="1328" max="1328" width="11.88671875" style="31" bestFit="1" customWidth="1"/>
    <col min="1329" max="1329" width="12.6640625" style="31" bestFit="1" customWidth="1"/>
    <col min="1330" max="1536" width="9.109375" style="31"/>
    <col min="1537" max="1537" width="7.5546875" style="31" customWidth="1"/>
    <col min="1538" max="1538" width="35.5546875" style="31" customWidth="1"/>
    <col min="1539" max="1539" width="19.44140625" style="31" customWidth="1"/>
    <col min="1540" max="1540" width="34.33203125" style="31" customWidth="1"/>
    <col min="1541" max="1541" width="18.6640625" style="31" customWidth="1"/>
    <col min="1542" max="1543" width="11.88671875" style="31" customWidth="1"/>
    <col min="1544" max="1544" width="12.6640625" style="31" customWidth="1"/>
    <col min="1545" max="1545" width="9.5546875" style="31" customWidth="1"/>
    <col min="1546" max="1546" width="10.44140625" style="31" customWidth="1"/>
    <col min="1547" max="1547" width="19.88671875" style="31" customWidth="1"/>
    <col min="1548" max="1549" width="9.5546875" style="31" customWidth="1"/>
    <col min="1550" max="1550" width="10.44140625" style="31" customWidth="1"/>
    <col min="1551" max="1551" width="20.109375" style="31" customWidth="1"/>
    <col min="1552" max="1553" width="7.44140625" style="31" customWidth="1"/>
    <col min="1554" max="1554" width="8.6640625" style="31" customWidth="1"/>
    <col min="1555" max="1555" width="16.33203125" style="31" customWidth="1"/>
    <col min="1556" max="1557" width="8.6640625" style="31" customWidth="1"/>
    <col min="1558" max="1558" width="9.5546875" style="31" customWidth="1"/>
    <col min="1559" max="1559" width="21.33203125" style="31" customWidth="1"/>
    <col min="1560" max="1561" width="8.6640625" style="31" customWidth="1"/>
    <col min="1562" max="1562" width="9.5546875" style="31" customWidth="1"/>
    <col min="1563" max="1563" width="19.5546875" style="31" customWidth="1"/>
    <col min="1564" max="1565" width="9.5546875" style="31" customWidth="1"/>
    <col min="1566" max="1569" width="11.88671875" style="31" customWidth="1"/>
    <col min="1570" max="1571" width="12.6640625" style="31" customWidth="1"/>
    <col min="1572" max="1573" width="9.5546875" style="31" customWidth="1"/>
    <col min="1574" max="1574" width="11.88671875" style="31" customWidth="1"/>
    <col min="1575" max="1575" width="12.5546875" style="31" customWidth="1"/>
    <col min="1576" max="1581" width="11.88671875" style="31" customWidth="1"/>
    <col min="1582" max="1582" width="12.6640625" style="31" bestFit="1" customWidth="1"/>
    <col min="1583" max="1583" width="13.5546875" style="31" customWidth="1"/>
    <col min="1584" max="1584" width="11.88671875" style="31" bestFit="1" customWidth="1"/>
    <col min="1585" max="1585" width="12.6640625" style="31" bestFit="1" customWidth="1"/>
    <col min="1586" max="1792" width="9.109375" style="31"/>
    <col min="1793" max="1793" width="7.5546875" style="31" customWidth="1"/>
    <col min="1794" max="1794" width="35.5546875" style="31" customWidth="1"/>
    <col min="1795" max="1795" width="19.44140625" style="31" customWidth="1"/>
    <col min="1796" max="1796" width="34.33203125" style="31" customWidth="1"/>
    <col min="1797" max="1797" width="18.6640625" style="31" customWidth="1"/>
    <col min="1798" max="1799" width="11.88671875" style="31" customWidth="1"/>
    <col min="1800" max="1800" width="12.6640625" style="31" customWidth="1"/>
    <col min="1801" max="1801" width="9.5546875" style="31" customWidth="1"/>
    <col min="1802" max="1802" width="10.44140625" style="31" customWidth="1"/>
    <col min="1803" max="1803" width="19.88671875" style="31" customWidth="1"/>
    <col min="1804" max="1805" width="9.5546875" style="31" customWidth="1"/>
    <col min="1806" max="1806" width="10.44140625" style="31" customWidth="1"/>
    <col min="1807" max="1807" width="20.109375" style="31" customWidth="1"/>
    <col min="1808" max="1809" width="7.44140625" style="31" customWidth="1"/>
    <col min="1810" max="1810" width="8.6640625" style="31" customWidth="1"/>
    <col min="1811" max="1811" width="16.33203125" style="31" customWidth="1"/>
    <col min="1812" max="1813" width="8.6640625" style="31" customWidth="1"/>
    <col min="1814" max="1814" width="9.5546875" style="31" customWidth="1"/>
    <col min="1815" max="1815" width="21.33203125" style="31" customWidth="1"/>
    <col min="1816" max="1817" width="8.6640625" style="31" customWidth="1"/>
    <col min="1818" max="1818" width="9.5546875" style="31" customWidth="1"/>
    <col min="1819" max="1819" width="19.5546875" style="31" customWidth="1"/>
    <col min="1820" max="1821" width="9.5546875" style="31" customWidth="1"/>
    <col min="1822" max="1825" width="11.88671875" style="31" customWidth="1"/>
    <col min="1826" max="1827" width="12.6640625" style="31" customWidth="1"/>
    <col min="1828" max="1829" width="9.5546875" style="31" customWidth="1"/>
    <col min="1830" max="1830" width="11.88671875" style="31" customWidth="1"/>
    <col min="1831" max="1831" width="12.5546875" style="31" customWidth="1"/>
    <col min="1832" max="1837" width="11.88671875" style="31" customWidth="1"/>
    <col min="1838" max="1838" width="12.6640625" style="31" bestFit="1" customWidth="1"/>
    <col min="1839" max="1839" width="13.5546875" style="31" customWidth="1"/>
    <col min="1840" max="1840" width="11.88671875" style="31" bestFit="1" customWidth="1"/>
    <col min="1841" max="1841" width="12.6640625" style="31" bestFit="1" customWidth="1"/>
    <col min="1842" max="2048" width="9.109375" style="31"/>
    <col min="2049" max="2049" width="7.5546875" style="31" customWidth="1"/>
    <col min="2050" max="2050" width="35.5546875" style="31" customWidth="1"/>
    <col min="2051" max="2051" width="19.44140625" style="31" customWidth="1"/>
    <col min="2052" max="2052" width="34.33203125" style="31" customWidth="1"/>
    <col min="2053" max="2053" width="18.6640625" style="31" customWidth="1"/>
    <col min="2054" max="2055" width="11.88671875" style="31" customWidth="1"/>
    <col min="2056" max="2056" width="12.6640625" style="31" customWidth="1"/>
    <col min="2057" max="2057" width="9.5546875" style="31" customWidth="1"/>
    <col min="2058" max="2058" width="10.44140625" style="31" customWidth="1"/>
    <col min="2059" max="2059" width="19.88671875" style="31" customWidth="1"/>
    <col min="2060" max="2061" width="9.5546875" style="31" customWidth="1"/>
    <col min="2062" max="2062" width="10.44140625" style="31" customWidth="1"/>
    <col min="2063" max="2063" width="20.109375" style="31" customWidth="1"/>
    <col min="2064" max="2065" width="7.44140625" style="31" customWidth="1"/>
    <col min="2066" max="2066" width="8.6640625" style="31" customWidth="1"/>
    <col min="2067" max="2067" width="16.33203125" style="31" customWidth="1"/>
    <col min="2068" max="2069" width="8.6640625" style="31" customWidth="1"/>
    <col min="2070" max="2070" width="9.5546875" style="31" customWidth="1"/>
    <col min="2071" max="2071" width="21.33203125" style="31" customWidth="1"/>
    <col min="2072" max="2073" width="8.6640625" style="31" customWidth="1"/>
    <col min="2074" max="2074" width="9.5546875" style="31" customWidth="1"/>
    <col min="2075" max="2075" width="19.5546875" style="31" customWidth="1"/>
    <col min="2076" max="2077" width="9.5546875" style="31" customWidth="1"/>
    <col min="2078" max="2081" width="11.88671875" style="31" customWidth="1"/>
    <col min="2082" max="2083" width="12.6640625" style="31" customWidth="1"/>
    <col min="2084" max="2085" width="9.5546875" style="31" customWidth="1"/>
    <col min="2086" max="2086" width="11.88671875" style="31" customWidth="1"/>
    <col min="2087" max="2087" width="12.5546875" style="31" customWidth="1"/>
    <col min="2088" max="2093" width="11.88671875" style="31" customWidth="1"/>
    <col min="2094" max="2094" width="12.6640625" style="31" bestFit="1" customWidth="1"/>
    <col min="2095" max="2095" width="13.5546875" style="31" customWidth="1"/>
    <col min="2096" max="2096" width="11.88671875" style="31" bestFit="1" customWidth="1"/>
    <col min="2097" max="2097" width="12.6640625" style="31" bestFit="1" customWidth="1"/>
    <col min="2098" max="2304" width="9.109375" style="31"/>
    <col min="2305" max="2305" width="7.5546875" style="31" customWidth="1"/>
    <col min="2306" max="2306" width="35.5546875" style="31" customWidth="1"/>
    <col min="2307" max="2307" width="19.44140625" style="31" customWidth="1"/>
    <col min="2308" max="2308" width="34.33203125" style="31" customWidth="1"/>
    <col min="2309" max="2309" width="18.6640625" style="31" customWidth="1"/>
    <col min="2310" max="2311" width="11.88671875" style="31" customWidth="1"/>
    <col min="2312" max="2312" width="12.6640625" style="31" customWidth="1"/>
    <col min="2313" max="2313" width="9.5546875" style="31" customWidth="1"/>
    <col min="2314" max="2314" width="10.44140625" style="31" customWidth="1"/>
    <col min="2315" max="2315" width="19.88671875" style="31" customWidth="1"/>
    <col min="2316" max="2317" width="9.5546875" style="31" customWidth="1"/>
    <col min="2318" max="2318" width="10.44140625" style="31" customWidth="1"/>
    <col min="2319" max="2319" width="20.109375" style="31" customWidth="1"/>
    <col min="2320" max="2321" width="7.44140625" style="31" customWidth="1"/>
    <col min="2322" max="2322" width="8.6640625" style="31" customWidth="1"/>
    <col min="2323" max="2323" width="16.33203125" style="31" customWidth="1"/>
    <col min="2324" max="2325" width="8.6640625" style="31" customWidth="1"/>
    <col min="2326" max="2326" width="9.5546875" style="31" customWidth="1"/>
    <col min="2327" max="2327" width="21.33203125" style="31" customWidth="1"/>
    <col min="2328" max="2329" width="8.6640625" style="31" customWidth="1"/>
    <col min="2330" max="2330" width="9.5546875" style="31" customWidth="1"/>
    <col min="2331" max="2331" width="19.5546875" style="31" customWidth="1"/>
    <col min="2332" max="2333" width="9.5546875" style="31" customWidth="1"/>
    <col min="2334" max="2337" width="11.88671875" style="31" customWidth="1"/>
    <col min="2338" max="2339" width="12.6640625" style="31" customWidth="1"/>
    <col min="2340" max="2341" width="9.5546875" style="31" customWidth="1"/>
    <col min="2342" max="2342" width="11.88671875" style="31" customWidth="1"/>
    <col min="2343" max="2343" width="12.5546875" style="31" customWidth="1"/>
    <col min="2344" max="2349" width="11.88671875" style="31" customWidth="1"/>
    <col min="2350" max="2350" width="12.6640625" style="31" bestFit="1" customWidth="1"/>
    <col min="2351" max="2351" width="13.5546875" style="31" customWidth="1"/>
    <col min="2352" max="2352" width="11.88671875" style="31" bestFit="1" customWidth="1"/>
    <col min="2353" max="2353" width="12.6640625" style="31" bestFit="1" customWidth="1"/>
    <col min="2354" max="2560" width="9.109375" style="31"/>
    <col min="2561" max="2561" width="7.5546875" style="31" customWidth="1"/>
    <col min="2562" max="2562" width="35.5546875" style="31" customWidth="1"/>
    <col min="2563" max="2563" width="19.44140625" style="31" customWidth="1"/>
    <col min="2564" max="2564" width="34.33203125" style="31" customWidth="1"/>
    <col min="2565" max="2565" width="18.6640625" style="31" customWidth="1"/>
    <col min="2566" max="2567" width="11.88671875" style="31" customWidth="1"/>
    <col min="2568" max="2568" width="12.6640625" style="31" customWidth="1"/>
    <col min="2569" max="2569" width="9.5546875" style="31" customWidth="1"/>
    <col min="2570" max="2570" width="10.44140625" style="31" customWidth="1"/>
    <col min="2571" max="2571" width="19.88671875" style="31" customWidth="1"/>
    <col min="2572" max="2573" width="9.5546875" style="31" customWidth="1"/>
    <col min="2574" max="2574" width="10.44140625" style="31" customWidth="1"/>
    <col min="2575" max="2575" width="20.109375" style="31" customWidth="1"/>
    <col min="2576" max="2577" width="7.44140625" style="31" customWidth="1"/>
    <col min="2578" max="2578" width="8.6640625" style="31" customWidth="1"/>
    <col min="2579" max="2579" width="16.33203125" style="31" customWidth="1"/>
    <col min="2580" max="2581" width="8.6640625" style="31" customWidth="1"/>
    <col min="2582" max="2582" width="9.5546875" style="31" customWidth="1"/>
    <col min="2583" max="2583" width="21.33203125" style="31" customWidth="1"/>
    <col min="2584" max="2585" width="8.6640625" style="31" customWidth="1"/>
    <col min="2586" max="2586" width="9.5546875" style="31" customWidth="1"/>
    <col min="2587" max="2587" width="19.5546875" style="31" customWidth="1"/>
    <col min="2588" max="2589" width="9.5546875" style="31" customWidth="1"/>
    <col min="2590" max="2593" width="11.88671875" style="31" customWidth="1"/>
    <col min="2594" max="2595" width="12.6640625" style="31" customWidth="1"/>
    <col min="2596" max="2597" width="9.5546875" style="31" customWidth="1"/>
    <col min="2598" max="2598" width="11.88671875" style="31" customWidth="1"/>
    <col min="2599" max="2599" width="12.5546875" style="31" customWidth="1"/>
    <col min="2600" max="2605" width="11.88671875" style="31" customWidth="1"/>
    <col min="2606" max="2606" width="12.6640625" style="31" bestFit="1" customWidth="1"/>
    <col min="2607" max="2607" width="13.5546875" style="31" customWidth="1"/>
    <col min="2608" max="2608" width="11.88671875" style="31" bestFit="1" customWidth="1"/>
    <col min="2609" max="2609" width="12.6640625" style="31" bestFit="1" customWidth="1"/>
    <col min="2610" max="2816" width="9.109375" style="31"/>
    <col min="2817" max="2817" width="7.5546875" style="31" customWidth="1"/>
    <col min="2818" max="2818" width="35.5546875" style="31" customWidth="1"/>
    <col min="2819" max="2819" width="19.44140625" style="31" customWidth="1"/>
    <col min="2820" max="2820" width="34.33203125" style="31" customWidth="1"/>
    <col min="2821" max="2821" width="18.6640625" style="31" customWidth="1"/>
    <col min="2822" max="2823" width="11.88671875" style="31" customWidth="1"/>
    <col min="2824" max="2824" width="12.6640625" style="31" customWidth="1"/>
    <col min="2825" max="2825" width="9.5546875" style="31" customWidth="1"/>
    <col min="2826" max="2826" width="10.44140625" style="31" customWidth="1"/>
    <col min="2827" max="2827" width="19.88671875" style="31" customWidth="1"/>
    <col min="2828" max="2829" width="9.5546875" style="31" customWidth="1"/>
    <col min="2830" max="2830" width="10.44140625" style="31" customWidth="1"/>
    <col min="2831" max="2831" width="20.109375" style="31" customWidth="1"/>
    <col min="2832" max="2833" width="7.44140625" style="31" customWidth="1"/>
    <col min="2834" max="2834" width="8.6640625" style="31" customWidth="1"/>
    <col min="2835" max="2835" width="16.33203125" style="31" customWidth="1"/>
    <col min="2836" max="2837" width="8.6640625" style="31" customWidth="1"/>
    <col min="2838" max="2838" width="9.5546875" style="31" customWidth="1"/>
    <col min="2839" max="2839" width="21.33203125" style="31" customWidth="1"/>
    <col min="2840" max="2841" width="8.6640625" style="31" customWidth="1"/>
    <col min="2842" max="2842" width="9.5546875" style="31" customWidth="1"/>
    <col min="2843" max="2843" width="19.5546875" style="31" customWidth="1"/>
    <col min="2844" max="2845" width="9.5546875" style="31" customWidth="1"/>
    <col min="2846" max="2849" width="11.88671875" style="31" customWidth="1"/>
    <col min="2850" max="2851" width="12.6640625" style="31" customWidth="1"/>
    <col min="2852" max="2853" width="9.5546875" style="31" customWidth="1"/>
    <col min="2854" max="2854" width="11.88671875" style="31" customWidth="1"/>
    <col min="2855" max="2855" width="12.5546875" style="31" customWidth="1"/>
    <col min="2856" max="2861" width="11.88671875" style="31" customWidth="1"/>
    <col min="2862" max="2862" width="12.6640625" style="31" bestFit="1" customWidth="1"/>
    <col min="2863" max="2863" width="13.5546875" style="31" customWidth="1"/>
    <col min="2864" max="2864" width="11.88671875" style="31" bestFit="1" customWidth="1"/>
    <col min="2865" max="2865" width="12.6640625" style="31" bestFit="1" customWidth="1"/>
    <col min="2866" max="3072" width="9.109375" style="31"/>
    <col min="3073" max="3073" width="7.5546875" style="31" customWidth="1"/>
    <col min="3074" max="3074" width="35.5546875" style="31" customWidth="1"/>
    <col min="3075" max="3075" width="19.44140625" style="31" customWidth="1"/>
    <col min="3076" max="3076" width="34.33203125" style="31" customWidth="1"/>
    <col min="3077" max="3077" width="18.6640625" style="31" customWidth="1"/>
    <col min="3078" max="3079" width="11.88671875" style="31" customWidth="1"/>
    <col min="3080" max="3080" width="12.6640625" style="31" customWidth="1"/>
    <col min="3081" max="3081" width="9.5546875" style="31" customWidth="1"/>
    <col min="3082" max="3082" width="10.44140625" style="31" customWidth="1"/>
    <col min="3083" max="3083" width="19.88671875" style="31" customWidth="1"/>
    <col min="3084" max="3085" width="9.5546875" style="31" customWidth="1"/>
    <col min="3086" max="3086" width="10.44140625" style="31" customWidth="1"/>
    <col min="3087" max="3087" width="20.109375" style="31" customWidth="1"/>
    <col min="3088" max="3089" width="7.44140625" style="31" customWidth="1"/>
    <col min="3090" max="3090" width="8.6640625" style="31" customWidth="1"/>
    <col min="3091" max="3091" width="16.33203125" style="31" customWidth="1"/>
    <col min="3092" max="3093" width="8.6640625" style="31" customWidth="1"/>
    <col min="3094" max="3094" width="9.5546875" style="31" customWidth="1"/>
    <col min="3095" max="3095" width="21.33203125" style="31" customWidth="1"/>
    <col min="3096" max="3097" width="8.6640625" style="31" customWidth="1"/>
    <col min="3098" max="3098" width="9.5546875" style="31" customWidth="1"/>
    <col min="3099" max="3099" width="19.5546875" style="31" customWidth="1"/>
    <col min="3100" max="3101" width="9.5546875" style="31" customWidth="1"/>
    <col min="3102" max="3105" width="11.88671875" style="31" customWidth="1"/>
    <col min="3106" max="3107" width="12.6640625" style="31" customWidth="1"/>
    <col min="3108" max="3109" width="9.5546875" style="31" customWidth="1"/>
    <col min="3110" max="3110" width="11.88671875" style="31" customWidth="1"/>
    <col min="3111" max="3111" width="12.5546875" style="31" customWidth="1"/>
    <col min="3112" max="3117" width="11.88671875" style="31" customWidth="1"/>
    <col min="3118" max="3118" width="12.6640625" style="31" bestFit="1" customWidth="1"/>
    <col min="3119" max="3119" width="13.5546875" style="31" customWidth="1"/>
    <col min="3120" max="3120" width="11.88671875" style="31" bestFit="1" customWidth="1"/>
    <col min="3121" max="3121" width="12.6640625" style="31" bestFit="1" customWidth="1"/>
    <col min="3122" max="3328" width="9.109375" style="31"/>
    <col min="3329" max="3329" width="7.5546875" style="31" customWidth="1"/>
    <col min="3330" max="3330" width="35.5546875" style="31" customWidth="1"/>
    <col min="3331" max="3331" width="19.44140625" style="31" customWidth="1"/>
    <col min="3332" max="3332" width="34.33203125" style="31" customWidth="1"/>
    <col min="3333" max="3333" width="18.6640625" style="31" customWidth="1"/>
    <col min="3334" max="3335" width="11.88671875" style="31" customWidth="1"/>
    <col min="3336" max="3336" width="12.6640625" style="31" customWidth="1"/>
    <col min="3337" max="3337" width="9.5546875" style="31" customWidth="1"/>
    <col min="3338" max="3338" width="10.44140625" style="31" customWidth="1"/>
    <col min="3339" max="3339" width="19.88671875" style="31" customWidth="1"/>
    <col min="3340" max="3341" width="9.5546875" style="31" customWidth="1"/>
    <col min="3342" max="3342" width="10.44140625" style="31" customWidth="1"/>
    <col min="3343" max="3343" width="20.109375" style="31" customWidth="1"/>
    <col min="3344" max="3345" width="7.44140625" style="31" customWidth="1"/>
    <col min="3346" max="3346" width="8.6640625" style="31" customWidth="1"/>
    <col min="3347" max="3347" width="16.33203125" style="31" customWidth="1"/>
    <col min="3348" max="3349" width="8.6640625" style="31" customWidth="1"/>
    <col min="3350" max="3350" width="9.5546875" style="31" customWidth="1"/>
    <col min="3351" max="3351" width="21.33203125" style="31" customWidth="1"/>
    <col min="3352" max="3353" width="8.6640625" style="31" customWidth="1"/>
    <col min="3354" max="3354" width="9.5546875" style="31" customWidth="1"/>
    <col min="3355" max="3355" width="19.5546875" style="31" customWidth="1"/>
    <col min="3356" max="3357" width="9.5546875" style="31" customWidth="1"/>
    <col min="3358" max="3361" width="11.88671875" style="31" customWidth="1"/>
    <col min="3362" max="3363" width="12.6640625" style="31" customWidth="1"/>
    <col min="3364" max="3365" width="9.5546875" style="31" customWidth="1"/>
    <col min="3366" max="3366" width="11.88671875" style="31" customWidth="1"/>
    <col min="3367" max="3367" width="12.5546875" style="31" customWidth="1"/>
    <col min="3368" max="3373" width="11.88671875" style="31" customWidth="1"/>
    <col min="3374" max="3374" width="12.6640625" style="31" bestFit="1" customWidth="1"/>
    <col min="3375" max="3375" width="13.5546875" style="31" customWidth="1"/>
    <col min="3376" max="3376" width="11.88671875" style="31" bestFit="1" customWidth="1"/>
    <col min="3377" max="3377" width="12.6640625" style="31" bestFit="1" customWidth="1"/>
    <col min="3378" max="3584" width="9.109375" style="31"/>
    <col min="3585" max="3585" width="7.5546875" style="31" customWidth="1"/>
    <col min="3586" max="3586" width="35.5546875" style="31" customWidth="1"/>
    <col min="3587" max="3587" width="19.44140625" style="31" customWidth="1"/>
    <col min="3588" max="3588" width="34.33203125" style="31" customWidth="1"/>
    <col min="3589" max="3589" width="18.6640625" style="31" customWidth="1"/>
    <col min="3590" max="3591" width="11.88671875" style="31" customWidth="1"/>
    <col min="3592" max="3592" width="12.6640625" style="31" customWidth="1"/>
    <col min="3593" max="3593" width="9.5546875" style="31" customWidth="1"/>
    <col min="3594" max="3594" width="10.44140625" style="31" customWidth="1"/>
    <col min="3595" max="3595" width="19.88671875" style="31" customWidth="1"/>
    <col min="3596" max="3597" width="9.5546875" style="31" customWidth="1"/>
    <col min="3598" max="3598" width="10.44140625" style="31" customWidth="1"/>
    <col min="3599" max="3599" width="20.109375" style="31" customWidth="1"/>
    <col min="3600" max="3601" width="7.44140625" style="31" customWidth="1"/>
    <col min="3602" max="3602" width="8.6640625" style="31" customWidth="1"/>
    <col min="3603" max="3603" width="16.33203125" style="31" customWidth="1"/>
    <col min="3604" max="3605" width="8.6640625" style="31" customWidth="1"/>
    <col min="3606" max="3606" width="9.5546875" style="31" customWidth="1"/>
    <col min="3607" max="3607" width="21.33203125" style="31" customWidth="1"/>
    <col min="3608" max="3609" width="8.6640625" style="31" customWidth="1"/>
    <col min="3610" max="3610" width="9.5546875" style="31" customWidth="1"/>
    <col min="3611" max="3611" width="19.5546875" style="31" customWidth="1"/>
    <col min="3612" max="3613" width="9.5546875" style="31" customWidth="1"/>
    <col min="3614" max="3617" width="11.88671875" style="31" customWidth="1"/>
    <col min="3618" max="3619" width="12.6640625" style="31" customWidth="1"/>
    <col min="3620" max="3621" width="9.5546875" style="31" customWidth="1"/>
    <col min="3622" max="3622" width="11.88671875" style="31" customWidth="1"/>
    <col min="3623" max="3623" width="12.5546875" style="31" customWidth="1"/>
    <col min="3624" max="3629" width="11.88671875" style="31" customWidth="1"/>
    <col min="3630" max="3630" width="12.6640625" style="31" bestFit="1" customWidth="1"/>
    <col min="3631" max="3631" width="13.5546875" style="31" customWidth="1"/>
    <col min="3632" max="3632" width="11.88671875" style="31" bestFit="1" customWidth="1"/>
    <col min="3633" max="3633" width="12.6640625" style="31" bestFit="1" customWidth="1"/>
    <col min="3634" max="3840" width="9.109375" style="31"/>
    <col min="3841" max="3841" width="7.5546875" style="31" customWidth="1"/>
    <col min="3842" max="3842" width="35.5546875" style="31" customWidth="1"/>
    <col min="3843" max="3843" width="19.44140625" style="31" customWidth="1"/>
    <col min="3844" max="3844" width="34.33203125" style="31" customWidth="1"/>
    <col min="3845" max="3845" width="18.6640625" style="31" customWidth="1"/>
    <col min="3846" max="3847" width="11.88671875" style="31" customWidth="1"/>
    <col min="3848" max="3848" width="12.6640625" style="31" customWidth="1"/>
    <col min="3849" max="3849" width="9.5546875" style="31" customWidth="1"/>
    <col min="3850" max="3850" width="10.44140625" style="31" customWidth="1"/>
    <col min="3851" max="3851" width="19.88671875" style="31" customWidth="1"/>
    <col min="3852" max="3853" width="9.5546875" style="31" customWidth="1"/>
    <col min="3854" max="3854" width="10.44140625" style="31" customWidth="1"/>
    <col min="3855" max="3855" width="20.109375" style="31" customWidth="1"/>
    <col min="3856" max="3857" width="7.44140625" style="31" customWidth="1"/>
    <col min="3858" max="3858" width="8.6640625" style="31" customWidth="1"/>
    <col min="3859" max="3859" width="16.33203125" style="31" customWidth="1"/>
    <col min="3860" max="3861" width="8.6640625" style="31" customWidth="1"/>
    <col min="3862" max="3862" width="9.5546875" style="31" customWidth="1"/>
    <col min="3863" max="3863" width="21.33203125" style="31" customWidth="1"/>
    <col min="3864" max="3865" width="8.6640625" style="31" customWidth="1"/>
    <col min="3866" max="3866" width="9.5546875" style="31" customWidth="1"/>
    <col min="3867" max="3867" width="19.5546875" style="31" customWidth="1"/>
    <col min="3868" max="3869" width="9.5546875" style="31" customWidth="1"/>
    <col min="3870" max="3873" width="11.88671875" style="31" customWidth="1"/>
    <col min="3874" max="3875" width="12.6640625" style="31" customWidth="1"/>
    <col min="3876" max="3877" width="9.5546875" style="31" customWidth="1"/>
    <col min="3878" max="3878" width="11.88671875" style="31" customWidth="1"/>
    <col min="3879" max="3879" width="12.5546875" style="31" customWidth="1"/>
    <col min="3880" max="3885" width="11.88671875" style="31" customWidth="1"/>
    <col min="3886" max="3886" width="12.6640625" style="31" bestFit="1" customWidth="1"/>
    <col min="3887" max="3887" width="13.5546875" style="31" customWidth="1"/>
    <col min="3888" max="3888" width="11.88671875" style="31" bestFit="1" customWidth="1"/>
    <col min="3889" max="3889" width="12.6640625" style="31" bestFit="1" customWidth="1"/>
    <col min="3890" max="4096" width="9.109375" style="31"/>
    <col min="4097" max="4097" width="7.5546875" style="31" customWidth="1"/>
    <col min="4098" max="4098" width="35.5546875" style="31" customWidth="1"/>
    <col min="4099" max="4099" width="19.44140625" style="31" customWidth="1"/>
    <col min="4100" max="4100" width="34.33203125" style="31" customWidth="1"/>
    <col min="4101" max="4101" width="18.6640625" style="31" customWidth="1"/>
    <col min="4102" max="4103" width="11.88671875" style="31" customWidth="1"/>
    <col min="4104" max="4104" width="12.6640625" style="31" customWidth="1"/>
    <col min="4105" max="4105" width="9.5546875" style="31" customWidth="1"/>
    <col min="4106" max="4106" width="10.44140625" style="31" customWidth="1"/>
    <col min="4107" max="4107" width="19.88671875" style="31" customWidth="1"/>
    <col min="4108" max="4109" width="9.5546875" style="31" customWidth="1"/>
    <col min="4110" max="4110" width="10.44140625" style="31" customWidth="1"/>
    <col min="4111" max="4111" width="20.109375" style="31" customWidth="1"/>
    <col min="4112" max="4113" width="7.44140625" style="31" customWidth="1"/>
    <col min="4114" max="4114" width="8.6640625" style="31" customWidth="1"/>
    <col min="4115" max="4115" width="16.33203125" style="31" customWidth="1"/>
    <col min="4116" max="4117" width="8.6640625" style="31" customWidth="1"/>
    <col min="4118" max="4118" width="9.5546875" style="31" customWidth="1"/>
    <col min="4119" max="4119" width="21.33203125" style="31" customWidth="1"/>
    <col min="4120" max="4121" width="8.6640625" style="31" customWidth="1"/>
    <col min="4122" max="4122" width="9.5546875" style="31" customWidth="1"/>
    <col min="4123" max="4123" width="19.5546875" style="31" customWidth="1"/>
    <col min="4124" max="4125" width="9.5546875" style="31" customWidth="1"/>
    <col min="4126" max="4129" width="11.88671875" style="31" customWidth="1"/>
    <col min="4130" max="4131" width="12.6640625" style="31" customWidth="1"/>
    <col min="4132" max="4133" width="9.5546875" style="31" customWidth="1"/>
    <col min="4134" max="4134" width="11.88671875" style="31" customWidth="1"/>
    <col min="4135" max="4135" width="12.5546875" style="31" customWidth="1"/>
    <col min="4136" max="4141" width="11.88671875" style="31" customWidth="1"/>
    <col min="4142" max="4142" width="12.6640625" style="31" bestFit="1" customWidth="1"/>
    <col min="4143" max="4143" width="13.5546875" style="31" customWidth="1"/>
    <col min="4144" max="4144" width="11.88671875" style="31" bestFit="1" customWidth="1"/>
    <col min="4145" max="4145" width="12.6640625" style="31" bestFit="1" customWidth="1"/>
    <col min="4146" max="4352" width="9.109375" style="31"/>
    <col min="4353" max="4353" width="7.5546875" style="31" customWidth="1"/>
    <col min="4354" max="4354" width="35.5546875" style="31" customWidth="1"/>
    <col min="4355" max="4355" width="19.44140625" style="31" customWidth="1"/>
    <col min="4356" max="4356" width="34.33203125" style="31" customWidth="1"/>
    <col min="4357" max="4357" width="18.6640625" style="31" customWidth="1"/>
    <col min="4358" max="4359" width="11.88671875" style="31" customWidth="1"/>
    <col min="4360" max="4360" width="12.6640625" style="31" customWidth="1"/>
    <col min="4361" max="4361" width="9.5546875" style="31" customWidth="1"/>
    <col min="4362" max="4362" width="10.44140625" style="31" customWidth="1"/>
    <col min="4363" max="4363" width="19.88671875" style="31" customWidth="1"/>
    <col min="4364" max="4365" width="9.5546875" style="31" customWidth="1"/>
    <col min="4366" max="4366" width="10.44140625" style="31" customWidth="1"/>
    <col min="4367" max="4367" width="20.109375" style="31" customWidth="1"/>
    <col min="4368" max="4369" width="7.44140625" style="31" customWidth="1"/>
    <col min="4370" max="4370" width="8.6640625" style="31" customWidth="1"/>
    <col min="4371" max="4371" width="16.33203125" style="31" customWidth="1"/>
    <col min="4372" max="4373" width="8.6640625" style="31" customWidth="1"/>
    <col min="4374" max="4374" width="9.5546875" style="31" customWidth="1"/>
    <col min="4375" max="4375" width="21.33203125" style="31" customWidth="1"/>
    <col min="4376" max="4377" width="8.6640625" style="31" customWidth="1"/>
    <col min="4378" max="4378" width="9.5546875" style="31" customWidth="1"/>
    <col min="4379" max="4379" width="19.5546875" style="31" customWidth="1"/>
    <col min="4380" max="4381" width="9.5546875" style="31" customWidth="1"/>
    <col min="4382" max="4385" width="11.88671875" style="31" customWidth="1"/>
    <col min="4386" max="4387" width="12.6640625" style="31" customWidth="1"/>
    <col min="4388" max="4389" width="9.5546875" style="31" customWidth="1"/>
    <col min="4390" max="4390" width="11.88671875" style="31" customWidth="1"/>
    <col min="4391" max="4391" width="12.5546875" style="31" customWidth="1"/>
    <col min="4392" max="4397" width="11.88671875" style="31" customWidth="1"/>
    <col min="4398" max="4398" width="12.6640625" style="31" bestFit="1" customWidth="1"/>
    <col min="4399" max="4399" width="13.5546875" style="31" customWidth="1"/>
    <col min="4400" max="4400" width="11.88671875" style="31" bestFit="1" customWidth="1"/>
    <col min="4401" max="4401" width="12.6640625" style="31" bestFit="1" customWidth="1"/>
    <col min="4402" max="4608" width="9.109375" style="31"/>
    <col min="4609" max="4609" width="7.5546875" style="31" customWidth="1"/>
    <col min="4610" max="4610" width="35.5546875" style="31" customWidth="1"/>
    <col min="4611" max="4611" width="19.44140625" style="31" customWidth="1"/>
    <col min="4612" max="4612" width="34.33203125" style="31" customWidth="1"/>
    <col min="4613" max="4613" width="18.6640625" style="31" customWidth="1"/>
    <col min="4614" max="4615" width="11.88671875" style="31" customWidth="1"/>
    <col min="4616" max="4616" width="12.6640625" style="31" customWidth="1"/>
    <col min="4617" max="4617" width="9.5546875" style="31" customWidth="1"/>
    <col min="4618" max="4618" width="10.44140625" style="31" customWidth="1"/>
    <col min="4619" max="4619" width="19.88671875" style="31" customWidth="1"/>
    <col min="4620" max="4621" width="9.5546875" style="31" customWidth="1"/>
    <col min="4622" max="4622" width="10.44140625" style="31" customWidth="1"/>
    <col min="4623" max="4623" width="20.109375" style="31" customWidth="1"/>
    <col min="4624" max="4625" width="7.44140625" style="31" customWidth="1"/>
    <col min="4626" max="4626" width="8.6640625" style="31" customWidth="1"/>
    <col min="4627" max="4627" width="16.33203125" style="31" customWidth="1"/>
    <col min="4628" max="4629" width="8.6640625" style="31" customWidth="1"/>
    <col min="4630" max="4630" width="9.5546875" style="31" customWidth="1"/>
    <col min="4631" max="4631" width="21.33203125" style="31" customWidth="1"/>
    <col min="4632" max="4633" width="8.6640625" style="31" customWidth="1"/>
    <col min="4634" max="4634" width="9.5546875" style="31" customWidth="1"/>
    <col min="4635" max="4635" width="19.5546875" style="31" customWidth="1"/>
    <col min="4636" max="4637" width="9.5546875" style="31" customWidth="1"/>
    <col min="4638" max="4641" width="11.88671875" style="31" customWidth="1"/>
    <col min="4642" max="4643" width="12.6640625" style="31" customWidth="1"/>
    <col min="4644" max="4645" width="9.5546875" style="31" customWidth="1"/>
    <col min="4646" max="4646" width="11.88671875" style="31" customWidth="1"/>
    <col min="4647" max="4647" width="12.5546875" style="31" customWidth="1"/>
    <col min="4648" max="4653" width="11.88671875" style="31" customWidth="1"/>
    <col min="4654" max="4654" width="12.6640625" style="31" bestFit="1" customWidth="1"/>
    <col min="4655" max="4655" width="13.5546875" style="31" customWidth="1"/>
    <col min="4656" max="4656" width="11.88671875" style="31" bestFit="1" customWidth="1"/>
    <col min="4657" max="4657" width="12.6640625" style="31" bestFit="1" customWidth="1"/>
    <col min="4658" max="4864" width="9.109375" style="31"/>
    <col min="4865" max="4865" width="7.5546875" style="31" customWidth="1"/>
    <col min="4866" max="4866" width="35.5546875" style="31" customWidth="1"/>
    <col min="4867" max="4867" width="19.44140625" style="31" customWidth="1"/>
    <col min="4868" max="4868" width="34.33203125" style="31" customWidth="1"/>
    <col min="4869" max="4869" width="18.6640625" style="31" customWidth="1"/>
    <col min="4870" max="4871" width="11.88671875" style="31" customWidth="1"/>
    <col min="4872" max="4872" width="12.6640625" style="31" customWidth="1"/>
    <col min="4873" max="4873" width="9.5546875" style="31" customWidth="1"/>
    <col min="4874" max="4874" width="10.44140625" style="31" customWidth="1"/>
    <col min="4875" max="4875" width="19.88671875" style="31" customWidth="1"/>
    <col min="4876" max="4877" width="9.5546875" style="31" customWidth="1"/>
    <col min="4878" max="4878" width="10.44140625" style="31" customWidth="1"/>
    <col min="4879" max="4879" width="20.109375" style="31" customWidth="1"/>
    <col min="4880" max="4881" width="7.44140625" style="31" customWidth="1"/>
    <col min="4882" max="4882" width="8.6640625" style="31" customWidth="1"/>
    <col min="4883" max="4883" width="16.33203125" style="31" customWidth="1"/>
    <col min="4884" max="4885" width="8.6640625" style="31" customWidth="1"/>
    <col min="4886" max="4886" width="9.5546875" style="31" customWidth="1"/>
    <col min="4887" max="4887" width="21.33203125" style="31" customWidth="1"/>
    <col min="4888" max="4889" width="8.6640625" style="31" customWidth="1"/>
    <col min="4890" max="4890" width="9.5546875" style="31" customWidth="1"/>
    <col min="4891" max="4891" width="19.5546875" style="31" customWidth="1"/>
    <col min="4892" max="4893" width="9.5546875" style="31" customWidth="1"/>
    <col min="4894" max="4897" width="11.88671875" style="31" customWidth="1"/>
    <col min="4898" max="4899" width="12.6640625" style="31" customWidth="1"/>
    <col min="4900" max="4901" width="9.5546875" style="31" customWidth="1"/>
    <col min="4902" max="4902" width="11.88671875" style="31" customWidth="1"/>
    <col min="4903" max="4903" width="12.5546875" style="31" customWidth="1"/>
    <col min="4904" max="4909" width="11.88671875" style="31" customWidth="1"/>
    <col min="4910" max="4910" width="12.6640625" style="31" bestFit="1" customWidth="1"/>
    <col min="4911" max="4911" width="13.5546875" style="31" customWidth="1"/>
    <col min="4912" max="4912" width="11.88671875" style="31" bestFit="1" customWidth="1"/>
    <col min="4913" max="4913" width="12.6640625" style="31" bestFit="1" customWidth="1"/>
    <col min="4914" max="5120" width="9.109375" style="31"/>
    <col min="5121" max="5121" width="7.5546875" style="31" customWidth="1"/>
    <col min="5122" max="5122" width="35.5546875" style="31" customWidth="1"/>
    <col min="5123" max="5123" width="19.44140625" style="31" customWidth="1"/>
    <col min="5124" max="5124" width="34.33203125" style="31" customWidth="1"/>
    <col min="5125" max="5125" width="18.6640625" style="31" customWidth="1"/>
    <col min="5126" max="5127" width="11.88671875" style="31" customWidth="1"/>
    <col min="5128" max="5128" width="12.6640625" style="31" customWidth="1"/>
    <col min="5129" max="5129" width="9.5546875" style="31" customWidth="1"/>
    <col min="5130" max="5130" width="10.44140625" style="31" customWidth="1"/>
    <col min="5131" max="5131" width="19.88671875" style="31" customWidth="1"/>
    <col min="5132" max="5133" width="9.5546875" style="31" customWidth="1"/>
    <col min="5134" max="5134" width="10.44140625" style="31" customWidth="1"/>
    <col min="5135" max="5135" width="20.109375" style="31" customWidth="1"/>
    <col min="5136" max="5137" width="7.44140625" style="31" customWidth="1"/>
    <col min="5138" max="5138" width="8.6640625" style="31" customWidth="1"/>
    <col min="5139" max="5139" width="16.33203125" style="31" customWidth="1"/>
    <col min="5140" max="5141" width="8.6640625" style="31" customWidth="1"/>
    <col min="5142" max="5142" width="9.5546875" style="31" customWidth="1"/>
    <col min="5143" max="5143" width="21.33203125" style="31" customWidth="1"/>
    <col min="5144" max="5145" width="8.6640625" style="31" customWidth="1"/>
    <col min="5146" max="5146" width="9.5546875" style="31" customWidth="1"/>
    <col min="5147" max="5147" width="19.5546875" style="31" customWidth="1"/>
    <col min="5148" max="5149" width="9.5546875" style="31" customWidth="1"/>
    <col min="5150" max="5153" width="11.88671875" style="31" customWidth="1"/>
    <col min="5154" max="5155" width="12.6640625" style="31" customWidth="1"/>
    <col min="5156" max="5157" width="9.5546875" style="31" customWidth="1"/>
    <col min="5158" max="5158" width="11.88671875" style="31" customWidth="1"/>
    <col min="5159" max="5159" width="12.5546875" style="31" customWidth="1"/>
    <col min="5160" max="5165" width="11.88671875" style="31" customWidth="1"/>
    <col min="5166" max="5166" width="12.6640625" style="31" bestFit="1" customWidth="1"/>
    <col min="5167" max="5167" width="13.5546875" style="31" customWidth="1"/>
    <col min="5168" max="5168" width="11.88671875" style="31" bestFit="1" customWidth="1"/>
    <col min="5169" max="5169" width="12.6640625" style="31" bestFit="1" customWidth="1"/>
    <col min="5170" max="5376" width="9.109375" style="31"/>
    <col min="5377" max="5377" width="7.5546875" style="31" customWidth="1"/>
    <col min="5378" max="5378" width="35.5546875" style="31" customWidth="1"/>
    <col min="5379" max="5379" width="19.44140625" style="31" customWidth="1"/>
    <col min="5380" max="5380" width="34.33203125" style="31" customWidth="1"/>
    <col min="5381" max="5381" width="18.6640625" style="31" customWidth="1"/>
    <col min="5382" max="5383" width="11.88671875" style="31" customWidth="1"/>
    <col min="5384" max="5384" width="12.6640625" style="31" customWidth="1"/>
    <col min="5385" max="5385" width="9.5546875" style="31" customWidth="1"/>
    <col min="5386" max="5386" width="10.44140625" style="31" customWidth="1"/>
    <col min="5387" max="5387" width="19.88671875" style="31" customWidth="1"/>
    <col min="5388" max="5389" width="9.5546875" style="31" customWidth="1"/>
    <col min="5390" max="5390" width="10.44140625" style="31" customWidth="1"/>
    <col min="5391" max="5391" width="20.109375" style="31" customWidth="1"/>
    <col min="5392" max="5393" width="7.44140625" style="31" customWidth="1"/>
    <col min="5394" max="5394" width="8.6640625" style="31" customWidth="1"/>
    <col min="5395" max="5395" width="16.33203125" style="31" customWidth="1"/>
    <col min="5396" max="5397" width="8.6640625" style="31" customWidth="1"/>
    <col min="5398" max="5398" width="9.5546875" style="31" customWidth="1"/>
    <col min="5399" max="5399" width="21.33203125" style="31" customWidth="1"/>
    <col min="5400" max="5401" width="8.6640625" style="31" customWidth="1"/>
    <col min="5402" max="5402" width="9.5546875" style="31" customWidth="1"/>
    <col min="5403" max="5403" width="19.5546875" style="31" customWidth="1"/>
    <col min="5404" max="5405" width="9.5546875" style="31" customWidth="1"/>
    <col min="5406" max="5409" width="11.88671875" style="31" customWidth="1"/>
    <col min="5410" max="5411" width="12.6640625" style="31" customWidth="1"/>
    <col min="5412" max="5413" width="9.5546875" style="31" customWidth="1"/>
    <col min="5414" max="5414" width="11.88671875" style="31" customWidth="1"/>
    <col min="5415" max="5415" width="12.5546875" style="31" customWidth="1"/>
    <col min="5416" max="5421" width="11.88671875" style="31" customWidth="1"/>
    <col min="5422" max="5422" width="12.6640625" style="31" bestFit="1" customWidth="1"/>
    <col min="5423" max="5423" width="13.5546875" style="31" customWidth="1"/>
    <col min="5424" max="5424" width="11.88671875" style="31" bestFit="1" customWidth="1"/>
    <col min="5425" max="5425" width="12.6640625" style="31" bestFit="1" customWidth="1"/>
    <col min="5426" max="5632" width="9.109375" style="31"/>
    <col min="5633" max="5633" width="7.5546875" style="31" customWidth="1"/>
    <col min="5634" max="5634" width="35.5546875" style="31" customWidth="1"/>
    <col min="5635" max="5635" width="19.44140625" style="31" customWidth="1"/>
    <col min="5636" max="5636" width="34.33203125" style="31" customWidth="1"/>
    <col min="5637" max="5637" width="18.6640625" style="31" customWidth="1"/>
    <col min="5638" max="5639" width="11.88671875" style="31" customWidth="1"/>
    <col min="5640" max="5640" width="12.6640625" style="31" customWidth="1"/>
    <col min="5641" max="5641" width="9.5546875" style="31" customWidth="1"/>
    <col min="5642" max="5642" width="10.44140625" style="31" customWidth="1"/>
    <col min="5643" max="5643" width="19.88671875" style="31" customWidth="1"/>
    <col min="5644" max="5645" width="9.5546875" style="31" customWidth="1"/>
    <col min="5646" max="5646" width="10.44140625" style="31" customWidth="1"/>
    <col min="5647" max="5647" width="20.109375" style="31" customWidth="1"/>
    <col min="5648" max="5649" width="7.44140625" style="31" customWidth="1"/>
    <col min="5650" max="5650" width="8.6640625" style="31" customWidth="1"/>
    <col min="5651" max="5651" width="16.33203125" style="31" customWidth="1"/>
    <col min="5652" max="5653" width="8.6640625" style="31" customWidth="1"/>
    <col min="5654" max="5654" width="9.5546875" style="31" customWidth="1"/>
    <col min="5655" max="5655" width="21.33203125" style="31" customWidth="1"/>
    <col min="5656" max="5657" width="8.6640625" style="31" customWidth="1"/>
    <col min="5658" max="5658" width="9.5546875" style="31" customWidth="1"/>
    <col min="5659" max="5659" width="19.5546875" style="31" customWidth="1"/>
    <col min="5660" max="5661" width="9.5546875" style="31" customWidth="1"/>
    <col min="5662" max="5665" width="11.88671875" style="31" customWidth="1"/>
    <col min="5666" max="5667" width="12.6640625" style="31" customWidth="1"/>
    <col min="5668" max="5669" width="9.5546875" style="31" customWidth="1"/>
    <col min="5670" max="5670" width="11.88671875" style="31" customWidth="1"/>
    <col min="5671" max="5671" width="12.5546875" style="31" customWidth="1"/>
    <col min="5672" max="5677" width="11.88671875" style="31" customWidth="1"/>
    <col min="5678" max="5678" width="12.6640625" style="31" bestFit="1" customWidth="1"/>
    <col min="5679" max="5679" width="13.5546875" style="31" customWidth="1"/>
    <col min="5680" max="5680" width="11.88671875" style="31" bestFit="1" customWidth="1"/>
    <col min="5681" max="5681" width="12.6640625" style="31" bestFit="1" customWidth="1"/>
    <col min="5682" max="5888" width="9.109375" style="31"/>
    <col min="5889" max="5889" width="7.5546875" style="31" customWidth="1"/>
    <col min="5890" max="5890" width="35.5546875" style="31" customWidth="1"/>
    <col min="5891" max="5891" width="19.44140625" style="31" customWidth="1"/>
    <col min="5892" max="5892" width="34.33203125" style="31" customWidth="1"/>
    <col min="5893" max="5893" width="18.6640625" style="31" customWidth="1"/>
    <col min="5894" max="5895" width="11.88671875" style="31" customWidth="1"/>
    <col min="5896" max="5896" width="12.6640625" style="31" customWidth="1"/>
    <col min="5897" max="5897" width="9.5546875" style="31" customWidth="1"/>
    <col min="5898" max="5898" width="10.44140625" style="31" customWidth="1"/>
    <col min="5899" max="5899" width="19.88671875" style="31" customWidth="1"/>
    <col min="5900" max="5901" width="9.5546875" style="31" customWidth="1"/>
    <col min="5902" max="5902" width="10.44140625" style="31" customWidth="1"/>
    <col min="5903" max="5903" width="20.109375" style="31" customWidth="1"/>
    <col min="5904" max="5905" width="7.44140625" style="31" customWidth="1"/>
    <col min="5906" max="5906" width="8.6640625" style="31" customWidth="1"/>
    <col min="5907" max="5907" width="16.33203125" style="31" customWidth="1"/>
    <col min="5908" max="5909" width="8.6640625" style="31" customWidth="1"/>
    <col min="5910" max="5910" width="9.5546875" style="31" customWidth="1"/>
    <col min="5911" max="5911" width="21.33203125" style="31" customWidth="1"/>
    <col min="5912" max="5913" width="8.6640625" style="31" customWidth="1"/>
    <col min="5914" max="5914" width="9.5546875" style="31" customWidth="1"/>
    <col min="5915" max="5915" width="19.5546875" style="31" customWidth="1"/>
    <col min="5916" max="5917" width="9.5546875" style="31" customWidth="1"/>
    <col min="5918" max="5921" width="11.88671875" style="31" customWidth="1"/>
    <col min="5922" max="5923" width="12.6640625" style="31" customWidth="1"/>
    <col min="5924" max="5925" width="9.5546875" style="31" customWidth="1"/>
    <col min="5926" max="5926" width="11.88671875" style="31" customWidth="1"/>
    <col min="5927" max="5927" width="12.5546875" style="31" customWidth="1"/>
    <col min="5928" max="5933" width="11.88671875" style="31" customWidth="1"/>
    <col min="5934" max="5934" width="12.6640625" style="31" bestFit="1" customWidth="1"/>
    <col min="5935" max="5935" width="13.5546875" style="31" customWidth="1"/>
    <col min="5936" max="5936" width="11.88671875" style="31" bestFit="1" customWidth="1"/>
    <col min="5937" max="5937" width="12.6640625" style="31" bestFit="1" customWidth="1"/>
    <col min="5938" max="6144" width="9.109375" style="31"/>
    <col min="6145" max="6145" width="7.5546875" style="31" customWidth="1"/>
    <col min="6146" max="6146" width="35.5546875" style="31" customWidth="1"/>
    <col min="6147" max="6147" width="19.44140625" style="31" customWidth="1"/>
    <col min="6148" max="6148" width="34.33203125" style="31" customWidth="1"/>
    <col min="6149" max="6149" width="18.6640625" style="31" customWidth="1"/>
    <col min="6150" max="6151" width="11.88671875" style="31" customWidth="1"/>
    <col min="6152" max="6152" width="12.6640625" style="31" customWidth="1"/>
    <col min="6153" max="6153" width="9.5546875" style="31" customWidth="1"/>
    <col min="6154" max="6154" width="10.44140625" style="31" customWidth="1"/>
    <col min="6155" max="6155" width="19.88671875" style="31" customWidth="1"/>
    <col min="6156" max="6157" width="9.5546875" style="31" customWidth="1"/>
    <col min="6158" max="6158" width="10.44140625" style="31" customWidth="1"/>
    <col min="6159" max="6159" width="20.109375" style="31" customWidth="1"/>
    <col min="6160" max="6161" width="7.44140625" style="31" customWidth="1"/>
    <col min="6162" max="6162" width="8.6640625" style="31" customWidth="1"/>
    <col min="6163" max="6163" width="16.33203125" style="31" customWidth="1"/>
    <col min="6164" max="6165" width="8.6640625" style="31" customWidth="1"/>
    <col min="6166" max="6166" width="9.5546875" style="31" customWidth="1"/>
    <col min="6167" max="6167" width="21.33203125" style="31" customWidth="1"/>
    <col min="6168" max="6169" width="8.6640625" style="31" customWidth="1"/>
    <col min="6170" max="6170" width="9.5546875" style="31" customWidth="1"/>
    <col min="6171" max="6171" width="19.5546875" style="31" customWidth="1"/>
    <col min="6172" max="6173" width="9.5546875" style="31" customWidth="1"/>
    <col min="6174" max="6177" width="11.88671875" style="31" customWidth="1"/>
    <col min="6178" max="6179" width="12.6640625" style="31" customWidth="1"/>
    <col min="6180" max="6181" width="9.5546875" style="31" customWidth="1"/>
    <col min="6182" max="6182" width="11.88671875" style="31" customWidth="1"/>
    <col min="6183" max="6183" width="12.5546875" style="31" customWidth="1"/>
    <col min="6184" max="6189" width="11.88671875" style="31" customWidth="1"/>
    <col min="6190" max="6190" width="12.6640625" style="31" bestFit="1" customWidth="1"/>
    <col min="6191" max="6191" width="13.5546875" style="31" customWidth="1"/>
    <col min="6192" max="6192" width="11.88671875" style="31" bestFit="1" customWidth="1"/>
    <col min="6193" max="6193" width="12.6640625" style="31" bestFit="1" customWidth="1"/>
    <col min="6194" max="6400" width="9.109375" style="31"/>
    <col min="6401" max="6401" width="7.5546875" style="31" customWidth="1"/>
    <col min="6402" max="6402" width="35.5546875" style="31" customWidth="1"/>
    <col min="6403" max="6403" width="19.44140625" style="31" customWidth="1"/>
    <col min="6404" max="6404" width="34.33203125" style="31" customWidth="1"/>
    <col min="6405" max="6405" width="18.6640625" style="31" customWidth="1"/>
    <col min="6406" max="6407" width="11.88671875" style="31" customWidth="1"/>
    <col min="6408" max="6408" width="12.6640625" style="31" customWidth="1"/>
    <col min="6409" max="6409" width="9.5546875" style="31" customWidth="1"/>
    <col min="6410" max="6410" width="10.44140625" style="31" customWidth="1"/>
    <col min="6411" max="6411" width="19.88671875" style="31" customWidth="1"/>
    <col min="6412" max="6413" width="9.5546875" style="31" customWidth="1"/>
    <col min="6414" max="6414" width="10.44140625" style="31" customWidth="1"/>
    <col min="6415" max="6415" width="20.109375" style="31" customWidth="1"/>
    <col min="6416" max="6417" width="7.44140625" style="31" customWidth="1"/>
    <col min="6418" max="6418" width="8.6640625" style="31" customWidth="1"/>
    <col min="6419" max="6419" width="16.33203125" style="31" customWidth="1"/>
    <col min="6420" max="6421" width="8.6640625" style="31" customWidth="1"/>
    <col min="6422" max="6422" width="9.5546875" style="31" customWidth="1"/>
    <col min="6423" max="6423" width="21.33203125" style="31" customWidth="1"/>
    <col min="6424" max="6425" width="8.6640625" style="31" customWidth="1"/>
    <col min="6426" max="6426" width="9.5546875" style="31" customWidth="1"/>
    <col min="6427" max="6427" width="19.5546875" style="31" customWidth="1"/>
    <col min="6428" max="6429" width="9.5546875" style="31" customWidth="1"/>
    <col min="6430" max="6433" width="11.88671875" style="31" customWidth="1"/>
    <col min="6434" max="6435" width="12.6640625" style="31" customWidth="1"/>
    <col min="6436" max="6437" width="9.5546875" style="31" customWidth="1"/>
    <col min="6438" max="6438" width="11.88671875" style="31" customWidth="1"/>
    <col min="6439" max="6439" width="12.5546875" style="31" customWidth="1"/>
    <col min="6440" max="6445" width="11.88671875" style="31" customWidth="1"/>
    <col min="6446" max="6446" width="12.6640625" style="31" bestFit="1" customWidth="1"/>
    <col min="6447" max="6447" width="13.5546875" style="31" customWidth="1"/>
    <col min="6448" max="6448" width="11.88671875" style="31" bestFit="1" customWidth="1"/>
    <col min="6449" max="6449" width="12.6640625" style="31" bestFit="1" customWidth="1"/>
    <col min="6450" max="6656" width="9.109375" style="31"/>
    <col min="6657" max="6657" width="7.5546875" style="31" customWidth="1"/>
    <col min="6658" max="6658" width="35.5546875" style="31" customWidth="1"/>
    <col min="6659" max="6659" width="19.44140625" style="31" customWidth="1"/>
    <col min="6660" max="6660" width="34.33203125" style="31" customWidth="1"/>
    <col min="6661" max="6661" width="18.6640625" style="31" customWidth="1"/>
    <col min="6662" max="6663" width="11.88671875" style="31" customWidth="1"/>
    <col min="6664" max="6664" width="12.6640625" style="31" customWidth="1"/>
    <col min="6665" max="6665" width="9.5546875" style="31" customWidth="1"/>
    <col min="6666" max="6666" width="10.44140625" style="31" customWidth="1"/>
    <col min="6667" max="6667" width="19.88671875" style="31" customWidth="1"/>
    <col min="6668" max="6669" width="9.5546875" style="31" customWidth="1"/>
    <col min="6670" max="6670" width="10.44140625" style="31" customWidth="1"/>
    <col min="6671" max="6671" width="20.109375" style="31" customWidth="1"/>
    <col min="6672" max="6673" width="7.44140625" style="31" customWidth="1"/>
    <col min="6674" max="6674" width="8.6640625" style="31" customWidth="1"/>
    <col min="6675" max="6675" width="16.33203125" style="31" customWidth="1"/>
    <col min="6676" max="6677" width="8.6640625" style="31" customWidth="1"/>
    <col min="6678" max="6678" width="9.5546875" style="31" customWidth="1"/>
    <col min="6679" max="6679" width="21.33203125" style="31" customWidth="1"/>
    <col min="6680" max="6681" width="8.6640625" style="31" customWidth="1"/>
    <col min="6682" max="6682" width="9.5546875" style="31" customWidth="1"/>
    <col min="6683" max="6683" width="19.5546875" style="31" customWidth="1"/>
    <col min="6684" max="6685" width="9.5546875" style="31" customWidth="1"/>
    <col min="6686" max="6689" width="11.88671875" style="31" customWidth="1"/>
    <col min="6690" max="6691" width="12.6640625" style="31" customWidth="1"/>
    <col min="6692" max="6693" width="9.5546875" style="31" customWidth="1"/>
    <col min="6694" max="6694" width="11.88671875" style="31" customWidth="1"/>
    <col min="6695" max="6695" width="12.5546875" style="31" customWidth="1"/>
    <col min="6696" max="6701" width="11.88671875" style="31" customWidth="1"/>
    <col min="6702" max="6702" width="12.6640625" style="31" bestFit="1" customWidth="1"/>
    <col min="6703" max="6703" width="13.5546875" style="31" customWidth="1"/>
    <col min="6704" max="6704" width="11.88671875" style="31" bestFit="1" customWidth="1"/>
    <col min="6705" max="6705" width="12.6640625" style="31" bestFit="1" customWidth="1"/>
    <col min="6706" max="6912" width="9.109375" style="31"/>
    <col min="6913" max="6913" width="7.5546875" style="31" customWidth="1"/>
    <col min="6914" max="6914" width="35.5546875" style="31" customWidth="1"/>
    <col min="6915" max="6915" width="19.44140625" style="31" customWidth="1"/>
    <col min="6916" max="6916" width="34.33203125" style="31" customWidth="1"/>
    <col min="6917" max="6917" width="18.6640625" style="31" customWidth="1"/>
    <col min="6918" max="6919" width="11.88671875" style="31" customWidth="1"/>
    <col min="6920" max="6920" width="12.6640625" style="31" customWidth="1"/>
    <col min="6921" max="6921" width="9.5546875" style="31" customWidth="1"/>
    <col min="6922" max="6922" width="10.44140625" style="31" customWidth="1"/>
    <col min="6923" max="6923" width="19.88671875" style="31" customWidth="1"/>
    <col min="6924" max="6925" width="9.5546875" style="31" customWidth="1"/>
    <col min="6926" max="6926" width="10.44140625" style="31" customWidth="1"/>
    <col min="6927" max="6927" width="20.109375" style="31" customWidth="1"/>
    <col min="6928" max="6929" width="7.44140625" style="31" customWidth="1"/>
    <col min="6930" max="6930" width="8.6640625" style="31" customWidth="1"/>
    <col min="6931" max="6931" width="16.33203125" style="31" customWidth="1"/>
    <col min="6932" max="6933" width="8.6640625" style="31" customWidth="1"/>
    <col min="6934" max="6934" width="9.5546875" style="31" customWidth="1"/>
    <col min="6935" max="6935" width="21.33203125" style="31" customWidth="1"/>
    <col min="6936" max="6937" width="8.6640625" style="31" customWidth="1"/>
    <col min="6938" max="6938" width="9.5546875" style="31" customWidth="1"/>
    <col min="6939" max="6939" width="19.5546875" style="31" customWidth="1"/>
    <col min="6940" max="6941" width="9.5546875" style="31" customWidth="1"/>
    <col min="6942" max="6945" width="11.88671875" style="31" customWidth="1"/>
    <col min="6946" max="6947" width="12.6640625" style="31" customWidth="1"/>
    <col min="6948" max="6949" width="9.5546875" style="31" customWidth="1"/>
    <col min="6950" max="6950" width="11.88671875" style="31" customWidth="1"/>
    <col min="6951" max="6951" width="12.5546875" style="31" customWidth="1"/>
    <col min="6952" max="6957" width="11.88671875" style="31" customWidth="1"/>
    <col min="6958" max="6958" width="12.6640625" style="31" bestFit="1" customWidth="1"/>
    <col min="6959" max="6959" width="13.5546875" style="31" customWidth="1"/>
    <col min="6960" max="6960" width="11.88671875" style="31" bestFit="1" customWidth="1"/>
    <col min="6961" max="6961" width="12.6640625" style="31" bestFit="1" customWidth="1"/>
    <col min="6962" max="7168" width="9.109375" style="31"/>
    <col min="7169" max="7169" width="7.5546875" style="31" customWidth="1"/>
    <col min="7170" max="7170" width="35.5546875" style="31" customWidth="1"/>
    <col min="7171" max="7171" width="19.44140625" style="31" customWidth="1"/>
    <col min="7172" max="7172" width="34.33203125" style="31" customWidth="1"/>
    <col min="7173" max="7173" width="18.6640625" style="31" customWidth="1"/>
    <col min="7174" max="7175" width="11.88671875" style="31" customWidth="1"/>
    <col min="7176" max="7176" width="12.6640625" style="31" customWidth="1"/>
    <col min="7177" max="7177" width="9.5546875" style="31" customWidth="1"/>
    <col min="7178" max="7178" width="10.44140625" style="31" customWidth="1"/>
    <col min="7179" max="7179" width="19.88671875" style="31" customWidth="1"/>
    <col min="7180" max="7181" width="9.5546875" style="31" customWidth="1"/>
    <col min="7182" max="7182" width="10.44140625" style="31" customWidth="1"/>
    <col min="7183" max="7183" width="20.109375" style="31" customWidth="1"/>
    <col min="7184" max="7185" width="7.44140625" style="31" customWidth="1"/>
    <col min="7186" max="7186" width="8.6640625" style="31" customWidth="1"/>
    <col min="7187" max="7187" width="16.33203125" style="31" customWidth="1"/>
    <col min="7188" max="7189" width="8.6640625" style="31" customWidth="1"/>
    <col min="7190" max="7190" width="9.5546875" style="31" customWidth="1"/>
    <col min="7191" max="7191" width="21.33203125" style="31" customWidth="1"/>
    <col min="7192" max="7193" width="8.6640625" style="31" customWidth="1"/>
    <col min="7194" max="7194" width="9.5546875" style="31" customWidth="1"/>
    <col min="7195" max="7195" width="19.5546875" style="31" customWidth="1"/>
    <col min="7196" max="7197" width="9.5546875" style="31" customWidth="1"/>
    <col min="7198" max="7201" width="11.88671875" style="31" customWidth="1"/>
    <col min="7202" max="7203" width="12.6640625" style="31" customWidth="1"/>
    <col min="7204" max="7205" width="9.5546875" style="31" customWidth="1"/>
    <col min="7206" max="7206" width="11.88671875" style="31" customWidth="1"/>
    <col min="7207" max="7207" width="12.5546875" style="31" customWidth="1"/>
    <col min="7208" max="7213" width="11.88671875" style="31" customWidth="1"/>
    <col min="7214" max="7214" width="12.6640625" style="31" bestFit="1" customWidth="1"/>
    <col min="7215" max="7215" width="13.5546875" style="31" customWidth="1"/>
    <col min="7216" max="7216" width="11.88671875" style="31" bestFit="1" customWidth="1"/>
    <col min="7217" max="7217" width="12.6640625" style="31" bestFit="1" customWidth="1"/>
    <col min="7218" max="7424" width="9.109375" style="31"/>
    <col min="7425" max="7425" width="7.5546875" style="31" customWidth="1"/>
    <col min="7426" max="7426" width="35.5546875" style="31" customWidth="1"/>
    <col min="7427" max="7427" width="19.44140625" style="31" customWidth="1"/>
    <col min="7428" max="7428" width="34.33203125" style="31" customWidth="1"/>
    <col min="7429" max="7429" width="18.6640625" style="31" customWidth="1"/>
    <col min="7430" max="7431" width="11.88671875" style="31" customWidth="1"/>
    <col min="7432" max="7432" width="12.6640625" style="31" customWidth="1"/>
    <col min="7433" max="7433" width="9.5546875" style="31" customWidth="1"/>
    <col min="7434" max="7434" width="10.44140625" style="31" customWidth="1"/>
    <col min="7435" max="7435" width="19.88671875" style="31" customWidth="1"/>
    <col min="7436" max="7437" width="9.5546875" style="31" customWidth="1"/>
    <col min="7438" max="7438" width="10.44140625" style="31" customWidth="1"/>
    <col min="7439" max="7439" width="20.109375" style="31" customWidth="1"/>
    <col min="7440" max="7441" width="7.44140625" style="31" customWidth="1"/>
    <col min="7442" max="7442" width="8.6640625" style="31" customWidth="1"/>
    <col min="7443" max="7443" width="16.33203125" style="31" customWidth="1"/>
    <col min="7444" max="7445" width="8.6640625" style="31" customWidth="1"/>
    <col min="7446" max="7446" width="9.5546875" style="31" customWidth="1"/>
    <col min="7447" max="7447" width="21.33203125" style="31" customWidth="1"/>
    <col min="7448" max="7449" width="8.6640625" style="31" customWidth="1"/>
    <col min="7450" max="7450" width="9.5546875" style="31" customWidth="1"/>
    <col min="7451" max="7451" width="19.5546875" style="31" customWidth="1"/>
    <col min="7452" max="7453" width="9.5546875" style="31" customWidth="1"/>
    <col min="7454" max="7457" width="11.88671875" style="31" customWidth="1"/>
    <col min="7458" max="7459" width="12.6640625" style="31" customWidth="1"/>
    <col min="7460" max="7461" width="9.5546875" style="31" customWidth="1"/>
    <col min="7462" max="7462" width="11.88671875" style="31" customWidth="1"/>
    <col min="7463" max="7463" width="12.5546875" style="31" customWidth="1"/>
    <col min="7464" max="7469" width="11.88671875" style="31" customWidth="1"/>
    <col min="7470" max="7470" width="12.6640625" style="31" bestFit="1" customWidth="1"/>
    <col min="7471" max="7471" width="13.5546875" style="31" customWidth="1"/>
    <col min="7472" max="7472" width="11.88671875" style="31" bestFit="1" customWidth="1"/>
    <col min="7473" max="7473" width="12.6640625" style="31" bestFit="1" customWidth="1"/>
    <col min="7474" max="7680" width="9.109375" style="31"/>
    <col min="7681" max="7681" width="7.5546875" style="31" customWidth="1"/>
    <col min="7682" max="7682" width="35.5546875" style="31" customWidth="1"/>
    <col min="7683" max="7683" width="19.44140625" style="31" customWidth="1"/>
    <col min="7684" max="7684" width="34.33203125" style="31" customWidth="1"/>
    <col min="7685" max="7685" width="18.6640625" style="31" customWidth="1"/>
    <col min="7686" max="7687" width="11.88671875" style="31" customWidth="1"/>
    <col min="7688" max="7688" width="12.6640625" style="31" customWidth="1"/>
    <col min="7689" max="7689" width="9.5546875" style="31" customWidth="1"/>
    <col min="7690" max="7690" width="10.44140625" style="31" customWidth="1"/>
    <col min="7691" max="7691" width="19.88671875" style="31" customWidth="1"/>
    <col min="7692" max="7693" width="9.5546875" style="31" customWidth="1"/>
    <col min="7694" max="7694" width="10.44140625" style="31" customWidth="1"/>
    <col min="7695" max="7695" width="20.109375" style="31" customWidth="1"/>
    <col min="7696" max="7697" width="7.44140625" style="31" customWidth="1"/>
    <col min="7698" max="7698" width="8.6640625" style="31" customWidth="1"/>
    <col min="7699" max="7699" width="16.33203125" style="31" customWidth="1"/>
    <col min="7700" max="7701" width="8.6640625" style="31" customWidth="1"/>
    <col min="7702" max="7702" width="9.5546875" style="31" customWidth="1"/>
    <col min="7703" max="7703" width="21.33203125" style="31" customWidth="1"/>
    <col min="7704" max="7705" width="8.6640625" style="31" customWidth="1"/>
    <col min="7706" max="7706" width="9.5546875" style="31" customWidth="1"/>
    <col min="7707" max="7707" width="19.5546875" style="31" customWidth="1"/>
    <col min="7708" max="7709" width="9.5546875" style="31" customWidth="1"/>
    <col min="7710" max="7713" width="11.88671875" style="31" customWidth="1"/>
    <col min="7714" max="7715" width="12.6640625" style="31" customWidth="1"/>
    <col min="7716" max="7717" width="9.5546875" style="31" customWidth="1"/>
    <col min="7718" max="7718" width="11.88671875" style="31" customWidth="1"/>
    <col min="7719" max="7719" width="12.5546875" style="31" customWidth="1"/>
    <col min="7720" max="7725" width="11.88671875" style="31" customWidth="1"/>
    <col min="7726" max="7726" width="12.6640625" style="31" bestFit="1" customWidth="1"/>
    <col min="7727" max="7727" width="13.5546875" style="31" customWidth="1"/>
    <col min="7728" max="7728" width="11.88671875" style="31" bestFit="1" customWidth="1"/>
    <col min="7729" max="7729" width="12.6640625" style="31" bestFit="1" customWidth="1"/>
    <col min="7730" max="7936" width="9.109375" style="31"/>
    <col min="7937" max="7937" width="7.5546875" style="31" customWidth="1"/>
    <col min="7938" max="7938" width="35.5546875" style="31" customWidth="1"/>
    <col min="7939" max="7939" width="19.44140625" style="31" customWidth="1"/>
    <col min="7940" max="7940" width="34.33203125" style="31" customWidth="1"/>
    <col min="7941" max="7941" width="18.6640625" style="31" customWidth="1"/>
    <col min="7942" max="7943" width="11.88671875" style="31" customWidth="1"/>
    <col min="7944" max="7944" width="12.6640625" style="31" customWidth="1"/>
    <col min="7945" max="7945" width="9.5546875" style="31" customWidth="1"/>
    <col min="7946" max="7946" width="10.44140625" style="31" customWidth="1"/>
    <col min="7947" max="7947" width="19.88671875" style="31" customWidth="1"/>
    <col min="7948" max="7949" width="9.5546875" style="31" customWidth="1"/>
    <col min="7950" max="7950" width="10.44140625" style="31" customWidth="1"/>
    <col min="7951" max="7951" width="20.109375" style="31" customWidth="1"/>
    <col min="7952" max="7953" width="7.44140625" style="31" customWidth="1"/>
    <col min="7954" max="7954" width="8.6640625" style="31" customWidth="1"/>
    <col min="7955" max="7955" width="16.33203125" style="31" customWidth="1"/>
    <col min="7956" max="7957" width="8.6640625" style="31" customWidth="1"/>
    <col min="7958" max="7958" width="9.5546875" style="31" customWidth="1"/>
    <col min="7959" max="7959" width="21.33203125" style="31" customWidth="1"/>
    <col min="7960" max="7961" width="8.6640625" style="31" customWidth="1"/>
    <col min="7962" max="7962" width="9.5546875" style="31" customWidth="1"/>
    <col min="7963" max="7963" width="19.5546875" style="31" customWidth="1"/>
    <col min="7964" max="7965" width="9.5546875" style="31" customWidth="1"/>
    <col min="7966" max="7969" width="11.88671875" style="31" customWidth="1"/>
    <col min="7970" max="7971" width="12.6640625" style="31" customWidth="1"/>
    <col min="7972" max="7973" width="9.5546875" style="31" customWidth="1"/>
    <col min="7974" max="7974" width="11.88671875" style="31" customWidth="1"/>
    <col min="7975" max="7975" width="12.5546875" style="31" customWidth="1"/>
    <col min="7976" max="7981" width="11.88671875" style="31" customWidth="1"/>
    <col min="7982" max="7982" width="12.6640625" style="31" bestFit="1" customWidth="1"/>
    <col min="7983" max="7983" width="13.5546875" style="31" customWidth="1"/>
    <col min="7984" max="7984" width="11.88671875" style="31" bestFit="1" customWidth="1"/>
    <col min="7985" max="7985" width="12.6640625" style="31" bestFit="1" customWidth="1"/>
    <col min="7986" max="8192" width="9.109375" style="31"/>
    <col min="8193" max="8193" width="7.5546875" style="31" customWidth="1"/>
    <col min="8194" max="8194" width="35.5546875" style="31" customWidth="1"/>
    <col min="8195" max="8195" width="19.44140625" style="31" customWidth="1"/>
    <col min="8196" max="8196" width="34.33203125" style="31" customWidth="1"/>
    <col min="8197" max="8197" width="18.6640625" style="31" customWidth="1"/>
    <col min="8198" max="8199" width="11.88671875" style="31" customWidth="1"/>
    <col min="8200" max="8200" width="12.6640625" style="31" customWidth="1"/>
    <col min="8201" max="8201" width="9.5546875" style="31" customWidth="1"/>
    <col min="8202" max="8202" width="10.44140625" style="31" customWidth="1"/>
    <col min="8203" max="8203" width="19.88671875" style="31" customWidth="1"/>
    <col min="8204" max="8205" width="9.5546875" style="31" customWidth="1"/>
    <col min="8206" max="8206" width="10.44140625" style="31" customWidth="1"/>
    <col min="8207" max="8207" width="20.109375" style="31" customWidth="1"/>
    <col min="8208" max="8209" width="7.44140625" style="31" customWidth="1"/>
    <col min="8210" max="8210" width="8.6640625" style="31" customWidth="1"/>
    <col min="8211" max="8211" width="16.33203125" style="31" customWidth="1"/>
    <col min="8212" max="8213" width="8.6640625" style="31" customWidth="1"/>
    <col min="8214" max="8214" width="9.5546875" style="31" customWidth="1"/>
    <col min="8215" max="8215" width="21.33203125" style="31" customWidth="1"/>
    <col min="8216" max="8217" width="8.6640625" style="31" customWidth="1"/>
    <col min="8218" max="8218" width="9.5546875" style="31" customWidth="1"/>
    <col min="8219" max="8219" width="19.5546875" style="31" customWidth="1"/>
    <col min="8220" max="8221" width="9.5546875" style="31" customWidth="1"/>
    <col min="8222" max="8225" width="11.88671875" style="31" customWidth="1"/>
    <col min="8226" max="8227" width="12.6640625" style="31" customWidth="1"/>
    <col min="8228" max="8229" width="9.5546875" style="31" customWidth="1"/>
    <col min="8230" max="8230" width="11.88671875" style="31" customWidth="1"/>
    <col min="8231" max="8231" width="12.5546875" style="31" customWidth="1"/>
    <col min="8232" max="8237" width="11.88671875" style="31" customWidth="1"/>
    <col min="8238" max="8238" width="12.6640625" style="31" bestFit="1" customWidth="1"/>
    <col min="8239" max="8239" width="13.5546875" style="31" customWidth="1"/>
    <col min="8240" max="8240" width="11.88671875" style="31" bestFit="1" customWidth="1"/>
    <col min="8241" max="8241" width="12.6640625" style="31" bestFit="1" customWidth="1"/>
    <col min="8242" max="8448" width="9.109375" style="31"/>
    <col min="8449" max="8449" width="7.5546875" style="31" customWidth="1"/>
    <col min="8450" max="8450" width="35.5546875" style="31" customWidth="1"/>
    <col min="8451" max="8451" width="19.44140625" style="31" customWidth="1"/>
    <col min="8452" max="8452" width="34.33203125" style="31" customWidth="1"/>
    <col min="8453" max="8453" width="18.6640625" style="31" customWidth="1"/>
    <col min="8454" max="8455" width="11.88671875" style="31" customWidth="1"/>
    <col min="8456" max="8456" width="12.6640625" style="31" customWidth="1"/>
    <col min="8457" max="8457" width="9.5546875" style="31" customWidth="1"/>
    <col min="8458" max="8458" width="10.44140625" style="31" customWidth="1"/>
    <col min="8459" max="8459" width="19.88671875" style="31" customWidth="1"/>
    <col min="8460" max="8461" width="9.5546875" style="31" customWidth="1"/>
    <col min="8462" max="8462" width="10.44140625" style="31" customWidth="1"/>
    <col min="8463" max="8463" width="20.109375" style="31" customWidth="1"/>
    <col min="8464" max="8465" width="7.44140625" style="31" customWidth="1"/>
    <col min="8466" max="8466" width="8.6640625" style="31" customWidth="1"/>
    <col min="8467" max="8467" width="16.33203125" style="31" customWidth="1"/>
    <col min="8468" max="8469" width="8.6640625" style="31" customWidth="1"/>
    <col min="8470" max="8470" width="9.5546875" style="31" customWidth="1"/>
    <col min="8471" max="8471" width="21.33203125" style="31" customWidth="1"/>
    <col min="8472" max="8473" width="8.6640625" style="31" customWidth="1"/>
    <col min="8474" max="8474" width="9.5546875" style="31" customWidth="1"/>
    <col min="8475" max="8475" width="19.5546875" style="31" customWidth="1"/>
    <col min="8476" max="8477" width="9.5546875" style="31" customWidth="1"/>
    <col min="8478" max="8481" width="11.88671875" style="31" customWidth="1"/>
    <col min="8482" max="8483" width="12.6640625" style="31" customWidth="1"/>
    <col min="8484" max="8485" width="9.5546875" style="31" customWidth="1"/>
    <col min="8486" max="8486" width="11.88671875" style="31" customWidth="1"/>
    <col min="8487" max="8487" width="12.5546875" style="31" customWidth="1"/>
    <col min="8488" max="8493" width="11.88671875" style="31" customWidth="1"/>
    <col min="8494" max="8494" width="12.6640625" style="31" bestFit="1" customWidth="1"/>
    <col min="8495" max="8495" width="13.5546875" style="31" customWidth="1"/>
    <col min="8496" max="8496" width="11.88671875" style="31" bestFit="1" customWidth="1"/>
    <col min="8497" max="8497" width="12.6640625" style="31" bestFit="1" customWidth="1"/>
    <col min="8498" max="8704" width="9.109375" style="31"/>
    <col min="8705" max="8705" width="7.5546875" style="31" customWidth="1"/>
    <col min="8706" max="8706" width="35.5546875" style="31" customWidth="1"/>
    <col min="8707" max="8707" width="19.44140625" style="31" customWidth="1"/>
    <col min="8708" max="8708" width="34.33203125" style="31" customWidth="1"/>
    <col min="8709" max="8709" width="18.6640625" style="31" customWidth="1"/>
    <col min="8710" max="8711" width="11.88671875" style="31" customWidth="1"/>
    <col min="8712" max="8712" width="12.6640625" style="31" customWidth="1"/>
    <col min="8713" max="8713" width="9.5546875" style="31" customWidth="1"/>
    <col min="8714" max="8714" width="10.44140625" style="31" customWidth="1"/>
    <col min="8715" max="8715" width="19.88671875" style="31" customWidth="1"/>
    <col min="8716" max="8717" width="9.5546875" style="31" customWidth="1"/>
    <col min="8718" max="8718" width="10.44140625" style="31" customWidth="1"/>
    <col min="8719" max="8719" width="20.109375" style="31" customWidth="1"/>
    <col min="8720" max="8721" width="7.44140625" style="31" customWidth="1"/>
    <col min="8722" max="8722" width="8.6640625" style="31" customWidth="1"/>
    <col min="8723" max="8723" width="16.33203125" style="31" customWidth="1"/>
    <col min="8724" max="8725" width="8.6640625" style="31" customWidth="1"/>
    <col min="8726" max="8726" width="9.5546875" style="31" customWidth="1"/>
    <col min="8727" max="8727" width="21.33203125" style="31" customWidth="1"/>
    <col min="8728" max="8729" width="8.6640625" style="31" customWidth="1"/>
    <col min="8730" max="8730" width="9.5546875" style="31" customWidth="1"/>
    <col min="8731" max="8731" width="19.5546875" style="31" customWidth="1"/>
    <col min="8732" max="8733" width="9.5546875" style="31" customWidth="1"/>
    <col min="8734" max="8737" width="11.88671875" style="31" customWidth="1"/>
    <col min="8738" max="8739" width="12.6640625" style="31" customWidth="1"/>
    <col min="8740" max="8741" width="9.5546875" style="31" customWidth="1"/>
    <col min="8742" max="8742" width="11.88671875" style="31" customWidth="1"/>
    <col min="8743" max="8743" width="12.5546875" style="31" customWidth="1"/>
    <col min="8744" max="8749" width="11.88671875" style="31" customWidth="1"/>
    <col min="8750" max="8750" width="12.6640625" style="31" bestFit="1" customWidth="1"/>
    <col min="8751" max="8751" width="13.5546875" style="31" customWidth="1"/>
    <col min="8752" max="8752" width="11.88671875" style="31" bestFit="1" customWidth="1"/>
    <col min="8753" max="8753" width="12.6640625" style="31" bestFit="1" customWidth="1"/>
    <col min="8754" max="8960" width="9.109375" style="31"/>
    <col min="8961" max="8961" width="7.5546875" style="31" customWidth="1"/>
    <col min="8962" max="8962" width="35.5546875" style="31" customWidth="1"/>
    <col min="8963" max="8963" width="19.44140625" style="31" customWidth="1"/>
    <col min="8964" max="8964" width="34.33203125" style="31" customWidth="1"/>
    <col min="8965" max="8965" width="18.6640625" style="31" customWidth="1"/>
    <col min="8966" max="8967" width="11.88671875" style="31" customWidth="1"/>
    <col min="8968" max="8968" width="12.6640625" style="31" customWidth="1"/>
    <col min="8969" max="8969" width="9.5546875" style="31" customWidth="1"/>
    <col min="8970" max="8970" width="10.44140625" style="31" customWidth="1"/>
    <col min="8971" max="8971" width="19.88671875" style="31" customWidth="1"/>
    <col min="8972" max="8973" width="9.5546875" style="31" customWidth="1"/>
    <col min="8974" max="8974" width="10.44140625" style="31" customWidth="1"/>
    <col min="8975" max="8975" width="20.109375" style="31" customWidth="1"/>
    <col min="8976" max="8977" width="7.44140625" style="31" customWidth="1"/>
    <col min="8978" max="8978" width="8.6640625" style="31" customWidth="1"/>
    <col min="8979" max="8979" width="16.33203125" style="31" customWidth="1"/>
    <col min="8980" max="8981" width="8.6640625" style="31" customWidth="1"/>
    <col min="8982" max="8982" width="9.5546875" style="31" customWidth="1"/>
    <col min="8983" max="8983" width="21.33203125" style="31" customWidth="1"/>
    <col min="8984" max="8985" width="8.6640625" style="31" customWidth="1"/>
    <col min="8986" max="8986" width="9.5546875" style="31" customWidth="1"/>
    <col min="8987" max="8987" width="19.5546875" style="31" customWidth="1"/>
    <col min="8988" max="8989" width="9.5546875" style="31" customWidth="1"/>
    <col min="8990" max="8993" width="11.88671875" style="31" customWidth="1"/>
    <col min="8994" max="8995" width="12.6640625" style="31" customWidth="1"/>
    <col min="8996" max="8997" width="9.5546875" style="31" customWidth="1"/>
    <col min="8998" max="8998" width="11.88671875" style="31" customWidth="1"/>
    <col min="8999" max="8999" width="12.5546875" style="31" customWidth="1"/>
    <col min="9000" max="9005" width="11.88671875" style="31" customWidth="1"/>
    <col min="9006" max="9006" width="12.6640625" style="31" bestFit="1" customWidth="1"/>
    <col min="9007" max="9007" width="13.5546875" style="31" customWidth="1"/>
    <col min="9008" max="9008" width="11.88671875" style="31" bestFit="1" customWidth="1"/>
    <col min="9009" max="9009" width="12.6640625" style="31" bestFit="1" customWidth="1"/>
    <col min="9010" max="9216" width="9.109375" style="31"/>
    <col min="9217" max="9217" width="7.5546875" style="31" customWidth="1"/>
    <col min="9218" max="9218" width="35.5546875" style="31" customWidth="1"/>
    <col min="9219" max="9219" width="19.44140625" style="31" customWidth="1"/>
    <col min="9220" max="9220" width="34.33203125" style="31" customWidth="1"/>
    <col min="9221" max="9221" width="18.6640625" style="31" customWidth="1"/>
    <col min="9222" max="9223" width="11.88671875" style="31" customWidth="1"/>
    <col min="9224" max="9224" width="12.6640625" style="31" customWidth="1"/>
    <col min="9225" max="9225" width="9.5546875" style="31" customWidth="1"/>
    <col min="9226" max="9226" width="10.44140625" style="31" customWidth="1"/>
    <col min="9227" max="9227" width="19.88671875" style="31" customWidth="1"/>
    <col min="9228" max="9229" width="9.5546875" style="31" customWidth="1"/>
    <col min="9230" max="9230" width="10.44140625" style="31" customWidth="1"/>
    <col min="9231" max="9231" width="20.109375" style="31" customWidth="1"/>
    <col min="9232" max="9233" width="7.44140625" style="31" customWidth="1"/>
    <col min="9234" max="9234" width="8.6640625" style="31" customWidth="1"/>
    <col min="9235" max="9235" width="16.33203125" style="31" customWidth="1"/>
    <col min="9236" max="9237" width="8.6640625" style="31" customWidth="1"/>
    <col min="9238" max="9238" width="9.5546875" style="31" customWidth="1"/>
    <col min="9239" max="9239" width="21.33203125" style="31" customWidth="1"/>
    <col min="9240" max="9241" width="8.6640625" style="31" customWidth="1"/>
    <col min="9242" max="9242" width="9.5546875" style="31" customWidth="1"/>
    <col min="9243" max="9243" width="19.5546875" style="31" customWidth="1"/>
    <col min="9244" max="9245" width="9.5546875" style="31" customWidth="1"/>
    <col min="9246" max="9249" width="11.88671875" style="31" customWidth="1"/>
    <col min="9250" max="9251" width="12.6640625" style="31" customWidth="1"/>
    <col min="9252" max="9253" width="9.5546875" style="31" customWidth="1"/>
    <col min="9254" max="9254" width="11.88671875" style="31" customWidth="1"/>
    <col min="9255" max="9255" width="12.5546875" style="31" customWidth="1"/>
    <col min="9256" max="9261" width="11.88671875" style="31" customWidth="1"/>
    <col min="9262" max="9262" width="12.6640625" style="31" bestFit="1" customWidth="1"/>
    <col min="9263" max="9263" width="13.5546875" style="31" customWidth="1"/>
    <col min="9264" max="9264" width="11.88671875" style="31" bestFit="1" customWidth="1"/>
    <col min="9265" max="9265" width="12.6640625" style="31" bestFit="1" customWidth="1"/>
    <col min="9266" max="9472" width="9.109375" style="31"/>
    <col min="9473" max="9473" width="7.5546875" style="31" customWidth="1"/>
    <col min="9474" max="9474" width="35.5546875" style="31" customWidth="1"/>
    <col min="9475" max="9475" width="19.44140625" style="31" customWidth="1"/>
    <col min="9476" max="9476" width="34.33203125" style="31" customWidth="1"/>
    <col min="9477" max="9477" width="18.6640625" style="31" customWidth="1"/>
    <col min="9478" max="9479" width="11.88671875" style="31" customWidth="1"/>
    <col min="9480" max="9480" width="12.6640625" style="31" customWidth="1"/>
    <col min="9481" max="9481" width="9.5546875" style="31" customWidth="1"/>
    <col min="9482" max="9482" width="10.44140625" style="31" customWidth="1"/>
    <col min="9483" max="9483" width="19.88671875" style="31" customWidth="1"/>
    <col min="9484" max="9485" width="9.5546875" style="31" customWidth="1"/>
    <col min="9486" max="9486" width="10.44140625" style="31" customWidth="1"/>
    <col min="9487" max="9487" width="20.109375" style="31" customWidth="1"/>
    <col min="9488" max="9489" width="7.44140625" style="31" customWidth="1"/>
    <col min="9490" max="9490" width="8.6640625" style="31" customWidth="1"/>
    <col min="9491" max="9491" width="16.33203125" style="31" customWidth="1"/>
    <col min="9492" max="9493" width="8.6640625" style="31" customWidth="1"/>
    <col min="9494" max="9494" width="9.5546875" style="31" customWidth="1"/>
    <col min="9495" max="9495" width="21.33203125" style="31" customWidth="1"/>
    <col min="9496" max="9497" width="8.6640625" style="31" customWidth="1"/>
    <col min="9498" max="9498" width="9.5546875" style="31" customWidth="1"/>
    <col min="9499" max="9499" width="19.5546875" style="31" customWidth="1"/>
    <col min="9500" max="9501" width="9.5546875" style="31" customWidth="1"/>
    <col min="9502" max="9505" width="11.88671875" style="31" customWidth="1"/>
    <col min="9506" max="9507" width="12.6640625" style="31" customWidth="1"/>
    <col min="9508" max="9509" width="9.5546875" style="31" customWidth="1"/>
    <col min="9510" max="9510" width="11.88671875" style="31" customWidth="1"/>
    <col min="9511" max="9511" width="12.5546875" style="31" customWidth="1"/>
    <col min="9512" max="9517" width="11.88671875" style="31" customWidth="1"/>
    <col min="9518" max="9518" width="12.6640625" style="31" bestFit="1" customWidth="1"/>
    <col min="9519" max="9519" width="13.5546875" style="31" customWidth="1"/>
    <col min="9520" max="9520" width="11.88671875" style="31" bestFit="1" customWidth="1"/>
    <col min="9521" max="9521" width="12.6640625" style="31" bestFit="1" customWidth="1"/>
    <col min="9522" max="9728" width="9.109375" style="31"/>
    <col min="9729" max="9729" width="7.5546875" style="31" customWidth="1"/>
    <col min="9730" max="9730" width="35.5546875" style="31" customWidth="1"/>
    <col min="9731" max="9731" width="19.44140625" style="31" customWidth="1"/>
    <col min="9732" max="9732" width="34.33203125" style="31" customWidth="1"/>
    <col min="9733" max="9733" width="18.6640625" style="31" customWidth="1"/>
    <col min="9734" max="9735" width="11.88671875" style="31" customWidth="1"/>
    <col min="9736" max="9736" width="12.6640625" style="31" customWidth="1"/>
    <col min="9737" max="9737" width="9.5546875" style="31" customWidth="1"/>
    <col min="9738" max="9738" width="10.44140625" style="31" customWidth="1"/>
    <col min="9739" max="9739" width="19.88671875" style="31" customWidth="1"/>
    <col min="9740" max="9741" width="9.5546875" style="31" customWidth="1"/>
    <col min="9742" max="9742" width="10.44140625" style="31" customWidth="1"/>
    <col min="9743" max="9743" width="20.109375" style="31" customWidth="1"/>
    <col min="9744" max="9745" width="7.44140625" style="31" customWidth="1"/>
    <col min="9746" max="9746" width="8.6640625" style="31" customWidth="1"/>
    <col min="9747" max="9747" width="16.33203125" style="31" customWidth="1"/>
    <col min="9748" max="9749" width="8.6640625" style="31" customWidth="1"/>
    <col min="9750" max="9750" width="9.5546875" style="31" customWidth="1"/>
    <col min="9751" max="9751" width="21.33203125" style="31" customWidth="1"/>
    <col min="9752" max="9753" width="8.6640625" style="31" customWidth="1"/>
    <col min="9754" max="9754" width="9.5546875" style="31" customWidth="1"/>
    <col min="9755" max="9755" width="19.5546875" style="31" customWidth="1"/>
    <col min="9756" max="9757" width="9.5546875" style="31" customWidth="1"/>
    <col min="9758" max="9761" width="11.88671875" style="31" customWidth="1"/>
    <col min="9762" max="9763" width="12.6640625" style="31" customWidth="1"/>
    <col min="9764" max="9765" width="9.5546875" style="31" customWidth="1"/>
    <col min="9766" max="9766" width="11.88671875" style="31" customWidth="1"/>
    <col min="9767" max="9767" width="12.5546875" style="31" customWidth="1"/>
    <col min="9768" max="9773" width="11.88671875" style="31" customWidth="1"/>
    <col min="9774" max="9774" width="12.6640625" style="31" bestFit="1" customWidth="1"/>
    <col min="9775" max="9775" width="13.5546875" style="31" customWidth="1"/>
    <col min="9776" max="9776" width="11.88671875" style="31" bestFit="1" customWidth="1"/>
    <col min="9777" max="9777" width="12.6640625" style="31" bestFit="1" customWidth="1"/>
    <col min="9778" max="9984" width="9.109375" style="31"/>
    <col min="9985" max="9985" width="7.5546875" style="31" customWidth="1"/>
    <col min="9986" max="9986" width="35.5546875" style="31" customWidth="1"/>
    <col min="9987" max="9987" width="19.44140625" style="31" customWidth="1"/>
    <col min="9988" max="9988" width="34.33203125" style="31" customWidth="1"/>
    <col min="9989" max="9989" width="18.6640625" style="31" customWidth="1"/>
    <col min="9990" max="9991" width="11.88671875" style="31" customWidth="1"/>
    <col min="9992" max="9992" width="12.6640625" style="31" customWidth="1"/>
    <col min="9993" max="9993" width="9.5546875" style="31" customWidth="1"/>
    <col min="9994" max="9994" width="10.44140625" style="31" customWidth="1"/>
    <col min="9995" max="9995" width="19.88671875" style="31" customWidth="1"/>
    <col min="9996" max="9997" width="9.5546875" style="31" customWidth="1"/>
    <col min="9998" max="9998" width="10.44140625" style="31" customWidth="1"/>
    <col min="9999" max="9999" width="20.109375" style="31" customWidth="1"/>
    <col min="10000" max="10001" width="7.44140625" style="31" customWidth="1"/>
    <col min="10002" max="10002" width="8.6640625" style="31" customWidth="1"/>
    <col min="10003" max="10003" width="16.33203125" style="31" customWidth="1"/>
    <col min="10004" max="10005" width="8.6640625" style="31" customWidth="1"/>
    <col min="10006" max="10006" width="9.5546875" style="31" customWidth="1"/>
    <col min="10007" max="10007" width="21.33203125" style="31" customWidth="1"/>
    <col min="10008" max="10009" width="8.6640625" style="31" customWidth="1"/>
    <col min="10010" max="10010" width="9.5546875" style="31" customWidth="1"/>
    <col min="10011" max="10011" width="19.5546875" style="31" customWidth="1"/>
    <col min="10012" max="10013" width="9.5546875" style="31" customWidth="1"/>
    <col min="10014" max="10017" width="11.88671875" style="31" customWidth="1"/>
    <col min="10018" max="10019" width="12.6640625" style="31" customWidth="1"/>
    <col min="10020" max="10021" width="9.5546875" style="31" customWidth="1"/>
    <col min="10022" max="10022" width="11.88671875" style="31" customWidth="1"/>
    <col min="10023" max="10023" width="12.5546875" style="31" customWidth="1"/>
    <col min="10024" max="10029" width="11.88671875" style="31" customWidth="1"/>
    <col min="10030" max="10030" width="12.6640625" style="31" bestFit="1" customWidth="1"/>
    <col min="10031" max="10031" width="13.5546875" style="31" customWidth="1"/>
    <col min="10032" max="10032" width="11.88671875" style="31" bestFit="1" customWidth="1"/>
    <col min="10033" max="10033" width="12.6640625" style="31" bestFit="1" customWidth="1"/>
    <col min="10034" max="10240" width="9.109375" style="31"/>
    <col min="10241" max="10241" width="7.5546875" style="31" customWidth="1"/>
    <col min="10242" max="10242" width="35.5546875" style="31" customWidth="1"/>
    <col min="10243" max="10243" width="19.44140625" style="31" customWidth="1"/>
    <col min="10244" max="10244" width="34.33203125" style="31" customWidth="1"/>
    <col min="10245" max="10245" width="18.6640625" style="31" customWidth="1"/>
    <col min="10246" max="10247" width="11.88671875" style="31" customWidth="1"/>
    <col min="10248" max="10248" width="12.6640625" style="31" customWidth="1"/>
    <col min="10249" max="10249" width="9.5546875" style="31" customWidth="1"/>
    <col min="10250" max="10250" width="10.44140625" style="31" customWidth="1"/>
    <col min="10251" max="10251" width="19.88671875" style="31" customWidth="1"/>
    <col min="10252" max="10253" width="9.5546875" style="31" customWidth="1"/>
    <col min="10254" max="10254" width="10.44140625" style="31" customWidth="1"/>
    <col min="10255" max="10255" width="20.109375" style="31" customWidth="1"/>
    <col min="10256" max="10257" width="7.44140625" style="31" customWidth="1"/>
    <col min="10258" max="10258" width="8.6640625" style="31" customWidth="1"/>
    <col min="10259" max="10259" width="16.33203125" style="31" customWidth="1"/>
    <col min="10260" max="10261" width="8.6640625" style="31" customWidth="1"/>
    <col min="10262" max="10262" width="9.5546875" style="31" customWidth="1"/>
    <col min="10263" max="10263" width="21.33203125" style="31" customWidth="1"/>
    <col min="10264" max="10265" width="8.6640625" style="31" customWidth="1"/>
    <col min="10266" max="10266" width="9.5546875" style="31" customWidth="1"/>
    <col min="10267" max="10267" width="19.5546875" style="31" customWidth="1"/>
    <col min="10268" max="10269" width="9.5546875" style="31" customWidth="1"/>
    <col min="10270" max="10273" width="11.88671875" style="31" customWidth="1"/>
    <col min="10274" max="10275" width="12.6640625" style="31" customWidth="1"/>
    <col min="10276" max="10277" width="9.5546875" style="31" customWidth="1"/>
    <col min="10278" max="10278" width="11.88671875" style="31" customWidth="1"/>
    <col min="10279" max="10279" width="12.5546875" style="31" customWidth="1"/>
    <col min="10280" max="10285" width="11.88671875" style="31" customWidth="1"/>
    <col min="10286" max="10286" width="12.6640625" style="31" bestFit="1" customWidth="1"/>
    <col min="10287" max="10287" width="13.5546875" style="31" customWidth="1"/>
    <col min="10288" max="10288" width="11.88671875" style="31" bestFit="1" customWidth="1"/>
    <col min="10289" max="10289" width="12.6640625" style="31" bestFit="1" customWidth="1"/>
    <col min="10290" max="10496" width="9.109375" style="31"/>
    <col min="10497" max="10497" width="7.5546875" style="31" customWidth="1"/>
    <col min="10498" max="10498" width="35.5546875" style="31" customWidth="1"/>
    <col min="10499" max="10499" width="19.44140625" style="31" customWidth="1"/>
    <col min="10500" max="10500" width="34.33203125" style="31" customWidth="1"/>
    <col min="10501" max="10501" width="18.6640625" style="31" customWidth="1"/>
    <col min="10502" max="10503" width="11.88671875" style="31" customWidth="1"/>
    <col min="10504" max="10504" width="12.6640625" style="31" customWidth="1"/>
    <col min="10505" max="10505" width="9.5546875" style="31" customWidth="1"/>
    <col min="10506" max="10506" width="10.44140625" style="31" customWidth="1"/>
    <col min="10507" max="10507" width="19.88671875" style="31" customWidth="1"/>
    <col min="10508" max="10509" width="9.5546875" style="31" customWidth="1"/>
    <col min="10510" max="10510" width="10.44140625" style="31" customWidth="1"/>
    <col min="10511" max="10511" width="20.109375" style="31" customWidth="1"/>
    <col min="10512" max="10513" width="7.44140625" style="31" customWidth="1"/>
    <col min="10514" max="10514" width="8.6640625" style="31" customWidth="1"/>
    <col min="10515" max="10515" width="16.33203125" style="31" customWidth="1"/>
    <col min="10516" max="10517" width="8.6640625" style="31" customWidth="1"/>
    <col min="10518" max="10518" width="9.5546875" style="31" customWidth="1"/>
    <col min="10519" max="10519" width="21.33203125" style="31" customWidth="1"/>
    <col min="10520" max="10521" width="8.6640625" style="31" customWidth="1"/>
    <col min="10522" max="10522" width="9.5546875" style="31" customWidth="1"/>
    <col min="10523" max="10523" width="19.5546875" style="31" customWidth="1"/>
    <col min="10524" max="10525" width="9.5546875" style="31" customWidth="1"/>
    <col min="10526" max="10529" width="11.88671875" style="31" customWidth="1"/>
    <col min="10530" max="10531" width="12.6640625" style="31" customWidth="1"/>
    <col min="10532" max="10533" width="9.5546875" style="31" customWidth="1"/>
    <col min="10534" max="10534" width="11.88671875" style="31" customWidth="1"/>
    <col min="10535" max="10535" width="12.5546875" style="31" customWidth="1"/>
    <col min="10536" max="10541" width="11.88671875" style="31" customWidth="1"/>
    <col min="10542" max="10542" width="12.6640625" style="31" bestFit="1" customWidth="1"/>
    <col min="10543" max="10543" width="13.5546875" style="31" customWidth="1"/>
    <col min="10544" max="10544" width="11.88671875" style="31" bestFit="1" customWidth="1"/>
    <col min="10545" max="10545" width="12.6640625" style="31" bestFit="1" customWidth="1"/>
    <col min="10546" max="10752" width="9.109375" style="31"/>
    <col min="10753" max="10753" width="7.5546875" style="31" customWidth="1"/>
    <col min="10754" max="10754" width="35.5546875" style="31" customWidth="1"/>
    <col min="10755" max="10755" width="19.44140625" style="31" customWidth="1"/>
    <col min="10756" max="10756" width="34.33203125" style="31" customWidth="1"/>
    <col min="10757" max="10757" width="18.6640625" style="31" customWidth="1"/>
    <col min="10758" max="10759" width="11.88671875" style="31" customWidth="1"/>
    <col min="10760" max="10760" width="12.6640625" style="31" customWidth="1"/>
    <col min="10761" max="10761" width="9.5546875" style="31" customWidth="1"/>
    <col min="10762" max="10762" width="10.44140625" style="31" customWidth="1"/>
    <col min="10763" max="10763" width="19.88671875" style="31" customWidth="1"/>
    <col min="10764" max="10765" width="9.5546875" style="31" customWidth="1"/>
    <col min="10766" max="10766" width="10.44140625" style="31" customWidth="1"/>
    <col min="10767" max="10767" width="20.109375" style="31" customWidth="1"/>
    <col min="10768" max="10769" width="7.44140625" style="31" customWidth="1"/>
    <col min="10770" max="10770" width="8.6640625" style="31" customWidth="1"/>
    <col min="10771" max="10771" width="16.33203125" style="31" customWidth="1"/>
    <col min="10772" max="10773" width="8.6640625" style="31" customWidth="1"/>
    <col min="10774" max="10774" width="9.5546875" style="31" customWidth="1"/>
    <col min="10775" max="10775" width="21.33203125" style="31" customWidth="1"/>
    <col min="10776" max="10777" width="8.6640625" style="31" customWidth="1"/>
    <col min="10778" max="10778" width="9.5546875" style="31" customWidth="1"/>
    <col min="10779" max="10779" width="19.5546875" style="31" customWidth="1"/>
    <col min="10780" max="10781" width="9.5546875" style="31" customWidth="1"/>
    <col min="10782" max="10785" width="11.88671875" style="31" customWidth="1"/>
    <col min="10786" max="10787" width="12.6640625" style="31" customWidth="1"/>
    <col min="10788" max="10789" width="9.5546875" style="31" customWidth="1"/>
    <col min="10790" max="10790" width="11.88671875" style="31" customWidth="1"/>
    <col min="10791" max="10791" width="12.5546875" style="31" customWidth="1"/>
    <col min="10792" max="10797" width="11.88671875" style="31" customWidth="1"/>
    <col min="10798" max="10798" width="12.6640625" style="31" bestFit="1" customWidth="1"/>
    <col min="10799" max="10799" width="13.5546875" style="31" customWidth="1"/>
    <col min="10800" max="10800" width="11.88671875" style="31" bestFit="1" customWidth="1"/>
    <col min="10801" max="10801" width="12.6640625" style="31" bestFit="1" customWidth="1"/>
    <col min="10802" max="11008" width="9.109375" style="31"/>
    <col min="11009" max="11009" width="7.5546875" style="31" customWidth="1"/>
    <col min="11010" max="11010" width="35.5546875" style="31" customWidth="1"/>
    <col min="11011" max="11011" width="19.44140625" style="31" customWidth="1"/>
    <col min="11012" max="11012" width="34.33203125" style="31" customWidth="1"/>
    <col min="11013" max="11013" width="18.6640625" style="31" customWidth="1"/>
    <col min="11014" max="11015" width="11.88671875" style="31" customWidth="1"/>
    <col min="11016" max="11016" width="12.6640625" style="31" customWidth="1"/>
    <col min="11017" max="11017" width="9.5546875" style="31" customWidth="1"/>
    <col min="11018" max="11018" width="10.44140625" style="31" customWidth="1"/>
    <col min="11019" max="11019" width="19.88671875" style="31" customWidth="1"/>
    <col min="11020" max="11021" width="9.5546875" style="31" customWidth="1"/>
    <col min="11022" max="11022" width="10.44140625" style="31" customWidth="1"/>
    <col min="11023" max="11023" width="20.109375" style="31" customWidth="1"/>
    <col min="11024" max="11025" width="7.44140625" style="31" customWidth="1"/>
    <col min="11026" max="11026" width="8.6640625" style="31" customWidth="1"/>
    <col min="11027" max="11027" width="16.33203125" style="31" customWidth="1"/>
    <col min="11028" max="11029" width="8.6640625" style="31" customWidth="1"/>
    <col min="11030" max="11030" width="9.5546875" style="31" customWidth="1"/>
    <col min="11031" max="11031" width="21.33203125" style="31" customWidth="1"/>
    <col min="11032" max="11033" width="8.6640625" style="31" customWidth="1"/>
    <col min="11034" max="11034" width="9.5546875" style="31" customWidth="1"/>
    <col min="11035" max="11035" width="19.5546875" style="31" customWidth="1"/>
    <col min="11036" max="11037" width="9.5546875" style="31" customWidth="1"/>
    <col min="11038" max="11041" width="11.88671875" style="31" customWidth="1"/>
    <col min="11042" max="11043" width="12.6640625" style="31" customWidth="1"/>
    <col min="11044" max="11045" width="9.5546875" style="31" customWidth="1"/>
    <col min="11046" max="11046" width="11.88671875" style="31" customWidth="1"/>
    <col min="11047" max="11047" width="12.5546875" style="31" customWidth="1"/>
    <col min="11048" max="11053" width="11.88671875" style="31" customWidth="1"/>
    <col min="11054" max="11054" width="12.6640625" style="31" bestFit="1" customWidth="1"/>
    <col min="11055" max="11055" width="13.5546875" style="31" customWidth="1"/>
    <col min="11056" max="11056" width="11.88671875" style="31" bestFit="1" customWidth="1"/>
    <col min="11057" max="11057" width="12.6640625" style="31" bestFit="1" customWidth="1"/>
    <col min="11058" max="11264" width="9.109375" style="31"/>
    <col min="11265" max="11265" width="7.5546875" style="31" customWidth="1"/>
    <col min="11266" max="11266" width="35.5546875" style="31" customWidth="1"/>
    <col min="11267" max="11267" width="19.44140625" style="31" customWidth="1"/>
    <col min="11268" max="11268" width="34.33203125" style="31" customWidth="1"/>
    <col min="11269" max="11269" width="18.6640625" style="31" customWidth="1"/>
    <col min="11270" max="11271" width="11.88671875" style="31" customWidth="1"/>
    <col min="11272" max="11272" width="12.6640625" style="31" customWidth="1"/>
    <col min="11273" max="11273" width="9.5546875" style="31" customWidth="1"/>
    <col min="11274" max="11274" width="10.44140625" style="31" customWidth="1"/>
    <col min="11275" max="11275" width="19.88671875" style="31" customWidth="1"/>
    <col min="11276" max="11277" width="9.5546875" style="31" customWidth="1"/>
    <col min="11278" max="11278" width="10.44140625" style="31" customWidth="1"/>
    <col min="11279" max="11279" width="20.109375" style="31" customWidth="1"/>
    <col min="11280" max="11281" width="7.44140625" style="31" customWidth="1"/>
    <col min="11282" max="11282" width="8.6640625" style="31" customWidth="1"/>
    <col min="11283" max="11283" width="16.33203125" style="31" customWidth="1"/>
    <col min="11284" max="11285" width="8.6640625" style="31" customWidth="1"/>
    <col min="11286" max="11286" width="9.5546875" style="31" customWidth="1"/>
    <col min="11287" max="11287" width="21.33203125" style="31" customWidth="1"/>
    <col min="11288" max="11289" width="8.6640625" style="31" customWidth="1"/>
    <col min="11290" max="11290" width="9.5546875" style="31" customWidth="1"/>
    <col min="11291" max="11291" width="19.5546875" style="31" customWidth="1"/>
    <col min="11292" max="11293" width="9.5546875" style="31" customWidth="1"/>
    <col min="11294" max="11297" width="11.88671875" style="31" customWidth="1"/>
    <col min="11298" max="11299" width="12.6640625" style="31" customWidth="1"/>
    <col min="11300" max="11301" width="9.5546875" style="31" customWidth="1"/>
    <col min="11302" max="11302" width="11.88671875" style="31" customWidth="1"/>
    <col min="11303" max="11303" width="12.5546875" style="31" customWidth="1"/>
    <col min="11304" max="11309" width="11.88671875" style="31" customWidth="1"/>
    <col min="11310" max="11310" width="12.6640625" style="31" bestFit="1" customWidth="1"/>
    <col min="11311" max="11311" width="13.5546875" style="31" customWidth="1"/>
    <col min="11312" max="11312" width="11.88671875" style="31" bestFit="1" customWidth="1"/>
    <col min="11313" max="11313" width="12.6640625" style="31" bestFit="1" customWidth="1"/>
    <col min="11314" max="11520" width="9.109375" style="31"/>
    <col min="11521" max="11521" width="7.5546875" style="31" customWidth="1"/>
    <col min="11522" max="11522" width="35.5546875" style="31" customWidth="1"/>
    <col min="11523" max="11523" width="19.44140625" style="31" customWidth="1"/>
    <col min="11524" max="11524" width="34.33203125" style="31" customWidth="1"/>
    <col min="11525" max="11525" width="18.6640625" style="31" customWidth="1"/>
    <col min="11526" max="11527" width="11.88671875" style="31" customWidth="1"/>
    <col min="11528" max="11528" width="12.6640625" style="31" customWidth="1"/>
    <col min="11529" max="11529" width="9.5546875" style="31" customWidth="1"/>
    <col min="11530" max="11530" width="10.44140625" style="31" customWidth="1"/>
    <col min="11531" max="11531" width="19.88671875" style="31" customWidth="1"/>
    <col min="11532" max="11533" width="9.5546875" style="31" customWidth="1"/>
    <col min="11534" max="11534" width="10.44140625" style="31" customWidth="1"/>
    <col min="11535" max="11535" width="20.109375" style="31" customWidth="1"/>
    <col min="11536" max="11537" width="7.44140625" style="31" customWidth="1"/>
    <col min="11538" max="11538" width="8.6640625" style="31" customWidth="1"/>
    <col min="11539" max="11539" width="16.33203125" style="31" customWidth="1"/>
    <col min="11540" max="11541" width="8.6640625" style="31" customWidth="1"/>
    <col min="11542" max="11542" width="9.5546875" style="31" customWidth="1"/>
    <col min="11543" max="11543" width="21.33203125" style="31" customWidth="1"/>
    <col min="11544" max="11545" width="8.6640625" style="31" customWidth="1"/>
    <col min="11546" max="11546" width="9.5546875" style="31" customWidth="1"/>
    <col min="11547" max="11547" width="19.5546875" style="31" customWidth="1"/>
    <col min="11548" max="11549" width="9.5546875" style="31" customWidth="1"/>
    <col min="11550" max="11553" width="11.88671875" style="31" customWidth="1"/>
    <col min="11554" max="11555" width="12.6640625" style="31" customWidth="1"/>
    <col min="11556" max="11557" width="9.5546875" style="31" customWidth="1"/>
    <col min="11558" max="11558" width="11.88671875" style="31" customWidth="1"/>
    <col min="11559" max="11559" width="12.5546875" style="31" customWidth="1"/>
    <col min="11560" max="11565" width="11.88671875" style="31" customWidth="1"/>
    <col min="11566" max="11566" width="12.6640625" style="31" bestFit="1" customWidth="1"/>
    <col min="11567" max="11567" width="13.5546875" style="31" customWidth="1"/>
    <col min="11568" max="11568" width="11.88671875" style="31" bestFit="1" customWidth="1"/>
    <col min="11569" max="11569" width="12.6640625" style="31" bestFit="1" customWidth="1"/>
    <col min="11570" max="11776" width="9.109375" style="31"/>
    <col min="11777" max="11777" width="7.5546875" style="31" customWidth="1"/>
    <col min="11778" max="11778" width="35.5546875" style="31" customWidth="1"/>
    <col min="11779" max="11779" width="19.44140625" style="31" customWidth="1"/>
    <col min="11780" max="11780" width="34.33203125" style="31" customWidth="1"/>
    <col min="11781" max="11781" width="18.6640625" style="31" customWidth="1"/>
    <col min="11782" max="11783" width="11.88671875" style="31" customWidth="1"/>
    <col min="11784" max="11784" width="12.6640625" style="31" customWidth="1"/>
    <col min="11785" max="11785" width="9.5546875" style="31" customWidth="1"/>
    <col min="11786" max="11786" width="10.44140625" style="31" customWidth="1"/>
    <col min="11787" max="11787" width="19.88671875" style="31" customWidth="1"/>
    <col min="11788" max="11789" width="9.5546875" style="31" customWidth="1"/>
    <col min="11790" max="11790" width="10.44140625" style="31" customWidth="1"/>
    <col min="11791" max="11791" width="20.109375" style="31" customWidth="1"/>
    <col min="11792" max="11793" width="7.44140625" style="31" customWidth="1"/>
    <col min="11794" max="11794" width="8.6640625" style="31" customWidth="1"/>
    <col min="11795" max="11795" width="16.33203125" style="31" customWidth="1"/>
    <col min="11796" max="11797" width="8.6640625" style="31" customWidth="1"/>
    <col min="11798" max="11798" width="9.5546875" style="31" customWidth="1"/>
    <col min="11799" max="11799" width="21.33203125" style="31" customWidth="1"/>
    <col min="11800" max="11801" width="8.6640625" style="31" customWidth="1"/>
    <col min="11802" max="11802" width="9.5546875" style="31" customWidth="1"/>
    <col min="11803" max="11803" width="19.5546875" style="31" customWidth="1"/>
    <col min="11804" max="11805" width="9.5546875" style="31" customWidth="1"/>
    <col min="11806" max="11809" width="11.88671875" style="31" customWidth="1"/>
    <col min="11810" max="11811" width="12.6640625" style="31" customWidth="1"/>
    <col min="11812" max="11813" width="9.5546875" style="31" customWidth="1"/>
    <col min="11814" max="11814" width="11.88671875" style="31" customWidth="1"/>
    <col min="11815" max="11815" width="12.5546875" style="31" customWidth="1"/>
    <col min="11816" max="11821" width="11.88671875" style="31" customWidth="1"/>
    <col min="11822" max="11822" width="12.6640625" style="31" bestFit="1" customWidth="1"/>
    <col min="11823" max="11823" width="13.5546875" style="31" customWidth="1"/>
    <col min="11824" max="11824" width="11.88671875" style="31" bestFit="1" customWidth="1"/>
    <col min="11825" max="11825" width="12.6640625" style="31" bestFit="1" customWidth="1"/>
    <col min="11826" max="12032" width="9.109375" style="31"/>
    <col min="12033" max="12033" width="7.5546875" style="31" customWidth="1"/>
    <col min="12034" max="12034" width="35.5546875" style="31" customWidth="1"/>
    <col min="12035" max="12035" width="19.44140625" style="31" customWidth="1"/>
    <col min="12036" max="12036" width="34.33203125" style="31" customWidth="1"/>
    <col min="12037" max="12037" width="18.6640625" style="31" customWidth="1"/>
    <col min="12038" max="12039" width="11.88671875" style="31" customWidth="1"/>
    <col min="12040" max="12040" width="12.6640625" style="31" customWidth="1"/>
    <col min="12041" max="12041" width="9.5546875" style="31" customWidth="1"/>
    <col min="12042" max="12042" width="10.44140625" style="31" customWidth="1"/>
    <col min="12043" max="12043" width="19.88671875" style="31" customWidth="1"/>
    <col min="12044" max="12045" width="9.5546875" style="31" customWidth="1"/>
    <col min="12046" max="12046" width="10.44140625" style="31" customWidth="1"/>
    <col min="12047" max="12047" width="20.109375" style="31" customWidth="1"/>
    <col min="12048" max="12049" width="7.44140625" style="31" customWidth="1"/>
    <col min="12050" max="12050" width="8.6640625" style="31" customWidth="1"/>
    <col min="12051" max="12051" width="16.33203125" style="31" customWidth="1"/>
    <col min="12052" max="12053" width="8.6640625" style="31" customWidth="1"/>
    <col min="12054" max="12054" width="9.5546875" style="31" customWidth="1"/>
    <col min="12055" max="12055" width="21.33203125" style="31" customWidth="1"/>
    <col min="12056" max="12057" width="8.6640625" style="31" customWidth="1"/>
    <col min="12058" max="12058" width="9.5546875" style="31" customWidth="1"/>
    <col min="12059" max="12059" width="19.5546875" style="31" customWidth="1"/>
    <col min="12060" max="12061" width="9.5546875" style="31" customWidth="1"/>
    <col min="12062" max="12065" width="11.88671875" style="31" customWidth="1"/>
    <col min="12066" max="12067" width="12.6640625" style="31" customWidth="1"/>
    <col min="12068" max="12069" width="9.5546875" style="31" customWidth="1"/>
    <col min="12070" max="12070" width="11.88671875" style="31" customWidth="1"/>
    <col min="12071" max="12071" width="12.5546875" style="31" customWidth="1"/>
    <col min="12072" max="12077" width="11.88671875" style="31" customWidth="1"/>
    <col min="12078" max="12078" width="12.6640625" style="31" bestFit="1" customWidth="1"/>
    <col min="12079" max="12079" width="13.5546875" style="31" customWidth="1"/>
    <col min="12080" max="12080" width="11.88671875" style="31" bestFit="1" customWidth="1"/>
    <col min="12081" max="12081" width="12.6640625" style="31" bestFit="1" customWidth="1"/>
    <col min="12082" max="12288" width="9.109375" style="31"/>
    <col min="12289" max="12289" width="7.5546875" style="31" customWidth="1"/>
    <col min="12290" max="12290" width="35.5546875" style="31" customWidth="1"/>
    <col min="12291" max="12291" width="19.44140625" style="31" customWidth="1"/>
    <col min="12292" max="12292" width="34.33203125" style="31" customWidth="1"/>
    <col min="12293" max="12293" width="18.6640625" style="31" customWidth="1"/>
    <col min="12294" max="12295" width="11.88671875" style="31" customWidth="1"/>
    <col min="12296" max="12296" width="12.6640625" style="31" customWidth="1"/>
    <col min="12297" max="12297" width="9.5546875" style="31" customWidth="1"/>
    <col min="12298" max="12298" width="10.44140625" style="31" customWidth="1"/>
    <col min="12299" max="12299" width="19.88671875" style="31" customWidth="1"/>
    <col min="12300" max="12301" width="9.5546875" style="31" customWidth="1"/>
    <col min="12302" max="12302" width="10.44140625" style="31" customWidth="1"/>
    <col min="12303" max="12303" width="20.109375" style="31" customWidth="1"/>
    <col min="12304" max="12305" width="7.44140625" style="31" customWidth="1"/>
    <col min="12306" max="12306" width="8.6640625" style="31" customWidth="1"/>
    <col min="12307" max="12307" width="16.33203125" style="31" customWidth="1"/>
    <col min="12308" max="12309" width="8.6640625" style="31" customWidth="1"/>
    <col min="12310" max="12310" width="9.5546875" style="31" customWidth="1"/>
    <col min="12311" max="12311" width="21.33203125" style="31" customWidth="1"/>
    <col min="12312" max="12313" width="8.6640625" style="31" customWidth="1"/>
    <col min="12314" max="12314" width="9.5546875" style="31" customWidth="1"/>
    <col min="12315" max="12315" width="19.5546875" style="31" customWidth="1"/>
    <col min="12316" max="12317" width="9.5546875" style="31" customWidth="1"/>
    <col min="12318" max="12321" width="11.88671875" style="31" customWidth="1"/>
    <col min="12322" max="12323" width="12.6640625" style="31" customWidth="1"/>
    <col min="12324" max="12325" width="9.5546875" style="31" customWidth="1"/>
    <col min="12326" max="12326" width="11.88671875" style="31" customWidth="1"/>
    <col min="12327" max="12327" width="12.5546875" style="31" customWidth="1"/>
    <col min="12328" max="12333" width="11.88671875" style="31" customWidth="1"/>
    <col min="12334" max="12334" width="12.6640625" style="31" bestFit="1" customWidth="1"/>
    <col min="12335" max="12335" width="13.5546875" style="31" customWidth="1"/>
    <col min="12336" max="12336" width="11.88671875" style="31" bestFit="1" customWidth="1"/>
    <col min="12337" max="12337" width="12.6640625" style="31" bestFit="1" customWidth="1"/>
    <col min="12338" max="12544" width="9.109375" style="31"/>
    <col min="12545" max="12545" width="7.5546875" style="31" customWidth="1"/>
    <col min="12546" max="12546" width="35.5546875" style="31" customWidth="1"/>
    <col min="12547" max="12547" width="19.44140625" style="31" customWidth="1"/>
    <col min="12548" max="12548" width="34.33203125" style="31" customWidth="1"/>
    <col min="12549" max="12549" width="18.6640625" style="31" customWidth="1"/>
    <col min="12550" max="12551" width="11.88671875" style="31" customWidth="1"/>
    <col min="12552" max="12552" width="12.6640625" style="31" customWidth="1"/>
    <col min="12553" max="12553" width="9.5546875" style="31" customWidth="1"/>
    <col min="12554" max="12554" width="10.44140625" style="31" customWidth="1"/>
    <col min="12555" max="12555" width="19.88671875" style="31" customWidth="1"/>
    <col min="12556" max="12557" width="9.5546875" style="31" customWidth="1"/>
    <col min="12558" max="12558" width="10.44140625" style="31" customWidth="1"/>
    <col min="12559" max="12559" width="20.109375" style="31" customWidth="1"/>
    <col min="12560" max="12561" width="7.44140625" style="31" customWidth="1"/>
    <col min="12562" max="12562" width="8.6640625" style="31" customWidth="1"/>
    <col min="12563" max="12563" width="16.33203125" style="31" customWidth="1"/>
    <col min="12564" max="12565" width="8.6640625" style="31" customWidth="1"/>
    <col min="12566" max="12566" width="9.5546875" style="31" customWidth="1"/>
    <col min="12567" max="12567" width="21.33203125" style="31" customWidth="1"/>
    <col min="12568" max="12569" width="8.6640625" style="31" customWidth="1"/>
    <col min="12570" max="12570" width="9.5546875" style="31" customWidth="1"/>
    <col min="12571" max="12571" width="19.5546875" style="31" customWidth="1"/>
    <col min="12572" max="12573" width="9.5546875" style="31" customWidth="1"/>
    <col min="12574" max="12577" width="11.88671875" style="31" customWidth="1"/>
    <col min="12578" max="12579" width="12.6640625" style="31" customWidth="1"/>
    <col min="12580" max="12581" width="9.5546875" style="31" customWidth="1"/>
    <col min="12582" max="12582" width="11.88671875" style="31" customWidth="1"/>
    <col min="12583" max="12583" width="12.5546875" style="31" customWidth="1"/>
    <col min="12584" max="12589" width="11.88671875" style="31" customWidth="1"/>
    <col min="12590" max="12590" width="12.6640625" style="31" bestFit="1" customWidth="1"/>
    <col min="12591" max="12591" width="13.5546875" style="31" customWidth="1"/>
    <col min="12592" max="12592" width="11.88671875" style="31" bestFit="1" customWidth="1"/>
    <col min="12593" max="12593" width="12.6640625" style="31" bestFit="1" customWidth="1"/>
    <col min="12594" max="12800" width="9.109375" style="31"/>
    <col min="12801" max="12801" width="7.5546875" style="31" customWidth="1"/>
    <col min="12802" max="12802" width="35.5546875" style="31" customWidth="1"/>
    <col min="12803" max="12803" width="19.44140625" style="31" customWidth="1"/>
    <col min="12804" max="12804" width="34.33203125" style="31" customWidth="1"/>
    <col min="12805" max="12805" width="18.6640625" style="31" customWidth="1"/>
    <col min="12806" max="12807" width="11.88671875" style="31" customWidth="1"/>
    <col min="12808" max="12808" width="12.6640625" style="31" customWidth="1"/>
    <col min="12809" max="12809" width="9.5546875" style="31" customWidth="1"/>
    <col min="12810" max="12810" width="10.44140625" style="31" customWidth="1"/>
    <col min="12811" max="12811" width="19.88671875" style="31" customWidth="1"/>
    <col min="12812" max="12813" width="9.5546875" style="31" customWidth="1"/>
    <col min="12814" max="12814" width="10.44140625" style="31" customWidth="1"/>
    <col min="12815" max="12815" width="20.109375" style="31" customWidth="1"/>
    <col min="12816" max="12817" width="7.44140625" style="31" customWidth="1"/>
    <col min="12818" max="12818" width="8.6640625" style="31" customWidth="1"/>
    <col min="12819" max="12819" width="16.33203125" style="31" customWidth="1"/>
    <col min="12820" max="12821" width="8.6640625" style="31" customWidth="1"/>
    <col min="12822" max="12822" width="9.5546875" style="31" customWidth="1"/>
    <col min="12823" max="12823" width="21.33203125" style="31" customWidth="1"/>
    <col min="12824" max="12825" width="8.6640625" style="31" customWidth="1"/>
    <col min="12826" max="12826" width="9.5546875" style="31" customWidth="1"/>
    <col min="12827" max="12827" width="19.5546875" style="31" customWidth="1"/>
    <col min="12828" max="12829" width="9.5546875" style="31" customWidth="1"/>
    <col min="12830" max="12833" width="11.88671875" style="31" customWidth="1"/>
    <col min="12834" max="12835" width="12.6640625" style="31" customWidth="1"/>
    <col min="12836" max="12837" width="9.5546875" style="31" customWidth="1"/>
    <col min="12838" max="12838" width="11.88671875" style="31" customWidth="1"/>
    <col min="12839" max="12839" width="12.5546875" style="31" customWidth="1"/>
    <col min="12840" max="12845" width="11.88671875" style="31" customWidth="1"/>
    <col min="12846" max="12846" width="12.6640625" style="31" bestFit="1" customWidth="1"/>
    <col min="12847" max="12847" width="13.5546875" style="31" customWidth="1"/>
    <col min="12848" max="12848" width="11.88671875" style="31" bestFit="1" customWidth="1"/>
    <col min="12849" max="12849" width="12.6640625" style="31" bestFit="1" customWidth="1"/>
    <col min="12850" max="13056" width="9.109375" style="31"/>
    <col min="13057" max="13057" width="7.5546875" style="31" customWidth="1"/>
    <col min="13058" max="13058" width="35.5546875" style="31" customWidth="1"/>
    <col min="13059" max="13059" width="19.44140625" style="31" customWidth="1"/>
    <col min="13060" max="13060" width="34.33203125" style="31" customWidth="1"/>
    <col min="13061" max="13061" width="18.6640625" style="31" customWidth="1"/>
    <col min="13062" max="13063" width="11.88671875" style="31" customWidth="1"/>
    <col min="13064" max="13064" width="12.6640625" style="31" customWidth="1"/>
    <col min="13065" max="13065" width="9.5546875" style="31" customWidth="1"/>
    <col min="13066" max="13066" width="10.44140625" style="31" customWidth="1"/>
    <col min="13067" max="13067" width="19.88671875" style="31" customWidth="1"/>
    <col min="13068" max="13069" width="9.5546875" style="31" customWidth="1"/>
    <col min="13070" max="13070" width="10.44140625" style="31" customWidth="1"/>
    <col min="13071" max="13071" width="20.109375" style="31" customWidth="1"/>
    <col min="13072" max="13073" width="7.44140625" style="31" customWidth="1"/>
    <col min="13074" max="13074" width="8.6640625" style="31" customWidth="1"/>
    <col min="13075" max="13075" width="16.33203125" style="31" customWidth="1"/>
    <col min="13076" max="13077" width="8.6640625" style="31" customWidth="1"/>
    <col min="13078" max="13078" width="9.5546875" style="31" customWidth="1"/>
    <col min="13079" max="13079" width="21.33203125" style="31" customWidth="1"/>
    <col min="13080" max="13081" width="8.6640625" style="31" customWidth="1"/>
    <col min="13082" max="13082" width="9.5546875" style="31" customWidth="1"/>
    <col min="13083" max="13083" width="19.5546875" style="31" customWidth="1"/>
    <col min="13084" max="13085" width="9.5546875" style="31" customWidth="1"/>
    <col min="13086" max="13089" width="11.88671875" style="31" customWidth="1"/>
    <col min="13090" max="13091" width="12.6640625" style="31" customWidth="1"/>
    <col min="13092" max="13093" width="9.5546875" style="31" customWidth="1"/>
    <col min="13094" max="13094" width="11.88671875" style="31" customWidth="1"/>
    <col min="13095" max="13095" width="12.5546875" style="31" customWidth="1"/>
    <col min="13096" max="13101" width="11.88671875" style="31" customWidth="1"/>
    <col min="13102" max="13102" width="12.6640625" style="31" bestFit="1" customWidth="1"/>
    <col min="13103" max="13103" width="13.5546875" style="31" customWidth="1"/>
    <col min="13104" max="13104" width="11.88671875" style="31" bestFit="1" customWidth="1"/>
    <col min="13105" max="13105" width="12.6640625" style="31" bestFit="1" customWidth="1"/>
    <col min="13106" max="13312" width="9.109375" style="31"/>
    <col min="13313" max="13313" width="7.5546875" style="31" customWidth="1"/>
    <col min="13314" max="13314" width="35.5546875" style="31" customWidth="1"/>
    <col min="13315" max="13315" width="19.44140625" style="31" customWidth="1"/>
    <col min="13316" max="13316" width="34.33203125" style="31" customWidth="1"/>
    <col min="13317" max="13317" width="18.6640625" style="31" customWidth="1"/>
    <col min="13318" max="13319" width="11.88671875" style="31" customWidth="1"/>
    <col min="13320" max="13320" width="12.6640625" style="31" customWidth="1"/>
    <col min="13321" max="13321" width="9.5546875" style="31" customWidth="1"/>
    <col min="13322" max="13322" width="10.44140625" style="31" customWidth="1"/>
    <col min="13323" max="13323" width="19.88671875" style="31" customWidth="1"/>
    <col min="13324" max="13325" width="9.5546875" style="31" customWidth="1"/>
    <col min="13326" max="13326" width="10.44140625" style="31" customWidth="1"/>
    <col min="13327" max="13327" width="20.109375" style="31" customWidth="1"/>
    <col min="13328" max="13329" width="7.44140625" style="31" customWidth="1"/>
    <col min="13330" max="13330" width="8.6640625" style="31" customWidth="1"/>
    <col min="13331" max="13331" width="16.33203125" style="31" customWidth="1"/>
    <col min="13332" max="13333" width="8.6640625" style="31" customWidth="1"/>
    <col min="13334" max="13334" width="9.5546875" style="31" customWidth="1"/>
    <col min="13335" max="13335" width="21.33203125" style="31" customWidth="1"/>
    <col min="13336" max="13337" width="8.6640625" style="31" customWidth="1"/>
    <col min="13338" max="13338" width="9.5546875" style="31" customWidth="1"/>
    <col min="13339" max="13339" width="19.5546875" style="31" customWidth="1"/>
    <col min="13340" max="13341" width="9.5546875" style="31" customWidth="1"/>
    <col min="13342" max="13345" width="11.88671875" style="31" customWidth="1"/>
    <col min="13346" max="13347" width="12.6640625" style="31" customWidth="1"/>
    <col min="13348" max="13349" width="9.5546875" style="31" customWidth="1"/>
    <col min="13350" max="13350" width="11.88671875" style="31" customWidth="1"/>
    <col min="13351" max="13351" width="12.5546875" style="31" customWidth="1"/>
    <col min="13352" max="13357" width="11.88671875" style="31" customWidth="1"/>
    <col min="13358" max="13358" width="12.6640625" style="31" bestFit="1" customWidth="1"/>
    <col min="13359" max="13359" width="13.5546875" style="31" customWidth="1"/>
    <col min="13360" max="13360" width="11.88671875" style="31" bestFit="1" customWidth="1"/>
    <col min="13361" max="13361" width="12.6640625" style="31" bestFit="1" customWidth="1"/>
    <col min="13362" max="13568" width="9.109375" style="31"/>
    <col min="13569" max="13569" width="7.5546875" style="31" customWidth="1"/>
    <col min="13570" max="13570" width="35.5546875" style="31" customWidth="1"/>
    <col min="13571" max="13571" width="19.44140625" style="31" customWidth="1"/>
    <col min="13572" max="13572" width="34.33203125" style="31" customWidth="1"/>
    <col min="13573" max="13573" width="18.6640625" style="31" customWidth="1"/>
    <col min="13574" max="13575" width="11.88671875" style="31" customWidth="1"/>
    <col min="13576" max="13576" width="12.6640625" style="31" customWidth="1"/>
    <col min="13577" max="13577" width="9.5546875" style="31" customWidth="1"/>
    <col min="13578" max="13578" width="10.44140625" style="31" customWidth="1"/>
    <col min="13579" max="13579" width="19.88671875" style="31" customWidth="1"/>
    <col min="13580" max="13581" width="9.5546875" style="31" customWidth="1"/>
    <col min="13582" max="13582" width="10.44140625" style="31" customWidth="1"/>
    <col min="13583" max="13583" width="20.109375" style="31" customWidth="1"/>
    <col min="13584" max="13585" width="7.44140625" style="31" customWidth="1"/>
    <col min="13586" max="13586" width="8.6640625" style="31" customWidth="1"/>
    <col min="13587" max="13587" width="16.33203125" style="31" customWidth="1"/>
    <col min="13588" max="13589" width="8.6640625" style="31" customWidth="1"/>
    <col min="13590" max="13590" width="9.5546875" style="31" customWidth="1"/>
    <col min="13591" max="13591" width="21.33203125" style="31" customWidth="1"/>
    <col min="13592" max="13593" width="8.6640625" style="31" customWidth="1"/>
    <col min="13594" max="13594" width="9.5546875" style="31" customWidth="1"/>
    <col min="13595" max="13595" width="19.5546875" style="31" customWidth="1"/>
    <col min="13596" max="13597" width="9.5546875" style="31" customWidth="1"/>
    <col min="13598" max="13601" width="11.88671875" style="31" customWidth="1"/>
    <col min="13602" max="13603" width="12.6640625" style="31" customWidth="1"/>
    <col min="13604" max="13605" width="9.5546875" style="31" customWidth="1"/>
    <col min="13606" max="13606" width="11.88671875" style="31" customWidth="1"/>
    <col min="13607" max="13607" width="12.5546875" style="31" customWidth="1"/>
    <col min="13608" max="13613" width="11.88671875" style="31" customWidth="1"/>
    <col min="13614" max="13614" width="12.6640625" style="31" bestFit="1" customWidth="1"/>
    <col min="13615" max="13615" width="13.5546875" style="31" customWidth="1"/>
    <col min="13616" max="13616" width="11.88671875" style="31" bestFit="1" customWidth="1"/>
    <col min="13617" max="13617" width="12.6640625" style="31" bestFit="1" customWidth="1"/>
    <col min="13618" max="13824" width="9.109375" style="31"/>
    <col min="13825" max="13825" width="7.5546875" style="31" customWidth="1"/>
    <col min="13826" max="13826" width="35.5546875" style="31" customWidth="1"/>
    <col min="13827" max="13827" width="19.44140625" style="31" customWidth="1"/>
    <col min="13828" max="13828" width="34.33203125" style="31" customWidth="1"/>
    <col min="13829" max="13829" width="18.6640625" style="31" customWidth="1"/>
    <col min="13830" max="13831" width="11.88671875" style="31" customWidth="1"/>
    <col min="13832" max="13832" width="12.6640625" style="31" customWidth="1"/>
    <col min="13833" max="13833" width="9.5546875" style="31" customWidth="1"/>
    <col min="13834" max="13834" width="10.44140625" style="31" customWidth="1"/>
    <col min="13835" max="13835" width="19.88671875" style="31" customWidth="1"/>
    <col min="13836" max="13837" width="9.5546875" style="31" customWidth="1"/>
    <col min="13838" max="13838" width="10.44140625" style="31" customWidth="1"/>
    <col min="13839" max="13839" width="20.109375" style="31" customWidth="1"/>
    <col min="13840" max="13841" width="7.44140625" style="31" customWidth="1"/>
    <col min="13842" max="13842" width="8.6640625" style="31" customWidth="1"/>
    <col min="13843" max="13843" width="16.33203125" style="31" customWidth="1"/>
    <col min="13844" max="13845" width="8.6640625" style="31" customWidth="1"/>
    <col min="13846" max="13846" width="9.5546875" style="31" customWidth="1"/>
    <col min="13847" max="13847" width="21.33203125" style="31" customWidth="1"/>
    <col min="13848" max="13849" width="8.6640625" style="31" customWidth="1"/>
    <col min="13850" max="13850" width="9.5546875" style="31" customWidth="1"/>
    <col min="13851" max="13851" width="19.5546875" style="31" customWidth="1"/>
    <col min="13852" max="13853" width="9.5546875" style="31" customWidth="1"/>
    <col min="13854" max="13857" width="11.88671875" style="31" customWidth="1"/>
    <col min="13858" max="13859" width="12.6640625" style="31" customWidth="1"/>
    <col min="13860" max="13861" width="9.5546875" style="31" customWidth="1"/>
    <col min="13862" max="13862" width="11.88671875" style="31" customWidth="1"/>
    <col min="13863" max="13863" width="12.5546875" style="31" customWidth="1"/>
    <col min="13864" max="13869" width="11.88671875" style="31" customWidth="1"/>
    <col min="13870" max="13870" width="12.6640625" style="31" bestFit="1" customWidth="1"/>
    <col min="13871" max="13871" width="13.5546875" style="31" customWidth="1"/>
    <col min="13872" max="13872" width="11.88671875" style="31" bestFit="1" customWidth="1"/>
    <col min="13873" max="13873" width="12.6640625" style="31" bestFit="1" customWidth="1"/>
    <col min="13874" max="14080" width="9.109375" style="31"/>
    <col min="14081" max="14081" width="7.5546875" style="31" customWidth="1"/>
    <col min="14082" max="14082" width="35.5546875" style="31" customWidth="1"/>
    <col min="14083" max="14083" width="19.44140625" style="31" customWidth="1"/>
    <col min="14084" max="14084" width="34.33203125" style="31" customWidth="1"/>
    <col min="14085" max="14085" width="18.6640625" style="31" customWidth="1"/>
    <col min="14086" max="14087" width="11.88671875" style="31" customWidth="1"/>
    <col min="14088" max="14088" width="12.6640625" style="31" customWidth="1"/>
    <col min="14089" max="14089" width="9.5546875" style="31" customWidth="1"/>
    <col min="14090" max="14090" width="10.44140625" style="31" customWidth="1"/>
    <col min="14091" max="14091" width="19.88671875" style="31" customWidth="1"/>
    <col min="14092" max="14093" width="9.5546875" style="31" customWidth="1"/>
    <col min="14094" max="14094" width="10.44140625" style="31" customWidth="1"/>
    <col min="14095" max="14095" width="20.109375" style="31" customWidth="1"/>
    <col min="14096" max="14097" width="7.44140625" style="31" customWidth="1"/>
    <col min="14098" max="14098" width="8.6640625" style="31" customWidth="1"/>
    <col min="14099" max="14099" width="16.33203125" style="31" customWidth="1"/>
    <col min="14100" max="14101" width="8.6640625" style="31" customWidth="1"/>
    <col min="14102" max="14102" width="9.5546875" style="31" customWidth="1"/>
    <col min="14103" max="14103" width="21.33203125" style="31" customWidth="1"/>
    <col min="14104" max="14105" width="8.6640625" style="31" customWidth="1"/>
    <col min="14106" max="14106" width="9.5546875" style="31" customWidth="1"/>
    <col min="14107" max="14107" width="19.5546875" style="31" customWidth="1"/>
    <col min="14108" max="14109" width="9.5546875" style="31" customWidth="1"/>
    <col min="14110" max="14113" width="11.88671875" style="31" customWidth="1"/>
    <col min="14114" max="14115" width="12.6640625" style="31" customWidth="1"/>
    <col min="14116" max="14117" width="9.5546875" style="31" customWidth="1"/>
    <col min="14118" max="14118" width="11.88671875" style="31" customWidth="1"/>
    <col min="14119" max="14119" width="12.5546875" style="31" customWidth="1"/>
    <col min="14120" max="14125" width="11.88671875" style="31" customWidth="1"/>
    <col min="14126" max="14126" width="12.6640625" style="31" bestFit="1" customWidth="1"/>
    <col min="14127" max="14127" width="13.5546875" style="31" customWidth="1"/>
    <col min="14128" max="14128" width="11.88671875" style="31" bestFit="1" customWidth="1"/>
    <col min="14129" max="14129" width="12.6640625" style="31" bestFit="1" customWidth="1"/>
    <col min="14130" max="14336" width="9.109375" style="31"/>
    <col min="14337" max="14337" width="7.5546875" style="31" customWidth="1"/>
    <col min="14338" max="14338" width="35.5546875" style="31" customWidth="1"/>
    <col min="14339" max="14339" width="19.44140625" style="31" customWidth="1"/>
    <col min="14340" max="14340" width="34.33203125" style="31" customWidth="1"/>
    <col min="14341" max="14341" width="18.6640625" style="31" customWidth="1"/>
    <col min="14342" max="14343" width="11.88671875" style="31" customWidth="1"/>
    <col min="14344" max="14344" width="12.6640625" style="31" customWidth="1"/>
    <col min="14345" max="14345" width="9.5546875" style="31" customWidth="1"/>
    <col min="14346" max="14346" width="10.44140625" style="31" customWidth="1"/>
    <col min="14347" max="14347" width="19.88671875" style="31" customWidth="1"/>
    <col min="14348" max="14349" width="9.5546875" style="31" customWidth="1"/>
    <col min="14350" max="14350" width="10.44140625" style="31" customWidth="1"/>
    <col min="14351" max="14351" width="20.109375" style="31" customWidth="1"/>
    <col min="14352" max="14353" width="7.44140625" style="31" customWidth="1"/>
    <col min="14354" max="14354" width="8.6640625" style="31" customWidth="1"/>
    <col min="14355" max="14355" width="16.33203125" style="31" customWidth="1"/>
    <col min="14356" max="14357" width="8.6640625" style="31" customWidth="1"/>
    <col min="14358" max="14358" width="9.5546875" style="31" customWidth="1"/>
    <col min="14359" max="14359" width="21.33203125" style="31" customWidth="1"/>
    <col min="14360" max="14361" width="8.6640625" style="31" customWidth="1"/>
    <col min="14362" max="14362" width="9.5546875" style="31" customWidth="1"/>
    <col min="14363" max="14363" width="19.5546875" style="31" customWidth="1"/>
    <col min="14364" max="14365" width="9.5546875" style="31" customWidth="1"/>
    <col min="14366" max="14369" width="11.88671875" style="31" customWidth="1"/>
    <col min="14370" max="14371" width="12.6640625" style="31" customWidth="1"/>
    <col min="14372" max="14373" width="9.5546875" style="31" customWidth="1"/>
    <col min="14374" max="14374" width="11.88671875" style="31" customWidth="1"/>
    <col min="14375" max="14375" width="12.5546875" style="31" customWidth="1"/>
    <col min="14376" max="14381" width="11.88671875" style="31" customWidth="1"/>
    <col min="14382" max="14382" width="12.6640625" style="31" bestFit="1" customWidth="1"/>
    <col min="14383" max="14383" width="13.5546875" style="31" customWidth="1"/>
    <col min="14384" max="14384" width="11.88671875" style="31" bestFit="1" customWidth="1"/>
    <col min="14385" max="14385" width="12.6640625" style="31" bestFit="1" customWidth="1"/>
    <col min="14386" max="14592" width="9.109375" style="31"/>
    <col min="14593" max="14593" width="7.5546875" style="31" customWidth="1"/>
    <col min="14594" max="14594" width="35.5546875" style="31" customWidth="1"/>
    <col min="14595" max="14595" width="19.44140625" style="31" customWidth="1"/>
    <col min="14596" max="14596" width="34.33203125" style="31" customWidth="1"/>
    <col min="14597" max="14597" width="18.6640625" style="31" customWidth="1"/>
    <col min="14598" max="14599" width="11.88671875" style="31" customWidth="1"/>
    <col min="14600" max="14600" width="12.6640625" style="31" customWidth="1"/>
    <col min="14601" max="14601" width="9.5546875" style="31" customWidth="1"/>
    <col min="14602" max="14602" width="10.44140625" style="31" customWidth="1"/>
    <col min="14603" max="14603" width="19.88671875" style="31" customWidth="1"/>
    <col min="14604" max="14605" width="9.5546875" style="31" customWidth="1"/>
    <col min="14606" max="14606" width="10.44140625" style="31" customWidth="1"/>
    <col min="14607" max="14607" width="20.109375" style="31" customWidth="1"/>
    <col min="14608" max="14609" width="7.44140625" style="31" customWidth="1"/>
    <col min="14610" max="14610" width="8.6640625" style="31" customWidth="1"/>
    <col min="14611" max="14611" width="16.33203125" style="31" customWidth="1"/>
    <col min="14612" max="14613" width="8.6640625" style="31" customWidth="1"/>
    <col min="14614" max="14614" width="9.5546875" style="31" customWidth="1"/>
    <col min="14615" max="14615" width="21.33203125" style="31" customWidth="1"/>
    <col min="14616" max="14617" width="8.6640625" style="31" customWidth="1"/>
    <col min="14618" max="14618" width="9.5546875" style="31" customWidth="1"/>
    <col min="14619" max="14619" width="19.5546875" style="31" customWidth="1"/>
    <col min="14620" max="14621" width="9.5546875" style="31" customWidth="1"/>
    <col min="14622" max="14625" width="11.88671875" style="31" customWidth="1"/>
    <col min="14626" max="14627" width="12.6640625" style="31" customWidth="1"/>
    <col min="14628" max="14629" width="9.5546875" style="31" customWidth="1"/>
    <col min="14630" max="14630" width="11.88671875" style="31" customWidth="1"/>
    <col min="14631" max="14631" width="12.5546875" style="31" customWidth="1"/>
    <col min="14632" max="14637" width="11.88671875" style="31" customWidth="1"/>
    <col min="14638" max="14638" width="12.6640625" style="31" bestFit="1" customWidth="1"/>
    <col min="14639" max="14639" width="13.5546875" style="31" customWidth="1"/>
    <col min="14640" max="14640" width="11.88671875" style="31" bestFit="1" customWidth="1"/>
    <col min="14641" max="14641" width="12.6640625" style="31" bestFit="1" customWidth="1"/>
    <col min="14642" max="14848" width="9.109375" style="31"/>
    <col min="14849" max="14849" width="7.5546875" style="31" customWidth="1"/>
    <col min="14850" max="14850" width="35.5546875" style="31" customWidth="1"/>
    <col min="14851" max="14851" width="19.44140625" style="31" customWidth="1"/>
    <col min="14852" max="14852" width="34.33203125" style="31" customWidth="1"/>
    <col min="14853" max="14853" width="18.6640625" style="31" customWidth="1"/>
    <col min="14854" max="14855" width="11.88671875" style="31" customWidth="1"/>
    <col min="14856" max="14856" width="12.6640625" style="31" customWidth="1"/>
    <col min="14857" max="14857" width="9.5546875" style="31" customWidth="1"/>
    <col min="14858" max="14858" width="10.44140625" style="31" customWidth="1"/>
    <col min="14859" max="14859" width="19.88671875" style="31" customWidth="1"/>
    <col min="14860" max="14861" width="9.5546875" style="31" customWidth="1"/>
    <col min="14862" max="14862" width="10.44140625" style="31" customWidth="1"/>
    <col min="14863" max="14863" width="20.109375" style="31" customWidth="1"/>
    <col min="14864" max="14865" width="7.44140625" style="31" customWidth="1"/>
    <col min="14866" max="14866" width="8.6640625" style="31" customWidth="1"/>
    <col min="14867" max="14867" width="16.33203125" style="31" customWidth="1"/>
    <col min="14868" max="14869" width="8.6640625" style="31" customWidth="1"/>
    <col min="14870" max="14870" width="9.5546875" style="31" customWidth="1"/>
    <col min="14871" max="14871" width="21.33203125" style="31" customWidth="1"/>
    <col min="14872" max="14873" width="8.6640625" style="31" customWidth="1"/>
    <col min="14874" max="14874" width="9.5546875" style="31" customWidth="1"/>
    <col min="14875" max="14875" width="19.5546875" style="31" customWidth="1"/>
    <col min="14876" max="14877" width="9.5546875" style="31" customWidth="1"/>
    <col min="14878" max="14881" width="11.88671875" style="31" customWidth="1"/>
    <col min="14882" max="14883" width="12.6640625" style="31" customWidth="1"/>
    <col min="14884" max="14885" width="9.5546875" style="31" customWidth="1"/>
    <col min="14886" max="14886" width="11.88671875" style="31" customWidth="1"/>
    <col min="14887" max="14887" width="12.5546875" style="31" customWidth="1"/>
    <col min="14888" max="14893" width="11.88671875" style="31" customWidth="1"/>
    <col min="14894" max="14894" width="12.6640625" style="31" bestFit="1" customWidth="1"/>
    <col min="14895" max="14895" width="13.5546875" style="31" customWidth="1"/>
    <col min="14896" max="14896" width="11.88671875" style="31" bestFit="1" customWidth="1"/>
    <col min="14897" max="14897" width="12.6640625" style="31" bestFit="1" customWidth="1"/>
    <col min="14898" max="15104" width="9.109375" style="31"/>
    <col min="15105" max="15105" width="7.5546875" style="31" customWidth="1"/>
    <col min="15106" max="15106" width="35.5546875" style="31" customWidth="1"/>
    <col min="15107" max="15107" width="19.44140625" style="31" customWidth="1"/>
    <col min="15108" max="15108" width="34.33203125" style="31" customWidth="1"/>
    <col min="15109" max="15109" width="18.6640625" style="31" customWidth="1"/>
    <col min="15110" max="15111" width="11.88671875" style="31" customWidth="1"/>
    <col min="15112" max="15112" width="12.6640625" style="31" customWidth="1"/>
    <col min="15113" max="15113" width="9.5546875" style="31" customWidth="1"/>
    <col min="15114" max="15114" width="10.44140625" style="31" customWidth="1"/>
    <col min="15115" max="15115" width="19.88671875" style="31" customWidth="1"/>
    <col min="15116" max="15117" width="9.5546875" style="31" customWidth="1"/>
    <col min="15118" max="15118" width="10.44140625" style="31" customWidth="1"/>
    <col min="15119" max="15119" width="20.109375" style="31" customWidth="1"/>
    <col min="15120" max="15121" width="7.44140625" style="31" customWidth="1"/>
    <col min="15122" max="15122" width="8.6640625" style="31" customWidth="1"/>
    <col min="15123" max="15123" width="16.33203125" style="31" customWidth="1"/>
    <col min="15124" max="15125" width="8.6640625" style="31" customWidth="1"/>
    <col min="15126" max="15126" width="9.5546875" style="31" customWidth="1"/>
    <col min="15127" max="15127" width="21.33203125" style="31" customWidth="1"/>
    <col min="15128" max="15129" width="8.6640625" style="31" customWidth="1"/>
    <col min="15130" max="15130" width="9.5546875" style="31" customWidth="1"/>
    <col min="15131" max="15131" width="19.5546875" style="31" customWidth="1"/>
    <col min="15132" max="15133" width="9.5546875" style="31" customWidth="1"/>
    <col min="15134" max="15137" width="11.88671875" style="31" customWidth="1"/>
    <col min="15138" max="15139" width="12.6640625" style="31" customWidth="1"/>
    <col min="15140" max="15141" width="9.5546875" style="31" customWidth="1"/>
    <col min="15142" max="15142" width="11.88671875" style="31" customWidth="1"/>
    <col min="15143" max="15143" width="12.5546875" style="31" customWidth="1"/>
    <col min="15144" max="15149" width="11.88671875" style="31" customWidth="1"/>
    <col min="15150" max="15150" width="12.6640625" style="31" bestFit="1" customWidth="1"/>
    <col min="15151" max="15151" width="13.5546875" style="31" customWidth="1"/>
    <col min="15152" max="15152" width="11.88671875" style="31" bestFit="1" customWidth="1"/>
    <col min="15153" max="15153" width="12.6640625" style="31" bestFit="1" customWidth="1"/>
    <col min="15154" max="15360" width="9.109375" style="31"/>
    <col min="15361" max="15361" width="7.5546875" style="31" customWidth="1"/>
    <col min="15362" max="15362" width="35.5546875" style="31" customWidth="1"/>
    <col min="15363" max="15363" width="19.44140625" style="31" customWidth="1"/>
    <col min="15364" max="15364" width="34.33203125" style="31" customWidth="1"/>
    <col min="15365" max="15365" width="18.6640625" style="31" customWidth="1"/>
    <col min="15366" max="15367" width="11.88671875" style="31" customWidth="1"/>
    <col min="15368" max="15368" width="12.6640625" style="31" customWidth="1"/>
    <col min="15369" max="15369" width="9.5546875" style="31" customWidth="1"/>
    <col min="15370" max="15370" width="10.44140625" style="31" customWidth="1"/>
    <col min="15371" max="15371" width="19.88671875" style="31" customWidth="1"/>
    <col min="15372" max="15373" width="9.5546875" style="31" customWidth="1"/>
    <col min="15374" max="15374" width="10.44140625" style="31" customWidth="1"/>
    <col min="15375" max="15375" width="20.109375" style="31" customWidth="1"/>
    <col min="15376" max="15377" width="7.44140625" style="31" customWidth="1"/>
    <col min="15378" max="15378" width="8.6640625" style="31" customWidth="1"/>
    <col min="15379" max="15379" width="16.33203125" style="31" customWidth="1"/>
    <col min="15380" max="15381" width="8.6640625" style="31" customWidth="1"/>
    <col min="15382" max="15382" width="9.5546875" style="31" customWidth="1"/>
    <col min="15383" max="15383" width="21.33203125" style="31" customWidth="1"/>
    <col min="15384" max="15385" width="8.6640625" style="31" customWidth="1"/>
    <col min="15386" max="15386" width="9.5546875" style="31" customWidth="1"/>
    <col min="15387" max="15387" width="19.5546875" style="31" customWidth="1"/>
    <col min="15388" max="15389" width="9.5546875" style="31" customWidth="1"/>
    <col min="15390" max="15393" width="11.88671875" style="31" customWidth="1"/>
    <col min="15394" max="15395" width="12.6640625" style="31" customWidth="1"/>
    <col min="15396" max="15397" width="9.5546875" style="31" customWidth="1"/>
    <col min="15398" max="15398" width="11.88671875" style="31" customWidth="1"/>
    <col min="15399" max="15399" width="12.5546875" style="31" customWidth="1"/>
    <col min="15400" max="15405" width="11.88671875" style="31" customWidth="1"/>
    <col min="15406" max="15406" width="12.6640625" style="31" bestFit="1" customWidth="1"/>
    <col min="15407" max="15407" width="13.5546875" style="31" customWidth="1"/>
    <col min="15408" max="15408" width="11.88671875" style="31" bestFit="1" customWidth="1"/>
    <col min="15409" max="15409" width="12.6640625" style="31" bestFit="1" customWidth="1"/>
    <col min="15410" max="15616" width="9.109375" style="31"/>
    <col min="15617" max="15617" width="7.5546875" style="31" customWidth="1"/>
    <col min="15618" max="15618" width="35.5546875" style="31" customWidth="1"/>
    <col min="15619" max="15619" width="19.44140625" style="31" customWidth="1"/>
    <col min="15620" max="15620" width="34.33203125" style="31" customWidth="1"/>
    <col min="15621" max="15621" width="18.6640625" style="31" customWidth="1"/>
    <col min="15622" max="15623" width="11.88671875" style="31" customWidth="1"/>
    <col min="15624" max="15624" width="12.6640625" style="31" customWidth="1"/>
    <col min="15625" max="15625" width="9.5546875" style="31" customWidth="1"/>
    <col min="15626" max="15626" width="10.44140625" style="31" customWidth="1"/>
    <col min="15627" max="15627" width="19.88671875" style="31" customWidth="1"/>
    <col min="15628" max="15629" width="9.5546875" style="31" customWidth="1"/>
    <col min="15630" max="15630" width="10.44140625" style="31" customWidth="1"/>
    <col min="15631" max="15631" width="20.109375" style="31" customWidth="1"/>
    <col min="15632" max="15633" width="7.44140625" style="31" customWidth="1"/>
    <col min="15634" max="15634" width="8.6640625" style="31" customWidth="1"/>
    <col min="15635" max="15635" width="16.33203125" style="31" customWidth="1"/>
    <col min="15636" max="15637" width="8.6640625" style="31" customWidth="1"/>
    <col min="15638" max="15638" width="9.5546875" style="31" customWidth="1"/>
    <col min="15639" max="15639" width="21.33203125" style="31" customWidth="1"/>
    <col min="15640" max="15641" width="8.6640625" style="31" customWidth="1"/>
    <col min="15642" max="15642" width="9.5546875" style="31" customWidth="1"/>
    <col min="15643" max="15643" width="19.5546875" style="31" customWidth="1"/>
    <col min="15644" max="15645" width="9.5546875" style="31" customWidth="1"/>
    <col min="15646" max="15649" width="11.88671875" style="31" customWidth="1"/>
    <col min="15650" max="15651" width="12.6640625" style="31" customWidth="1"/>
    <col min="15652" max="15653" width="9.5546875" style="31" customWidth="1"/>
    <col min="15654" max="15654" width="11.88671875" style="31" customWidth="1"/>
    <col min="15655" max="15655" width="12.5546875" style="31" customWidth="1"/>
    <col min="15656" max="15661" width="11.88671875" style="31" customWidth="1"/>
    <col min="15662" max="15662" width="12.6640625" style="31" bestFit="1" customWidth="1"/>
    <col min="15663" max="15663" width="13.5546875" style="31" customWidth="1"/>
    <col min="15664" max="15664" width="11.88671875" style="31" bestFit="1" customWidth="1"/>
    <col min="15665" max="15665" width="12.6640625" style="31" bestFit="1" customWidth="1"/>
    <col min="15666" max="15872" width="9.109375" style="31"/>
    <col min="15873" max="15873" width="7.5546875" style="31" customWidth="1"/>
    <col min="15874" max="15874" width="35.5546875" style="31" customWidth="1"/>
    <col min="15875" max="15875" width="19.44140625" style="31" customWidth="1"/>
    <col min="15876" max="15876" width="34.33203125" style="31" customWidth="1"/>
    <col min="15877" max="15877" width="18.6640625" style="31" customWidth="1"/>
    <col min="15878" max="15879" width="11.88671875" style="31" customWidth="1"/>
    <col min="15880" max="15880" width="12.6640625" style="31" customWidth="1"/>
    <col min="15881" max="15881" width="9.5546875" style="31" customWidth="1"/>
    <col min="15882" max="15882" width="10.44140625" style="31" customWidth="1"/>
    <col min="15883" max="15883" width="19.88671875" style="31" customWidth="1"/>
    <col min="15884" max="15885" width="9.5546875" style="31" customWidth="1"/>
    <col min="15886" max="15886" width="10.44140625" style="31" customWidth="1"/>
    <col min="15887" max="15887" width="20.109375" style="31" customWidth="1"/>
    <col min="15888" max="15889" width="7.44140625" style="31" customWidth="1"/>
    <col min="15890" max="15890" width="8.6640625" style="31" customWidth="1"/>
    <col min="15891" max="15891" width="16.33203125" style="31" customWidth="1"/>
    <col min="15892" max="15893" width="8.6640625" style="31" customWidth="1"/>
    <col min="15894" max="15894" width="9.5546875" style="31" customWidth="1"/>
    <col min="15895" max="15895" width="21.33203125" style="31" customWidth="1"/>
    <col min="15896" max="15897" width="8.6640625" style="31" customWidth="1"/>
    <col min="15898" max="15898" width="9.5546875" style="31" customWidth="1"/>
    <col min="15899" max="15899" width="19.5546875" style="31" customWidth="1"/>
    <col min="15900" max="15901" width="9.5546875" style="31" customWidth="1"/>
    <col min="15902" max="15905" width="11.88671875" style="31" customWidth="1"/>
    <col min="15906" max="15907" width="12.6640625" style="31" customWidth="1"/>
    <col min="15908" max="15909" width="9.5546875" style="31" customWidth="1"/>
    <col min="15910" max="15910" width="11.88671875" style="31" customWidth="1"/>
    <col min="15911" max="15911" width="12.5546875" style="31" customWidth="1"/>
    <col min="15912" max="15917" width="11.88671875" style="31" customWidth="1"/>
    <col min="15918" max="15918" width="12.6640625" style="31" bestFit="1" customWidth="1"/>
    <col min="15919" max="15919" width="13.5546875" style="31" customWidth="1"/>
    <col min="15920" max="15920" width="11.88671875" style="31" bestFit="1" customWidth="1"/>
    <col min="15921" max="15921" width="12.6640625" style="31" bestFit="1" customWidth="1"/>
    <col min="15922" max="16128" width="9.109375" style="31"/>
    <col min="16129" max="16129" width="7.5546875" style="31" customWidth="1"/>
    <col min="16130" max="16130" width="35.5546875" style="31" customWidth="1"/>
    <col min="16131" max="16131" width="19.44140625" style="31" customWidth="1"/>
    <col min="16132" max="16132" width="34.33203125" style="31" customWidth="1"/>
    <col min="16133" max="16133" width="18.6640625" style="31" customWidth="1"/>
    <col min="16134" max="16135" width="11.88671875" style="31" customWidth="1"/>
    <col min="16136" max="16136" width="12.6640625" style="31" customWidth="1"/>
    <col min="16137" max="16137" width="9.5546875" style="31" customWidth="1"/>
    <col min="16138" max="16138" width="10.44140625" style="31" customWidth="1"/>
    <col min="16139" max="16139" width="19.88671875" style="31" customWidth="1"/>
    <col min="16140" max="16141" width="9.5546875" style="31" customWidth="1"/>
    <col min="16142" max="16142" width="10.44140625" style="31" customWidth="1"/>
    <col min="16143" max="16143" width="20.109375" style="31" customWidth="1"/>
    <col min="16144" max="16145" width="7.44140625" style="31" customWidth="1"/>
    <col min="16146" max="16146" width="8.6640625" style="31" customWidth="1"/>
    <col min="16147" max="16147" width="16.33203125" style="31" customWidth="1"/>
    <col min="16148" max="16149" width="8.6640625" style="31" customWidth="1"/>
    <col min="16150" max="16150" width="9.5546875" style="31" customWidth="1"/>
    <col min="16151" max="16151" width="21.33203125" style="31" customWidth="1"/>
    <col min="16152" max="16153" width="8.6640625" style="31" customWidth="1"/>
    <col min="16154" max="16154" width="9.5546875" style="31" customWidth="1"/>
    <col min="16155" max="16155" width="19.5546875" style="31" customWidth="1"/>
    <col min="16156" max="16157" width="9.5546875" style="31" customWidth="1"/>
    <col min="16158" max="16161" width="11.88671875" style="31" customWidth="1"/>
    <col min="16162" max="16163" width="12.6640625" style="31" customWidth="1"/>
    <col min="16164" max="16165" width="9.5546875" style="31" customWidth="1"/>
    <col min="16166" max="16166" width="11.88671875" style="31" customWidth="1"/>
    <col min="16167" max="16167" width="12.5546875" style="31" customWidth="1"/>
    <col min="16168" max="16173" width="11.88671875" style="31" customWidth="1"/>
    <col min="16174" max="16174" width="12.6640625" style="31" bestFit="1" customWidth="1"/>
    <col min="16175" max="16175" width="13.5546875" style="31" customWidth="1"/>
    <col min="16176" max="16176" width="11.88671875" style="31" bestFit="1" customWidth="1"/>
    <col min="16177" max="16177" width="12.6640625" style="31" bestFit="1" customWidth="1"/>
    <col min="16178" max="16384" width="9.109375" style="31"/>
  </cols>
  <sheetData>
    <row r="1" spans="1:53">
      <c r="A1" s="79" t="s">
        <v>439</v>
      </c>
    </row>
    <row r="2" spans="1:53">
      <c r="A2" s="79" t="s">
        <v>413</v>
      </c>
    </row>
    <row r="3" spans="1:53" ht="17.399999999999999">
      <c r="A3" s="29"/>
      <c r="B3" s="30" t="s">
        <v>37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1:53" s="36" customFormat="1" ht="10.199999999999999">
      <c r="A4" s="32"/>
      <c r="B4" s="32"/>
      <c r="C4" s="33"/>
      <c r="D4" s="34"/>
      <c r="E4" s="32"/>
      <c r="F4" s="33"/>
      <c r="G4" s="35"/>
      <c r="H4" s="32"/>
      <c r="I4" s="32"/>
      <c r="J4" s="32"/>
      <c r="K4" s="32"/>
      <c r="L4" s="32"/>
      <c r="M4" s="32"/>
      <c r="N4" s="32"/>
    </row>
    <row r="5" spans="1:53" s="36" customFormat="1" ht="10.199999999999999"/>
    <row r="7" spans="1:53">
      <c r="B7" s="37" t="s">
        <v>38</v>
      </c>
      <c r="C7" s="37"/>
      <c r="D7" s="37"/>
      <c r="E7" s="37"/>
      <c r="F7" s="37"/>
      <c r="G7" s="37"/>
      <c r="H7" s="37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ht="20.399999999999999">
      <c r="A8" s="38"/>
      <c r="B8" s="39" t="s">
        <v>39</v>
      </c>
      <c r="C8" s="39" t="s">
        <v>39</v>
      </c>
      <c r="D8" s="39" t="s">
        <v>39</v>
      </c>
      <c r="E8" s="40" t="s">
        <v>40</v>
      </c>
      <c r="F8" s="41" t="s">
        <v>39</v>
      </c>
      <c r="G8" s="41" t="s">
        <v>39</v>
      </c>
      <c r="H8" s="41" t="s">
        <v>39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ht="10.199999999999999">
      <c r="A9" s="38"/>
      <c r="B9" s="39" t="s">
        <v>39</v>
      </c>
      <c r="C9" s="39" t="s">
        <v>39</v>
      </c>
      <c r="D9" s="39" t="s">
        <v>41</v>
      </c>
      <c r="E9" s="41" t="s">
        <v>88</v>
      </c>
      <c r="F9" s="41" t="s">
        <v>39</v>
      </c>
      <c r="G9" s="41" t="s">
        <v>39</v>
      </c>
      <c r="H9" s="41" t="s">
        <v>39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ht="10.199999999999999">
      <c r="A10" s="38"/>
      <c r="B10" s="39" t="s">
        <v>39</v>
      </c>
      <c r="C10" s="39" t="s">
        <v>39</v>
      </c>
      <c r="D10" s="39" t="s">
        <v>39</v>
      </c>
      <c r="E10" s="41" t="s">
        <v>89</v>
      </c>
      <c r="F10" s="41" t="s">
        <v>39</v>
      </c>
      <c r="G10" s="41" t="s">
        <v>39</v>
      </c>
      <c r="H10" s="41" t="s">
        <v>39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ht="10.199999999999999">
      <c r="A11" s="38"/>
      <c r="B11" s="39" t="s">
        <v>90</v>
      </c>
      <c r="C11" s="39" t="s">
        <v>91</v>
      </c>
      <c r="D11" s="39" t="s">
        <v>92</v>
      </c>
      <c r="E11" s="41" t="s">
        <v>61</v>
      </c>
      <c r="F11" s="41" t="s">
        <v>62</v>
      </c>
      <c r="G11" s="41" t="s">
        <v>63</v>
      </c>
      <c r="H11" s="42" t="s">
        <v>64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ht="10.199999999999999">
      <c r="A12" s="38"/>
      <c r="B12" s="43" t="s">
        <v>93</v>
      </c>
      <c r="C12" s="41" t="s">
        <v>94</v>
      </c>
      <c r="D12" s="41" t="s">
        <v>95</v>
      </c>
      <c r="E12" s="44">
        <v>628777.62</v>
      </c>
      <c r="F12" s="44">
        <v>649401.38</v>
      </c>
      <c r="G12" s="44">
        <v>669698.92000000004</v>
      </c>
      <c r="H12" s="45">
        <v>1947877.92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ht="10.199999999999999">
      <c r="A13" s="38"/>
      <c r="B13" s="43" t="s">
        <v>39</v>
      </c>
      <c r="C13" s="41" t="s">
        <v>96</v>
      </c>
      <c r="D13" s="41" t="s">
        <v>97</v>
      </c>
      <c r="E13" s="44">
        <v>612346.62</v>
      </c>
      <c r="F13" s="44">
        <v>633341.01</v>
      </c>
      <c r="G13" s="44">
        <v>652197.53</v>
      </c>
      <c r="H13" s="45">
        <v>1897885.16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ht="10.199999999999999">
      <c r="A14" s="38"/>
      <c r="B14" s="43" t="s">
        <v>39</v>
      </c>
      <c r="C14" s="41" t="s">
        <v>98</v>
      </c>
      <c r="D14" s="41" t="s">
        <v>99</v>
      </c>
      <c r="E14" s="44">
        <v>628575.62</v>
      </c>
      <c r="F14" s="44">
        <v>649461.68000000005</v>
      </c>
      <c r="G14" s="44">
        <v>669750.81999999995</v>
      </c>
      <c r="H14" s="45">
        <v>1947788.12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ht="10.199999999999999">
      <c r="A15" s="38"/>
      <c r="B15" s="43" t="s">
        <v>100</v>
      </c>
      <c r="C15" s="41" t="s">
        <v>101</v>
      </c>
      <c r="D15" s="41" t="s">
        <v>102</v>
      </c>
      <c r="E15" s="44">
        <v>143376.12</v>
      </c>
      <c r="F15" s="44"/>
      <c r="G15" s="44"/>
      <c r="H15" s="45">
        <v>143376.12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ht="10.199999999999999">
      <c r="A16" s="38"/>
      <c r="B16" s="47" t="s">
        <v>65</v>
      </c>
      <c r="C16" s="41" t="s">
        <v>94</v>
      </c>
      <c r="D16" s="41" t="s">
        <v>95</v>
      </c>
      <c r="E16" s="44">
        <v>628777.62</v>
      </c>
      <c r="F16" s="44">
        <v>649401.38</v>
      </c>
      <c r="G16" s="44">
        <v>669698.92000000004</v>
      </c>
      <c r="H16" s="45">
        <v>1947877.92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ht="10.199999999999999">
      <c r="A17" s="38"/>
      <c r="B17" s="47" t="s">
        <v>39</v>
      </c>
      <c r="C17" s="41" t="s">
        <v>96</v>
      </c>
      <c r="D17" s="41" t="s">
        <v>97</v>
      </c>
      <c r="E17" s="44">
        <v>612346.62</v>
      </c>
      <c r="F17" s="44">
        <v>633341.01</v>
      </c>
      <c r="G17" s="44">
        <v>652197.53</v>
      </c>
      <c r="H17" s="45">
        <v>1897885.16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ht="10.199999999999999">
      <c r="A18" s="38"/>
      <c r="B18" s="47" t="s">
        <v>39</v>
      </c>
      <c r="C18" s="41" t="s">
        <v>98</v>
      </c>
      <c r="D18" s="41" t="s">
        <v>99</v>
      </c>
      <c r="E18" s="44">
        <v>628575.62</v>
      </c>
      <c r="F18" s="44">
        <v>649461.68000000005</v>
      </c>
      <c r="G18" s="44">
        <v>669750.81999999995</v>
      </c>
      <c r="H18" s="45">
        <v>1947788.12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ht="10.199999999999999">
      <c r="A19" s="38"/>
      <c r="B19" s="47" t="s">
        <v>39</v>
      </c>
      <c r="C19" s="41" t="s">
        <v>101</v>
      </c>
      <c r="D19" s="41" t="s">
        <v>102</v>
      </c>
      <c r="E19" s="44">
        <v>143376.12</v>
      </c>
      <c r="F19" s="44"/>
      <c r="G19" s="44"/>
      <c r="H19" s="45">
        <v>143376.12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ht="10.199999999999999">
      <c r="A20" s="38"/>
      <c r="B20" s="43" t="s">
        <v>103</v>
      </c>
      <c r="C20" s="41" t="s">
        <v>104</v>
      </c>
      <c r="D20" s="41" t="s">
        <v>105</v>
      </c>
      <c r="E20" s="44">
        <v>12151.68</v>
      </c>
      <c r="F20" s="44">
        <v>12151.68</v>
      </c>
      <c r="G20" s="44">
        <v>12151.68</v>
      </c>
      <c r="H20" s="45">
        <v>36455.040000000001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ht="10.199999999999999">
      <c r="A21" s="38"/>
      <c r="B21" s="47" t="s">
        <v>69</v>
      </c>
      <c r="C21" s="41" t="s">
        <v>104</v>
      </c>
      <c r="D21" s="41" t="s">
        <v>105</v>
      </c>
      <c r="E21" s="44">
        <v>12151.68</v>
      </c>
      <c r="F21" s="44">
        <v>12151.68</v>
      </c>
      <c r="G21" s="44">
        <v>12151.68</v>
      </c>
      <c r="H21" s="45">
        <v>36455.040000000001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ht="10.199999999999999">
      <c r="A22" s="38"/>
      <c r="B22" s="47" t="s">
        <v>70</v>
      </c>
      <c r="C22" s="41" t="s">
        <v>106</v>
      </c>
      <c r="D22" s="41" t="s">
        <v>107</v>
      </c>
      <c r="E22" s="44">
        <v>173769.82</v>
      </c>
      <c r="F22" s="44">
        <v>174426.04</v>
      </c>
      <c r="G22" s="44">
        <v>174896.39</v>
      </c>
      <c r="H22" s="45">
        <v>523092.25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ht="10.199999999999999">
      <c r="A23" s="38"/>
      <c r="B23" s="47" t="s">
        <v>39</v>
      </c>
      <c r="C23" s="41" t="s">
        <v>108</v>
      </c>
      <c r="D23" s="41" t="s">
        <v>109</v>
      </c>
      <c r="E23" s="44">
        <v>95129.27</v>
      </c>
      <c r="F23" s="44"/>
      <c r="G23" s="44"/>
      <c r="H23" s="45">
        <v>95129.27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10.199999999999999">
      <c r="A24" s="38"/>
      <c r="B24" s="50" t="s">
        <v>110</v>
      </c>
      <c r="C24" s="41" t="s">
        <v>111</v>
      </c>
      <c r="D24" s="41" t="s">
        <v>112</v>
      </c>
      <c r="E24" s="44">
        <v>493803.29</v>
      </c>
      <c r="F24" s="44"/>
      <c r="G24" s="44"/>
      <c r="H24" s="45">
        <v>493803.29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ht="10.199999999999999">
      <c r="A25" s="38"/>
      <c r="B25" s="50" t="s">
        <v>113</v>
      </c>
      <c r="C25" s="41" t="s">
        <v>114</v>
      </c>
      <c r="D25" s="41" t="s">
        <v>112</v>
      </c>
      <c r="E25" s="44">
        <v>66201.240000000005</v>
      </c>
      <c r="F25" s="44"/>
      <c r="G25" s="44"/>
      <c r="H25" s="45">
        <v>66201.240000000005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ht="10.199999999999999">
      <c r="A26" s="38"/>
      <c r="B26" s="50" t="s">
        <v>115</v>
      </c>
      <c r="C26" s="41" t="s">
        <v>116</v>
      </c>
      <c r="D26" s="41" t="s">
        <v>112</v>
      </c>
      <c r="E26" s="44">
        <v>66201.240000000005</v>
      </c>
      <c r="F26" s="44"/>
      <c r="G26" s="44"/>
      <c r="H26" s="45">
        <v>66201.240000000005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ht="10.199999999999999">
      <c r="A27" s="38"/>
      <c r="B27" s="50" t="s">
        <v>110</v>
      </c>
      <c r="C27" s="41" t="s">
        <v>117</v>
      </c>
      <c r="D27" s="41" t="s">
        <v>112</v>
      </c>
      <c r="E27" s="44">
        <v>11250</v>
      </c>
      <c r="F27" s="44"/>
      <c r="G27" s="44"/>
      <c r="H27" s="45">
        <v>11250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ht="10.199999999999999">
      <c r="A28" s="38"/>
      <c r="B28" s="50" t="s">
        <v>113</v>
      </c>
      <c r="C28" s="41" t="s">
        <v>118</v>
      </c>
      <c r="D28" s="41" t="s">
        <v>112</v>
      </c>
      <c r="E28" s="44">
        <v>1250</v>
      </c>
      <c r="F28" s="44"/>
      <c r="G28" s="44"/>
      <c r="H28" s="45">
        <v>1250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ht="10.199999999999999">
      <c r="A29" s="38"/>
      <c r="B29" s="50" t="s">
        <v>119</v>
      </c>
      <c r="C29" s="41" t="s">
        <v>120</v>
      </c>
      <c r="D29" s="41" t="s">
        <v>112</v>
      </c>
      <c r="E29" s="44">
        <v>1250</v>
      </c>
      <c r="F29" s="44"/>
      <c r="G29" s="44"/>
      <c r="H29" s="45">
        <v>1250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ht="10.199999999999999">
      <c r="A30" s="38"/>
      <c r="B30" s="50" t="s">
        <v>121</v>
      </c>
      <c r="C30" s="41" t="s">
        <v>122</v>
      </c>
      <c r="D30" s="41" t="s">
        <v>123</v>
      </c>
      <c r="E30" s="44">
        <v>47184.08</v>
      </c>
      <c r="F30" s="44"/>
      <c r="G30" s="44"/>
      <c r="H30" s="45">
        <v>47184.08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ht="10.199999999999999">
      <c r="A31" s="38"/>
      <c r="B31" s="50" t="s">
        <v>110</v>
      </c>
      <c r="C31" s="41" t="s">
        <v>124</v>
      </c>
      <c r="D31" s="41" t="s">
        <v>125</v>
      </c>
      <c r="E31" s="44">
        <v>127569.87</v>
      </c>
      <c r="F31" s="44"/>
      <c r="G31" s="44"/>
      <c r="H31" s="45">
        <v>127569.87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ht="10.199999999999999">
      <c r="A32" s="38"/>
      <c r="B32" s="50" t="s">
        <v>121</v>
      </c>
      <c r="C32" s="41" t="s">
        <v>126</v>
      </c>
      <c r="D32" s="41" t="s">
        <v>125</v>
      </c>
      <c r="E32" s="44">
        <v>2333.8000000000002</v>
      </c>
      <c r="F32" s="44"/>
      <c r="G32" s="44"/>
      <c r="H32" s="45">
        <v>2333.8000000000002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0.199999999999999">
      <c r="A33" s="38"/>
      <c r="B33" s="50" t="s">
        <v>110</v>
      </c>
      <c r="C33" s="41" t="s">
        <v>127</v>
      </c>
      <c r="D33" s="41" t="s">
        <v>128</v>
      </c>
      <c r="E33" s="44">
        <v>430219.5</v>
      </c>
      <c r="F33" s="44"/>
      <c r="G33" s="44"/>
      <c r="H33" s="45">
        <v>430219.5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0.199999999999999">
      <c r="A34" s="38"/>
      <c r="B34" s="50" t="s">
        <v>121</v>
      </c>
      <c r="C34" s="41" t="s">
        <v>129</v>
      </c>
      <c r="D34" s="41" t="s">
        <v>128</v>
      </c>
      <c r="E34" s="44">
        <v>4.57</v>
      </c>
      <c r="F34" s="44"/>
      <c r="G34" s="44"/>
      <c r="H34" s="45">
        <v>4.57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0.199999999999999">
      <c r="A35" s="38"/>
      <c r="B35" s="50" t="s">
        <v>110</v>
      </c>
      <c r="C35" s="41" t="s">
        <v>130</v>
      </c>
      <c r="D35" s="41" t="s">
        <v>131</v>
      </c>
      <c r="E35" s="44"/>
      <c r="F35" s="44">
        <v>1500000</v>
      </c>
      <c r="G35" s="44">
        <v>683500</v>
      </c>
      <c r="H35" s="45">
        <v>2183500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0.199999999999999">
      <c r="A36" s="38"/>
      <c r="B36" s="42" t="s">
        <v>132</v>
      </c>
      <c r="C36" s="42" t="s">
        <v>39</v>
      </c>
      <c r="D36" s="42" t="s">
        <v>39</v>
      </c>
      <c r="E36" s="45">
        <v>3541394.34</v>
      </c>
      <c r="F36" s="45">
        <v>3618781.79</v>
      </c>
      <c r="G36" s="45">
        <v>2862195.34</v>
      </c>
      <c r="H36" s="45">
        <v>10022371.470000001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9" spans="1:53" ht="10.199999999999999">
      <c r="D39" s="49" t="s">
        <v>110</v>
      </c>
      <c r="E39" s="48">
        <v>3250964.0599999996</v>
      </c>
      <c r="F39" s="48">
        <v>3606630.1100000003</v>
      </c>
      <c r="G39" s="48">
        <v>2850043.66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ht="10.199999999999999">
      <c r="D40" s="49" t="s">
        <v>115</v>
      </c>
      <c r="E40" s="48">
        <v>210827.36</v>
      </c>
      <c r="F40" s="48">
        <v>0</v>
      </c>
      <c r="G40" s="48"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ht="10.199999999999999">
      <c r="D41" s="49" t="s">
        <v>113</v>
      </c>
      <c r="E41" s="48">
        <v>67451.240000000005</v>
      </c>
      <c r="F41" s="48">
        <v>0</v>
      </c>
      <c r="G41" s="48">
        <v>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ht="10.199999999999999">
      <c r="D42" s="49" t="s">
        <v>52</v>
      </c>
      <c r="E42" s="51">
        <v>12151.68</v>
      </c>
      <c r="F42" s="51">
        <v>12151.68</v>
      </c>
      <c r="G42" s="51">
        <v>12151.68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4" spans="1:53" ht="10.199999999999999">
      <c r="E44" s="48">
        <v>3541394.34</v>
      </c>
      <c r="F44" s="48">
        <v>3618781.7900000005</v>
      </c>
      <c r="G44" s="48">
        <v>2862195.3400000003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</sheetData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workbookViewId="0">
      <selection activeCell="B1" sqref="B1:B2"/>
    </sheetView>
  </sheetViews>
  <sheetFormatPr defaultRowHeight="10.199999999999999"/>
  <cols>
    <col min="1" max="1" width="8.88671875" style="31" customWidth="1"/>
    <col min="2" max="2" width="35.109375" style="31" customWidth="1"/>
    <col min="3" max="3" width="19.44140625" style="31" customWidth="1"/>
    <col min="4" max="4" width="35.33203125" style="31" customWidth="1"/>
    <col min="5" max="5" width="18.6640625" style="31" customWidth="1"/>
    <col min="6" max="6" width="14.44140625" style="31" bestFit="1" customWidth="1"/>
    <col min="7" max="7" width="12.6640625" style="31" bestFit="1" customWidth="1"/>
    <col min="8" max="8" width="12.6640625" style="31" customWidth="1"/>
    <col min="9" max="256" width="9.109375" style="31"/>
    <col min="257" max="257" width="7.5546875" style="31" customWidth="1"/>
    <col min="258" max="258" width="35.109375" style="31" customWidth="1"/>
    <col min="259" max="259" width="19.44140625" style="31" customWidth="1"/>
    <col min="260" max="260" width="35.33203125" style="31" customWidth="1"/>
    <col min="261" max="261" width="18.6640625" style="31" customWidth="1"/>
    <col min="262" max="262" width="14.44140625" style="31" bestFit="1" customWidth="1"/>
    <col min="263" max="263" width="12.6640625" style="31" bestFit="1" customWidth="1"/>
    <col min="264" max="264" width="12.6640625" style="31" customWidth="1"/>
    <col min="265" max="512" width="9.109375" style="31"/>
    <col min="513" max="513" width="7.5546875" style="31" customWidth="1"/>
    <col min="514" max="514" width="35.109375" style="31" customWidth="1"/>
    <col min="515" max="515" width="19.44140625" style="31" customWidth="1"/>
    <col min="516" max="516" width="35.33203125" style="31" customWidth="1"/>
    <col min="517" max="517" width="18.6640625" style="31" customWidth="1"/>
    <col min="518" max="518" width="14.44140625" style="31" bestFit="1" customWidth="1"/>
    <col min="519" max="519" width="12.6640625" style="31" bestFit="1" customWidth="1"/>
    <col min="520" max="520" width="12.6640625" style="31" customWidth="1"/>
    <col min="521" max="768" width="9.109375" style="31"/>
    <col min="769" max="769" width="7.5546875" style="31" customWidth="1"/>
    <col min="770" max="770" width="35.109375" style="31" customWidth="1"/>
    <col min="771" max="771" width="19.44140625" style="31" customWidth="1"/>
    <col min="772" max="772" width="35.33203125" style="31" customWidth="1"/>
    <col min="773" max="773" width="18.6640625" style="31" customWidth="1"/>
    <col min="774" max="774" width="14.44140625" style="31" bestFit="1" customWidth="1"/>
    <col min="775" max="775" width="12.6640625" style="31" bestFit="1" customWidth="1"/>
    <col min="776" max="776" width="12.6640625" style="31" customWidth="1"/>
    <col min="777" max="1024" width="9.109375" style="31"/>
    <col min="1025" max="1025" width="7.5546875" style="31" customWidth="1"/>
    <col min="1026" max="1026" width="35.109375" style="31" customWidth="1"/>
    <col min="1027" max="1027" width="19.44140625" style="31" customWidth="1"/>
    <col min="1028" max="1028" width="35.33203125" style="31" customWidth="1"/>
    <col min="1029" max="1029" width="18.6640625" style="31" customWidth="1"/>
    <col min="1030" max="1030" width="14.44140625" style="31" bestFit="1" customWidth="1"/>
    <col min="1031" max="1031" width="12.6640625" style="31" bestFit="1" customWidth="1"/>
    <col min="1032" max="1032" width="12.6640625" style="31" customWidth="1"/>
    <col min="1033" max="1280" width="9.109375" style="31"/>
    <col min="1281" max="1281" width="7.5546875" style="31" customWidth="1"/>
    <col min="1282" max="1282" width="35.109375" style="31" customWidth="1"/>
    <col min="1283" max="1283" width="19.44140625" style="31" customWidth="1"/>
    <col min="1284" max="1284" width="35.33203125" style="31" customWidth="1"/>
    <col min="1285" max="1285" width="18.6640625" style="31" customWidth="1"/>
    <col min="1286" max="1286" width="14.44140625" style="31" bestFit="1" customWidth="1"/>
    <col min="1287" max="1287" width="12.6640625" style="31" bestFit="1" customWidth="1"/>
    <col min="1288" max="1288" width="12.6640625" style="31" customWidth="1"/>
    <col min="1289" max="1536" width="9.109375" style="31"/>
    <col min="1537" max="1537" width="7.5546875" style="31" customWidth="1"/>
    <col min="1538" max="1538" width="35.109375" style="31" customWidth="1"/>
    <col min="1539" max="1539" width="19.44140625" style="31" customWidth="1"/>
    <col min="1540" max="1540" width="35.33203125" style="31" customWidth="1"/>
    <col min="1541" max="1541" width="18.6640625" style="31" customWidth="1"/>
    <col min="1542" max="1542" width="14.44140625" style="31" bestFit="1" customWidth="1"/>
    <col min="1543" max="1543" width="12.6640625" style="31" bestFit="1" customWidth="1"/>
    <col min="1544" max="1544" width="12.6640625" style="31" customWidth="1"/>
    <col min="1545" max="1792" width="9.109375" style="31"/>
    <col min="1793" max="1793" width="7.5546875" style="31" customWidth="1"/>
    <col min="1794" max="1794" width="35.109375" style="31" customWidth="1"/>
    <col min="1795" max="1795" width="19.44140625" style="31" customWidth="1"/>
    <col min="1796" max="1796" width="35.33203125" style="31" customWidth="1"/>
    <col min="1797" max="1797" width="18.6640625" style="31" customWidth="1"/>
    <col min="1798" max="1798" width="14.44140625" style="31" bestFit="1" customWidth="1"/>
    <col min="1799" max="1799" width="12.6640625" style="31" bestFit="1" customWidth="1"/>
    <col min="1800" max="1800" width="12.6640625" style="31" customWidth="1"/>
    <col min="1801" max="2048" width="9.109375" style="31"/>
    <col min="2049" max="2049" width="7.5546875" style="31" customWidth="1"/>
    <col min="2050" max="2050" width="35.109375" style="31" customWidth="1"/>
    <col min="2051" max="2051" width="19.44140625" style="31" customWidth="1"/>
    <col min="2052" max="2052" width="35.33203125" style="31" customWidth="1"/>
    <col min="2053" max="2053" width="18.6640625" style="31" customWidth="1"/>
    <col min="2054" max="2054" width="14.44140625" style="31" bestFit="1" customWidth="1"/>
    <col min="2055" max="2055" width="12.6640625" style="31" bestFit="1" customWidth="1"/>
    <col min="2056" max="2056" width="12.6640625" style="31" customWidth="1"/>
    <col min="2057" max="2304" width="9.109375" style="31"/>
    <col min="2305" max="2305" width="7.5546875" style="31" customWidth="1"/>
    <col min="2306" max="2306" width="35.109375" style="31" customWidth="1"/>
    <col min="2307" max="2307" width="19.44140625" style="31" customWidth="1"/>
    <col min="2308" max="2308" width="35.33203125" style="31" customWidth="1"/>
    <col min="2309" max="2309" width="18.6640625" style="31" customWidth="1"/>
    <col min="2310" max="2310" width="14.44140625" style="31" bestFit="1" customWidth="1"/>
    <col min="2311" max="2311" width="12.6640625" style="31" bestFit="1" customWidth="1"/>
    <col min="2312" max="2312" width="12.6640625" style="31" customWidth="1"/>
    <col min="2313" max="2560" width="9.109375" style="31"/>
    <col min="2561" max="2561" width="7.5546875" style="31" customWidth="1"/>
    <col min="2562" max="2562" width="35.109375" style="31" customWidth="1"/>
    <col min="2563" max="2563" width="19.44140625" style="31" customWidth="1"/>
    <col min="2564" max="2564" width="35.33203125" style="31" customWidth="1"/>
    <col min="2565" max="2565" width="18.6640625" style="31" customWidth="1"/>
    <col min="2566" max="2566" width="14.44140625" style="31" bestFit="1" customWidth="1"/>
    <col min="2567" max="2567" width="12.6640625" style="31" bestFit="1" customWidth="1"/>
    <col min="2568" max="2568" width="12.6640625" style="31" customWidth="1"/>
    <col min="2569" max="2816" width="9.109375" style="31"/>
    <col min="2817" max="2817" width="7.5546875" style="31" customWidth="1"/>
    <col min="2818" max="2818" width="35.109375" style="31" customWidth="1"/>
    <col min="2819" max="2819" width="19.44140625" style="31" customWidth="1"/>
    <col min="2820" max="2820" width="35.33203125" style="31" customWidth="1"/>
    <col min="2821" max="2821" width="18.6640625" style="31" customWidth="1"/>
    <col min="2822" max="2822" width="14.44140625" style="31" bestFit="1" customWidth="1"/>
    <col min="2823" max="2823" width="12.6640625" style="31" bestFit="1" customWidth="1"/>
    <col min="2824" max="2824" width="12.6640625" style="31" customWidth="1"/>
    <col min="2825" max="3072" width="9.109375" style="31"/>
    <col min="3073" max="3073" width="7.5546875" style="31" customWidth="1"/>
    <col min="3074" max="3074" width="35.109375" style="31" customWidth="1"/>
    <col min="3075" max="3075" width="19.44140625" style="31" customWidth="1"/>
    <col min="3076" max="3076" width="35.33203125" style="31" customWidth="1"/>
    <col min="3077" max="3077" width="18.6640625" style="31" customWidth="1"/>
    <col min="3078" max="3078" width="14.44140625" style="31" bestFit="1" customWidth="1"/>
    <col min="3079" max="3079" width="12.6640625" style="31" bestFit="1" customWidth="1"/>
    <col min="3080" max="3080" width="12.6640625" style="31" customWidth="1"/>
    <col min="3081" max="3328" width="9.109375" style="31"/>
    <col min="3329" max="3329" width="7.5546875" style="31" customWidth="1"/>
    <col min="3330" max="3330" width="35.109375" style="31" customWidth="1"/>
    <col min="3331" max="3331" width="19.44140625" style="31" customWidth="1"/>
    <col min="3332" max="3332" width="35.33203125" style="31" customWidth="1"/>
    <col min="3333" max="3333" width="18.6640625" style="31" customWidth="1"/>
    <col min="3334" max="3334" width="14.44140625" style="31" bestFit="1" customWidth="1"/>
    <col min="3335" max="3335" width="12.6640625" style="31" bestFit="1" customWidth="1"/>
    <col min="3336" max="3336" width="12.6640625" style="31" customWidth="1"/>
    <col min="3337" max="3584" width="9.109375" style="31"/>
    <col min="3585" max="3585" width="7.5546875" style="31" customWidth="1"/>
    <col min="3586" max="3586" width="35.109375" style="31" customWidth="1"/>
    <col min="3587" max="3587" width="19.44140625" style="31" customWidth="1"/>
    <col min="3588" max="3588" width="35.33203125" style="31" customWidth="1"/>
    <col min="3589" max="3589" width="18.6640625" style="31" customWidth="1"/>
    <col min="3590" max="3590" width="14.44140625" style="31" bestFit="1" customWidth="1"/>
    <col min="3591" max="3591" width="12.6640625" style="31" bestFit="1" customWidth="1"/>
    <col min="3592" max="3592" width="12.6640625" style="31" customWidth="1"/>
    <col min="3593" max="3840" width="9.109375" style="31"/>
    <col min="3841" max="3841" width="7.5546875" style="31" customWidth="1"/>
    <col min="3842" max="3842" width="35.109375" style="31" customWidth="1"/>
    <col min="3843" max="3843" width="19.44140625" style="31" customWidth="1"/>
    <col min="3844" max="3844" width="35.33203125" style="31" customWidth="1"/>
    <col min="3845" max="3845" width="18.6640625" style="31" customWidth="1"/>
    <col min="3846" max="3846" width="14.44140625" style="31" bestFit="1" customWidth="1"/>
    <col min="3847" max="3847" width="12.6640625" style="31" bestFit="1" customWidth="1"/>
    <col min="3848" max="3848" width="12.6640625" style="31" customWidth="1"/>
    <col min="3849" max="4096" width="9.109375" style="31"/>
    <col min="4097" max="4097" width="7.5546875" style="31" customWidth="1"/>
    <col min="4098" max="4098" width="35.109375" style="31" customWidth="1"/>
    <col min="4099" max="4099" width="19.44140625" style="31" customWidth="1"/>
    <col min="4100" max="4100" width="35.33203125" style="31" customWidth="1"/>
    <col min="4101" max="4101" width="18.6640625" style="31" customWidth="1"/>
    <col min="4102" max="4102" width="14.44140625" style="31" bestFit="1" customWidth="1"/>
    <col min="4103" max="4103" width="12.6640625" style="31" bestFit="1" customWidth="1"/>
    <col min="4104" max="4104" width="12.6640625" style="31" customWidth="1"/>
    <col min="4105" max="4352" width="9.109375" style="31"/>
    <col min="4353" max="4353" width="7.5546875" style="31" customWidth="1"/>
    <col min="4354" max="4354" width="35.109375" style="31" customWidth="1"/>
    <col min="4355" max="4355" width="19.44140625" style="31" customWidth="1"/>
    <col min="4356" max="4356" width="35.33203125" style="31" customWidth="1"/>
    <col min="4357" max="4357" width="18.6640625" style="31" customWidth="1"/>
    <col min="4358" max="4358" width="14.44140625" style="31" bestFit="1" customWidth="1"/>
    <col min="4359" max="4359" width="12.6640625" style="31" bestFit="1" customWidth="1"/>
    <col min="4360" max="4360" width="12.6640625" style="31" customWidth="1"/>
    <col min="4361" max="4608" width="9.109375" style="31"/>
    <col min="4609" max="4609" width="7.5546875" style="31" customWidth="1"/>
    <col min="4610" max="4610" width="35.109375" style="31" customWidth="1"/>
    <col min="4611" max="4611" width="19.44140625" style="31" customWidth="1"/>
    <col min="4612" max="4612" width="35.33203125" style="31" customWidth="1"/>
    <col min="4613" max="4613" width="18.6640625" style="31" customWidth="1"/>
    <col min="4614" max="4614" width="14.44140625" style="31" bestFit="1" customWidth="1"/>
    <col min="4615" max="4615" width="12.6640625" style="31" bestFit="1" customWidth="1"/>
    <col min="4616" max="4616" width="12.6640625" style="31" customWidth="1"/>
    <col min="4617" max="4864" width="9.109375" style="31"/>
    <col min="4865" max="4865" width="7.5546875" style="31" customWidth="1"/>
    <col min="4866" max="4866" width="35.109375" style="31" customWidth="1"/>
    <col min="4867" max="4867" width="19.44140625" style="31" customWidth="1"/>
    <col min="4868" max="4868" width="35.33203125" style="31" customWidth="1"/>
    <col min="4869" max="4869" width="18.6640625" style="31" customWidth="1"/>
    <col min="4870" max="4870" width="14.44140625" style="31" bestFit="1" customWidth="1"/>
    <col min="4871" max="4871" width="12.6640625" style="31" bestFit="1" customWidth="1"/>
    <col min="4872" max="4872" width="12.6640625" style="31" customWidth="1"/>
    <col min="4873" max="5120" width="9.109375" style="31"/>
    <col min="5121" max="5121" width="7.5546875" style="31" customWidth="1"/>
    <col min="5122" max="5122" width="35.109375" style="31" customWidth="1"/>
    <col min="5123" max="5123" width="19.44140625" style="31" customWidth="1"/>
    <col min="5124" max="5124" width="35.33203125" style="31" customWidth="1"/>
    <col min="5125" max="5125" width="18.6640625" style="31" customWidth="1"/>
    <col min="5126" max="5126" width="14.44140625" style="31" bestFit="1" customWidth="1"/>
    <col min="5127" max="5127" width="12.6640625" style="31" bestFit="1" customWidth="1"/>
    <col min="5128" max="5128" width="12.6640625" style="31" customWidth="1"/>
    <col min="5129" max="5376" width="9.109375" style="31"/>
    <col min="5377" max="5377" width="7.5546875" style="31" customWidth="1"/>
    <col min="5378" max="5378" width="35.109375" style="31" customWidth="1"/>
    <col min="5379" max="5379" width="19.44140625" style="31" customWidth="1"/>
    <col min="5380" max="5380" width="35.33203125" style="31" customWidth="1"/>
    <col min="5381" max="5381" width="18.6640625" style="31" customWidth="1"/>
    <col min="5382" max="5382" width="14.44140625" style="31" bestFit="1" customWidth="1"/>
    <col min="5383" max="5383" width="12.6640625" style="31" bestFit="1" customWidth="1"/>
    <col min="5384" max="5384" width="12.6640625" style="31" customWidth="1"/>
    <col min="5385" max="5632" width="9.109375" style="31"/>
    <col min="5633" max="5633" width="7.5546875" style="31" customWidth="1"/>
    <col min="5634" max="5634" width="35.109375" style="31" customWidth="1"/>
    <col min="5635" max="5635" width="19.44140625" style="31" customWidth="1"/>
    <col min="5636" max="5636" width="35.33203125" style="31" customWidth="1"/>
    <col min="5637" max="5637" width="18.6640625" style="31" customWidth="1"/>
    <col min="5638" max="5638" width="14.44140625" style="31" bestFit="1" customWidth="1"/>
    <col min="5639" max="5639" width="12.6640625" style="31" bestFit="1" customWidth="1"/>
    <col min="5640" max="5640" width="12.6640625" style="31" customWidth="1"/>
    <col min="5641" max="5888" width="9.109375" style="31"/>
    <col min="5889" max="5889" width="7.5546875" style="31" customWidth="1"/>
    <col min="5890" max="5890" width="35.109375" style="31" customWidth="1"/>
    <col min="5891" max="5891" width="19.44140625" style="31" customWidth="1"/>
    <col min="5892" max="5892" width="35.33203125" style="31" customWidth="1"/>
    <col min="5893" max="5893" width="18.6640625" style="31" customWidth="1"/>
    <col min="5894" max="5894" width="14.44140625" style="31" bestFit="1" customWidth="1"/>
    <col min="5895" max="5895" width="12.6640625" style="31" bestFit="1" customWidth="1"/>
    <col min="5896" max="5896" width="12.6640625" style="31" customWidth="1"/>
    <col min="5897" max="6144" width="9.109375" style="31"/>
    <col min="6145" max="6145" width="7.5546875" style="31" customWidth="1"/>
    <col min="6146" max="6146" width="35.109375" style="31" customWidth="1"/>
    <col min="6147" max="6147" width="19.44140625" style="31" customWidth="1"/>
    <col min="6148" max="6148" width="35.33203125" style="31" customWidth="1"/>
    <col min="6149" max="6149" width="18.6640625" style="31" customWidth="1"/>
    <col min="6150" max="6150" width="14.44140625" style="31" bestFit="1" customWidth="1"/>
    <col min="6151" max="6151" width="12.6640625" style="31" bestFit="1" customWidth="1"/>
    <col min="6152" max="6152" width="12.6640625" style="31" customWidth="1"/>
    <col min="6153" max="6400" width="9.109375" style="31"/>
    <col min="6401" max="6401" width="7.5546875" style="31" customWidth="1"/>
    <col min="6402" max="6402" width="35.109375" style="31" customWidth="1"/>
    <col min="6403" max="6403" width="19.44140625" style="31" customWidth="1"/>
    <col min="6404" max="6404" width="35.33203125" style="31" customWidth="1"/>
    <col min="6405" max="6405" width="18.6640625" style="31" customWidth="1"/>
    <col min="6406" max="6406" width="14.44140625" style="31" bestFit="1" customWidth="1"/>
    <col min="6407" max="6407" width="12.6640625" style="31" bestFit="1" customWidth="1"/>
    <col min="6408" max="6408" width="12.6640625" style="31" customWidth="1"/>
    <col min="6409" max="6656" width="9.109375" style="31"/>
    <col min="6657" max="6657" width="7.5546875" style="31" customWidth="1"/>
    <col min="6658" max="6658" width="35.109375" style="31" customWidth="1"/>
    <col min="6659" max="6659" width="19.44140625" style="31" customWidth="1"/>
    <col min="6660" max="6660" width="35.33203125" style="31" customWidth="1"/>
    <col min="6661" max="6661" width="18.6640625" style="31" customWidth="1"/>
    <col min="6662" max="6662" width="14.44140625" style="31" bestFit="1" customWidth="1"/>
    <col min="6663" max="6663" width="12.6640625" style="31" bestFit="1" customWidth="1"/>
    <col min="6664" max="6664" width="12.6640625" style="31" customWidth="1"/>
    <col min="6665" max="6912" width="9.109375" style="31"/>
    <col min="6913" max="6913" width="7.5546875" style="31" customWidth="1"/>
    <col min="6914" max="6914" width="35.109375" style="31" customWidth="1"/>
    <col min="6915" max="6915" width="19.44140625" style="31" customWidth="1"/>
    <col min="6916" max="6916" width="35.33203125" style="31" customWidth="1"/>
    <col min="6917" max="6917" width="18.6640625" style="31" customWidth="1"/>
    <col min="6918" max="6918" width="14.44140625" style="31" bestFit="1" customWidth="1"/>
    <col min="6919" max="6919" width="12.6640625" style="31" bestFit="1" customWidth="1"/>
    <col min="6920" max="6920" width="12.6640625" style="31" customWidth="1"/>
    <col min="6921" max="7168" width="9.109375" style="31"/>
    <col min="7169" max="7169" width="7.5546875" style="31" customWidth="1"/>
    <col min="7170" max="7170" width="35.109375" style="31" customWidth="1"/>
    <col min="7171" max="7171" width="19.44140625" style="31" customWidth="1"/>
    <col min="7172" max="7172" width="35.33203125" style="31" customWidth="1"/>
    <col min="7173" max="7173" width="18.6640625" style="31" customWidth="1"/>
    <col min="7174" max="7174" width="14.44140625" style="31" bestFit="1" customWidth="1"/>
    <col min="7175" max="7175" width="12.6640625" style="31" bestFit="1" customWidth="1"/>
    <col min="7176" max="7176" width="12.6640625" style="31" customWidth="1"/>
    <col min="7177" max="7424" width="9.109375" style="31"/>
    <col min="7425" max="7425" width="7.5546875" style="31" customWidth="1"/>
    <col min="7426" max="7426" width="35.109375" style="31" customWidth="1"/>
    <col min="7427" max="7427" width="19.44140625" style="31" customWidth="1"/>
    <col min="7428" max="7428" width="35.33203125" style="31" customWidth="1"/>
    <col min="7429" max="7429" width="18.6640625" style="31" customWidth="1"/>
    <col min="7430" max="7430" width="14.44140625" style="31" bestFit="1" customWidth="1"/>
    <col min="7431" max="7431" width="12.6640625" style="31" bestFit="1" customWidth="1"/>
    <col min="7432" max="7432" width="12.6640625" style="31" customWidth="1"/>
    <col min="7433" max="7680" width="9.109375" style="31"/>
    <col min="7681" max="7681" width="7.5546875" style="31" customWidth="1"/>
    <col min="7682" max="7682" width="35.109375" style="31" customWidth="1"/>
    <col min="7683" max="7683" width="19.44140625" style="31" customWidth="1"/>
    <col min="7684" max="7684" width="35.33203125" style="31" customWidth="1"/>
    <col min="7685" max="7685" width="18.6640625" style="31" customWidth="1"/>
    <col min="7686" max="7686" width="14.44140625" style="31" bestFit="1" customWidth="1"/>
    <col min="7687" max="7687" width="12.6640625" style="31" bestFit="1" customWidth="1"/>
    <col min="7688" max="7688" width="12.6640625" style="31" customWidth="1"/>
    <col min="7689" max="7936" width="9.109375" style="31"/>
    <col min="7937" max="7937" width="7.5546875" style="31" customWidth="1"/>
    <col min="7938" max="7938" width="35.109375" style="31" customWidth="1"/>
    <col min="7939" max="7939" width="19.44140625" style="31" customWidth="1"/>
    <col min="7940" max="7940" width="35.33203125" style="31" customWidth="1"/>
    <col min="7941" max="7941" width="18.6640625" style="31" customWidth="1"/>
    <col min="7942" max="7942" width="14.44140625" style="31" bestFit="1" customWidth="1"/>
    <col min="7943" max="7943" width="12.6640625" style="31" bestFit="1" customWidth="1"/>
    <col min="7944" max="7944" width="12.6640625" style="31" customWidth="1"/>
    <col min="7945" max="8192" width="9.109375" style="31"/>
    <col min="8193" max="8193" width="7.5546875" style="31" customWidth="1"/>
    <col min="8194" max="8194" width="35.109375" style="31" customWidth="1"/>
    <col min="8195" max="8195" width="19.44140625" style="31" customWidth="1"/>
    <col min="8196" max="8196" width="35.33203125" style="31" customWidth="1"/>
    <col min="8197" max="8197" width="18.6640625" style="31" customWidth="1"/>
    <col min="8198" max="8198" width="14.44140625" style="31" bestFit="1" customWidth="1"/>
    <col min="8199" max="8199" width="12.6640625" style="31" bestFit="1" customWidth="1"/>
    <col min="8200" max="8200" width="12.6640625" style="31" customWidth="1"/>
    <col min="8201" max="8448" width="9.109375" style="31"/>
    <col min="8449" max="8449" width="7.5546875" style="31" customWidth="1"/>
    <col min="8450" max="8450" width="35.109375" style="31" customWidth="1"/>
    <col min="8451" max="8451" width="19.44140625" style="31" customWidth="1"/>
    <col min="8452" max="8452" width="35.33203125" style="31" customWidth="1"/>
    <col min="8453" max="8453" width="18.6640625" style="31" customWidth="1"/>
    <col min="8454" max="8454" width="14.44140625" style="31" bestFit="1" customWidth="1"/>
    <col min="8455" max="8455" width="12.6640625" style="31" bestFit="1" customWidth="1"/>
    <col min="8456" max="8456" width="12.6640625" style="31" customWidth="1"/>
    <col min="8457" max="8704" width="9.109375" style="31"/>
    <col min="8705" max="8705" width="7.5546875" style="31" customWidth="1"/>
    <col min="8706" max="8706" width="35.109375" style="31" customWidth="1"/>
    <col min="8707" max="8707" width="19.44140625" style="31" customWidth="1"/>
    <col min="8708" max="8708" width="35.33203125" style="31" customWidth="1"/>
    <col min="8709" max="8709" width="18.6640625" style="31" customWidth="1"/>
    <col min="8710" max="8710" width="14.44140625" style="31" bestFit="1" customWidth="1"/>
    <col min="8711" max="8711" width="12.6640625" style="31" bestFit="1" customWidth="1"/>
    <col min="8712" max="8712" width="12.6640625" style="31" customWidth="1"/>
    <col min="8713" max="8960" width="9.109375" style="31"/>
    <col min="8961" max="8961" width="7.5546875" style="31" customWidth="1"/>
    <col min="8962" max="8962" width="35.109375" style="31" customWidth="1"/>
    <col min="8963" max="8963" width="19.44140625" style="31" customWidth="1"/>
    <col min="8964" max="8964" width="35.33203125" style="31" customWidth="1"/>
    <col min="8965" max="8965" width="18.6640625" style="31" customWidth="1"/>
    <col min="8966" max="8966" width="14.44140625" style="31" bestFit="1" customWidth="1"/>
    <col min="8967" max="8967" width="12.6640625" style="31" bestFit="1" customWidth="1"/>
    <col min="8968" max="8968" width="12.6640625" style="31" customWidth="1"/>
    <col min="8969" max="9216" width="9.109375" style="31"/>
    <col min="9217" max="9217" width="7.5546875" style="31" customWidth="1"/>
    <col min="9218" max="9218" width="35.109375" style="31" customWidth="1"/>
    <col min="9219" max="9219" width="19.44140625" style="31" customWidth="1"/>
    <col min="9220" max="9220" width="35.33203125" style="31" customWidth="1"/>
    <col min="9221" max="9221" width="18.6640625" style="31" customWidth="1"/>
    <col min="9222" max="9222" width="14.44140625" style="31" bestFit="1" customWidth="1"/>
    <col min="9223" max="9223" width="12.6640625" style="31" bestFit="1" customWidth="1"/>
    <col min="9224" max="9224" width="12.6640625" style="31" customWidth="1"/>
    <col min="9225" max="9472" width="9.109375" style="31"/>
    <col min="9473" max="9473" width="7.5546875" style="31" customWidth="1"/>
    <col min="9474" max="9474" width="35.109375" style="31" customWidth="1"/>
    <col min="9475" max="9475" width="19.44140625" style="31" customWidth="1"/>
    <col min="9476" max="9476" width="35.33203125" style="31" customWidth="1"/>
    <col min="9477" max="9477" width="18.6640625" style="31" customWidth="1"/>
    <col min="9478" max="9478" width="14.44140625" style="31" bestFit="1" customWidth="1"/>
    <col min="9479" max="9479" width="12.6640625" style="31" bestFit="1" customWidth="1"/>
    <col min="9480" max="9480" width="12.6640625" style="31" customWidth="1"/>
    <col min="9481" max="9728" width="9.109375" style="31"/>
    <col min="9729" max="9729" width="7.5546875" style="31" customWidth="1"/>
    <col min="9730" max="9730" width="35.109375" style="31" customWidth="1"/>
    <col min="9731" max="9731" width="19.44140625" style="31" customWidth="1"/>
    <col min="9732" max="9732" width="35.33203125" style="31" customWidth="1"/>
    <col min="9733" max="9733" width="18.6640625" style="31" customWidth="1"/>
    <col min="9734" max="9734" width="14.44140625" style="31" bestFit="1" customWidth="1"/>
    <col min="9735" max="9735" width="12.6640625" style="31" bestFit="1" customWidth="1"/>
    <col min="9736" max="9736" width="12.6640625" style="31" customWidth="1"/>
    <col min="9737" max="9984" width="9.109375" style="31"/>
    <col min="9985" max="9985" width="7.5546875" style="31" customWidth="1"/>
    <col min="9986" max="9986" width="35.109375" style="31" customWidth="1"/>
    <col min="9987" max="9987" width="19.44140625" style="31" customWidth="1"/>
    <col min="9988" max="9988" width="35.33203125" style="31" customWidth="1"/>
    <col min="9989" max="9989" width="18.6640625" style="31" customWidth="1"/>
    <col min="9990" max="9990" width="14.44140625" style="31" bestFit="1" customWidth="1"/>
    <col min="9991" max="9991" width="12.6640625" style="31" bestFit="1" customWidth="1"/>
    <col min="9992" max="9992" width="12.6640625" style="31" customWidth="1"/>
    <col min="9993" max="10240" width="9.109375" style="31"/>
    <col min="10241" max="10241" width="7.5546875" style="31" customWidth="1"/>
    <col min="10242" max="10242" width="35.109375" style="31" customWidth="1"/>
    <col min="10243" max="10243" width="19.44140625" style="31" customWidth="1"/>
    <col min="10244" max="10244" width="35.33203125" style="31" customWidth="1"/>
    <col min="10245" max="10245" width="18.6640625" style="31" customWidth="1"/>
    <col min="10246" max="10246" width="14.44140625" style="31" bestFit="1" customWidth="1"/>
    <col min="10247" max="10247" width="12.6640625" style="31" bestFit="1" customWidth="1"/>
    <col min="10248" max="10248" width="12.6640625" style="31" customWidth="1"/>
    <col min="10249" max="10496" width="9.109375" style="31"/>
    <col min="10497" max="10497" width="7.5546875" style="31" customWidth="1"/>
    <col min="10498" max="10498" width="35.109375" style="31" customWidth="1"/>
    <col min="10499" max="10499" width="19.44140625" style="31" customWidth="1"/>
    <col min="10500" max="10500" width="35.33203125" style="31" customWidth="1"/>
    <col min="10501" max="10501" width="18.6640625" style="31" customWidth="1"/>
    <col min="10502" max="10502" width="14.44140625" style="31" bestFit="1" customWidth="1"/>
    <col min="10503" max="10503" width="12.6640625" style="31" bestFit="1" customWidth="1"/>
    <col min="10504" max="10504" width="12.6640625" style="31" customWidth="1"/>
    <col min="10505" max="10752" width="9.109375" style="31"/>
    <col min="10753" max="10753" width="7.5546875" style="31" customWidth="1"/>
    <col min="10754" max="10754" width="35.109375" style="31" customWidth="1"/>
    <col min="10755" max="10755" width="19.44140625" style="31" customWidth="1"/>
    <col min="10756" max="10756" width="35.33203125" style="31" customWidth="1"/>
    <col min="10757" max="10757" width="18.6640625" style="31" customWidth="1"/>
    <col min="10758" max="10758" width="14.44140625" style="31" bestFit="1" customWidth="1"/>
    <col min="10759" max="10759" width="12.6640625" style="31" bestFit="1" customWidth="1"/>
    <col min="10760" max="10760" width="12.6640625" style="31" customWidth="1"/>
    <col min="10761" max="11008" width="9.109375" style="31"/>
    <col min="11009" max="11009" width="7.5546875" style="31" customWidth="1"/>
    <col min="11010" max="11010" width="35.109375" style="31" customWidth="1"/>
    <col min="11011" max="11011" width="19.44140625" style="31" customWidth="1"/>
    <col min="11012" max="11012" width="35.33203125" style="31" customWidth="1"/>
    <col min="11013" max="11013" width="18.6640625" style="31" customWidth="1"/>
    <col min="11014" max="11014" width="14.44140625" style="31" bestFit="1" customWidth="1"/>
    <col min="11015" max="11015" width="12.6640625" style="31" bestFit="1" customWidth="1"/>
    <col min="11016" max="11016" width="12.6640625" style="31" customWidth="1"/>
    <col min="11017" max="11264" width="9.109375" style="31"/>
    <col min="11265" max="11265" width="7.5546875" style="31" customWidth="1"/>
    <col min="11266" max="11266" width="35.109375" style="31" customWidth="1"/>
    <col min="11267" max="11267" width="19.44140625" style="31" customWidth="1"/>
    <col min="11268" max="11268" width="35.33203125" style="31" customWidth="1"/>
    <col min="11269" max="11269" width="18.6640625" style="31" customWidth="1"/>
    <col min="11270" max="11270" width="14.44140625" style="31" bestFit="1" customWidth="1"/>
    <col min="11271" max="11271" width="12.6640625" style="31" bestFit="1" customWidth="1"/>
    <col min="11272" max="11272" width="12.6640625" style="31" customWidth="1"/>
    <col min="11273" max="11520" width="9.109375" style="31"/>
    <col min="11521" max="11521" width="7.5546875" style="31" customWidth="1"/>
    <col min="11522" max="11522" width="35.109375" style="31" customWidth="1"/>
    <col min="11523" max="11523" width="19.44140625" style="31" customWidth="1"/>
    <col min="11524" max="11524" width="35.33203125" style="31" customWidth="1"/>
    <col min="11525" max="11525" width="18.6640625" style="31" customWidth="1"/>
    <col min="11526" max="11526" width="14.44140625" style="31" bestFit="1" customWidth="1"/>
    <col min="11527" max="11527" width="12.6640625" style="31" bestFit="1" customWidth="1"/>
    <col min="11528" max="11528" width="12.6640625" style="31" customWidth="1"/>
    <col min="11529" max="11776" width="9.109375" style="31"/>
    <col min="11777" max="11777" width="7.5546875" style="31" customWidth="1"/>
    <col min="11778" max="11778" width="35.109375" style="31" customWidth="1"/>
    <col min="11779" max="11779" width="19.44140625" style="31" customWidth="1"/>
    <col min="11780" max="11780" width="35.33203125" style="31" customWidth="1"/>
    <col min="11781" max="11781" width="18.6640625" style="31" customWidth="1"/>
    <col min="11782" max="11782" width="14.44140625" style="31" bestFit="1" customWidth="1"/>
    <col min="11783" max="11783" width="12.6640625" style="31" bestFit="1" customWidth="1"/>
    <col min="11784" max="11784" width="12.6640625" style="31" customWidth="1"/>
    <col min="11785" max="12032" width="9.109375" style="31"/>
    <col min="12033" max="12033" width="7.5546875" style="31" customWidth="1"/>
    <col min="12034" max="12034" width="35.109375" style="31" customWidth="1"/>
    <col min="12035" max="12035" width="19.44140625" style="31" customWidth="1"/>
    <col min="12036" max="12036" width="35.33203125" style="31" customWidth="1"/>
    <col min="12037" max="12037" width="18.6640625" style="31" customWidth="1"/>
    <col min="12038" max="12038" width="14.44140625" style="31" bestFit="1" customWidth="1"/>
    <col min="12039" max="12039" width="12.6640625" style="31" bestFit="1" customWidth="1"/>
    <col min="12040" max="12040" width="12.6640625" style="31" customWidth="1"/>
    <col min="12041" max="12288" width="9.109375" style="31"/>
    <col min="12289" max="12289" width="7.5546875" style="31" customWidth="1"/>
    <col min="12290" max="12290" width="35.109375" style="31" customWidth="1"/>
    <col min="12291" max="12291" width="19.44140625" style="31" customWidth="1"/>
    <col min="12292" max="12292" width="35.33203125" style="31" customWidth="1"/>
    <col min="12293" max="12293" width="18.6640625" style="31" customWidth="1"/>
    <col min="12294" max="12294" width="14.44140625" style="31" bestFit="1" customWidth="1"/>
    <col min="12295" max="12295" width="12.6640625" style="31" bestFit="1" customWidth="1"/>
    <col min="12296" max="12296" width="12.6640625" style="31" customWidth="1"/>
    <col min="12297" max="12544" width="9.109375" style="31"/>
    <col min="12545" max="12545" width="7.5546875" style="31" customWidth="1"/>
    <col min="12546" max="12546" width="35.109375" style="31" customWidth="1"/>
    <col min="12547" max="12547" width="19.44140625" style="31" customWidth="1"/>
    <col min="12548" max="12548" width="35.33203125" style="31" customWidth="1"/>
    <col min="12549" max="12549" width="18.6640625" style="31" customWidth="1"/>
    <col min="12550" max="12550" width="14.44140625" style="31" bestFit="1" customWidth="1"/>
    <col min="12551" max="12551" width="12.6640625" style="31" bestFit="1" customWidth="1"/>
    <col min="12552" max="12552" width="12.6640625" style="31" customWidth="1"/>
    <col min="12553" max="12800" width="9.109375" style="31"/>
    <col min="12801" max="12801" width="7.5546875" style="31" customWidth="1"/>
    <col min="12802" max="12802" width="35.109375" style="31" customWidth="1"/>
    <col min="12803" max="12803" width="19.44140625" style="31" customWidth="1"/>
    <col min="12804" max="12804" width="35.33203125" style="31" customWidth="1"/>
    <col min="12805" max="12805" width="18.6640625" style="31" customWidth="1"/>
    <col min="12806" max="12806" width="14.44140625" style="31" bestFit="1" customWidth="1"/>
    <col min="12807" max="12807" width="12.6640625" style="31" bestFit="1" customWidth="1"/>
    <col min="12808" max="12808" width="12.6640625" style="31" customWidth="1"/>
    <col min="12809" max="13056" width="9.109375" style="31"/>
    <col min="13057" max="13057" width="7.5546875" style="31" customWidth="1"/>
    <col min="13058" max="13058" width="35.109375" style="31" customWidth="1"/>
    <col min="13059" max="13059" width="19.44140625" style="31" customWidth="1"/>
    <col min="13060" max="13060" width="35.33203125" style="31" customWidth="1"/>
    <col min="13061" max="13061" width="18.6640625" style="31" customWidth="1"/>
    <col min="13062" max="13062" width="14.44140625" style="31" bestFit="1" customWidth="1"/>
    <col min="13063" max="13063" width="12.6640625" style="31" bestFit="1" customWidth="1"/>
    <col min="13064" max="13064" width="12.6640625" style="31" customWidth="1"/>
    <col min="13065" max="13312" width="9.109375" style="31"/>
    <col min="13313" max="13313" width="7.5546875" style="31" customWidth="1"/>
    <col min="13314" max="13314" width="35.109375" style="31" customWidth="1"/>
    <col min="13315" max="13315" width="19.44140625" style="31" customWidth="1"/>
    <col min="13316" max="13316" width="35.33203125" style="31" customWidth="1"/>
    <col min="13317" max="13317" width="18.6640625" style="31" customWidth="1"/>
    <col min="13318" max="13318" width="14.44140625" style="31" bestFit="1" customWidth="1"/>
    <col min="13319" max="13319" width="12.6640625" style="31" bestFit="1" customWidth="1"/>
    <col min="13320" max="13320" width="12.6640625" style="31" customWidth="1"/>
    <col min="13321" max="13568" width="9.109375" style="31"/>
    <col min="13569" max="13569" width="7.5546875" style="31" customWidth="1"/>
    <col min="13570" max="13570" width="35.109375" style="31" customWidth="1"/>
    <col min="13571" max="13571" width="19.44140625" style="31" customWidth="1"/>
    <col min="13572" max="13572" width="35.33203125" style="31" customWidth="1"/>
    <col min="13573" max="13573" width="18.6640625" style="31" customWidth="1"/>
    <col min="13574" max="13574" width="14.44140625" style="31" bestFit="1" customWidth="1"/>
    <col min="13575" max="13575" width="12.6640625" style="31" bestFit="1" customWidth="1"/>
    <col min="13576" max="13576" width="12.6640625" style="31" customWidth="1"/>
    <col min="13577" max="13824" width="9.109375" style="31"/>
    <col min="13825" max="13825" width="7.5546875" style="31" customWidth="1"/>
    <col min="13826" max="13826" width="35.109375" style="31" customWidth="1"/>
    <col min="13827" max="13827" width="19.44140625" style="31" customWidth="1"/>
    <col min="13828" max="13828" width="35.33203125" style="31" customWidth="1"/>
    <col min="13829" max="13829" width="18.6640625" style="31" customWidth="1"/>
    <col min="13830" max="13830" width="14.44140625" style="31" bestFit="1" customWidth="1"/>
    <col min="13831" max="13831" width="12.6640625" style="31" bestFit="1" customWidth="1"/>
    <col min="13832" max="13832" width="12.6640625" style="31" customWidth="1"/>
    <col min="13833" max="14080" width="9.109375" style="31"/>
    <col min="14081" max="14081" width="7.5546875" style="31" customWidth="1"/>
    <col min="14082" max="14082" width="35.109375" style="31" customWidth="1"/>
    <col min="14083" max="14083" width="19.44140625" style="31" customWidth="1"/>
    <col min="14084" max="14084" width="35.33203125" style="31" customWidth="1"/>
    <col min="14085" max="14085" width="18.6640625" style="31" customWidth="1"/>
    <col min="14086" max="14086" width="14.44140625" style="31" bestFit="1" customWidth="1"/>
    <col min="14087" max="14087" width="12.6640625" style="31" bestFit="1" customWidth="1"/>
    <col min="14088" max="14088" width="12.6640625" style="31" customWidth="1"/>
    <col min="14089" max="14336" width="9.109375" style="31"/>
    <col min="14337" max="14337" width="7.5546875" style="31" customWidth="1"/>
    <col min="14338" max="14338" width="35.109375" style="31" customWidth="1"/>
    <col min="14339" max="14339" width="19.44140625" style="31" customWidth="1"/>
    <col min="14340" max="14340" width="35.33203125" style="31" customWidth="1"/>
    <col min="14341" max="14341" width="18.6640625" style="31" customWidth="1"/>
    <col min="14342" max="14342" width="14.44140625" style="31" bestFit="1" customWidth="1"/>
    <col min="14343" max="14343" width="12.6640625" style="31" bestFit="1" customWidth="1"/>
    <col min="14344" max="14344" width="12.6640625" style="31" customWidth="1"/>
    <col min="14345" max="14592" width="9.109375" style="31"/>
    <col min="14593" max="14593" width="7.5546875" style="31" customWidth="1"/>
    <col min="14594" max="14594" width="35.109375" style="31" customWidth="1"/>
    <col min="14595" max="14595" width="19.44140625" style="31" customWidth="1"/>
    <col min="14596" max="14596" width="35.33203125" style="31" customWidth="1"/>
    <col min="14597" max="14597" width="18.6640625" style="31" customWidth="1"/>
    <col min="14598" max="14598" width="14.44140625" style="31" bestFit="1" customWidth="1"/>
    <col min="14599" max="14599" width="12.6640625" style="31" bestFit="1" customWidth="1"/>
    <col min="14600" max="14600" width="12.6640625" style="31" customWidth="1"/>
    <col min="14601" max="14848" width="9.109375" style="31"/>
    <col min="14849" max="14849" width="7.5546875" style="31" customWidth="1"/>
    <col min="14850" max="14850" width="35.109375" style="31" customWidth="1"/>
    <col min="14851" max="14851" width="19.44140625" style="31" customWidth="1"/>
    <col min="14852" max="14852" width="35.33203125" style="31" customWidth="1"/>
    <col min="14853" max="14853" width="18.6640625" style="31" customWidth="1"/>
    <col min="14854" max="14854" width="14.44140625" style="31" bestFit="1" customWidth="1"/>
    <col min="14855" max="14855" width="12.6640625" style="31" bestFit="1" customWidth="1"/>
    <col min="14856" max="14856" width="12.6640625" style="31" customWidth="1"/>
    <col min="14857" max="15104" width="9.109375" style="31"/>
    <col min="15105" max="15105" width="7.5546875" style="31" customWidth="1"/>
    <col min="15106" max="15106" width="35.109375" style="31" customWidth="1"/>
    <col min="15107" max="15107" width="19.44140625" style="31" customWidth="1"/>
    <col min="15108" max="15108" width="35.33203125" style="31" customWidth="1"/>
    <col min="15109" max="15109" width="18.6640625" style="31" customWidth="1"/>
    <col min="15110" max="15110" width="14.44140625" style="31" bestFit="1" customWidth="1"/>
    <col min="15111" max="15111" width="12.6640625" style="31" bestFit="1" customWidth="1"/>
    <col min="15112" max="15112" width="12.6640625" style="31" customWidth="1"/>
    <col min="15113" max="15360" width="9.109375" style="31"/>
    <col min="15361" max="15361" width="7.5546875" style="31" customWidth="1"/>
    <col min="15362" max="15362" width="35.109375" style="31" customWidth="1"/>
    <col min="15363" max="15363" width="19.44140625" style="31" customWidth="1"/>
    <col min="15364" max="15364" width="35.33203125" style="31" customWidth="1"/>
    <col min="15365" max="15365" width="18.6640625" style="31" customWidth="1"/>
    <col min="15366" max="15366" width="14.44140625" style="31" bestFit="1" customWidth="1"/>
    <col min="15367" max="15367" width="12.6640625" style="31" bestFit="1" customWidth="1"/>
    <col min="15368" max="15368" width="12.6640625" style="31" customWidth="1"/>
    <col min="15369" max="15616" width="9.109375" style="31"/>
    <col min="15617" max="15617" width="7.5546875" style="31" customWidth="1"/>
    <col min="15618" max="15618" width="35.109375" style="31" customWidth="1"/>
    <col min="15619" max="15619" width="19.44140625" style="31" customWidth="1"/>
    <col min="15620" max="15620" width="35.33203125" style="31" customWidth="1"/>
    <col min="15621" max="15621" width="18.6640625" style="31" customWidth="1"/>
    <col min="15622" max="15622" width="14.44140625" style="31" bestFit="1" customWidth="1"/>
    <col min="15623" max="15623" width="12.6640625" style="31" bestFit="1" customWidth="1"/>
    <col min="15624" max="15624" width="12.6640625" style="31" customWidth="1"/>
    <col min="15625" max="15872" width="9.109375" style="31"/>
    <col min="15873" max="15873" width="7.5546875" style="31" customWidth="1"/>
    <col min="15874" max="15874" width="35.109375" style="31" customWidth="1"/>
    <col min="15875" max="15875" width="19.44140625" style="31" customWidth="1"/>
    <col min="15876" max="15876" width="35.33203125" style="31" customWidth="1"/>
    <col min="15877" max="15877" width="18.6640625" style="31" customWidth="1"/>
    <col min="15878" max="15878" width="14.44140625" style="31" bestFit="1" customWidth="1"/>
    <col min="15879" max="15879" width="12.6640625" style="31" bestFit="1" customWidth="1"/>
    <col min="15880" max="15880" width="12.6640625" style="31" customWidth="1"/>
    <col min="15881" max="16128" width="9.109375" style="31"/>
    <col min="16129" max="16129" width="7.5546875" style="31" customWidth="1"/>
    <col min="16130" max="16130" width="35.109375" style="31" customWidth="1"/>
    <col min="16131" max="16131" width="19.44140625" style="31" customWidth="1"/>
    <col min="16132" max="16132" width="35.33203125" style="31" customWidth="1"/>
    <col min="16133" max="16133" width="18.6640625" style="31" customWidth="1"/>
    <col min="16134" max="16134" width="14.44140625" style="31" bestFit="1" customWidth="1"/>
    <col min="16135" max="16135" width="12.6640625" style="31" bestFit="1" customWidth="1"/>
    <col min="16136" max="16136" width="12.6640625" style="31" customWidth="1"/>
    <col min="16137" max="16384" width="9.109375" style="31"/>
  </cols>
  <sheetData>
    <row r="1" spans="1:8">
      <c r="B1" s="79" t="s">
        <v>440</v>
      </c>
    </row>
    <row r="2" spans="1:8">
      <c r="B2" s="79" t="s">
        <v>413</v>
      </c>
    </row>
    <row r="3" spans="1:8" ht="17.399999999999999">
      <c r="A3" s="29"/>
      <c r="B3" s="30" t="s">
        <v>37</v>
      </c>
    </row>
    <row r="4" spans="1:8" s="36" customFormat="1">
      <c r="A4" s="32"/>
      <c r="B4" s="32"/>
      <c r="C4" s="33"/>
      <c r="D4" s="34"/>
      <c r="E4" s="32"/>
      <c r="F4" s="33"/>
      <c r="G4" s="35"/>
      <c r="H4" s="32"/>
    </row>
    <row r="5" spans="1:8" s="36" customFormat="1"/>
    <row r="7" spans="1:8" ht="13.2">
      <c r="B7" s="52" t="s">
        <v>38</v>
      </c>
      <c r="C7" s="52"/>
      <c r="D7" s="52"/>
      <c r="E7" s="52"/>
      <c r="F7" s="52"/>
      <c r="G7" s="52"/>
      <c r="H7" s="52"/>
    </row>
    <row r="8" spans="1:8" ht="20.399999999999999">
      <c r="A8" s="38"/>
      <c r="B8" s="53" t="s">
        <v>39</v>
      </c>
      <c r="C8" s="53" t="s">
        <v>39</v>
      </c>
      <c r="D8" s="53" t="s">
        <v>39</v>
      </c>
      <c r="E8" s="54" t="s">
        <v>40</v>
      </c>
      <c r="F8" s="55" t="s">
        <v>39</v>
      </c>
      <c r="G8" s="55" t="s">
        <v>39</v>
      </c>
      <c r="H8" s="55" t="s">
        <v>39</v>
      </c>
    </row>
    <row r="9" spans="1:8">
      <c r="A9" s="38"/>
      <c r="B9" s="53" t="s">
        <v>39</v>
      </c>
      <c r="C9" s="53" t="s">
        <v>39</v>
      </c>
      <c r="D9" s="53" t="s">
        <v>41</v>
      </c>
      <c r="E9" s="55" t="s">
        <v>42</v>
      </c>
      <c r="F9" s="55" t="s">
        <v>39</v>
      </c>
      <c r="G9" s="55" t="s">
        <v>39</v>
      </c>
      <c r="H9" s="55" t="s">
        <v>39</v>
      </c>
    </row>
    <row r="10" spans="1:8">
      <c r="A10" s="38"/>
      <c r="B10" s="53" t="s">
        <v>39</v>
      </c>
      <c r="C10" s="53" t="s">
        <v>39</v>
      </c>
      <c r="D10" s="53" t="s">
        <v>39</v>
      </c>
      <c r="E10" s="55" t="s">
        <v>51</v>
      </c>
      <c r="F10" s="55" t="s">
        <v>39</v>
      </c>
      <c r="G10" s="55" t="s">
        <v>39</v>
      </c>
      <c r="H10" s="55" t="s">
        <v>39</v>
      </c>
    </row>
    <row r="11" spans="1:8">
      <c r="A11" s="38"/>
      <c r="B11" s="53" t="s">
        <v>90</v>
      </c>
      <c r="C11" s="53" t="s">
        <v>91</v>
      </c>
      <c r="D11" s="53" t="s">
        <v>92</v>
      </c>
      <c r="E11" s="55" t="s">
        <v>61</v>
      </c>
      <c r="F11" s="55" t="s">
        <v>62</v>
      </c>
      <c r="G11" s="55" t="s">
        <v>63</v>
      </c>
      <c r="H11" s="56" t="s">
        <v>64</v>
      </c>
    </row>
    <row r="12" spans="1:8">
      <c r="B12" s="57" t="s">
        <v>66</v>
      </c>
      <c r="C12" s="41" t="s">
        <v>133</v>
      </c>
      <c r="D12" s="41" t="s">
        <v>134</v>
      </c>
      <c r="E12" s="44">
        <v>6727090.8200000003</v>
      </c>
      <c r="F12" s="44">
        <v>6937942.8499999996</v>
      </c>
      <c r="G12" s="44">
        <v>7168289.21</v>
      </c>
      <c r="H12" s="58">
        <v>20833322.879999999</v>
      </c>
    </row>
    <row r="13" spans="1:8">
      <c r="B13" s="57" t="s">
        <v>39</v>
      </c>
      <c r="C13" s="41" t="s">
        <v>135</v>
      </c>
      <c r="D13" s="41" t="s">
        <v>136</v>
      </c>
      <c r="E13" s="44">
        <v>6578471.7400000002</v>
      </c>
      <c r="F13" s="44">
        <v>6750748.0599999996</v>
      </c>
      <c r="G13" s="44">
        <v>6974241.0199999996</v>
      </c>
      <c r="H13" s="58">
        <v>20303460.82</v>
      </c>
    </row>
    <row r="14" spans="1:8">
      <c r="B14" s="57" t="s">
        <v>39</v>
      </c>
      <c r="C14" s="41" t="s">
        <v>137</v>
      </c>
      <c r="D14" s="41" t="s">
        <v>138</v>
      </c>
      <c r="E14" s="44">
        <v>6554620.3300000001</v>
      </c>
      <c r="F14" s="44">
        <v>6760384.0800000001</v>
      </c>
      <c r="G14" s="44">
        <v>6985589.5999999996</v>
      </c>
      <c r="H14" s="58">
        <v>20300594.010000002</v>
      </c>
    </row>
    <row r="15" spans="1:8">
      <c r="B15" s="57" t="s">
        <v>70</v>
      </c>
      <c r="C15" s="41" t="s">
        <v>139</v>
      </c>
      <c r="D15" s="41" t="s">
        <v>140</v>
      </c>
      <c r="E15" s="44">
        <v>2218767.7000000002</v>
      </c>
      <c r="F15" s="44">
        <v>2262417.58</v>
      </c>
      <c r="G15" s="44">
        <v>2268537.29</v>
      </c>
      <c r="H15" s="58">
        <v>6749722.5700000003</v>
      </c>
    </row>
    <row r="16" spans="1:8">
      <c r="B16" s="57"/>
      <c r="C16" s="41"/>
      <c r="D16" s="41"/>
      <c r="E16" s="44"/>
      <c r="F16" s="44"/>
      <c r="G16" s="44"/>
      <c r="H16" s="58"/>
    </row>
    <row r="17" spans="5:256">
      <c r="E17" s="59">
        <f>SUM(E12:E15)</f>
        <v>22078950.59</v>
      </c>
      <c r="F17" s="59">
        <f>SUM(F12:F15)</f>
        <v>22711492.57</v>
      </c>
      <c r="G17" s="59">
        <f>SUM(G12:G15)</f>
        <v>23396657.119999997</v>
      </c>
      <c r="H17" s="59">
        <f>SUM(H12:H15)</f>
        <v>68187100.280000001</v>
      </c>
      <c r="IV17" s="48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4A3882D-93EA-408E-ADF5-928ECE96B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2605F-E222-444F-A9A6-A6C954EED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6FAE7-553C-4F0F-BE74-F01969E0011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DC_SF</vt:lpstr>
      <vt:lpstr>2013 NEER DC</vt:lpstr>
      <vt:lpstr>2013 NEER OS</vt:lpstr>
      <vt:lpstr>2013 FPLES DC</vt:lpstr>
      <vt:lpstr>2013 NEECH DC</vt:lpstr>
      <vt:lpstr>2013 FN DC</vt:lpstr>
      <vt:lpstr>2013 NEET DC</vt:lpstr>
      <vt:lpstr>2013 LST DC</vt:lpstr>
      <vt:lpstr>2013 NHT DC</vt:lpstr>
      <vt:lpstr>2014 NEER DC</vt:lpstr>
      <vt:lpstr>2014 NEER OS</vt:lpstr>
      <vt:lpstr>2014 FPLES DC</vt:lpstr>
      <vt:lpstr>2014 NEECH DC</vt:lpstr>
      <vt:lpstr>2014 FN DC</vt:lpstr>
      <vt:lpstr>2014 NEET DC</vt:lpstr>
      <vt:lpstr>2014 LST DC</vt:lpstr>
      <vt:lpstr>2014 NHT DC</vt:lpstr>
      <vt:lpstr>2015 NEER DC</vt:lpstr>
      <vt:lpstr>2015 NEER OS</vt:lpstr>
      <vt:lpstr>2015 FPLES DC</vt:lpstr>
      <vt:lpstr>2015 NEECH DC</vt:lpstr>
      <vt:lpstr>2015 FN DC</vt:lpstr>
      <vt:lpstr>2015 NEET DC</vt:lpstr>
      <vt:lpstr>2015 LST DC</vt:lpstr>
      <vt:lpstr>2015 NHT DC</vt:lpstr>
      <vt:lpstr>2016-2018 DC</vt:lpstr>
      <vt:lpstr>2016-2018 Unassigned DC</vt:lpstr>
      <vt:lpstr>2016-2018 OS</vt:lpstr>
      <vt:lpstr>DC_SF!Print_Area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2016-04-08T18:54:08Z</dcterms:created>
  <dcterms:modified xsi:type="dcterms:W3CDTF">2016-04-12T02:00:33Z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  <property fmtid="{D5CDD505-2E9C-101B-9397-08002B2CF9AE}" pid="3" name="BExAnalyzer_OldName">
    <vt:lpwstr>(E13) Exhibit KO-13 - Historical and Projected Direct Charges and Service Fees to Affiliates.xlsx</vt:lpwstr>
  </property>
</Properties>
</file>