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20" windowWidth="18960" windowHeight="6072" tabRatio="756"/>
  </bookViews>
  <sheets>
    <sheet name="Customers" sheetId="11" r:id="rId1"/>
    <sheet name="WN Billed Sales" sheetId="1" r:id="rId2"/>
    <sheet name="WN_Residential_Sales" sheetId="4" r:id="rId3"/>
    <sheet name="WN_Commercial_Sales" sheetId="5" r:id="rId4"/>
    <sheet name="WN_Industrial_Sales" sheetId="6" r:id="rId5"/>
    <sheet name="Street&amp;Highway" sheetId="8" r:id="rId6"/>
    <sheet name="R&amp;R" sheetId="7" r:id="rId7"/>
    <sheet name="Other" sheetId="9" r:id="rId8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AL151" i="5" l="1"/>
  <c r="AL163" i="5" s="1"/>
  <c r="AL175" i="5" s="1"/>
  <c r="AL187" i="5" s="1"/>
  <c r="AL199" i="5" s="1"/>
  <c r="AL150" i="5"/>
  <c r="AL162" i="5" s="1"/>
  <c r="AL174" i="5" s="1"/>
  <c r="AL186" i="5" s="1"/>
  <c r="AL198" i="5" s="1"/>
  <c r="AL149" i="5"/>
  <c r="AL161" i="5" s="1"/>
  <c r="AL173" i="5" s="1"/>
  <c r="AL185" i="5" s="1"/>
  <c r="AL197" i="5" s="1"/>
  <c r="AL148" i="5"/>
  <c r="AL160" i="5" s="1"/>
  <c r="AL172" i="5" s="1"/>
  <c r="AL184" i="5" s="1"/>
  <c r="AL196" i="5" s="1"/>
  <c r="AM147" i="5"/>
  <c r="AM159" i="5" s="1"/>
  <c r="AM171" i="5" s="1"/>
  <c r="AM183" i="5" s="1"/>
  <c r="AM195" i="5" s="1"/>
  <c r="AL147" i="5"/>
  <c r="AL159" i="5" s="1"/>
  <c r="AL171" i="5" s="1"/>
  <c r="AL183" i="5" s="1"/>
  <c r="AL195" i="5" s="1"/>
  <c r="AM146" i="5"/>
  <c r="AM158" i="5" s="1"/>
  <c r="AM170" i="5" s="1"/>
  <c r="AM182" i="5" s="1"/>
  <c r="AM194" i="5" s="1"/>
  <c r="AL146" i="5"/>
  <c r="AL158" i="5" s="1"/>
  <c r="AL170" i="5" s="1"/>
  <c r="AL182" i="5" s="1"/>
  <c r="AL194" i="5" s="1"/>
  <c r="AM145" i="5"/>
  <c r="AM157" i="5" s="1"/>
  <c r="AM169" i="5" s="1"/>
  <c r="AM181" i="5" s="1"/>
  <c r="AM193" i="5" s="1"/>
  <c r="AL145" i="5"/>
  <c r="AL157" i="5" s="1"/>
  <c r="AL169" i="5" s="1"/>
  <c r="AL181" i="5" s="1"/>
  <c r="AL193" i="5" s="1"/>
  <c r="AM144" i="5"/>
  <c r="AM156" i="5" s="1"/>
  <c r="AM168" i="5" s="1"/>
  <c r="AM180" i="5" s="1"/>
  <c r="AM192" i="5" s="1"/>
  <c r="AL144" i="5"/>
  <c r="AL156" i="5" s="1"/>
  <c r="AL168" i="5" s="1"/>
  <c r="AL180" i="5" s="1"/>
  <c r="AL192" i="5" s="1"/>
  <c r="AM143" i="5"/>
  <c r="AM155" i="5" s="1"/>
  <c r="AM167" i="5" s="1"/>
  <c r="AM179" i="5" s="1"/>
  <c r="AM191" i="5" s="1"/>
  <c r="AL143" i="5"/>
  <c r="AL155" i="5" s="1"/>
  <c r="AL167" i="5" s="1"/>
  <c r="AL179" i="5" s="1"/>
  <c r="AL191" i="5" s="1"/>
  <c r="AM142" i="5"/>
  <c r="AM154" i="5" s="1"/>
  <c r="AM166" i="5" s="1"/>
  <c r="AM178" i="5" s="1"/>
  <c r="AM190" i="5" s="1"/>
  <c r="AL142" i="5"/>
  <c r="AL154" i="5" s="1"/>
  <c r="AL166" i="5" s="1"/>
  <c r="AL178" i="5" s="1"/>
  <c r="AL190" i="5" s="1"/>
  <c r="AM141" i="5"/>
  <c r="AM153" i="5" s="1"/>
  <c r="AM165" i="5" s="1"/>
  <c r="AM177" i="5" s="1"/>
  <c r="AM189" i="5" s="1"/>
  <c r="AL141" i="5"/>
  <c r="AL153" i="5" s="1"/>
  <c r="AL165" i="5" s="1"/>
  <c r="AL177" i="5" s="1"/>
  <c r="AL189" i="5" s="1"/>
  <c r="AM140" i="5"/>
  <c r="AM152" i="5" s="1"/>
  <c r="AM164" i="5" s="1"/>
  <c r="AM176" i="5" s="1"/>
  <c r="AM188" i="5" s="1"/>
  <c r="AL140" i="5"/>
  <c r="AL152" i="5" s="1"/>
  <c r="AL164" i="5" s="1"/>
  <c r="AL176" i="5" s="1"/>
  <c r="AL188" i="5" s="1"/>
  <c r="AM135" i="5"/>
  <c r="AM136" i="5" s="1"/>
  <c r="S165" i="5"/>
  <c r="S177" i="5" s="1"/>
  <c r="S189" i="5" s="1"/>
  <c r="S157" i="5"/>
  <c r="S169" i="5" s="1"/>
  <c r="S181" i="5" s="1"/>
  <c r="S193" i="5" s="1"/>
  <c r="S153" i="5"/>
  <c r="R151" i="5"/>
  <c r="R163" i="5" s="1"/>
  <c r="R175" i="5" s="1"/>
  <c r="R187" i="5" s="1"/>
  <c r="R199" i="5" s="1"/>
  <c r="R150" i="5"/>
  <c r="R162" i="5" s="1"/>
  <c r="R174" i="5" s="1"/>
  <c r="R186" i="5" s="1"/>
  <c r="R198" i="5" s="1"/>
  <c r="R149" i="5"/>
  <c r="R161" i="5" s="1"/>
  <c r="R173" i="5" s="1"/>
  <c r="R185" i="5" s="1"/>
  <c r="R197" i="5" s="1"/>
  <c r="R148" i="5"/>
  <c r="R160" i="5" s="1"/>
  <c r="R172" i="5" s="1"/>
  <c r="R184" i="5" s="1"/>
  <c r="R196" i="5" s="1"/>
  <c r="R147" i="5"/>
  <c r="R159" i="5" s="1"/>
  <c r="R171" i="5" s="1"/>
  <c r="R183" i="5" s="1"/>
  <c r="R195" i="5" s="1"/>
  <c r="S146" i="5"/>
  <c r="S158" i="5" s="1"/>
  <c r="S170" i="5" s="1"/>
  <c r="S182" i="5" s="1"/>
  <c r="S194" i="5" s="1"/>
  <c r="R146" i="5"/>
  <c r="R158" i="5" s="1"/>
  <c r="R170" i="5" s="1"/>
  <c r="R182" i="5" s="1"/>
  <c r="R194" i="5" s="1"/>
  <c r="S145" i="5"/>
  <c r="R145" i="5"/>
  <c r="R157" i="5" s="1"/>
  <c r="R169" i="5" s="1"/>
  <c r="R181" i="5" s="1"/>
  <c r="R193" i="5" s="1"/>
  <c r="S144" i="5"/>
  <c r="S156" i="5" s="1"/>
  <c r="S168" i="5" s="1"/>
  <c r="S180" i="5" s="1"/>
  <c r="S192" i="5" s="1"/>
  <c r="R144" i="5"/>
  <c r="R156" i="5" s="1"/>
  <c r="R168" i="5" s="1"/>
  <c r="R180" i="5" s="1"/>
  <c r="R192" i="5" s="1"/>
  <c r="S143" i="5"/>
  <c r="S155" i="5" s="1"/>
  <c r="S167" i="5" s="1"/>
  <c r="S179" i="5" s="1"/>
  <c r="S191" i="5" s="1"/>
  <c r="R143" i="5"/>
  <c r="R155" i="5" s="1"/>
  <c r="R167" i="5" s="1"/>
  <c r="R179" i="5" s="1"/>
  <c r="R191" i="5" s="1"/>
  <c r="S142" i="5"/>
  <c r="S154" i="5" s="1"/>
  <c r="S166" i="5" s="1"/>
  <c r="S178" i="5" s="1"/>
  <c r="S190" i="5" s="1"/>
  <c r="R142" i="5"/>
  <c r="R154" i="5" s="1"/>
  <c r="R166" i="5" s="1"/>
  <c r="R178" i="5" s="1"/>
  <c r="R190" i="5" s="1"/>
  <c r="S141" i="5"/>
  <c r="R141" i="5"/>
  <c r="R153" i="5" s="1"/>
  <c r="R165" i="5" s="1"/>
  <c r="R177" i="5" s="1"/>
  <c r="R189" i="5" s="1"/>
  <c r="S140" i="5"/>
  <c r="S152" i="5" s="1"/>
  <c r="S164" i="5" s="1"/>
  <c r="S176" i="5" s="1"/>
  <c r="S188" i="5" s="1"/>
  <c r="R140" i="5"/>
  <c r="R152" i="5" s="1"/>
  <c r="R164" i="5" s="1"/>
  <c r="R176" i="5" s="1"/>
  <c r="R188" i="5" s="1"/>
  <c r="S135" i="5"/>
  <c r="S136" i="5" s="1"/>
  <c r="AM148" i="5" l="1"/>
  <c r="AM160" i="5" s="1"/>
  <c r="AM172" i="5" s="1"/>
  <c r="AM184" i="5" s="1"/>
  <c r="AM196" i="5" s="1"/>
  <c r="AM137" i="5"/>
  <c r="S148" i="5"/>
  <c r="S160" i="5" s="1"/>
  <c r="S172" i="5" s="1"/>
  <c r="S184" i="5" s="1"/>
  <c r="S196" i="5" s="1"/>
  <c r="S137" i="5"/>
  <c r="S147" i="5"/>
  <c r="S159" i="5" s="1"/>
  <c r="S171" i="5" s="1"/>
  <c r="S183" i="5" s="1"/>
  <c r="S195" i="5" s="1"/>
  <c r="AM138" i="5" l="1"/>
  <c r="AM149" i="5"/>
  <c r="AM161" i="5" s="1"/>
  <c r="AM173" i="5" s="1"/>
  <c r="AM185" i="5" s="1"/>
  <c r="AM197" i="5" s="1"/>
  <c r="S138" i="5"/>
  <c r="S149" i="5"/>
  <c r="S161" i="5" s="1"/>
  <c r="S173" i="5" s="1"/>
  <c r="S185" i="5" s="1"/>
  <c r="S197" i="5" s="1"/>
  <c r="AM150" i="5" l="1"/>
  <c r="AM162" i="5" s="1"/>
  <c r="AM174" i="5" s="1"/>
  <c r="AM186" i="5" s="1"/>
  <c r="AM198" i="5" s="1"/>
  <c r="AM139" i="5"/>
  <c r="AM151" i="5" s="1"/>
  <c r="AM163" i="5" s="1"/>
  <c r="AM175" i="5" s="1"/>
  <c r="AM187" i="5" s="1"/>
  <c r="AM199" i="5" s="1"/>
  <c r="S150" i="5"/>
  <c r="S162" i="5" s="1"/>
  <c r="S174" i="5" s="1"/>
  <c r="S186" i="5" s="1"/>
  <c r="S198" i="5" s="1"/>
  <c r="S139" i="5"/>
  <c r="S151" i="5" s="1"/>
  <c r="S163" i="5" s="1"/>
  <c r="S175" i="5" s="1"/>
  <c r="S187" i="5" s="1"/>
  <c r="S199" i="5" s="1"/>
  <c r="AO32" i="5" l="1"/>
  <c r="AO44" i="5" s="1"/>
  <c r="AO56" i="5" s="1"/>
  <c r="AO68" i="5" s="1"/>
  <c r="AO80" i="5" s="1"/>
  <c r="AO92" i="5" s="1"/>
  <c r="AO104" i="5" s="1"/>
  <c r="AO116" i="5" s="1"/>
  <c r="AO128" i="5" s="1"/>
  <c r="AO33" i="5"/>
  <c r="AO45" i="5" s="1"/>
  <c r="AO57" i="5" s="1"/>
  <c r="AO69" i="5" s="1"/>
  <c r="AO81" i="5" s="1"/>
  <c r="AO93" i="5" s="1"/>
  <c r="AO105" i="5" s="1"/>
  <c r="AO117" i="5" s="1"/>
  <c r="AO129" i="5" s="1"/>
  <c r="AO34" i="5"/>
  <c r="AO46" i="5" s="1"/>
  <c r="AO58" i="5" s="1"/>
  <c r="AO70" i="5" s="1"/>
  <c r="AO82" i="5" s="1"/>
  <c r="AO94" i="5" s="1"/>
  <c r="AO106" i="5" s="1"/>
  <c r="AO118" i="5" s="1"/>
  <c r="AO130" i="5" s="1"/>
  <c r="AO35" i="5"/>
  <c r="AO47" i="5" s="1"/>
  <c r="AO59" i="5" s="1"/>
  <c r="AO71" i="5" s="1"/>
  <c r="AO83" i="5" s="1"/>
  <c r="AO95" i="5" s="1"/>
  <c r="AO107" i="5" s="1"/>
  <c r="AO119" i="5" s="1"/>
  <c r="AO131" i="5" s="1"/>
  <c r="AO36" i="5"/>
  <c r="AO48" i="5" s="1"/>
  <c r="AO60" i="5" s="1"/>
  <c r="AO72" i="5" s="1"/>
  <c r="AO84" i="5" s="1"/>
  <c r="AO96" i="5" s="1"/>
  <c r="AO108" i="5" s="1"/>
  <c r="AO120" i="5" s="1"/>
  <c r="AO132" i="5" s="1"/>
  <c r="AO37" i="5"/>
  <c r="AO49" i="5" s="1"/>
  <c r="AO61" i="5" s="1"/>
  <c r="AO73" i="5" s="1"/>
  <c r="AO85" i="5" s="1"/>
  <c r="AO97" i="5" s="1"/>
  <c r="AO109" i="5" s="1"/>
  <c r="AO121" i="5" s="1"/>
  <c r="AO133" i="5" s="1"/>
  <c r="AO38" i="5"/>
  <c r="AO50" i="5" s="1"/>
  <c r="AO62" i="5" s="1"/>
  <c r="AO74" i="5" s="1"/>
  <c r="AO86" i="5" s="1"/>
  <c r="AO98" i="5" s="1"/>
  <c r="AO110" i="5" s="1"/>
  <c r="AO122" i="5" s="1"/>
  <c r="AO134" i="5" s="1"/>
  <c r="AO39" i="5"/>
  <c r="AO51" i="5" s="1"/>
  <c r="AO63" i="5" s="1"/>
  <c r="AO75" i="5" s="1"/>
  <c r="AO87" i="5" s="1"/>
  <c r="AO99" i="5" s="1"/>
  <c r="AO111" i="5" s="1"/>
  <c r="AO123" i="5" s="1"/>
  <c r="AO135" i="5" s="1"/>
  <c r="AO40" i="5"/>
  <c r="AO52" i="5" s="1"/>
  <c r="AO64" i="5" s="1"/>
  <c r="AO76" i="5" s="1"/>
  <c r="AO88" i="5" s="1"/>
  <c r="AO100" i="5" s="1"/>
  <c r="AO112" i="5" s="1"/>
  <c r="AO124" i="5" s="1"/>
  <c r="AO136" i="5" s="1"/>
  <c r="AO41" i="5"/>
  <c r="AO53" i="5" s="1"/>
  <c r="AO65" i="5" s="1"/>
  <c r="AO77" i="5" s="1"/>
  <c r="AO89" i="5" s="1"/>
  <c r="AO101" i="5" s="1"/>
  <c r="AO113" i="5" s="1"/>
  <c r="AO125" i="5" s="1"/>
  <c r="AO137" i="5" s="1"/>
  <c r="AO42" i="5"/>
  <c r="AO54" i="5" s="1"/>
  <c r="AO66" i="5" s="1"/>
  <c r="AO78" i="5" s="1"/>
  <c r="AO90" i="5" s="1"/>
  <c r="AO102" i="5" s="1"/>
  <c r="AO114" i="5" s="1"/>
  <c r="AO126" i="5" s="1"/>
  <c r="AO138" i="5" s="1"/>
  <c r="AO43" i="5"/>
  <c r="AO55" i="5" s="1"/>
  <c r="AO67" i="5" s="1"/>
  <c r="AO79" i="5" s="1"/>
  <c r="AO91" i="5" s="1"/>
  <c r="AO103" i="5" s="1"/>
  <c r="AO115" i="5" s="1"/>
  <c r="AO127" i="5" s="1"/>
  <c r="AO139" i="5" s="1"/>
  <c r="O21" i="6" l="1"/>
  <c r="O22" i="6"/>
  <c r="O23" i="6"/>
  <c r="O24" i="6"/>
  <c r="O25" i="6"/>
  <c r="O26" i="6"/>
  <c r="O27" i="6"/>
  <c r="O28" i="6"/>
  <c r="O29" i="6"/>
  <c r="O30" i="6"/>
  <c r="O31" i="6"/>
  <c r="O20" i="6"/>
  <c r="O203" i="6" l="1"/>
  <c r="I20" i="6"/>
  <c r="J20" i="6"/>
  <c r="K20" i="6"/>
  <c r="M20" i="6"/>
  <c r="P20" i="6"/>
  <c r="I21" i="6"/>
  <c r="J21" i="6"/>
  <c r="K21" i="6"/>
  <c r="M21" i="6"/>
  <c r="I22" i="6"/>
  <c r="J22" i="6"/>
  <c r="K22" i="6"/>
  <c r="M22" i="6"/>
  <c r="I23" i="6"/>
  <c r="J23" i="6"/>
  <c r="K23" i="6"/>
  <c r="M23" i="6"/>
  <c r="P23" i="6"/>
  <c r="I24" i="6"/>
  <c r="J24" i="6"/>
  <c r="K24" i="6"/>
  <c r="M24" i="6"/>
  <c r="P24" i="6"/>
  <c r="I25" i="6"/>
  <c r="J25" i="6"/>
  <c r="K25" i="6"/>
  <c r="M25" i="6"/>
  <c r="I26" i="6"/>
  <c r="J26" i="6"/>
  <c r="K26" i="6"/>
  <c r="M26" i="6"/>
  <c r="I27" i="6"/>
  <c r="J27" i="6"/>
  <c r="K27" i="6"/>
  <c r="M27" i="6"/>
  <c r="P27" i="6"/>
  <c r="I28" i="6"/>
  <c r="J28" i="6"/>
  <c r="K28" i="6"/>
  <c r="M28" i="6"/>
  <c r="P28" i="6"/>
  <c r="I29" i="6"/>
  <c r="J29" i="6"/>
  <c r="K29" i="6"/>
  <c r="M29" i="6"/>
  <c r="I30" i="6"/>
  <c r="J30" i="6"/>
  <c r="K30" i="6"/>
  <c r="M30" i="6"/>
  <c r="I31" i="6"/>
  <c r="J31" i="6"/>
  <c r="K31" i="6"/>
  <c r="M31" i="6"/>
  <c r="P31" i="6"/>
  <c r="I32" i="6"/>
  <c r="J32" i="6"/>
  <c r="K32" i="6"/>
  <c r="M32" i="6"/>
  <c r="I33" i="6"/>
  <c r="J33" i="6"/>
  <c r="K33" i="6"/>
  <c r="M33" i="6"/>
  <c r="I34" i="6"/>
  <c r="J34" i="6"/>
  <c r="K34" i="6"/>
  <c r="M34" i="6"/>
  <c r="I35" i="6"/>
  <c r="J35" i="6"/>
  <c r="K35" i="6"/>
  <c r="M35" i="6"/>
  <c r="P35" i="6"/>
  <c r="I36" i="6"/>
  <c r="J36" i="6"/>
  <c r="K36" i="6"/>
  <c r="M36" i="6"/>
  <c r="P36" i="6"/>
  <c r="I37" i="6"/>
  <c r="J37" i="6"/>
  <c r="K37" i="6"/>
  <c r="M37" i="6"/>
  <c r="I38" i="6"/>
  <c r="J38" i="6"/>
  <c r="K38" i="6"/>
  <c r="M38" i="6"/>
  <c r="I39" i="6"/>
  <c r="J39" i="6"/>
  <c r="K39" i="6"/>
  <c r="M39" i="6"/>
  <c r="I40" i="6"/>
  <c r="J40" i="6"/>
  <c r="K40" i="6"/>
  <c r="M40" i="6"/>
  <c r="P40" i="6"/>
  <c r="I41" i="6"/>
  <c r="J41" i="6"/>
  <c r="K41" i="6"/>
  <c r="M41" i="6"/>
  <c r="I42" i="6"/>
  <c r="J42" i="6"/>
  <c r="K42" i="6"/>
  <c r="M42" i="6"/>
  <c r="I43" i="6"/>
  <c r="J43" i="6"/>
  <c r="K43" i="6"/>
  <c r="M43" i="6"/>
  <c r="P43" i="6"/>
  <c r="I44" i="6"/>
  <c r="J44" i="6"/>
  <c r="K44" i="6"/>
  <c r="M44" i="6"/>
  <c r="P44" i="6"/>
  <c r="I45" i="6"/>
  <c r="J45" i="6"/>
  <c r="K45" i="6"/>
  <c r="M45" i="6"/>
  <c r="I46" i="6"/>
  <c r="J46" i="6"/>
  <c r="K46" i="6"/>
  <c r="M46" i="6"/>
  <c r="I47" i="6"/>
  <c r="J47" i="6"/>
  <c r="K47" i="6"/>
  <c r="M47" i="6"/>
  <c r="I48" i="6"/>
  <c r="J48" i="6"/>
  <c r="K48" i="6"/>
  <c r="M48" i="6"/>
  <c r="I49" i="6"/>
  <c r="J49" i="6"/>
  <c r="K49" i="6"/>
  <c r="M49" i="6"/>
  <c r="I50" i="6"/>
  <c r="J50" i="6"/>
  <c r="K50" i="6"/>
  <c r="M50" i="6"/>
  <c r="I51" i="6"/>
  <c r="J51" i="6"/>
  <c r="K51" i="6"/>
  <c r="M51" i="6"/>
  <c r="P51" i="6"/>
  <c r="I52" i="6"/>
  <c r="J52" i="6"/>
  <c r="K52" i="6"/>
  <c r="M52" i="6"/>
  <c r="P52" i="6"/>
  <c r="I53" i="6"/>
  <c r="J53" i="6"/>
  <c r="K53" i="6"/>
  <c r="M53" i="6"/>
  <c r="I54" i="6"/>
  <c r="J54" i="6"/>
  <c r="K54" i="6"/>
  <c r="M54" i="6"/>
  <c r="I55" i="6"/>
  <c r="J55" i="6"/>
  <c r="K55" i="6"/>
  <c r="M55" i="6"/>
  <c r="I56" i="6"/>
  <c r="J56" i="6"/>
  <c r="K56" i="6"/>
  <c r="M56" i="6"/>
  <c r="I57" i="6"/>
  <c r="J57" i="6"/>
  <c r="K57" i="6"/>
  <c r="M57" i="6"/>
  <c r="I58" i="6"/>
  <c r="J58" i="6"/>
  <c r="K58" i="6"/>
  <c r="M58" i="6"/>
  <c r="I59" i="6"/>
  <c r="J59" i="6"/>
  <c r="K59" i="6"/>
  <c r="M59" i="6"/>
  <c r="P59" i="6"/>
  <c r="I60" i="6"/>
  <c r="J60" i="6"/>
  <c r="K60" i="6"/>
  <c r="M60" i="6"/>
  <c r="P60" i="6"/>
  <c r="I61" i="6"/>
  <c r="J61" i="6"/>
  <c r="K61" i="6"/>
  <c r="M61" i="6"/>
  <c r="I62" i="6"/>
  <c r="J62" i="6"/>
  <c r="K62" i="6"/>
  <c r="M62" i="6"/>
  <c r="I63" i="6"/>
  <c r="J63" i="6"/>
  <c r="K63" i="6"/>
  <c r="M63" i="6"/>
  <c r="I64" i="6"/>
  <c r="J64" i="6"/>
  <c r="K64" i="6"/>
  <c r="M64" i="6"/>
  <c r="I65" i="6"/>
  <c r="J65" i="6"/>
  <c r="K65" i="6"/>
  <c r="M65" i="6"/>
  <c r="I66" i="6"/>
  <c r="J66" i="6"/>
  <c r="K66" i="6"/>
  <c r="M66" i="6"/>
  <c r="I67" i="6"/>
  <c r="J67" i="6"/>
  <c r="K67" i="6"/>
  <c r="M67" i="6"/>
  <c r="P67" i="6"/>
  <c r="BI21" i="6"/>
  <c r="BI22" i="6"/>
  <c r="BI23" i="6"/>
  <c r="BI24" i="6"/>
  <c r="BI25" i="6"/>
  <c r="BI26" i="6"/>
  <c r="BI27" i="6"/>
  <c r="BI28" i="6"/>
  <c r="BI29" i="6"/>
  <c r="BI30" i="6"/>
  <c r="BI31" i="6"/>
  <c r="BI33" i="6"/>
  <c r="BI34" i="6"/>
  <c r="BI35" i="6"/>
  <c r="BI36" i="6"/>
  <c r="BI37" i="6"/>
  <c r="BI38" i="6"/>
  <c r="BI39" i="6"/>
  <c r="BI41" i="6"/>
  <c r="BI42" i="6"/>
  <c r="BI43" i="6"/>
  <c r="BI45" i="6"/>
  <c r="BI46" i="6"/>
  <c r="BI47" i="6"/>
  <c r="BI48" i="6"/>
  <c r="BI49" i="6"/>
  <c r="BI50" i="6"/>
  <c r="BI51" i="6"/>
  <c r="BI52" i="6"/>
  <c r="BI53" i="6"/>
  <c r="BI54" i="6"/>
  <c r="BI56" i="6"/>
  <c r="BI58" i="6"/>
  <c r="BI62" i="6"/>
  <c r="BI64" i="6"/>
  <c r="BI66" i="6"/>
  <c r="BI60" i="6" l="1"/>
  <c r="BI44" i="6"/>
  <c r="BN24" i="6"/>
  <c r="BN60" i="6"/>
  <c r="BN64" i="6"/>
  <c r="BI40" i="6"/>
  <c r="BN40" i="6" s="1"/>
  <c r="O205" i="6"/>
  <c r="P39" i="6"/>
  <c r="O206" i="6"/>
  <c r="O204" i="6"/>
  <c r="BN62" i="6"/>
  <c r="BI32" i="6"/>
  <c r="P63" i="6"/>
  <c r="P55" i="6"/>
  <c r="P47" i="6"/>
  <c r="P64" i="6"/>
  <c r="P56" i="6"/>
  <c r="P48" i="6"/>
  <c r="P32" i="6"/>
  <c r="BN44" i="6"/>
  <c r="BN48" i="6"/>
  <c r="BN32" i="6"/>
  <c r="BN50" i="6"/>
  <c r="BN34" i="6"/>
  <c r="BN26" i="6"/>
  <c r="BN46" i="6"/>
  <c r="BN30" i="6"/>
  <c r="BN58" i="6"/>
  <c r="BN42" i="6"/>
  <c r="BN56" i="6"/>
  <c r="BN52" i="6"/>
  <c r="BN36" i="6"/>
  <c r="BN22" i="6"/>
  <c r="BN66" i="6"/>
  <c r="BN54" i="6"/>
  <c r="BN38" i="6"/>
  <c r="BI20" i="6"/>
  <c r="P61" i="6"/>
  <c r="P41" i="6"/>
  <c r="P65" i="6"/>
  <c r="P57" i="6"/>
  <c r="P53" i="6"/>
  <c r="P49" i="6"/>
  <c r="P45" i="6"/>
  <c r="P37" i="6"/>
  <c r="P33" i="6"/>
  <c r="P29" i="6"/>
  <c r="P25" i="6"/>
  <c r="P21" i="6"/>
  <c r="BN28" i="6"/>
  <c r="P66" i="6"/>
  <c r="P62" i="6"/>
  <c r="P58" i="6"/>
  <c r="P54" i="6"/>
  <c r="P50" i="6"/>
  <c r="P46" i="6"/>
  <c r="P42" i="6"/>
  <c r="P38" i="6"/>
  <c r="P34" i="6"/>
  <c r="P30" i="6"/>
  <c r="P26" i="6"/>
  <c r="P22" i="6"/>
  <c r="BN51" i="6"/>
  <c r="BN43" i="6"/>
  <c r="BN35" i="6"/>
  <c r="BN29" i="6"/>
  <c r="BN23" i="6"/>
  <c r="BI61" i="6"/>
  <c r="BI63" i="6"/>
  <c r="BI67" i="6"/>
  <c r="BI59" i="6"/>
  <c r="BN53" i="6"/>
  <c r="BN45" i="6"/>
  <c r="BN37" i="6"/>
  <c r="BN31" i="6"/>
  <c r="BN25" i="6"/>
  <c r="BI55" i="6"/>
  <c r="BN49" i="6"/>
  <c r="BN41" i="6"/>
  <c r="BN33" i="6"/>
  <c r="BI65" i="6"/>
  <c r="BI57" i="6"/>
  <c r="BN47" i="6"/>
  <c r="BN39" i="6"/>
  <c r="BN27" i="6"/>
  <c r="BN21" i="6"/>
  <c r="BN63" i="6" l="1"/>
  <c r="BN20" i="6"/>
  <c r="BN59" i="6"/>
  <c r="BN61" i="6"/>
  <c r="BN67" i="6"/>
  <c r="BN65" i="6"/>
  <c r="BN55" i="6"/>
  <c r="BN57" i="6"/>
  <c r="BI20" i="5"/>
  <c r="BI21" i="5"/>
  <c r="AT22" i="5"/>
  <c r="AR23" i="5"/>
  <c r="AR24" i="5"/>
  <c r="Y24" i="5"/>
  <c r="X25" i="5"/>
  <c r="X26" i="5"/>
  <c r="AT26" i="5"/>
  <c r="BI26" i="5"/>
  <c r="AR27" i="5"/>
  <c r="Y27" i="5"/>
  <c r="X28" i="5"/>
  <c r="X29" i="5"/>
  <c r="AT29" i="5"/>
  <c r="BI29" i="5"/>
  <c r="AT30" i="5"/>
  <c r="BI30" i="5"/>
  <c r="Y31" i="5"/>
  <c r="AR32" i="5"/>
  <c r="AT32" i="5"/>
  <c r="Y32" i="5"/>
  <c r="Y33" i="5"/>
  <c r="AT33" i="5"/>
  <c r="X34" i="5"/>
  <c r="Y34" i="5"/>
  <c r="AT34" i="5"/>
  <c r="AR35" i="5"/>
  <c r="Y35" i="5"/>
  <c r="X36" i="5"/>
  <c r="BI36" i="5"/>
  <c r="X37" i="5"/>
  <c r="AR37" i="5"/>
  <c r="AR39" i="5"/>
  <c r="AT39" i="5"/>
  <c r="X39" i="5"/>
  <c r="X40" i="5"/>
  <c r="AR41" i="5"/>
  <c r="Y41" i="5"/>
  <c r="X42" i="5"/>
  <c r="AT42" i="5"/>
  <c r="AR43" i="5"/>
  <c r="AT43" i="5"/>
  <c r="X43" i="5"/>
  <c r="Y43" i="5"/>
  <c r="X44" i="5"/>
  <c r="AR44" i="5"/>
  <c r="AR45" i="5"/>
  <c r="Y45" i="5"/>
  <c r="X46" i="5"/>
  <c r="Y46" i="5"/>
  <c r="AR47" i="5"/>
  <c r="AT47" i="5"/>
  <c r="X47" i="5"/>
  <c r="X50" i="5"/>
  <c r="Y50" i="5"/>
  <c r="AR51" i="5"/>
  <c r="AT51" i="5"/>
  <c r="X52" i="5"/>
  <c r="Y53" i="5"/>
  <c r="X54" i="5"/>
  <c r="Y54" i="5"/>
  <c r="AR55" i="5"/>
  <c r="AT55" i="5"/>
  <c r="X55" i="5"/>
  <c r="Y55" i="5"/>
  <c r="X56" i="5"/>
  <c r="AT56" i="5"/>
  <c r="Y57" i="5"/>
  <c r="X57" i="5"/>
  <c r="AR57" i="5"/>
  <c r="AR58" i="5"/>
  <c r="AR59" i="5"/>
  <c r="Y59" i="5"/>
  <c r="BS59" i="5"/>
  <c r="AR60" i="5"/>
  <c r="AT60" i="5"/>
  <c r="AR61" i="5"/>
  <c r="Y61" i="5"/>
  <c r="AR62" i="5"/>
  <c r="AR63" i="5"/>
  <c r="Y63" i="5"/>
  <c r="AR64" i="5"/>
  <c r="AT64" i="5"/>
  <c r="X65" i="5"/>
  <c r="AR66" i="5"/>
  <c r="X67" i="5"/>
  <c r="AT59" i="5" l="1"/>
  <c r="Y22" i="5"/>
  <c r="Y47" i="5"/>
  <c r="Y39" i="5"/>
  <c r="AR50" i="5"/>
  <c r="AR40" i="5"/>
  <c r="AW48" i="5"/>
  <c r="X35" i="5"/>
  <c r="AT46" i="5"/>
  <c r="AR36" i="5"/>
  <c r="BS51" i="5"/>
  <c r="AW50" i="5"/>
  <c r="AW40" i="5"/>
  <c r="AW35" i="5"/>
  <c r="AR56" i="5"/>
  <c r="Y51" i="5"/>
  <c r="BS49" i="5"/>
  <c r="BS46" i="5"/>
  <c r="BS37" i="5"/>
  <c r="BS32" i="5"/>
  <c r="BS56" i="5"/>
  <c r="BS60" i="5"/>
  <c r="BS47" i="5"/>
  <c r="Y56" i="5"/>
  <c r="AW33" i="5"/>
  <c r="AT54" i="5"/>
  <c r="Y60" i="5"/>
  <c r="AW57" i="5"/>
  <c r="AR54" i="5"/>
  <c r="AW36" i="5"/>
  <c r="Y42" i="5"/>
  <c r="X32" i="5"/>
  <c r="AW60" i="5"/>
  <c r="Y64" i="5"/>
  <c r="AT63" i="5"/>
  <c r="X66" i="5"/>
  <c r="X64" i="5"/>
  <c r="X23" i="5"/>
  <c r="BS66" i="5"/>
  <c r="AW66" i="5"/>
  <c r="BS65" i="5"/>
  <c r="AW45" i="5"/>
  <c r="AW42" i="5"/>
  <c r="Y30" i="5"/>
  <c r="Y26" i="5"/>
  <c r="X60" i="5"/>
  <c r="X51" i="5"/>
  <c r="AR52" i="5"/>
  <c r="BS50" i="5"/>
  <c r="AW29" i="5"/>
  <c r="X27" i="5"/>
  <c r="BS67" i="5"/>
  <c r="AW61" i="5"/>
  <c r="BS42" i="5"/>
  <c r="AW28" i="5"/>
  <c r="AW24" i="5"/>
  <c r="AW23" i="5"/>
  <c r="AW20" i="5"/>
  <c r="BI50" i="5"/>
  <c r="BS36" i="5"/>
  <c r="BS38" i="5"/>
  <c r="BS33" i="5"/>
  <c r="BS62" i="5"/>
  <c r="BS43" i="5"/>
  <c r="BS40" i="5"/>
  <c r="Y29" i="5"/>
  <c r="AW65" i="5"/>
  <c r="AW64" i="5"/>
  <c r="AW62" i="5"/>
  <c r="AW58" i="5"/>
  <c r="AW51" i="5"/>
  <c r="AW49" i="5"/>
  <c r="AW44" i="5"/>
  <c r="AW43" i="5"/>
  <c r="AW34" i="5"/>
  <c r="AW56" i="5"/>
  <c r="AW54" i="5"/>
  <c r="AW32" i="5"/>
  <c r="AW27" i="5"/>
  <c r="AR26" i="5"/>
  <c r="AW21" i="5"/>
  <c r="BS55" i="5"/>
  <c r="BS54" i="5"/>
  <c r="BS48" i="5"/>
  <c r="BS39" i="5"/>
  <c r="BN20" i="5"/>
  <c r="BS41" i="5"/>
  <c r="BS64" i="5"/>
  <c r="BS61" i="5"/>
  <c r="BS57" i="5"/>
  <c r="BS53" i="5"/>
  <c r="BS34" i="5"/>
  <c r="BI64" i="5"/>
  <c r="AT21" i="5"/>
  <c r="Y21" i="5"/>
  <c r="Y67" i="5"/>
  <c r="AT67" i="5"/>
  <c r="X48" i="5"/>
  <c r="AR31" i="5"/>
  <c r="X31" i="5"/>
  <c r="Y25" i="5"/>
  <c r="AT25" i="5"/>
  <c r="AR48" i="5"/>
  <c r="BI48" i="5"/>
  <c r="BN48" i="5" s="1"/>
  <c r="AR22" i="5"/>
  <c r="X22" i="5"/>
  <c r="BI47" i="5"/>
  <c r="AW41" i="5"/>
  <c r="AR30" i="5"/>
  <c r="X30" i="5"/>
  <c r="BI67" i="5"/>
  <c r="BN67" i="5" s="1"/>
  <c r="BI65" i="5"/>
  <c r="AR65" i="5"/>
  <c r="X61" i="5"/>
  <c r="BS58" i="5"/>
  <c r="BI55" i="5"/>
  <c r="AW53" i="5"/>
  <c r="AW52" i="5"/>
  <c r="AT50" i="5"/>
  <c r="AW47" i="5"/>
  <c r="AW46" i="5"/>
  <c r="AW38" i="5"/>
  <c r="AW37" i="5"/>
  <c r="BS35" i="5"/>
  <c r="AW31" i="5"/>
  <c r="AW30" i="5"/>
  <c r="AW22" i="5"/>
  <c r="AW67" i="5"/>
  <c r="BI56" i="5"/>
  <c r="AW55" i="5"/>
  <c r="BI52" i="5"/>
  <c r="BN52" i="5" s="1"/>
  <c r="BS45" i="5"/>
  <c r="Y65" i="5"/>
  <c r="BS63" i="5"/>
  <c r="BI54" i="5"/>
  <c r="BS52" i="5"/>
  <c r="BS44" i="5"/>
  <c r="BI42" i="5"/>
  <c r="BI37" i="5"/>
  <c r="BN29" i="5"/>
  <c r="BN21" i="5"/>
  <c r="BI28" i="5"/>
  <c r="BI62" i="5"/>
  <c r="BN50" i="5"/>
  <c r="BN30" i="5"/>
  <c r="BI60" i="5"/>
  <c r="BI46" i="5"/>
  <c r="AR67" i="5"/>
  <c r="BI66" i="5"/>
  <c r="AT66" i="5"/>
  <c r="BI63" i="5"/>
  <c r="Y62" i="5"/>
  <c r="AT62" i="5"/>
  <c r="BI59" i="5"/>
  <c r="BN55" i="5"/>
  <c r="BI51" i="5"/>
  <c r="Y66" i="5"/>
  <c r="BN65" i="5"/>
  <c r="Y58" i="5"/>
  <c r="AT58" i="5"/>
  <c r="BI39" i="5"/>
  <c r="BI38" i="5"/>
  <c r="AT38" i="5"/>
  <c r="Y38" i="5"/>
  <c r="AR20" i="5"/>
  <c r="X20" i="5"/>
  <c r="AT49" i="5"/>
  <c r="BI40" i="5"/>
  <c r="AT23" i="5"/>
  <c r="Y23" i="5"/>
  <c r="X63" i="5"/>
  <c r="X59" i="5"/>
  <c r="AT65" i="5"/>
  <c r="X62" i="5"/>
  <c r="BI61" i="5"/>
  <c r="BI58" i="5"/>
  <c r="X58" i="5"/>
  <c r="BI57" i="5"/>
  <c r="X53" i="5"/>
  <c r="AR53" i="5"/>
  <c r="BI43" i="5"/>
  <c r="BN42" i="5"/>
  <c r="AW39" i="5"/>
  <c r="BI44" i="5"/>
  <c r="AT44" i="5"/>
  <c r="Y44" i="5"/>
  <c r="BI25" i="5"/>
  <c r="AR21" i="5"/>
  <c r="X21" i="5"/>
  <c r="BI49" i="5"/>
  <c r="Y48" i="5"/>
  <c r="AT48" i="5"/>
  <c r="BI45" i="5"/>
  <c r="X45" i="5"/>
  <c r="AT40" i="5"/>
  <c r="Y40" i="5"/>
  <c r="AT37" i="5"/>
  <c r="Y37" i="5"/>
  <c r="AW63" i="5"/>
  <c r="AT61" i="5"/>
  <c r="AW59" i="5"/>
  <c r="AT57" i="5"/>
  <c r="BI53" i="5"/>
  <c r="AT53" i="5"/>
  <c r="Y52" i="5"/>
  <c r="AT52" i="5"/>
  <c r="Y49" i="5"/>
  <c r="X49" i="5"/>
  <c r="AR49" i="5"/>
  <c r="BN46" i="5"/>
  <c r="BI41" i="5"/>
  <c r="X41" i="5"/>
  <c r="AR46" i="5"/>
  <c r="AT45" i="5"/>
  <c r="AR42" i="5"/>
  <c r="AT41" i="5"/>
  <c r="BN36" i="5"/>
  <c r="BI34" i="5"/>
  <c r="AR29" i="5"/>
  <c r="BN26" i="5"/>
  <c r="X38" i="5"/>
  <c r="AR38" i="5"/>
  <c r="AT35" i="5"/>
  <c r="BI33" i="5"/>
  <c r="X33" i="5"/>
  <c r="AR33" i="5"/>
  <c r="AT28" i="5"/>
  <c r="Y28" i="5"/>
  <c r="BI22" i="5"/>
  <c r="AT36" i="5"/>
  <c r="Y36" i="5"/>
  <c r="BI35" i="5"/>
  <c r="AR34" i="5"/>
  <c r="AT31" i="5"/>
  <c r="BI32" i="5"/>
  <c r="BI31" i="5"/>
  <c r="BI24" i="5"/>
  <c r="AT20" i="5"/>
  <c r="Y20" i="5"/>
  <c r="AR28" i="5"/>
  <c r="BI27" i="5"/>
  <c r="AT27" i="5"/>
  <c r="AW26" i="5"/>
  <c r="AR25" i="5"/>
  <c r="X24" i="5"/>
  <c r="AT24" i="5"/>
  <c r="AW25" i="5"/>
  <c r="BI23" i="5"/>
  <c r="BS68" i="5"/>
  <c r="BS69" i="5"/>
  <c r="BS70" i="5"/>
  <c r="BS71" i="5"/>
  <c r="BS72" i="5"/>
  <c r="BS73" i="5"/>
  <c r="BS74" i="5"/>
  <c r="BS75" i="5"/>
  <c r="BS76" i="5"/>
  <c r="BS77" i="5"/>
  <c r="BS78" i="5"/>
  <c r="BS79" i="5"/>
  <c r="BS80" i="5"/>
  <c r="BS81" i="5"/>
  <c r="BS82" i="5"/>
  <c r="BS83" i="5"/>
  <c r="BS84" i="5"/>
  <c r="BS85" i="5"/>
  <c r="BS86" i="5"/>
  <c r="BS87" i="5"/>
  <c r="BS88" i="5"/>
  <c r="BS89" i="5"/>
  <c r="BS90" i="5"/>
  <c r="BS91" i="5"/>
  <c r="BS92" i="5"/>
  <c r="BS93" i="5"/>
  <c r="BS94" i="5"/>
  <c r="BS95" i="5"/>
  <c r="BS97" i="5"/>
  <c r="BS98" i="5"/>
  <c r="BS99" i="5"/>
  <c r="BS100" i="5"/>
  <c r="BS101" i="5"/>
  <c r="BS102" i="5"/>
  <c r="BS103" i="5"/>
  <c r="BS104" i="5"/>
  <c r="BS105" i="5"/>
  <c r="BS106" i="5"/>
  <c r="BS107" i="5"/>
  <c r="BS108" i="5"/>
  <c r="BS109" i="5"/>
  <c r="BS110" i="5"/>
  <c r="BS111" i="5"/>
  <c r="BS112" i="5"/>
  <c r="BS113" i="5"/>
  <c r="BS114" i="5"/>
  <c r="BS115" i="5"/>
  <c r="BS116" i="5"/>
  <c r="BS117" i="5"/>
  <c r="BS118" i="5"/>
  <c r="BS119" i="5"/>
  <c r="BS120" i="5"/>
  <c r="BS121" i="5"/>
  <c r="BS123" i="5"/>
  <c r="BS124" i="5"/>
  <c r="BS125" i="5"/>
  <c r="BS127" i="5"/>
  <c r="BS140" i="5"/>
  <c r="BS141" i="5"/>
  <c r="BS142" i="5"/>
  <c r="BS143" i="5"/>
  <c r="BS132" i="5"/>
  <c r="BS133" i="5"/>
  <c r="BS146" i="5"/>
  <c r="BS147" i="5"/>
  <c r="BS148" i="5"/>
  <c r="BS137" i="5"/>
  <c r="BS150" i="5"/>
  <c r="BS151" i="5"/>
  <c r="BS196" i="5"/>
  <c r="BS195" i="5"/>
  <c r="BS194" i="5"/>
  <c r="BS193" i="5"/>
  <c r="BS192" i="5"/>
  <c r="BS191" i="5"/>
  <c r="BS190" i="5"/>
  <c r="BS189" i="5"/>
  <c r="BS188" i="5"/>
  <c r="BS187" i="5"/>
  <c r="BS186" i="5"/>
  <c r="BS185" i="5"/>
  <c r="BS184" i="5"/>
  <c r="BS183" i="5"/>
  <c r="BS182" i="5"/>
  <c r="BS181" i="5"/>
  <c r="BS180" i="5"/>
  <c r="BS179" i="5"/>
  <c r="BS178" i="5"/>
  <c r="BS177" i="5"/>
  <c r="BS176" i="5"/>
  <c r="BS175" i="5"/>
  <c r="BS174" i="5"/>
  <c r="BS173" i="5"/>
  <c r="BS172" i="5"/>
  <c r="BS171" i="5"/>
  <c r="BS170" i="5"/>
  <c r="BS169" i="5"/>
  <c r="BS168" i="5"/>
  <c r="BS167" i="5"/>
  <c r="BS166" i="5"/>
  <c r="BS165" i="5"/>
  <c r="BS164" i="5"/>
  <c r="BS163" i="5"/>
  <c r="BS162" i="5"/>
  <c r="BS161" i="5"/>
  <c r="BS160" i="5"/>
  <c r="BS159" i="5"/>
  <c r="BS158" i="5"/>
  <c r="BS157" i="5"/>
  <c r="BS156" i="5"/>
  <c r="BS155" i="5"/>
  <c r="BS154" i="5"/>
  <c r="BS153" i="5"/>
  <c r="BS152" i="5"/>
  <c r="BS149" i="5"/>
  <c r="BS128" i="5" l="1"/>
  <c r="BS136" i="5"/>
  <c r="BS96" i="5"/>
  <c r="BS144" i="5"/>
  <c r="BN56" i="5"/>
  <c r="O207" i="6"/>
  <c r="O208" i="6"/>
  <c r="O209" i="6"/>
  <c r="O210" i="6"/>
  <c r="O211" i="6"/>
  <c r="BS145" i="5"/>
  <c r="BN64" i="5"/>
  <c r="BN54" i="5"/>
  <c r="BS129" i="5"/>
  <c r="BN44" i="5"/>
  <c r="BN60" i="5"/>
  <c r="BN47" i="5"/>
  <c r="BN37" i="5"/>
  <c r="BN38" i="5"/>
  <c r="BN62" i="5"/>
  <c r="BN40" i="5"/>
  <c r="BN41" i="5"/>
  <c r="BN28" i="5"/>
  <c r="BN34" i="5"/>
  <c r="BN61" i="5"/>
  <c r="BN25" i="5"/>
  <c r="BN58" i="5"/>
  <c r="BN39" i="5"/>
  <c r="BN51" i="5"/>
  <c r="BN66" i="5"/>
  <c r="BN43" i="5"/>
  <c r="BN49" i="5"/>
  <c r="BN31" i="5"/>
  <c r="BN57" i="5"/>
  <c r="BN53" i="5"/>
  <c r="BN63" i="5"/>
  <c r="BN22" i="5"/>
  <c r="BN45" i="5"/>
  <c r="BN59" i="5"/>
  <c r="BN27" i="5"/>
  <c r="BN32" i="5"/>
  <c r="BN33" i="5"/>
  <c r="BN35" i="5"/>
  <c r="BN23" i="5"/>
  <c r="BN24" i="5"/>
  <c r="BS139" i="5"/>
  <c r="BS134" i="5"/>
  <c r="BS138" i="5"/>
  <c r="BS131" i="5"/>
  <c r="BS135" i="5"/>
  <c r="BS122" i="5"/>
  <c r="BS126" i="5"/>
  <c r="BS130" i="5"/>
  <c r="E76" i="9" l="1"/>
  <c r="O139" i="6"/>
  <c r="P139" i="6" s="1"/>
  <c r="AY140" i="5"/>
  <c r="BI139" i="6" l="1"/>
  <c r="BI139" i="5"/>
  <c r="E76" i="7"/>
  <c r="F76" i="9"/>
  <c r="E76" i="8"/>
  <c r="BN139" i="5" l="1"/>
  <c r="AR139" i="5"/>
  <c r="X139" i="5"/>
  <c r="E75" i="9" l="1"/>
  <c r="O138" i="6"/>
  <c r="BI138" i="5" l="1"/>
  <c r="BN138" i="5" s="1"/>
  <c r="P138" i="6"/>
  <c r="BI138" i="6"/>
  <c r="E74" i="9"/>
  <c r="E73" i="9"/>
  <c r="E72" i="9"/>
  <c r="E71" i="9"/>
  <c r="BI133" i="6" l="1"/>
  <c r="BI134" i="6"/>
  <c r="BI140" i="6" l="1"/>
  <c r="BI141" i="6"/>
  <c r="BI142" i="6"/>
  <c r="BI143" i="6"/>
  <c r="BI144" i="6"/>
  <c r="BI145" i="6"/>
  <c r="BI146" i="6"/>
  <c r="BI147" i="6"/>
  <c r="BI148" i="6"/>
  <c r="BI149" i="6"/>
  <c r="BI150" i="6"/>
  <c r="BI151" i="6"/>
  <c r="BI152" i="6"/>
  <c r="BI153" i="6"/>
  <c r="BI154" i="6"/>
  <c r="BI155" i="6"/>
  <c r="BI156" i="6"/>
  <c r="BI157" i="6"/>
  <c r="BI158" i="6"/>
  <c r="BI159" i="6"/>
  <c r="BI160" i="6"/>
  <c r="BI161" i="6"/>
  <c r="BI162" i="6"/>
  <c r="BI163" i="6"/>
  <c r="BI164" i="6"/>
  <c r="BI165" i="6"/>
  <c r="BI166" i="6"/>
  <c r="BI167" i="6"/>
  <c r="BI168" i="6"/>
  <c r="BI169" i="6"/>
  <c r="BI170" i="6"/>
  <c r="BI171" i="6"/>
  <c r="BI172" i="6"/>
  <c r="BI173" i="6"/>
  <c r="BI174" i="6"/>
  <c r="BI175" i="6"/>
  <c r="BI176" i="6"/>
  <c r="BI177" i="6"/>
  <c r="BI178" i="6"/>
  <c r="BI179" i="6"/>
  <c r="BI180" i="6"/>
  <c r="BI181" i="6"/>
  <c r="BI182" i="6"/>
  <c r="BI183" i="6"/>
  <c r="BI184" i="6"/>
  <c r="BI185" i="6"/>
  <c r="BI186" i="6"/>
  <c r="BI187" i="6"/>
  <c r="BI188" i="6"/>
  <c r="BI189" i="6"/>
  <c r="BI190" i="6"/>
  <c r="BI191" i="6"/>
  <c r="BI192" i="6"/>
  <c r="BI193" i="6"/>
  <c r="BI194" i="6"/>
  <c r="BI195" i="6"/>
  <c r="BI196" i="6"/>
  <c r="BI197" i="6"/>
  <c r="BI198" i="6"/>
  <c r="BI199" i="6"/>
  <c r="K135" i="6" l="1"/>
  <c r="K136" i="6"/>
  <c r="K137" i="6"/>
  <c r="BI135" i="6"/>
  <c r="BI136" i="6"/>
  <c r="BI137" i="6"/>
  <c r="M135" i="6"/>
  <c r="M136" i="6"/>
  <c r="M137" i="6"/>
  <c r="O135" i="6" l="1"/>
  <c r="O137" i="6"/>
  <c r="P137" i="6" s="1"/>
  <c r="O136" i="6"/>
  <c r="P136" i="6" s="1"/>
  <c r="G139" i="5" l="1"/>
  <c r="AT139" i="5" s="1"/>
  <c r="P135" i="6"/>
  <c r="O212" i="6"/>
  <c r="O201" i="6"/>
  <c r="Y139" i="5"/>
  <c r="X138" i="5"/>
  <c r="AR138" i="5"/>
  <c r="G137" i="5"/>
  <c r="AT137" i="5" l="1"/>
  <c r="Y137" i="5"/>
  <c r="BI137" i="5"/>
  <c r="G138" i="5"/>
  <c r="AT138" i="5" s="1"/>
  <c r="Y138" i="5" l="1"/>
  <c r="BN137" i="5"/>
  <c r="AR137" i="5"/>
  <c r="X137" i="5"/>
  <c r="AR135" i="5" l="1"/>
  <c r="AR136" i="5"/>
  <c r="X135" i="5"/>
  <c r="X136" i="5"/>
  <c r="G136" i="5"/>
  <c r="Y136" i="5" s="1"/>
  <c r="AT136" i="5" l="1"/>
  <c r="BI136" i="5"/>
  <c r="BI135" i="5"/>
  <c r="BN135" i="5" l="1"/>
  <c r="BN136" i="5"/>
  <c r="B48" i="1" l="1"/>
  <c r="B49" i="1"/>
  <c r="B50" i="1"/>
  <c r="B51" i="1"/>
  <c r="B52" i="1"/>
  <c r="B53" i="1"/>
  <c r="B54" i="1"/>
  <c r="B55" i="1"/>
  <c r="B56" i="1"/>
  <c r="B57" i="1"/>
  <c r="B47" i="1"/>
  <c r="B44" i="11" l="1"/>
  <c r="B43" i="11"/>
  <c r="B42" i="11"/>
  <c r="B41" i="11"/>
  <c r="B40" i="11"/>
  <c r="B39" i="11"/>
  <c r="B38" i="11"/>
  <c r="B37" i="11"/>
  <c r="B36" i="11"/>
  <c r="B35" i="11"/>
  <c r="I16" i="11" l="1"/>
  <c r="J16" i="11" s="1"/>
  <c r="I12" i="11"/>
  <c r="I8" i="11"/>
  <c r="I15" i="11"/>
  <c r="I11" i="11"/>
  <c r="I7" i="11"/>
  <c r="I14" i="11"/>
  <c r="I10" i="11"/>
  <c r="I17" i="11"/>
  <c r="J17" i="11" s="1"/>
  <c r="I13" i="11"/>
  <c r="I9" i="11"/>
  <c r="J15" i="11" l="1"/>
  <c r="J13" i="11"/>
  <c r="J14" i="11"/>
  <c r="J11" i="11"/>
  <c r="J9" i="11"/>
  <c r="J12" i="11"/>
  <c r="J8" i="11"/>
  <c r="L14" i="11"/>
  <c r="J10" i="11"/>
  <c r="E136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7" i="7" l="1"/>
  <c r="E79" i="7"/>
  <c r="E81" i="7"/>
  <c r="E83" i="7"/>
  <c r="E85" i="7"/>
  <c r="E87" i="7"/>
  <c r="E89" i="7"/>
  <c r="E91" i="7"/>
  <c r="E93" i="7"/>
  <c r="E95" i="7"/>
  <c r="E96" i="7"/>
  <c r="E98" i="7"/>
  <c r="E100" i="7"/>
  <c r="E102" i="7"/>
  <c r="E104" i="7"/>
  <c r="E106" i="7"/>
  <c r="E108" i="7"/>
  <c r="E110" i="7"/>
  <c r="E112" i="7"/>
  <c r="E114" i="7"/>
  <c r="E116" i="7"/>
  <c r="E118" i="7"/>
  <c r="E120" i="7"/>
  <c r="E122" i="7"/>
  <c r="E124" i="7"/>
  <c r="E126" i="7"/>
  <c r="E127" i="7"/>
  <c r="E129" i="7"/>
  <c r="E131" i="7"/>
  <c r="E133" i="7"/>
  <c r="E136" i="7"/>
  <c r="E78" i="7"/>
  <c r="E80" i="7"/>
  <c r="E82" i="7"/>
  <c r="E84" i="7"/>
  <c r="E86" i="7"/>
  <c r="E88" i="7"/>
  <c r="E90" i="7"/>
  <c r="E92" i="7"/>
  <c r="E94" i="7"/>
  <c r="E97" i="7"/>
  <c r="E99" i="7"/>
  <c r="E101" i="7"/>
  <c r="E103" i="7"/>
  <c r="E105" i="7"/>
  <c r="E107" i="7"/>
  <c r="E109" i="7"/>
  <c r="E111" i="7"/>
  <c r="E113" i="7"/>
  <c r="E115" i="7"/>
  <c r="E117" i="7"/>
  <c r="E119" i="7"/>
  <c r="E121" i="7"/>
  <c r="E123" i="7"/>
  <c r="E125" i="7"/>
  <c r="E128" i="7"/>
  <c r="E130" i="7"/>
  <c r="E132" i="7"/>
  <c r="E134" i="7"/>
  <c r="E135" i="7"/>
  <c r="P190" i="4"/>
  <c r="P191" i="4"/>
  <c r="P192" i="4"/>
  <c r="P193" i="4"/>
  <c r="P194" i="4"/>
  <c r="P195" i="4"/>
  <c r="P196" i="4"/>
  <c r="B36" i="1"/>
  <c r="B37" i="1"/>
  <c r="B38" i="1"/>
  <c r="B39" i="1"/>
  <c r="B40" i="1"/>
  <c r="B41" i="1"/>
  <c r="B42" i="1"/>
  <c r="B43" i="1"/>
  <c r="B44" i="1"/>
  <c r="B35" i="1"/>
  <c r="Q166" i="4" l="1"/>
  <c r="P186" i="4"/>
  <c r="P182" i="4"/>
  <c r="P178" i="4"/>
  <c r="P174" i="4"/>
  <c r="Q182" i="4"/>
  <c r="P187" i="4"/>
  <c r="P171" i="4"/>
  <c r="P155" i="4"/>
  <c r="P139" i="4"/>
  <c r="P170" i="4"/>
  <c r="P166" i="4"/>
  <c r="P162" i="4"/>
  <c r="P158" i="4"/>
  <c r="P154" i="4"/>
  <c r="P150" i="4"/>
  <c r="P146" i="4"/>
  <c r="P142" i="4"/>
  <c r="P138" i="4"/>
  <c r="P189" i="4"/>
  <c r="P185" i="4"/>
  <c r="P181" i="4"/>
  <c r="P177" i="4"/>
  <c r="P173" i="4"/>
  <c r="P169" i="4"/>
  <c r="P165" i="4"/>
  <c r="P161" i="4"/>
  <c r="P157" i="4"/>
  <c r="P153" i="4"/>
  <c r="P149" i="4"/>
  <c r="P145" i="4"/>
  <c r="P141" i="4"/>
  <c r="P137" i="4"/>
  <c r="P188" i="4"/>
  <c r="P184" i="4"/>
  <c r="P180" i="4"/>
  <c r="P176" i="4"/>
  <c r="P172" i="4"/>
  <c r="P168" i="4"/>
  <c r="P164" i="4"/>
  <c r="P160" i="4"/>
  <c r="P156" i="4"/>
  <c r="P152" i="4"/>
  <c r="P148" i="4"/>
  <c r="P144" i="4"/>
  <c r="P140" i="4"/>
  <c r="Q194" i="4"/>
  <c r="S194" i="4" s="1"/>
  <c r="Q190" i="4"/>
  <c r="Q186" i="4"/>
  <c r="Q178" i="4"/>
  <c r="S178" i="4" s="1"/>
  <c r="Q174" i="4"/>
  <c r="Q170" i="4"/>
  <c r="Q162" i="4"/>
  <c r="Q158" i="4"/>
  <c r="Q154" i="4"/>
  <c r="P183" i="4"/>
  <c r="P179" i="4"/>
  <c r="P175" i="4"/>
  <c r="P167" i="4"/>
  <c r="P163" i="4"/>
  <c r="P159" i="4"/>
  <c r="P151" i="4"/>
  <c r="P147" i="4"/>
  <c r="P143" i="4"/>
  <c r="Q150" i="4"/>
  <c r="Q196" i="4"/>
  <c r="Q188" i="4"/>
  <c r="Q176" i="4"/>
  <c r="Q195" i="4"/>
  <c r="Q191" i="4"/>
  <c r="Q187" i="4"/>
  <c r="Q183" i="4"/>
  <c r="Q179" i="4"/>
  <c r="Q175" i="4"/>
  <c r="Q171" i="4"/>
  <c r="Q167" i="4"/>
  <c r="Q163" i="4"/>
  <c r="Q159" i="4"/>
  <c r="Q155" i="4"/>
  <c r="Q151" i="4"/>
  <c r="Q192" i="4"/>
  <c r="Q184" i="4"/>
  <c r="Q180" i="4"/>
  <c r="Q172" i="4"/>
  <c r="Q168" i="4"/>
  <c r="Q164" i="4"/>
  <c r="Q160" i="4"/>
  <c r="Q156" i="4"/>
  <c r="Q152" i="4"/>
  <c r="Q148" i="4"/>
  <c r="Q193" i="4"/>
  <c r="Q185" i="4"/>
  <c r="Q177" i="4"/>
  <c r="Q169" i="4"/>
  <c r="Q161" i="4"/>
  <c r="Q153" i="4"/>
  <c r="Q189" i="4"/>
  <c r="S189" i="4" s="1"/>
  <c r="Q181" i="4"/>
  <c r="Q173" i="4"/>
  <c r="Q165" i="4"/>
  <c r="S165" i="4" s="1"/>
  <c r="Q157" i="4"/>
  <c r="Q149" i="4"/>
  <c r="C29" i="1"/>
  <c r="C30" i="1"/>
  <c r="C31" i="1"/>
  <c r="C32" i="1"/>
  <c r="C33" i="1"/>
  <c r="F8" i="1"/>
  <c r="F24" i="11" s="1"/>
  <c r="F9" i="1"/>
  <c r="F25" i="11" s="1"/>
  <c r="F10" i="1"/>
  <c r="F11" i="1"/>
  <c r="F27" i="11" s="1"/>
  <c r="F12" i="1"/>
  <c r="F28" i="11" s="1"/>
  <c r="F13" i="1"/>
  <c r="F29" i="11" s="1"/>
  <c r="F14" i="1"/>
  <c r="F15" i="1"/>
  <c r="F31" i="11" s="1"/>
  <c r="F16" i="1"/>
  <c r="F32" i="11" s="1"/>
  <c r="F17" i="1"/>
  <c r="F33" i="11" s="1"/>
  <c r="F7" i="1"/>
  <c r="F23" i="11" s="1"/>
  <c r="H8" i="1"/>
  <c r="H24" i="11" s="1"/>
  <c r="H9" i="1"/>
  <c r="H25" i="11" s="1"/>
  <c r="H10" i="1"/>
  <c r="H26" i="11" s="1"/>
  <c r="H11" i="1"/>
  <c r="H12" i="1"/>
  <c r="H28" i="11" s="1"/>
  <c r="H13" i="1"/>
  <c r="H29" i="11" s="1"/>
  <c r="H14" i="1"/>
  <c r="H30" i="11" s="1"/>
  <c r="H15" i="1"/>
  <c r="H16" i="1"/>
  <c r="H32" i="11" s="1"/>
  <c r="H17" i="1"/>
  <c r="H33" i="11" s="1"/>
  <c r="H7" i="1"/>
  <c r="H23" i="11" s="1"/>
  <c r="G8" i="1"/>
  <c r="G24" i="11" s="1"/>
  <c r="G9" i="1"/>
  <c r="G25" i="11" s="1"/>
  <c r="G10" i="1"/>
  <c r="G26" i="11" s="1"/>
  <c r="G11" i="1"/>
  <c r="G27" i="11" s="1"/>
  <c r="G12" i="1"/>
  <c r="G13" i="1"/>
  <c r="G29" i="11" s="1"/>
  <c r="G14" i="1"/>
  <c r="G30" i="11" s="1"/>
  <c r="G15" i="1"/>
  <c r="G31" i="11" s="1"/>
  <c r="G16" i="1"/>
  <c r="G17" i="1"/>
  <c r="G33" i="11" s="1"/>
  <c r="G7" i="1"/>
  <c r="G23" i="11" s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5" i="9"/>
  <c r="S181" i="4" l="1"/>
  <c r="S188" i="4"/>
  <c r="S184" i="4"/>
  <c r="S177" i="4"/>
  <c r="S168" i="4"/>
  <c r="S163" i="4"/>
  <c r="S179" i="4"/>
  <c r="S195" i="4"/>
  <c r="S173" i="4"/>
  <c r="S192" i="4"/>
  <c r="S186" i="4"/>
  <c r="S185" i="4"/>
  <c r="S172" i="4"/>
  <c r="S167" i="4"/>
  <c r="S183" i="4"/>
  <c r="S176" i="4"/>
  <c r="S170" i="4"/>
  <c r="S190" i="4"/>
  <c r="S161" i="4"/>
  <c r="S193" i="4"/>
  <c r="S160" i="4"/>
  <c r="S180" i="4"/>
  <c r="S171" i="4"/>
  <c r="S187" i="4"/>
  <c r="S174" i="4"/>
  <c r="S169" i="4"/>
  <c r="S164" i="4"/>
  <c r="S175" i="4"/>
  <c r="S191" i="4"/>
  <c r="S196" i="4"/>
  <c r="S182" i="4"/>
  <c r="S162" i="4"/>
  <c r="S166" i="4"/>
  <c r="G36" i="11"/>
  <c r="G42" i="11"/>
  <c r="G38" i="11"/>
  <c r="H41" i="11"/>
  <c r="H37" i="11"/>
  <c r="F44" i="11"/>
  <c r="F40" i="11"/>
  <c r="F36" i="11"/>
  <c r="G41" i="11"/>
  <c r="G37" i="11"/>
  <c r="H44" i="11"/>
  <c r="H40" i="11"/>
  <c r="H36" i="11"/>
  <c r="F43" i="11"/>
  <c r="F39" i="11"/>
  <c r="F35" i="11"/>
  <c r="H35" i="11"/>
  <c r="G43" i="1"/>
  <c r="G32" i="11"/>
  <c r="G43" i="11" s="1"/>
  <c r="G39" i="1"/>
  <c r="G28" i="11"/>
  <c r="G39" i="11" s="1"/>
  <c r="G35" i="11"/>
  <c r="H42" i="1"/>
  <c r="H31" i="11"/>
  <c r="H42" i="11" s="1"/>
  <c r="H38" i="1"/>
  <c r="H27" i="11"/>
  <c r="H38" i="11" s="1"/>
  <c r="F41" i="1"/>
  <c r="F30" i="11"/>
  <c r="F41" i="11" s="1"/>
  <c r="F37" i="1"/>
  <c r="F26" i="11"/>
  <c r="F37" i="11" s="1"/>
  <c r="G42" i="1"/>
  <c r="G38" i="1"/>
  <c r="H41" i="1"/>
  <c r="H37" i="1"/>
  <c r="F44" i="1"/>
  <c r="F40" i="1"/>
  <c r="F36" i="1"/>
  <c r="G44" i="1"/>
  <c r="G40" i="1"/>
  <c r="G36" i="1"/>
  <c r="H43" i="1"/>
  <c r="H39" i="1"/>
  <c r="H35" i="1"/>
  <c r="F42" i="1"/>
  <c r="F38" i="1"/>
  <c r="G35" i="1"/>
  <c r="G41" i="1"/>
  <c r="G37" i="1"/>
  <c r="H44" i="1"/>
  <c r="H40" i="1"/>
  <c r="H36" i="1"/>
  <c r="F43" i="1"/>
  <c r="F39" i="1"/>
  <c r="F35" i="1"/>
  <c r="BN135" i="6"/>
  <c r="BN136" i="6"/>
  <c r="BN137" i="6"/>
  <c r="BN138" i="6"/>
  <c r="BN139" i="6"/>
  <c r="F38" i="11" l="1"/>
  <c r="H43" i="11"/>
  <c r="H39" i="11"/>
  <c r="F42" i="11"/>
  <c r="G40" i="11"/>
  <c r="G44" i="11"/>
  <c r="AN60" i="6"/>
  <c r="AW74" i="6"/>
  <c r="AW78" i="6"/>
  <c r="AV71" i="6"/>
  <c r="AV75" i="6"/>
  <c r="AV79" i="6"/>
  <c r="U60" i="6"/>
  <c r="AD69" i="6"/>
  <c r="AC70" i="6"/>
  <c r="AD73" i="6"/>
  <c r="AC74" i="6"/>
  <c r="AD77" i="6"/>
  <c r="AC78" i="6"/>
  <c r="AD68" i="6"/>
  <c r="AW70" i="6" l="1"/>
  <c r="U89" i="6"/>
  <c r="U101" i="6" s="1"/>
  <c r="U113" i="6" s="1"/>
  <c r="U125" i="6" s="1"/>
  <c r="U137" i="6" s="1"/>
  <c r="AD137" i="6" s="1"/>
  <c r="U65" i="6"/>
  <c r="T81" i="6"/>
  <c r="T93" i="6" s="1"/>
  <c r="T105" i="6" s="1"/>
  <c r="AC105" i="6" s="1"/>
  <c r="T57" i="6"/>
  <c r="AN88" i="6"/>
  <c r="AN100" i="6" s="1"/>
  <c r="AN64" i="6"/>
  <c r="AN80" i="6"/>
  <c r="AN92" i="6" s="1"/>
  <c r="AN56" i="6"/>
  <c r="U90" i="6"/>
  <c r="U102" i="6" s="1"/>
  <c r="U114" i="6" s="1"/>
  <c r="U126" i="6" s="1"/>
  <c r="U138" i="6" s="1"/>
  <c r="AD138" i="6" s="1"/>
  <c r="U66" i="6"/>
  <c r="U86" i="6"/>
  <c r="U98" i="6" s="1"/>
  <c r="U110" i="6" s="1"/>
  <c r="U122" i="6" s="1"/>
  <c r="U134" i="6" s="1"/>
  <c r="AD134" i="6" s="1"/>
  <c r="U62" i="6"/>
  <c r="U82" i="6"/>
  <c r="U94" i="6" s="1"/>
  <c r="U106" i="6" s="1"/>
  <c r="U118" i="6" s="1"/>
  <c r="U130" i="6" s="1"/>
  <c r="U58" i="6"/>
  <c r="T90" i="6"/>
  <c r="T102" i="6" s="1"/>
  <c r="T114" i="6" s="1"/>
  <c r="T126" i="6" s="1"/>
  <c r="T138" i="6" s="1"/>
  <c r="AC138" i="6" s="1"/>
  <c r="T66" i="6"/>
  <c r="T86" i="6"/>
  <c r="T98" i="6" s="1"/>
  <c r="T110" i="6" s="1"/>
  <c r="T122" i="6" s="1"/>
  <c r="T134" i="6" s="1"/>
  <c r="AC134" i="6" s="1"/>
  <c r="T62" i="6"/>
  <c r="T82" i="6"/>
  <c r="T94" i="6" s="1"/>
  <c r="T106" i="6" s="1"/>
  <c r="T118" i="6" s="1"/>
  <c r="T130" i="6" s="1"/>
  <c r="AC130" i="6" s="1"/>
  <c r="T58" i="6"/>
  <c r="AO90" i="6"/>
  <c r="AO102" i="6" s="1"/>
  <c r="AW102" i="6" s="1"/>
  <c r="AO66" i="6"/>
  <c r="AO88" i="6"/>
  <c r="AO100" i="6" s="1"/>
  <c r="AO112" i="6" s="1"/>
  <c r="AO124" i="6" s="1"/>
  <c r="AO136" i="6" s="1"/>
  <c r="AW136" i="6" s="1"/>
  <c r="AO64" i="6"/>
  <c r="AO86" i="6"/>
  <c r="AO98" i="6" s="1"/>
  <c r="AO110" i="6" s="1"/>
  <c r="AO122" i="6" s="1"/>
  <c r="AO134" i="6" s="1"/>
  <c r="AW134" i="6" s="1"/>
  <c r="AO62" i="6"/>
  <c r="AO84" i="6"/>
  <c r="AO96" i="6" s="1"/>
  <c r="AO108" i="6" s="1"/>
  <c r="AO120" i="6" s="1"/>
  <c r="AO132" i="6" s="1"/>
  <c r="AW132" i="6" s="1"/>
  <c r="AO60" i="6"/>
  <c r="AO82" i="6"/>
  <c r="AO94" i="6" s="1"/>
  <c r="AO106" i="6" s="1"/>
  <c r="AO118" i="6" s="1"/>
  <c r="AO58" i="6"/>
  <c r="AO80" i="6"/>
  <c r="AO92" i="6" s="1"/>
  <c r="AO104" i="6" s="1"/>
  <c r="AO116" i="6" s="1"/>
  <c r="AO128" i="6" s="1"/>
  <c r="AW128" i="6" s="1"/>
  <c r="AO56" i="6"/>
  <c r="U81" i="6"/>
  <c r="U93" i="6" s="1"/>
  <c r="U105" i="6" s="1"/>
  <c r="U117" i="6" s="1"/>
  <c r="U129" i="6" s="1"/>
  <c r="AD129" i="6" s="1"/>
  <c r="U57" i="6"/>
  <c r="T89" i="6"/>
  <c r="T101" i="6" s="1"/>
  <c r="T113" i="6" s="1"/>
  <c r="T125" i="6" s="1"/>
  <c r="T65" i="6"/>
  <c r="AN90" i="6"/>
  <c r="AN102" i="6" s="1"/>
  <c r="AN114" i="6" s="1"/>
  <c r="AN126" i="6" s="1"/>
  <c r="AN138" i="6" s="1"/>
  <c r="AV138" i="6" s="1"/>
  <c r="AN66" i="6"/>
  <c r="AN48" i="6"/>
  <c r="AV60" i="6"/>
  <c r="U88" i="6"/>
  <c r="AD88" i="6" s="1"/>
  <c r="U64" i="6"/>
  <c r="AD60" i="6"/>
  <c r="U48" i="6"/>
  <c r="U80" i="6"/>
  <c r="U92" i="6" s="1"/>
  <c r="U104" i="6" s="1"/>
  <c r="U56" i="6"/>
  <c r="T88" i="6"/>
  <c r="T100" i="6" s="1"/>
  <c r="T112" i="6" s="1"/>
  <c r="T124" i="6" s="1"/>
  <c r="T136" i="6" s="1"/>
  <c r="AC136" i="6" s="1"/>
  <c r="T64" i="6"/>
  <c r="T84" i="6"/>
  <c r="T96" i="6" s="1"/>
  <c r="T108" i="6" s="1"/>
  <c r="T120" i="6" s="1"/>
  <c r="T132" i="6" s="1"/>
  <c r="AC132" i="6" s="1"/>
  <c r="T60" i="6"/>
  <c r="T80" i="6"/>
  <c r="T92" i="6" s="1"/>
  <c r="T104" i="6" s="1"/>
  <c r="T116" i="6" s="1"/>
  <c r="T128" i="6" s="1"/>
  <c r="AC128" i="6" s="1"/>
  <c r="T56" i="6"/>
  <c r="AO91" i="6"/>
  <c r="AO103" i="6" s="1"/>
  <c r="AO67" i="6"/>
  <c r="AO89" i="6"/>
  <c r="AO101" i="6" s="1"/>
  <c r="AO113" i="6" s="1"/>
  <c r="AO125" i="6" s="1"/>
  <c r="AO137" i="6" s="1"/>
  <c r="AW137" i="6" s="1"/>
  <c r="AO65" i="6"/>
  <c r="AO87" i="6"/>
  <c r="AO99" i="6" s="1"/>
  <c r="AW99" i="6" s="1"/>
  <c r="AO63" i="6"/>
  <c r="AO85" i="6"/>
  <c r="AO97" i="6" s="1"/>
  <c r="AO109" i="6" s="1"/>
  <c r="AO121" i="6" s="1"/>
  <c r="AO133" i="6" s="1"/>
  <c r="AW133" i="6" s="1"/>
  <c r="AO61" i="6"/>
  <c r="AO83" i="6"/>
  <c r="AW83" i="6" s="1"/>
  <c r="AO59" i="6"/>
  <c r="AO81" i="6"/>
  <c r="AO93" i="6" s="1"/>
  <c r="AO105" i="6" s="1"/>
  <c r="AO117" i="6" s="1"/>
  <c r="AO129" i="6" s="1"/>
  <c r="AW129" i="6" s="1"/>
  <c r="AO57" i="6"/>
  <c r="U85" i="6"/>
  <c r="U97" i="6" s="1"/>
  <c r="U109" i="6" s="1"/>
  <c r="U121" i="6" s="1"/>
  <c r="U133" i="6" s="1"/>
  <c r="AD133" i="6" s="1"/>
  <c r="U61" i="6"/>
  <c r="T85" i="6"/>
  <c r="T97" i="6" s="1"/>
  <c r="T109" i="6" s="1"/>
  <c r="T121" i="6" s="1"/>
  <c r="T61" i="6"/>
  <c r="AN86" i="6"/>
  <c r="AN98" i="6" s="1"/>
  <c r="AN110" i="6" s="1"/>
  <c r="AN122" i="6" s="1"/>
  <c r="AN134" i="6" s="1"/>
  <c r="AV134" i="6" s="1"/>
  <c r="AN62" i="6"/>
  <c r="AN82" i="6"/>
  <c r="AN94" i="6" s="1"/>
  <c r="AN106" i="6" s="1"/>
  <c r="AN118" i="6" s="1"/>
  <c r="AN130" i="6" s="1"/>
  <c r="AV130" i="6" s="1"/>
  <c r="AN58" i="6"/>
  <c r="U91" i="6"/>
  <c r="U103" i="6" s="1"/>
  <c r="U115" i="6" s="1"/>
  <c r="U127" i="6" s="1"/>
  <c r="U139" i="6" s="1"/>
  <c r="AD139" i="6" s="1"/>
  <c r="U67" i="6"/>
  <c r="U87" i="6"/>
  <c r="U99" i="6" s="1"/>
  <c r="U111" i="6" s="1"/>
  <c r="U123" i="6" s="1"/>
  <c r="U135" i="6" s="1"/>
  <c r="AD135" i="6" s="1"/>
  <c r="U63" i="6"/>
  <c r="U83" i="6"/>
  <c r="U95" i="6" s="1"/>
  <c r="U107" i="6" s="1"/>
  <c r="U119" i="6" s="1"/>
  <c r="U131" i="6" s="1"/>
  <c r="AD131" i="6" s="1"/>
  <c r="U59" i="6"/>
  <c r="T91" i="6"/>
  <c r="T103" i="6" s="1"/>
  <c r="T115" i="6" s="1"/>
  <c r="T127" i="6" s="1"/>
  <c r="T139" i="6" s="1"/>
  <c r="AC139" i="6" s="1"/>
  <c r="T67" i="6"/>
  <c r="T87" i="6"/>
  <c r="T99" i="6" s="1"/>
  <c r="T111" i="6" s="1"/>
  <c r="T123" i="6" s="1"/>
  <c r="T135" i="6" s="1"/>
  <c r="AC135" i="6" s="1"/>
  <c r="T63" i="6"/>
  <c r="T83" i="6"/>
  <c r="T95" i="6" s="1"/>
  <c r="T107" i="6" s="1"/>
  <c r="T119" i="6" s="1"/>
  <c r="T131" i="6" s="1"/>
  <c r="AC131" i="6" s="1"/>
  <c r="T59" i="6"/>
  <c r="AN91" i="6"/>
  <c r="AN103" i="6" s="1"/>
  <c r="AV103" i="6" s="1"/>
  <c r="AN67" i="6"/>
  <c r="AN89" i="6"/>
  <c r="AN101" i="6" s="1"/>
  <c r="AN113" i="6" s="1"/>
  <c r="AN125" i="6" s="1"/>
  <c r="AN137" i="6" s="1"/>
  <c r="AV137" i="6" s="1"/>
  <c r="AN65" i="6"/>
  <c r="AN87" i="6"/>
  <c r="AN99" i="6" s="1"/>
  <c r="AN63" i="6"/>
  <c r="AN85" i="6"/>
  <c r="AN97" i="6" s="1"/>
  <c r="AN109" i="6" s="1"/>
  <c r="AN121" i="6" s="1"/>
  <c r="AN133" i="6" s="1"/>
  <c r="AV133" i="6" s="1"/>
  <c r="AN61" i="6"/>
  <c r="AN83" i="6"/>
  <c r="AN95" i="6" s="1"/>
  <c r="AV95" i="6" s="1"/>
  <c r="AN59" i="6"/>
  <c r="AN81" i="6"/>
  <c r="AN93" i="6" s="1"/>
  <c r="AN105" i="6" s="1"/>
  <c r="AN117" i="6" s="1"/>
  <c r="AN129" i="6" s="1"/>
  <c r="AV129" i="6" s="1"/>
  <c r="AN57" i="6"/>
  <c r="AC76" i="6"/>
  <c r="AC72" i="6"/>
  <c r="AC68" i="6"/>
  <c r="AW76" i="6"/>
  <c r="AW72" i="6"/>
  <c r="AV76" i="6"/>
  <c r="AW68" i="6"/>
  <c r="AW71" i="6"/>
  <c r="AC87" i="6"/>
  <c r="AC79" i="6"/>
  <c r="AC77" i="6"/>
  <c r="AC75" i="6"/>
  <c r="AC71" i="6"/>
  <c r="AC69" i="6"/>
  <c r="AD72" i="6"/>
  <c r="AV78" i="6"/>
  <c r="AV74" i="6"/>
  <c r="AV70" i="6"/>
  <c r="AW79" i="6"/>
  <c r="AW75" i="6"/>
  <c r="AW77" i="6"/>
  <c r="AW73" i="6"/>
  <c r="AW69" i="6"/>
  <c r="AC93" i="6"/>
  <c r="AD79" i="6"/>
  <c r="AD75" i="6"/>
  <c r="AD71" i="6"/>
  <c r="AV77" i="6"/>
  <c r="AV73" i="6"/>
  <c r="AV69" i="6"/>
  <c r="AV72" i="6"/>
  <c r="AV80" i="6"/>
  <c r="AO114" i="6"/>
  <c r="AO126" i="6" s="1"/>
  <c r="AC114" i="6"/>
  <c r="T117" i="6"/>
  <c r="T129" i="6" s="1"/>
  <c r="AC129" i="6" s="1"/>
  <c r="AD113" i="6"/>
  <c r="AD93" i="6"/>
  <c r="AV88" i="6"/>
  <c r="AC73" i="6"/>
  <c r="AD130" i="6"/>
  <c r="AD90" i="6"/>
  <c r="AD78" i="6"/>
  <c r="AD76" i="6"/>
  <c r="AD74" i="6"/>
  <c r="AD70" i="6"/>
  <c r="U84" i="6"/>
  <c r="U96" i="6" s="1"/>
  <c r="AW92" i="6"/>
  <c r="AN84" i="6"/>
  <c r="AV68" i="6"/>
  <c r="I101" i="6"/>
  <c r="BK199" i="6"/>
  <c r="BK198" i="6"/>
  <c r="BK197" i="6"/>
  <c r="BK196" i="6"/>
  <c r="BK195" i="6"/>
  <c r="BK194" i="6"/>
  <c r="BK193" i="6"/>
  <c r="A193" i="6"/>
  <c r="BK192" i="6"/>
  <c r="B192" i="6"/>
  <c r="BK191" i="6"/>
  <c r="BK190" i="6"/>
  <c r="BK189" i="6"/>
  <c r="BK188" i="6"/>
  <c r="BK187" i="6"/>
  <c r="BK186" i="6"/>
  <c r="BK185" i="6"/>
  <c r="A185" i="6"/>
  <c r="A197" i="6" s="1"/>
  <c r="BK184" i="6"/>
  <c r="BK183" i="6"/>
  <c r="BK182" i="6"/>
  <c r="BK181" i="6"/>
  <c r="BK180" i="6"/>
  <c r="BK179" i="6"/>
  <c r="BK178" i="6"/>
  <c r="BK177" i="6"/>
  <c r="A177" i="6"/>
  <c r="A189" i="6" s="1"/>
  <c r="BK176" i="6"/>
  <c r="B176" i="6"/>
  <c r="B188" i="6" s="1"/>
  <c r="BK175" i="6"/>
  <c r="BK174" i="6"/>
  <c r="BK173" i="6"/>
  <c r="BK172" i="6"/>
  <c r="BK171" i="6"/>
  <c r="BK170" i="6"/>
  <c r="BK169" i="6"/>
  <c r="A169" i="6"/>
  <c r="A181" i="6" s="1"/>
  <c r="BK168" i="6"/>
  <c r="B168" i="6"/>
  <c r="B180" i="6" s="1"/>
  <c r="BK167" i="6"/>
  <c r="A167" i="6"/>
  <c r="A179" i="6" s="1"/>
  <c r="A191" i="6" s="1"/>
  <c r="BK166" i="6"/>
  <c r="BK165" i="6"/>
  <c r="BK164" i="6"/>
  <c r="BK163" i="6"/>
  <c r="BK162" i="6"/>
  <c r="BK161" i="6"/>
  <c r="A161" i="6"/>
  <c r="A173" i="6" s="1"/>
  <c r="BK160" i="6"/>
  <c r="BK159" i="6"/>
  <c r="A159" i="6"/>
  <c r="A171" i="6" s="1"/>
  <c r="A183" i="6" s="1"/>
  <c r="A195" i="6" s="1"/>
  <c r="BK158" i="6"/>
  <c r="B158" i="6"/>
  <c r="B170" i="6" s="1"/>
  <c r="B182" i="6" s="1"/>
  <c r="B194" i="6" s="1"/>
  <c r="BK157" i="6"/>
  <c r="BK156" i="6"/>
  <c r="BK155" i="6"/>
  <c r="A155" i="6"/>
  <c r="BK154" i="6"/>
  <c r="BK153" i="6"/>
  <c r="A153" i="6"/>
  <c r="A165" i="6" s="1"/>
  <c r="BK152" i="6"/>
  <c r="B152" i="6"/>
  <c r="B164" i="6" s="1"/>
  <c r="BK151" i="6"/>
  <c r="A151" i="6"/>
  <c r="A163" i="6" s="1"/>
  <c r="A175" i="6" s="1"/>
  <c r="A187" i="6" s="1"/>
  <c r="A199" i="6" s="1"/>
  <c r="BK150" i="6"/>
  <c r="A150" i="6"/>
  <c r="A162" i="6" s="1"/>
  <c r="A174" i="6" s="1"/>
  <c r="A186" i="6" s="1"/>
  <c r="A198" i="6" s="1"/>
  <c r="BK149" i="6"/>
  <c r="A149" i="6"/>
  <c r="BK148" i="6"/>
  <c r="A148" i="6"/>
  <c r="A160" i="6" s="1"/>
  <c r="A172" i="6" s="1"/>
  <c r="A184" i="6" s="1"/>
  <c r="A196" i="6" s="1"/>
  <c r="BK147" i="6"/>
  <c r="A147" i="6"/>
  <c r="BK146" i="6"/>
  <c r="B146" i="6"/>
  <c r="A146" i="6"/>
  <c r="A158" i="6" s="1"/>
  <c r="A170" i="6" s="1"/>
  <c r="A182" i="6" s="1"/>
  <c r="A194" i="6" s="1"/>
  <c r="BK145" i="6"/>
  <c r="B145" i="6"/>
  <c r="B157" i="6" s="1"/>
  <c r="B169" i="6" s="1"/>
  <c r="B181" i="6" s="1"/>
  <c r="B193" i="6" s="1"/>
  <c r="A145" i="6"/>
  <c r="A157" i="6" s="1"/>
  <c r="BK144" i="6"/>
  <c r="B144" i="6"/>
  <c r="B156" i="6" s="1"/>
  <c r="A144" i="6"/>
  <c r="A156" i="6" s="1"/>
  <c r="A168" i="6" s="1"/>
  <c r="A180" i="6" s="1"/>
  <c r="A192" i="6" s="1"/>
  <c r="BK143" i="6"/>
  <c r="B143" i="6"/>
  <c r="B155" i="6" s="1"/>
  <c r="B167" i="6" s="1"/>
  <c r="B179" i="6" s="1"/>
  <c r="B191" i="6" s="1"/>
  <c r="A143" i="6"/>
  <c r="BK142" i="6"/>
  <c r="B142" i="6"/>
  <c r="B154" i="6" s="1"/>
  <c r="B166" i="6" s="1"/>
  <c r="B178" i="6" s="1"/>
  <c r="B190" i="6" s="1"/>
  <c r="A142" i="6"/>
  <c r="A154" i="6" s="1"/>
  <c r="A166" i="6" s="1"/>
  <c r="A178" i="6" s="1"/>
  <c r="A190" i="6" s="1"/>
  <c r="BK141" i="6"/>
  <c r="B141" i="6"/>
  <c r="B153" i="6" s="1"/>
  <c r="B165" i="6" s="1"/>
  <c r="B177" i="6" s="1"/>
  <c r="B189" i="6" s="1"/>
  <c r="A141" i="6"/>
  <c r="BK140" i="6"/>
  <c r="B140" i="6"/>
  <c r="A140" i="6"/>
  <c r="A152" i="6" s="1"/>
  <c r="A164" i="6" s="1"/>
  <c r="A176" i="6" s="1"/>
  <c r="A188" i="6" s="1"/>
  <c r="B135" i="6"/>
  <c r="BI129" i="6"/>
  <c r="BI120" i="6"/>
  <c r="BI118" i="6"/>
  <c r="BI117" i="6"/>
  <c r="BI113" i="6"/>
  <c r="BI109" i="6"/>
  <c r="BI107" i="6"/>
  <c r="BI106" i="6"/>
  <c r="BI103" i="6"/>
  <c r="BI102" i="6"/>
  <c r="BI99" i="6"/>
  <c r="BI98" i="6"/>
  <c r="BI97" i="6"/>
  <c r="BI94" i="6"/>
  <c r="BI89" i="6"/>
  <c r="BI84" i="6"/>
  <c r="I83" i="6"/>
  <c r="BI82" i="6"/>
  <c r="BI79" i="6"/>
  <c r="I79" i="6"/>
  <c r="BI78" i="6"/>
  <c r="BI77" i="6"/>
  <c r="I75" i="6"/>
  <c r="BI73" i="6"/>
  <c r="J71" i="6"/>
  <c r="J69" i="6"/>
  <c r="BK140" i="5"/>
  <c r="BK141" i="5"/>
  <c r="BK142" i="5"/>
  <c r="BK143" i="5"/>
  <c r="BK144" i="5"/>
  <c r="BK145" i="5"/>
  <c r="BK146" i="5"/>
  <c r="BK147" i="5"/>
  <c r="BK148" i="5"/>
  <c r="BK149" i="5"/>
  <c r="BK150" i="5"/>
  <c r="BK151" i="5"/>
  <c r="BK152" i="5"/>
  <c r="BK153" i="5"/>
  <c r="BK154" i="5"/>
  <c r="BK155" i="5"/>
  <c r="BK156" i="5"/>
  <c r="BK157" i="5"/>
  <c r="BK158" i="5"/>
  <c r="BK159" i="5"/>
  <c r="BK160" i="5"/>
  <c r="BK161" i="5"/>
  <c r="BK162" i="5"/>
  <c r="BK163" i="5"/>
  <c r="BK164" i="5"/>
  <c r="BK165" i="5"/>
  <c r="BK166" i="5"/>
  <c r="BK167" i="5"/>
  <c r="BK168" i="5"/>
  <c r="BK169" i="5"/>
  <c r="BK170" i="5"/>
  <c r="BK171" i="5"/>
  <c r="BK172" i="5"/>
  <c r="BK173" i="5"/>
  <c r="BK174" i="5"/>
  <c r="BK175" i="5"/>
  <c r="BK176" i="5"/>
  <c r="BK177" i="5"/>
  <c r="BK178" i="5"/>
  <c r="BK179" i="5"/>
  <c r="BK180" i="5"/>
  <c r="BK181" i="5"/>
  <c r="BK182" i="5"/>
  <c r="BK183" i="5"/>
  <c r="BK184" i="5"/>
  <c r="BK185" i="5"/>
  <c r="BK186" i="5"/>
  <c r="BK187" i="5"/>
  <c r="BK188" i="5"/>
  <c r="BK189" i="5"/>
  <c r="BK190" i="5"/>
  <c r="BK191" i="5"/>
  <c r="BK192" i="5"/>
  <c r="BK193" i="5"/>
  <c r="BK194" i="5"/>
  <c r="BK195" i="5"/>
  <c r="BK196" i="5"/>
  <c r="BK197" i="5"/>
  <c r="BK198" i="5"/>
  <c r="BK199" i="5"/>
  <c r="AW113" i="6" l="1"/>
  <c r="AW108" i="6"/>
  <c r="AC107" i="6"/>
  <c r="AV121" i="6"/>
  <c r="AW90" i="6"/>
  <c r="AV118" i="6"/>
  <c r="AV97" i="6"/>
  <c r="AO111" i="6"/>
  <c r="AE139" i="6"/>
  <c r="AG139" i="6" s="1"/>
  <c r="AI139" i="6" s="1"/>
  <c r="AJ139" i="6" s="1"/>
  <c r="AV101" i="6"/>
  <c r="AW100" i="6"/>
  <c r="AD107" i="6"/>
  <c r="AD86" i="6"/>
  <c r="AW94" i="6"/>
  <c r="U100" i="6"/>
  <c r="U112" i="6" s="1"/>
  <c r="AW86" i="6"/>
  <c r="AV81" i="6"/>
  <c r="AC95" i="6"/>
  <c r="AE135" i="6"/>
  <c r="AG135" i="6" s="1"/>
  <c r="AI135" i="6" s="1"/>
  <c r="AJ135" i="6" s="1"/>
  <c r="AV113" i="6"/>
  <c r="AC104" i="6"/>
  <c r="AC103" i="6"/>
  <c r="AV98" i="6"/>
  <c r="AW81" i="6"/>
  <c r="AV89" i="6"/>
  <c r="AV117" i="6"/>
  <c r="AW84" i="6"/>
  <c r="AW124" i="6"/>
  <c r="AV87" i="6"/>
  <c r="AD110" i="6"/>
  <c r="AC120" i="6"/>
  <c r="AD87" i="6"/>
  <c r="AV102" i="6"/>
  <c r="AW91" i="6"/>
  <c r="AD81" i="6"/>
  <c r="AD94" i="6"/>
  <c r="AD83" i="6"/>
  <c r="AD117" i="6"/>
  <c r="AD119" i="6"/>
  <c r="AV110" i="6"/>
  <c r="AO95" i="6"/>
  <c r="AW95" i="6" s="1"/>
  <c r="AD82" i="6"/>
  <c r="AD118" i="6"/>
  <c r="AD85" i="6"/>
  <c r="AC98" i="6"/>
  <c r="AD80" i="6"/>
  <c r="AW87" i="6"/>
  <c r="AY137" i="6"/>
  <c r="BA137" i="6" s="1"/>
  <c r="BC137" i="6" s="1"/>
  <c r="AV122" i="6"/>
  <c r="AD115" i="6"/>
  <c r="AD114" i="6"/>
  <c r="AD101" i="6"/>
  <c r="AC122" i="6"/>
  <c r="AD103" i="6"/>
  <c r="AV86" i="6"/>
  <c r="AV126" i="6"/>
  <c r="AD91" i="6"/>
  <c r="AD102" i="6"/>
  <c r="AD105" i="6"/>
  <c r="AD121" i="6"/>
  <c r="AC86" i="6"/>
  <c r="AC84" i="6"/>
  <c r="AV90" i="6"/>
  <c r="AV114" i="6"/>
  <c r="AW97" i="6"/>
  <c r="AV85" i="6"/>
  <c r="AV105" i="6"/>
  <c r="AD97" i="6"/>
  <c r="AD106" i="6"/>
  <c r="AD126" i="6"/>
  <c r="AD89" i="6"/>
  <c r="AD109" i="6"/>
  <c r="AD125" i="6"/>
  <c r="AC116" i="6"/>
  <c r="AC110" i="6"/>
  <c r="AW82" i="6"/>
  <c r="AC96" i="6"/>
  <c r="AW105" i="6"/>
  <c r="AW121" i="6"/>
  <c r="AV82" i="6"/>
  <c r="AW93" i="6"/>
  <c r="AW109" i="6"/>
  <c r="AW125" i="6"/>
  <c r="AW88" i="6"/>
  <c r="AW104" i="6"/>
  <c r="AW120" i="6"/>
  <c r="AC81" i="6"/>
  <c r="AC80" i="6"/>
  <c r="AN107" i="6"/>
  <c r="AV107" i="6" s="1"/>
  <c r="AN115" i="6"/>
  <c r="AD122" i="6"/>
  <c r="AC119" i="6"/>
  <c r="AD99" i="6"/>
  <c r="AC92" i="6"/>
  <c r="AC97" i="6"/>
  <c r="AC113" i="6"/>
  <c r="AC94" i="6"/>
  <c r="AC126" i="6"/>
  <c r="AD111" i="6"/>
  <c r="AC85" i="6"/>
  <c r="AC88" i="6"/>
  <c r="AN47" i="6"/>
  <c r="AV59" i="6"/>
  <c r="AN51" i="6"/>
  <c r="AV63" i="6"/>
  <c r="AN55" i="6"/>
  <c r="AV67" i="6"/>
  <c r="T47" i="6"/>
  <c r="AC59" i="6"/>
  <c r="T55" i="6"/>
  <c r="AC67" i="6"/>
  <c r="U51" i="6"/>
  <c r="AD63" i="6"/>
  <c r="AV58" i="6"/>
  <c r="AN46" i="6"/>
  <c r="T49" i="6"/>
  <c r="AC61" i="6"/>
  <c r="AO45" i="6"/>
  <c r="AW57" i="6"/>
  <c r="AO49" i="6"/>
  <c r="AW61" i="6"/>
  <c r="AO53" i="6"/>
  <c r="AW65" i="6"/>
  <c r="T44" i="6"/>
  <c r="AC56" i="6"/>
  <c r="T52" i="6"/>
  <c r="AC64" i="6"/>
  <c r="U36" i="6"/>
  <c r="AD48" i="6"/>
  <c r="T53" i="6"/>
  <c r="AC65" i="6"/>
  <c r="AO44" i="6"/>
  <c r="AW56" i="6"/>
  <c r="AO48" i="6"/>
  <c r="AW60" i="6"/>
  <c r="AY60" i="6" s="1"/>
  <c r="BA60" i="6" s="1"/>
  <c r="AO52" i="6"/>
  <c r="AW64" i="6"/>
  <c r="T46" i="6"/>
  <c r="AC58" i="6"/>
  <c r="T54" i="6"/>
  <c r="AC66" i="6"/>
  <c r="AD62" i="6"/>
  <c r="U50" i="6"/>
  <c r="AN44" i="6"/>
  <c r="AV56" i="6"/>
  <c r="AY56" i="6" s="1"/>
  <c r="BA56" i="6" s="1"/>
  <c r="T45" i="6"/>
  <c r="AC57" i="6"/>
  <c r="AN36" i="6"/>
  <c r="AV48" i="6"/>
  <c r="AV106" i="6"/>
  <c r="AW85" i="6"/>
  <c r="AW101" i="6"/>
  <c r="AW117" i="6"/>
  <c r="AV93" i="6"/>
  <c r="AV109" i="6"/>
  <c r="AV125" i="6"/>
  <c r="AW96" i="6"/>
  <c r="AW112" i="6"/>
  <c r="AC123" i="6"/>
  <c r="AD123" i="6"/>
  <c r="AC124" i="6"/>
  <c r="AD98" i="6"/>
  <c r="AC111" i="6"/>
  <c r="AC82" i="6"/>
  <c r="AD127" i="6"/>
  <c r="AC102" i="6"/>
  <c r="AC118" i="6"/>
  <c r="AC108" i="6"/>
  <c r="AD95" i="6"/>
  <c r="AC91" i="6"/>
  <c r="AC99" i="6"/>
  <c r="AC100" i="6"/>
  <c r="AN45" i="6"/>
  <c r="AV57" i="6"/>
  <c r="AY57" i="6" s="1"/>
  <c r="BA57" i="6" s="1"/>
  <c r="AN49" i="6"/>
  <c r="AV61" i="6"/>
  <c r="AN53" i="6"/>
  <c r="AV65" i="6"/>
  <c r="AY65" i="6" s="1"/>
  <c r="BA65" i="6" s="1"/>
  <c r="AV83" i="6"/>
  <c r="T51" i="6"/>
  <c r="AC63" i="6"/>
  <c r="AE63" i="6" s="1"/>
  <c r="AG63" i="6" s="1"/>
  <c r="AI63" i="6" s="1"/>
  <c r="AJ63" i="6" s="1"/>
  <c r="U47" i="6"/>
  <c r="AD59" i="6"/>
  <c r="U55" i="6"/>
  <c r="AD67" i="6"/>
  <c r="AN50" i="6"/>
  <c r="AV62" i="6"/>
  <c r="U49" i="6"/>
  <c r="AD61" i="6"/>
  <c r="AO47" i="6"/>
  <c r="AW59" i="6"/>
  <c r="AO51" i="6"/>
  <c r="AW63" i="6"/>
  <c r="AO55" i="6"/>
  <c r="AW67" i="6"/>
  <c r="T48" i="6"/>
  <c r="AC60" i="6"/>
  <c r="AE60" i="6" s="1"/>
  <c r="AG60" i="6" s="1"/>
  <c r="AI60" i="6" s="1"/>
  <c r="AJ60" i="6" s="1"/>
  <c r="U44" i="6"/>
  <c r="AD56" i="6"/>
  <c r="AD64" i="6"/>
  <c r="U52" i="6"/>
  <c r="AV66" i="6"/>
  <c r="AN54" i="6"/>
  <c r="U45" i="6"/>
  <c r="AD57" i="6"/>
  <c r="AO46" i="6"/>
  <c r="AW58" i="6"/>
  <c r="AW62" i="6"/>
  <c r="AO50" i="6"/>
  <c r="AO54" i="6"/>
  <c r="AW66" i="6"/>
  <c r="T50" i="6"/>
  <c r="AC62" i="6"/>
  <c r="AE62" i="6" s="1"/>
  <c r="AG62" i="6" s="1"/>
  <c r="AI62" i="6" s="1"/>
  <c r="AJ62" i="6" s="1"/>
  <c r="AD58" i="6"/>
  <c r="U46" i="6"/>
  <c r="U54" i="6"/>
  <c r="AD66" i="6"/>
  <c r="AN52" i="6"/>
  <c r="AV64" i="6"/>
  <c r="U53" i="6"/>
  <c r="AD65" i="6"/>
  <c r="AV94" i="6"/>
  <c r="AW89" i="6"/>
  <c r="AW116" i="6"/>
  <c r="AC127" i="6"/>
  <c r="AC115" i="6"/>
  <c r="AC89" i="6"/>
  <c r="AC90" i="6"/>
  <c r="AC106" i="6"/>
  <c r="AC112" i="6"/>
  <c r="AC83" i="6"/>
  <c r="AC101" i="6"/>
  <c r="AW80" i="6"/>
  <c r="AV91" i="6"/>
  <c r="AE138" i="6"/>
  <c r="AG138" i="6" s="1"/>
  <c r="AI138" i="6" s="1"/>
  <c r="AJ138" i="6" s="1"/>
  <c r="AC125" i="6"/>
  <c r="T137" i="6"/>
  <c r="AC137" i="6" s="1"/>
  <c r="AE137" i="6" s="1"/>
  <c r="AG137" i="6" s="1"/>
  <c r="AW126" i="6"/>
  <c r="AO138" i="6"/>
  <c r="AW138" i="6" s="1"/>
  <c r="AY138" i="6" s="1"/>
  <c r="BA138" i="6" s="1"/>
  <c r="AD92" i="6"/>
  <c r="E29" i="1"/>
  <c r="E33" i="1"/>
  <c r="E32" i="1"/>
  <c r="E30" i="1"/>
  <c r="E31" i="1"/>
  <c r="AW98" i="6"/>
  <c r="AW110" i="6"/>
  <c r="I73" i="6"/>
  <c r="I80" i="6"/>
  <c r="AW106" i="6"/>
  <c r="I76" i="6"/>
  <c r="AW114" i="6"/>
  <c r="AD100" i="6"/>
  <c r="AW122" i="6"/>
  <c r="AC109" i="6"/>
  <c r="AN104" i="6"/>
  <c r="AV92" i="6"/>
  <c r="AO123" i="6"/>
  <c r="AW111" i="6"/>
  <c r="U108" i="6"/>
  <c r="AD96" i="6"/>
  <c r="AN111" i="6"/>
  <c r="AV99" i="6"/>
  <c r="AC117" i="6"/>
  <c r="AN96" i="6"/>
  <c r="AV84" i="6"/>
  <c r="AN127" i="6"/>
  <c r="AV115" i="6"/>
  <c r="AN112" i="6"/>
  <c r="AV100" i="6"/>
  <c r="U124" i="6"/>
  <c r="AD112" i="6"/>
  <c r="AW118" i="6"/>
  <c r="AO130" i="6"/>
  <c r="AW130" i="6" s="1"/>
  <c r="AO115" i="6"/>
  <c r="AW103" i="6"/>
  <c r="AD84" i="6"/>
  <c r="AC121" i="6"/>
  <c r="T133" i="6"/>
  <c r="AC133" i="6" s="1"/>
  <c r="AD104" i="6"/>
  <c r="U116" i="6"/>
  <c r="BN79" i="6"/>
  <c r="BN133" i="6"/>
  <c r="BN129" i="6"/>
  <c r="BR153" i="6"/>
  <c r="BN98" i="6"/>
  <c r="BN107" i="6"/>
  <c r="AY68" i="6"/>
  <c r="BN89" i="6"/>
  <c r="AY72" i="6"/>
  <c r="BA72" i="6" s="1"/>
  <c r="BI68" i="6"/>
  <c r="AE73" i="6"/>
  <c r="BI75" i="6"/>
  <c r="J82" i="6"/>
  <c r="BI72" i="6"/>
  <c r="J73" i="6"/>
  <c r="K73" i="6" s="1"/>
  <c r="J75" i="6"/>
  <c r="K75" i="6" s="1"/>
  <c r="I78" i="6"/>
  <c r="BI83" i="6"/>
  <c r="BI87" i="6"/>
  <c r="BN102" i="6"/>
  <c r="I68" i="6"/>
  <c r="BI69" i="6"/>
  <c r="BI70" i="6"/>
  <c r="BI71" i="6"/>
  <c r="BN73" i="6"/>
  <c r="J79" i="6"/>
  <c r="K79" i="6" s="1"/>
  <c r="BI80" i="6"/>
  <c r="BN84" i="6"/>
  <c r="J85" i="6"/>
  <c r="I74" i="6"/>
  <c r="BI81" i="6"/>
  <c r="AE68" i="6"/>
  <c r="I82" i="6"/>
  <c r="I70" i="6"/>
  <c r="I84" i="6"/>
  <c r="I72" i="6"/>
  <c r="BI76" i="6"/>
  <c r="J77" i="6"/>
  <c r="BN77" i="6"/>
  <c r="J84" i="6"/>
  <c r="I85" i="6"/>
  <c r="BI90" i="6"/>
  <c r="BI101" i="6"/>
  <c r="J108" i="6"/>
  <c r="BN134" i="6"/>
  <c r="J70" i="6"/>
  <c r="I71" i="6"/>
  <c r="K71" i="6" s="1"/>
  <c r="AE71" i="6"/>
  <c r="BI74" i="6"/>
  <c r="J78" i="6"/>
  <c r="BI86" i="6"/>
  <c r="BI88" i="6"/>
  <c r="J91" i="6"/>
  <c r="BI92" i="6"/>
  <c r="BN94" i="6"/>
  <c r="BI100" i="6"/>
  <c r="BI105" i="6"/>
  <c r="BN106" i="6"/>
  <c r="BI111" i="6"/>
  <c r="BI114" i="6"/>
  <c r="BI131" i="6"/>
  <c r="BN97" i="6"/>
  <c r="BI110" i="6"/>
  <c r="BI121" i="6"/>
  <c r="B147" i="6"/>
  <c r="B159" i="6" s="1"/>
  <c r="B171" i="6" s="1"/>
  <c r="B183" i="6" s="1"/>
  <c r="B195" i="6" s="1"/>
  <c r="B136" i="6"/>
  <c r="J68" i="6"/>
  <c r="I69" i="6"/>
  <c r="K69" i="6" s="1"/>
  <c r="AE69" i="6"/>
  <c r="J72" i="6"/>
  <c r="J74" i="6"/>
  <c r="J88" i="6"/>
  <c r="J76" i="6"/>
  <c r="I89" i="6"/>
  <c r="I77" i="6"/>
  <c r="BN78" i="6"/>
  <c r="BN82" i="6"/>
  <c r="BI85" i="6"/>
  <c r="BI91" i="6"/>
  <c r="BI93" i="6"/>
  <c r="J96" i="6"/>
  <c r="BI96" i="6"/>
  <c r="BN99" i="6"/>
  <c r="J100" i="6"/>
  <c r="BI108" i="6"/>
  <c r="BI115" i="6"/>
  <c r="BI116" i="6"/>
  <c r="BI126" i="6"/>
  <c r="J86" i="6"/>
  <c r="I87" i="6"/>
  <c r="J90" i="6"/>
  <c r="I91" i="6"/>
  <c r="BI95" i="6"/>
  <c r="I97" i="6"/>
  <c r="BI112" i="6"/>
  <c r="I113" i="6"/>
  <c r="I92" i="6"/>
  <c r="BN103" i="6"/>
  <c r="BI104" i="6"/>
  <c r="BN113" i="6"/>
  <c r="BN117" i="6"/>
  <c r="BN118" i="6"/>
  <c r="BI119" i="6"/>
  <c r="BI123" i="6"/>
  <c r="BI128" i="6"/>
  <c r="BN109" i="6"/>
  <c r="BN120" i="6"/>
  <c r="BI125" i="6"/>
  <c r="BI130" i="6"/>
  <c r="J120" i="6"/>
  <c r="BI122" i="6"/>
  <c r="BI127" i="6"/>
  <c r="BI124" i="6"/>
  <c r="BI132" i="6"/>
  <c r="BR161" i="6"/>
  <c r="BR167" i="6"/>
  <c r="BR178" i="6"/>
  <c r="BR181" i="6"/>
  <c r="BR183" i="6"/>
  <c r="BR189" i="6"/>
  <c r="BR191" i="6"/>
  <c r="BR199" i="6"/>
  <c r="BR195" i="6"/>
  <c r="A151" i="5"/>
  <c r="A150" i="5"/>
  <c r="A149" i="5"/>
  <c r="A148" i="5"/>
  <c r="A147" i="5"/>
  <c r="B146" i="5"/>
  <c r="A146" i="5"/>
  <c r="B145" i="5"/>
  <c r="A145" i="5"/>
  <c r="B144" i="5"/>
  <c r="A144" i="5"/>
  <c r="B143" i="5"/>
  <c r="A143" i="5"/>
  <c r="B142" i="5"/>
  <c r="A142" i="5"/>
  <c r="B141" i="5"/>
  <c r="A141" i="5"/>
  <c r="B140" i="5"/>
  <c r="A140" i="5"/>
  <c r="B135" i="5"/>
  <c r="Y134" i="5"/>
  <c r="Y133" i="5"/>
  <c r="X132" i="5"/>
  <c r="Y131" i="5"/>
  <c r="X131" i="5"/>
  <c r="Y130" i="5"/>
  <c r="X130" i="5"/>
  <c r="Y129" i="5"/>
  <c r="X128" i="5"/>
  <c r="X127" i="5"/>
  <c r="X126" i="5"/>
  <c r="Y125" i="5"/>
  <c r="X125" i="5"/>
  <c r="Y123" i="5"/>
  <c r="X123" i="5"/>
  <c r="X122" i="5"/>
  <c r="Y121" i="5"/>
  <c r="X121" i="5"/>
  <c r="X120" i="5"/>
  <c r="X119" i="5"/>
  <c r="Y118" i="5"/>
  <c r="X117" i="5"/>
  <c r="X116" i="5"/>
  <c r="Y115" i="5"/>
  <c r="X115" i="5"/>
  <c r="X114" i="5"/>
  <c r="X113" i="5"/>
  <c r="Y111" i="5"/>
  <c r="X111" i="5"/>
  <c r="Y110" i="5"/>
  <c r="Y109" i="5"/>
  <c r="X109" i="5"/>
  <c r="Y108" i="5"/>
  <c r="X108" i="5"/>
  <c r="X107" i="5"/>
  <c r="Y106" i="5"/>
  <c r="Y105" i="5"/>
  <c r="X105" i="5"/>
  <c r="X104" i="5"/>
  <c r="Y103" i="5"/>
  <c r="Y101" i="5"/>
  <c r="Y100" i="5"/>
  <c r="X100" i="5"/>
  <c r="Y99" i="5"/>
  <c r="Y97" i="5"/>
  <c r="X97" i="5"/>
  <c r="X96" i="5"/>
  <c r="X95" i="5"/>
  <c r="Y94" i="5"/>
  <c r="X94" i="5"/>
  <c r="Y93" i="5"/>
  <c r="X93" i="5"/>
  <c r="X92" i="5"/>
  <c r="Y91" i="5"/>
  <c r="X91" i="5"/>
  <c r="Y90" i="5"/>
  <c r="Y89" i="5"/>
  <c r="X89" i="5"/>
  <c r="Y88" i="5"/>
  <c r="X88" i="5"/>
  <c r="X87" i="5"/>
  <c r="Y86" i="5"/>
  <c r="X86" i="5"/>
  <c r="Y85" i="5"/>
  <c r="X85" i="5"/>
  <c r="X84" i="5"/>
  <c r="Y83" i="5"/>
  <c r="X83" i="5"/>
  <c r="X82" i="5"/>
  <c r="Y81" i="5"/>
  <c r="X81" i="5"/>
  <c r="Y80" i="5"/>
  <c r="X80" i="5"/>
  <c r="X78" i="5"/>
  <c r="Y77" i="5"/>
  <c r="X76" i="5"/>
  <c r="Y75" i="5"/>
  <c r="X74" i="5"/>
  <c r="X73" i="5"/>
  <c r="Y72" i="5"/>
  <c r="X72" i="5"/>
  <c r="Y71" i="5"/>
  <c r="X71" i="5"/>
  <c r="X70" i="5"/>
  <c r="BI69" i="5"/>
  <c r="Y69" i="5"/>
  <c r="X69" i="5"/>
  <c r="Y68" i="5"/>
  <c r="AR68" i="5"/>
  <c r="BD137" i="6" l="1"/>
  <c r="AO107" i="6"/>
  <c r="AN119" i="6"/>
  <c r="AY61" i="6"/>
  <c r="BA61" i="6" s="1"/>
  <c r="BC61" i="6" s="1"/>
  <c r="AY64" i="6"/>
  <c r="BA64" i="6" s="1"/>
  <c r="BC64" i="6" s="1"/>
  <c r="AY62" i="6"/>
  <c r="BA62" i="6" s="1"/>
  <c r="BC62" i="6" s="1"/>
  <c r="AE57" i="6"/>
  <c r="AG57" i="6" s="1"/>
  <c r="AI57" i="6" s="1"/>
  <c r="AJ57" i="6" s="1"/>
  <c r="AE58" i="6"/>
  <c r="AG58" i="6" s="1"/>
  <c r="AI58" i="6" s="1"/>
  <c r="AJ58" i="6" s="1"/>
  <c r="AE65" i="6"/>
  <c r="AG65" i="6" s="1"/>
  <c r="AI65" i="6" s="1"/>
  <c r="AJ65" i="6" s="1"/>
  <c r="BC60" i="6"/>
  <c r="BK60" i="6"/>
  <c r="BK138" i="6"/>
  <c r="U41" i="6"/>
  <c r="AD53" i="6"/>
  <c r="U42" i="6"/>
  <c r="AD54" i="6"/>
  <c r="T38" i="6"/>
  <c r="AC50" i="6"/>
  <c r="U33" i="6"/>
  <c r="AD45" i="6"/>
  <c r="T36" i="6"/>
  <c r="AC48" i="6"/>
  <c r="AE48" i="6" s="1"/>
  <c r="AG48" i="6" s="1"/>
  <c r="AI48" i="6" s="1"/>
  <c r="AJ48" i="6" s="1"/>
  <c r="AO39" i="6"/>
  <c r="AW51" i="6"/>
  <c r="U37" i="6"/>
  <c r="AD49" i="6"/>
  <c r="AD55" i="6"/>
  <c r="U43" i="6"/>
  <c r="T39" i="6"/>
  <c r="AC51" i="6"/>
  <c r="AN24" i="6"/>
  <c r="AV24" i="6" s="1"/>
  <c r="AV36" i="6"/>
  <c r="AN32" i="6"/>
  <c r="AV44" i="6"/>
  <c r="T42" i="6"/>
  <c r="AC54" i="6"/>
  <c r="AO40" i="6"/>
  <c r="AW52" i="6"/>
  <c r="AO32" i="6"/>
  <c r="AW44" i="6"/>
  <c r="AE56" i="6"/>
  <c r="AG56" i="6" s="1"/>
  <c r="AI56" i="6" s="1"/>
  <c r="AE61" i="6"/>
  <c r="AG61" i="6" s="1"/>
  <c r="AI61" i="6" s="1"/>
  <c r="AJ61" i="6" s="1"/>
  <c r="AE59" i="6"/>
  <c r="AG59" i="6" s="1"/>
  <c r="AI59" i="6" s="1"/>
  <c r="AJ59" i="6" s="1"/>
  <c r="AY63" i="6"/>
  <c r="BA63" i="6" s="1"/>
  <c r="U34" i="6"/>
  <c r="AD46" i="6"/>
  <c r="AN42" i="6"/>
  <c r="AV54" i="6"/>
  <c r="AN37" i="6"/>
  <c r="AV49" i="6"/>
  <c r="U38" i="6"/>
  <c r="AD50" i="6"/>
  <c r="U24" i="6"/>
  <c r="AD24" i="6" s="1"/>
  <c r="AD36" i="6"/>
  <c r="T32" i="6"/>
  <c r="AC44" i="6"/>
  <c r="AO37" i="6"/>
  <c r="AW49" i="6"/>
  <c r="T37" i="6"/>
  <c r="AC49" i="6"/>
  <c r="AD51" i="6"/>
  <c r="U39" i="6"/>
  <c r="T35" i="6"/>
  <c r="AC47" i="6"/>
  <c r="AN39" i="6"/>
  <c r="AV51" i="6"/>
  <c r="AN40" i="6"/>
  <c r="AV52" i="6"/>
  <c r="AW54" i="6"/>
  <c r="AO42" i="6"/>
  <c r="AO34" i="6"/>
  <c r="AW46" i="6"/>
  <c r="AY66" i="6"/>
  <c r="BA66" i="6" s="1"/>
  <c r="U32" i="6"/>
  <c r="AD44" i="6"/>
  <c r="AO43" i="6"/>
  <c r="AW55" i="6"/>
  <c r="AO35" i="6"/>
  <c r="AW47" i="6"/>
  <c r="AN38" i="6"/>
  <c r="AV50" i="6"/>
  <c r="AD47" i="6"/>
  <c r="U35" i="6"/>
  <c r="BC65" i="6"/>
  <c r="BK65" i="6"/>
  <c r="BC57" i="6"/>
  <c r="BK57" i="6"/>
  <c r="T33" i="6"/>
  <c r="AC45" i="6"/>
  <c r="T34" i="6"/>
  <c r="AC46" i="6"/>
  <c r="AO36" i="6"/>
  <c r="AW48" i="6"/>
  <c r="AY48" i="6" s="1"/>
  <c r="BA48" i="6" s="1"/>
  <c r="T41" i="6"/>
  <c r="AC53" i="6"/>
  <c r="AE64" i="6"/>
  <c r="AG64" i="6" s="1"/>
  <c r="AI64" i="6" s="1"/>
  <c r="AJ64" i="6" s="1"/>
  <c r="AN34" i="6"/>
  <c r="AV46" i="6"/>
  <c r="AE67" i="6"/>
  <c r="AG67" i="6" s="1"/>
  <c r="AI67" i="6" s="1"/>
  <c r="AJ67" i="6" s="1"/>
  <c r="AY67" i="6"/>
  <c r="BA67" i="6" s="1"/>
  <c r="AY59" i="6"/>
  <c r="BA59" i="6" s="1"/>
  <c r="AO38" i="6"/>
  <c r="AW50" i="6"/>
  <c r="U40" i="6"/>
  <c r="AD52" i="6"/>
  <c r="AN41" i="6"/>
  <c r="AV53" i="6"/>
  <c r="AN33" i="6"/>
  <c r="AV45" i="6"/>
  <c r="BC56" i="6"/>
  <c r="AE66" i="6"/>
  <c r="AG66" i="6" s="1"/>
  <c r="AI66" i="6" s="1"/>
  <c r="AJ66" i="6" s="1"/>
  <c r="T40" i="6"/>
  <c r="AC52" i="6"/>
  <c r="AO41" i="6"/>
  <c r="AW53" i="6"/>
  <c r="AO33" i="6"/>
  <c r="AW45" i="6"/>
  <c r="AY58" i="6"/>
  <c r="BA58" i="6" s="1"/>
  <c r="T43" i="6"/>
  <c r="AC55" i="6"/>
  <c r="AE55" i="6" s="1"/>
  <c r="AG55" i="6" s="1"/>
  <c r="AI55" i="6" s="1"/>
  <c r="AJ55" i="6" s="1"/>
  <c r="AN43" i="6"/>
  <c r="AV55" i="6"/>
  <c r="AN35" i="6"/>
  <c r="AV47" i="6"/>
  <c r="C89" i="5"/>
  <c r="C101" i="5" s="1"/>
  <c r="C113" i="5" s="1"/>
  <c r="C125" i="5" s="1"/>
  <c r="C137" i="5" s="1"/>
  <c r="T137" i="5" s="1"/>
  <c r="AC137" i="5" s="1"/>
  <c r="C65" i="5"/>
  <c r="C81" i="5"/>
  <c r="C93" i="5" s="1"/>
  <c r="C105" i="5" s="1"/>
  <c r="C117" i="5" s="1"/>
  <c r="C129" i="5" s="1"/>
  <c r="C57" i="5"/>
  <c r="D89" i="5"/>
  <c r="D101" i="5" s="1"/>
  <c r="D113" i="5" s="1"/>
  <c r="D125" i="5" s="1"/>
  <c r="D137" i="5" s="1"/>
  <c r="J137" i="5" s="1"/>
  <c r="D65" i="5"/>
  <c r="D81" i="5"/>
  <c r="D93" i="5" s="1"/>
  <c r="D105" i="5" s="1"/>
  <c r="D117" i="5" s="1"/>
  <c r="D129" i="5" s="1"/>
  <c r="D57" i="5"/>
  <c r="C88" i="5"/>
  <c r="C100" i="5" s="1"/>
  <c r="C112" i="5" s="1"/>
  <c r="C124" i="5" s="1"/>
  <c r="C136" i="5" s="1"/>
  <c r="AN136" i="5" s="1"/>
  <c r="AV136" i="5" s="1"/>
  <c r="C64" i="5"/>
  <c r="C84" i="5"/>
  <c r="C96" i="5" s="1"/>
  <c r="C108" i="5" s="1"/>
  <c r="C120" i="5" s="1"/>
  <c r="C132" i="5" s="1"/>
  <c r="C60" i="5"/>
  <c r="C80" i="5"/>
  <c r="C92" i="5" s="1"/>
  <c r="C104" i="5" s="1"/>
  <c r="C116" i="5" s="1"/>
  <c r="C128" i="5" s="1"/>
  <c r="C56" i="5"/>
  <c r="D88" i="5"/>
  <c r="D100" i="5" s="1"/>
  <c r="D112" i="5" s="1"/>
  <c r="D124" i="5" s="1"/>
  <c r="D136" i="5" s="1"/>
  <c r="U136" i="5" s="1"/>
  <c r="AD136" i="5" s="1"/>
  <c r="D64" i="5"/>
  <c r="D84" i="5"/>
  <c r="D96" i="5" s="1"/>
  <c r="D108" i="5" s="1"/>
  <c r="D120" i="5" s="1"/>
  <c r="D132" i="5" s="1"/>
  <c r="D60" i="5"/>
  <c r="D80" i="5"/>
  <c r="D92" i="5" s="1"/>
  <c r="D104" i="5" s="1"/>
  <c r="D116" i="5" s="1"/>
  <c r="D128" i="5" s="1"/>
  <c r="D56" i="5"/>
  <c r="C91" i="5"/>
  <c r="C103" i="5" s="1"/>
  <c r="C115" i="5" s="1"/>
  <c r="C127" i="5" s="1"/>
  <c r="C139" i="5" s="1"/>
  <c r="AN139" i="5" s="1"/>
  <c r="AV139" i="5" s="1"/>
  <c r="C67" i="5"/>
  <c r="C87" i="5"/>
  <c r="C99" i="5" s="1"/>
  <c r="C111" i="5" s="1"/>
  <c r="C123" i="5" s="1"/>
  <c r="C135" i="5" s="1"/>
  <c r="AN135" i="5" s="1"/>
  <c r="AV135" i="5" s="1"/>
  <c r="C63" i="5"/>
  <c r="C83" i="5"/>
  <c r="C95" i="5" s="1"/>
  <c r="C107" i="5" s="1"/>
  <c r="C119" i="5" s="1"/>
  <c r="C131" i="5" s="1"/>
  <c r="C59" i="5"/>
  <c r="D91" i="5"/>
  <c r="D103" i="5" s="1"/>
  <c r="D115" i="5" s="1"/>
  <c r="D127" i="5" s="1"/>
  <c r="D139" i="5" s="1"/>
  <c r="U139" i="5" s="1"/>
  <c r="AD139" i="5" s="1"/>
  <c r="D67" i="5"/>
  <c r="D87" i="5"/>
  <c r="D99" i="5" s="1"/>
  <c r="D111" i="5" s="1"/>
  <c r="D123" i="5" s="1"/>
  <c r="D135" i="5" s="1"/>
  <c r="AP135" i="5" s="1"/>
  <c r="D63" i="5"/>
  <c r="D83" i="5"/>
  <c r="D95" i="5" s="1"/>
  <c r="D107" i="5" s="1"/>
  <c r="D119" i="5" s="1"/>
  <c r="D131" i="5" s="1"/>
  <c r="D59" i="5"/>
  <c r="C85" i="5"/>
  <c r="C97" i="5" s="1"/>
  <c r="C109" i="5" s="1"/>
  <c r="C121" i="5" s="1"/>
  <c r="C133" i="5" s="1"/>
  <c r="C61" i="5"/>
  <c r="D85" i="5"/>
  <c r="D97" i="5" s="1"/>
  <c r="D109" i="5" s="1"/>
  <c r="D121" i="5" s="1"/>
  <c r="D133" i="5" s="1"/>
  <c r="D61" i="5"/>
  <c r="C90" i="5"/>
  <c r="C102" i="5" s="1"/>
  <c r="C114" i="5" s="1"/>
  <c r="C126" i="5" s="1"/>
  <c r="C138" i="5" s="1"/>
  <c r="AN138" i="5" s="1"/>
  <c r="AV138" i="5" s="1"/>
  <c r="C66" i="5"/>
  <c r="C86" i="5"/>
  <c r="C98" i="5" s="1"/>
  <c r="C110" i="5" s="1"/>
  <c r="C122" i="5" s="1"/>
  <c r="C134" i="5" s="1"/>
  <c r="C62" i="5"/>
  <c r="C82" i="5"/>
  <c r="C94" i="5" s="1"/>
  <c r="C106" i="5" s="1"/>
  <c r="C118" i="5" s="1"/>
  <c r="C130" i="5" s="1"/>
  <c r="C58" i="5"/>
  <c r="D90" i="5"/>
  <c r="D102" i="5" s="1"/>
  <c r="D114" i="5" s="1"/>
  <c r="D126" i="5" s="1"/>
  <c r="D138" i="5" s="1"/>
  <c r="AP138" i="5" s="1"/>
  <c r="AX138" i="5" s="1"/>
  <c r="D66" i="5"/>
  <c r="D86" i="5"/>
  <c r="D98" i="5" s="1"/>
  <c r="D110" i="5" s="1"/>
  <c r="D122" i="5" s="1"/>
  <c r="D134" i="5" s="1"/>
  <c r="D62" i="5"/>
  <c r="D82" i="5"/>
  <c r="D94" i="5" s="1"/>
  <c r="D106" i="5" s="1"/>
  <c r="D118" i="5" s="1"/>
  <c r="D130" i="5" s="1"/>
  <c r="D58" i="5"/>
  <c r="C84" i="4"/>
  <c r="C96" i="4" s="1"/>
  <c r="C108" i="4" s="1"/>
  <c r="C120" i="4" s="1"/>
  <c r="C132" i="4" s="1"/>
  <c r="I132" i="4" s="1"/>
  <c r="C60" i="4"/>
  <c r="D88" i="4"/>
  <c r="D100" i="4" s="1"/>
  <c r="D112" i="4" s="1"/>
  <c r="D124" i="4" s="1"/>
  <c r="D136" i="4" s="1"/>
  <c r="J136" i="4" s="1"/>
  <c r="D64" i="4"/>
  <c r="D80" i="4"/>
  <c r="D92" i="4" s="1"/>
  <c r="D104" i="4" s="1"/>
  <c r="D116" i="4" s="1"/>
  <c r="D128" i="4" s="1"/>
  <c r="D56" i="4"/>
  <c r="C87" i="4"/>
  <c r="C99" i="4" s="1"/>
  <c r="C111" i="4" s="1"/>
  <c r="C123" i="4" s="1"/>
  <c r="C135" i="4" s="1"/>
  <c r="I135" i="4" s="1"/>
  <c r="C63" i="4"/>
  <c r="C79" i="4"/>
  <c r="C91" i="4" s="1"/>
  <c r="C103" i="4" s="1"/>
  <c r="C115" i="4" s="1"/>
  <c r="C127" i="4" s="1"/>
  <c r="C55" i="4"/>
  <c r="D83" i="4"/>
  <c r="D95" i="4" s="1"/>
  <c r="D107" i="4" s="1"/>
  <c r="D119" i="4" s="1"/>
  <c r="D131" i="4" s="1"/>
  <c r="D59" i="4"/>
  <c r="C86" i="4"/>
  <c r="C98" i="4" s="1"/>
  <c r="C110" i="4" s="1"/>
  <c r="C122" i="4" s="1"/>
  <c r="C134" i="4" s="1"/>
  <c r="I134" i="4" s="1"/>
  <c r="C62" i="4"/>
  <c r="C82" i="4"/>
  <c r="C94" i="4" s="1"/>
  <c r="C106" i="4" s="1"/>
  <c r="C118" i="4" s="1"/>
  <c r="C130" i="4" s="1"/>
  <c r="C58" i="4"/>
  <c r="C78" i="4"/>
  <c r="C90" i="4" s="1"/>
  <c r="C102" i="4" s="1"/>
  <c r="C114" i="4" s="1"/>
  <c r="C126" i="4" s="1"/>
  <c r="C54" i="4"/>
  <c r="D86" i="4"/>
  <c r="D98" i="4" s="1"/>
  <c r="D110" i="4" s="1"/>
  <c r="D122" i="4" s="1"/>
  <c r="D134" i="4" s="1"/>
  <c r="J134" i="4" s="1"/>
  <c r="D62" i="4"/>
  <c r="D82" i="4"/>
  <c r="D94" i="4" s="1"/>
  <c r="D106" i="4" s="1"/>
  <c r="D118" i="4" s="1"/>
  <c r="D130" i="4" s="1"/>
  <c r="D58" i="4"/>
  <c r="D78" i="4"/>
  <c r="D90" i="4" s="1"/>
  <c r="D102" i="4" s="1"/>
  <c r="D114" i="4" s="1"/>
  <c r="D126" i="4" s="1"/>
  <c r="D54" i="4"/>
  <c r="C88" i="4"/>
  <c r="C100" i="4" s="1"/>
  <c r="C112" i="4" s="1"/>
  <c r="C124" i="4" s="1"/>
  <c r="C136" i="4" s="1"/>
  <c r="I136" i="4" s="1"/>
  <c r="C64" i="4"/>
  <c r="C80" i="4"/>
  <c r="C92" i="4" s="1"/>
  <c r="C104" i="4" s="1"/>
  <c r="C116" i="4" s="1"/>
  <c r="C128" i="4" s="1"/>
  <c r="C56" i="4"/>
  <c r="D84" i="4"/>
  <c r="D96" i="4" s="1"/>
  <c r="D108" i="4" s="1"/>
  <c r="D120" i="4" s="1"/>
  <c r="D132" i="4" s="1"/>
  <c r="J132" i="4" s="1"/>
  <c r="D60" i="4"/>
  <c r="C83" i="4"/>
  <c r="C95" i="4" s="1"/>
  <c r="C107" i="4" s="1"/>
  <c r="C119" i="4" s="1"/>
  <c r="C131" i="4" s="1"/>
  <c r="C59" i="4"/>
  <c r="D87" i="4"/>
  <c r="D99" i="4" s="1"/>
  <c r="D111" i="4" s="1"/>
  <c r="D123" i="4" s="1"/>
  <c r="D135" i="4" s="1"/>
  <c r="J135" i="4" s="1"/>
  <c r="D63" i="4"/>
  <c r="D79" i="4"/>
  <c r="D91" i="4" s="1"/>
  <c r="D103" i="4" s="1"/>
  <c r="D115" i="4" s="1"/>
  <c r="D127" i="4" s="1"/>
  <c r="D55" i="4"/>
  <c r="C85" i="4"/>
  <c r="C97" i="4" s="1"/>
  <c r="C109" i="4" s="1"/>
  <c r="C121" i="4" s="1"/>
  <c r="C133" i="4" s="1"/>
  <c r="I133" i="4" s="1"/>
  <c r="C61" i="4"/>
  <c r="C81" i="4"/>
  <c r="C93" i="4" s="1"/>
  <c r="C105" i="4" s="1"/>
  <c r="C117" i="4" s="1"/>
  <c r="C129" i="4" s="1"/>
  <c r="C57" i="4"/>
  <c r="C77" i="4"/>
  <c r="C89" i="4" s="1"/>
  <c r="C101" i="4" s="1"/>
  <c r="C113" i="4" s="1"/>
  <c r="C125" i="4" s="1"/>
  <c r="C53" i="4"/>
  <c r="D85" i="4"/>
  <c r="D97" i="4" s="1"/>
  <c r="D109" i="4" s="1"/>
  <c r="D121" i="4" s="1"/>
  <c r="D133" i="4" s="1"/>
  <c r="J133" i="4" s="1"/>
  <c r="D61" i="4"/>
  <c r="D81" i="4"/>
  <c r="D93" i="4" s="1"/>
  <c r="D105" i="4" s="1"/>
  <c r="D117" i="4" s="1"/>
  <c r="D129" i="4" s="1"/>
  <c r="D57" i="4"/>
  <c r="D77" i="4"/>
  <c r="D89" i="4" s="1"/>
  <c r="D101" i="4" s="1"/>
  <c r="D113" i="4" s="1"/>
  <c r="D125" i="4" s="1"/>
  <c r="D53" i="4"/>
  <c r="AV127" i="6"/>
  <c r="AN139" i="6"/>
  <c r="AV139" i="6" s="1"/>
  <c r="BC138" i="6"/>
  <c r="AW123" i="6"/>
  <c r="AO135" i="6"/>
  <c r="AW135" i="6" s="1"/>
  <c r="AD124" i="6"/>
  <c r="U136" i="6"/>
  <c r="AD136" i="6" s="1"/>
  <c r="AE136" i="6" s="1"/>
  <c r="AG136" i="6" s="1"/>
  <c r="AI136" i="6" s="1"/>
  <c r="AI137" i="6"/>
  <c r="BK137" i="6"/>
  <c r="A154" i="5"/>
  <c r="A161" i="5"/>
  <c r="A156" i="5"/>
  <c r="B152" i="5"/>
  <c r="B154" i="5"/>
  <c r="B156" i="5"/>
  <c r="B158" i="5"/>
  <c r="A162" i="5"/>
  <c r="A158" i="5"/>
  <c r="AP137" i="5"/>
  <c r="AX137" i="5" s="1"/>
  <c r="A153" i="5"/>
  <c r="A155" i="5"/>
  <c r="A157" i="5"/>
  <c r="A163" i="5"/>
  <c r="A159" i="5"/>
  <c r="B153" i="5"/>
  <c r="B155" i="5"/>
  <c r="B157" i="5"/>
  <c r="A160" i="5"/>
  <c r="A152" i="5"/>
  <c r="X134" i="5"/>
  <c r="G135" i="5"/>
  <c r="AT100" i="5"/>
  <c r="AT103" i="5"/>
  <c r="AR123" i="5"/>
  <c r="AT125" i="5"/>
  <c r="AR84" i="5"/>
  <c r="BR194" i="6"/>
  <c r="BR186" i="6"/>
  <c r="BR170" i="6"/>
  <c r="BR152" i="6"/>
  <c r="BR165" i="6"/>
  <c r="BR193" i="6"/>
  <c r="BR196" i="6"/>
  <c r="BR188" i="6"/>
  <c r="BR180" i="6"/>
  <c r="BR172" i="6"/>
  <c r="BR164" i="6"/>
  <c r="BR151" i="6"/>
  <c r="BR156" i="6"/>
  <c r="BR187" i="6"/>
  <c r="BR155" i="6"/>
  <c r="BR162" i="6"/>
  <c r="BR159" i="6"/>
  <c r="BR179" i="6"/>
  <c r="BR177" i="6"/>
  <c r="BR157" i="6"/>
  <c r="BR169" i="6"/>
  <c r="BR192" i="6"/>
  <c r="BR184" i="6"/>
  <c r="BR176" i="6"/>
  <c r="BR168" i="6"/>
  <c r="BR160" i="6"/>
  <c r="BR185" i="6"/>
  <c r="BR198" i="6"/>
  <c r="BR190" i="6"/>
  <c r="BR182" i="6"/>
  <c r="BR174" i="6"/>
  <c r="BR166" i="6"/>
  <c r="BR154" i="6"/>
  <c r="BR158" i="6"/>
  <c r="BR175" i="6"/>
  <c r="BR171" i="6"/>
  <c r="BR197" i="6"/>
  <c r="BR173" i="6"/>
  <c r="BR163" i="6"/>
  <c r="AT75" i="5"/>
  <c r="AR89" i="5"/>
  <c r="AT91" i="5"/>
  <c r="K76" i="6"/>
  <c r="AR70" i="5"/>
  <c r="AR76" i="5"/>
  <c r="AR92" i="5"/>
  <c r="AR109" i="5"/>
  <c r="AR116" i="5"/>
  <c r="AR119" i="5"/>
  <c r="AT121" i="5"/>
  <c r="AR127" i="5"/>
  <c r="E14" i="1"/>
  <c r="C16" i="1"/>
  <c r="E17" i="1"/>
  <c r="E15" i="1"/>
  <c r="C17" i="1"/>
  <c r="C15" i="1"/>
  <c r="C14" i="1"/>
  <c r="C13" i="1"/>
  <c r="E16" i="1"/>
  <c r="E13" i="1"/>
  <c r="P69" i="6"/>
  <c r="M69" i="6"/>
  <c r="P71" i="6"/>
  <c r="M71" i="6"/>
  <c r="P79" i="6"/>
  <c r="M79" i="6"/>
  <c r="P75" i="6"/>
  <c r="M75" i="6"/>
  <c r="P76" i="6"/>
  <c r="M76" i="6"/>
  <c r="AG68" i="6"/>
  <c r="AI68" i="6" s="1"/>
  <c r="P73" i="6"/>
  <c r="M73" i="6"/>
  <c r="AG73" i="6"/>
  <c r="AI73" i="6" s="1"/>
  <c r="AJ73" i="6" s="1"/>
  <c r="AT69" i="5"/>
  <c r="AR72" i="5"/>
  <c r="AT80" i="5"/>
  <c r="AT83" i="5"/>
  <c r="AR86" i="5"/>
  <c r="AT88" i="5"/>
  <c r="AR97" i="5"/>
  <c r="AT99" i="5"/>
  <c r="AT108" i="5"/>
  <c r="AR111" i="5"/>
  <c r="AR114" i="5"/>
  <c r="AT130" i="5"/>
  <c r="AT133" i="5"/>
  <c r="AG69" i="6"/>
  <c r="AI69" i="6" s="1"/>
  <c r="AJ69" i="6" s="1"/>
  <c r="AG71" i="6"/>
  <c r="AI71" i="6" s="1"/>
  <c r="AJ71" i="6" s="1"/>
  <c r="BA68" i="6"/>
  <c r="BC68" i="6" s="1"/>
  <c r="AT73" i="5"/>
  <c r="Y73" i="5"/>
  <c r="AT95" i="5"/>
  <c r="Y95" i="5"/>
  <c r="AR99" i="5"/>
  <c r="X99" i="5"/>
  <c r="AR101" i="5"/>
  <c r="X101" i="5"/>
  <c r="AN123" i="6"/>
  <c r="AV111" i="6"/>
  <c r="AT74" i="5"/>
  <c r="Y74" i="5"/>
  <c r="AR75" i="5"/>
  <c r="X75" i="5"/>
  <c r="AT96" i="5"/>
  <c r="Y96" i="5"/>
  <c r="AT104" i="5"/>
  <c r="Y104" i="5"/>
  <c r="AR110" i="5"/>
  <c r="X110" i="5"/>
  <c r="AR124" i="5"/>
  <c r="X124" i="5"/>
  <c r="AT132" i="5"/>
  <c r="Y132" i="5"/>
  <c r="AT70" i="5"/>
  <c r="Y70" i="5"/>
  <c r="AT78" i="5"/>
  <c r="Y78" i="5"/>
  <c r="AR79" i="5"/>
  <c r="X79" i="5"/>
  <c r="AT84" i="5"/>
  <c r="Y84" i="5"/>
  <c r="AR98" i="5"/>
  <c r="X98" i="5"/>
  <c r="AR104" i="5"/>
  <c r="AR106" i="5"/>
  <c r="X106" i="5"/>
  <c r="AT114" i="5"/>
  <c r="Y114" i="5"/>
  <c r="AT122" i="5"/>
  <c r="Y122" i="5"/>
  <c r="AR132" i="5"/>
  <c r="AR134" i="5"/>
  <c r="AO127" i="6"/>
  <c r="AW115" i="6"/>
  <c r="AV112" i="6"/>
  <c r="AN124" i="6"/>
  <c r="AN131" i="6"/>
  <c r="AV131" i="6" s="1"/>
  <c r="AV119" i="6"/>
  <c r="AT76" i="5"/>
  <c r="Y76" i="5"/>
  <c r="AT79" i="5"/>
  <c r="Y79" i="5"/>
  <c r="AT82" i="5"/>
  <c r="Y82" i="5"/>
  <c r="AT87" i="5"/>
  <c r="Y87" i="5"/>
  <c r="AR90" i="5"/>
  <c r="X90" i="5"/>
  <c r="AT92" i="5"/>
  <c r="Y92" i="5"/>
  <c r="AT98" i="5"/>
  <c r="Y98" i="5"/>
  <c r="AR112" i="5"/>
  <c r="X112" i="5"/>
  <c r="AT117" i="5"/>
  <c r="Y117" i="5"/>
  <c r="AR118" i="5"/>
  <c r="X118" i="5"/>
  <c r="AT120" i="5"/>
  <c r="Y120" i="5"/>
  <c r="AT128" i="5"/>
  <c r="Y128" i="5"/>
  <c r="AR129" i="5"/>
  <c r="X129" i="5"/>
  <c r="AR77" i="5"/>
  <c r="X77" i="5"/>
  <c r="AR102" i="5"/>
  <c r="X102" i="5"/>
  <c r="AT107" i="5"/>
  <c r="Y107" i="5"/>
  <c r="AT112" i="5"/>
  <c r="Y112" i="5"/>
  <c r="AT126" i="5"/>
  <c r="Y126" i="5"/>
  <c r="U128" i="6"/>
  <c r="AD128" i="6" s="1"/>
  <c r="AD116" i="6"/>
  <c r="AO119" i="6"/>
  <c r="AW107" i="6"/>
  <c r="AV96" i="6"/>
  <c r="AY96" i="6" s="1"/>
  <c r="BA96" i="6" s="1"/>
  <c r="AN108" i="6"/>
  <c r="AT102" i="5"/>
  <c r="Y102" i="5"/>
  <c r="AR103" i="5"/>
  <c r="X103" i="5"/>
  <c r="AT113" i="5"/>
  <c r="Y113" i="5"/>
  <c r="AT116" i="5"/>
  <c r="Y116" i="5"/>
  <c r="AT119" i="5"/>
  <c r="Y119" i="5"/>
  <c r="AT124" i="5"/>
  <c r="Y124" i="5"/>
  <c r="AT127" i="5"/>
  <c r="Y127" i="5"/>
  <c r="AR133" i="5"/>
  <c r="X133" i="5"/>
  <c r="U120" i="6"/>
  <c r="AD108" i="6"/>
  <c r="AV104" i="6"/>
  <c r="AN116" i="6"/>
  <c r="BN108" i="6"/>
  <c r="AE76" i="6"/>
  <c r="BN111" i="6"/>
  <c r="BN128" i="6"/>
  <c r="BN68" i="6"/>
  <c r="AE84" i="6"/>
  <c r="AY84" i="6"/>
  <c r="AY70" i="6"/>
  <c r="BN105" i="6"/>
  <c r="BN95" i="6"/>
  <c r="BN86" i="6"/>
  <c r="BN132" i="6"/>
  <c r="BN131" i="6"/>
  <c r="BN81" i="6"/>
  <c r="AY79" i="6"/>
  <c r="BA79" i="6" s="1"/>
  <c r="AE79" i="6"/>
  <c r="AY71" i="6"/>
  <c r="AE82" i="6"/>
  <c r="AY78" i="6"/>
  <c r="AY73" i="6"/>
  <c r="AE72" i="6"/>
  <c r="K91" i="6"/>
  <c r="K72" i="6"/>
  <c r="K82" i="6"/>
  <c r="BN125" i="6"/>
  <c r="BN104" i="6"/>
  <c r="BN96" i="6"/>
  <c r="I103" i="6"/>
  <c r="AE96" i="6"/>
  <c r="AE88" i="6"/>
  <c r="AY85" i="6"/>
  <c r="BA85" i="6" s="1"/>
  <c r="AE85" i="6"/>
  <c r="AY90" i="6"/>
  <c r="BA90" i="6" s="1"/>
  <c r="I90" i="6"/>
  <c r="K90" i="6" s="1"/>
  <c r="AY82" i="6"/>
  <c r="BA82" i="6" s="1"/>
  <c r="BN88" i="6"/>
  <c r="AE91" i="6"/>
  <c r="AY91" i="6"/>
  <c r="BA91" i="6" s="1"/>
  <c r="AE70" i="6"/>
  <c r="K68" i="6"/>
  <c r="K78" i="6"/>
  <c r="BN124" i="6"/>
  <c r="BN123" i="6"/>
  <c r="BN122" i="6"/>
  <c r="BN112" i="6"/>
  <c r="BN90" i="6"/>
  <c r="BN85" i="6"/>
  <c r="K77" i="6"/>
  <c r="B148" i="6"/>
  <c r="B160" i="6" s="1"/>
  <c r="B172" i="6" s="1"/>
  <c r="B184" i="6" s="1"/>
  <c r="B196" i="6" s="1"/>
  <c r="B137" i="6"/>
  <c r="BN116" i="6"/>
  <c r="BN114" i="6"/>
  <c r="I96" i="6"/>
  <c r="K96" i="6" s="1"/>
  <c r="I81" i="6"/>
  <c r="K81" i="6" s="1"/>
  <c r="AE77" i="6"/>
  <c r="I99" i="6"/>
  <c r="J98" i="6"/>
  <c r="BN76" i="6"/>
  <c r="I94" i="6"/>
  <c r="AY77" i="6"/>
  <c r="BA77" i="6" s="1"/>
  <c r="AY76" i="6"/>
  <c r="BA76" i="6" s="1"/>
  <c r="BN71" i="6"/>
  <c r="BN91" i="6"/>
  <c r="BN87" i="6"/>
  <c r="BN83" i="6"/>
  <c r="I88" i="6"/>
  <c r="K88" i="6" s="1"/>
  <c r="BN127" i="6"/>
  <c r="J102" i="6"/>
  <c r="BN121" i="6"/>
  <c r="BN110" i="6"/>
  <c r="BN100" i="6"/>
  <c r="J80" i="6"/>
  <c r="K80" i="6" s="1"/>
  <c r="BN80" i="6"/>
  <c r="BN72" i="6"/>
  <c r="AY88" i="6"/>
  <c r="BA88" i="6" s="1"/>
  <c r="I86" i="6"/>
  <c r="K86" i="6" s="1"/>
  <c r="AY86" i="6"/>
  <c r="BA86" i="6" s="1"/>
  <c r="AE86" i="6"/>
  <c r="AE74" i="6"/>
  <c r="J94" i="6"/>
  <c r="AY87" i="6"/>
  <c r="BA87" i="6" s="1"/>
  <c r="J87" i="6"/>
  <c r="K87" i="6" s="1"/>
  <c r="AE87" i="6"/>
  <c r="BN70" i="6"/>
  <c r="AY74" i="6"/>
  <c r="BA74" i="6" s="1"/>
  <c r="BN130" i="6"/>
  <c r="BN119" i="6"/>
  <c r="J112" i="6"/>
  <c r="I95" i="6"/>
  <c r="BN126" i="6"/>
  <c r="BN115" i="6"/>
  <c r="BN93" i="6"/>
  <c r="BN92" i="6"/>
  <c r="AE90" i="6"/>
  <c r="BN74" i="6"/>
  <c r="BN101" i="6"/>
  <c r="K85" i="6"/>
  <c r="J81" i="6"/>
  <c r="K84" i="6"/>
  <c r="K70" i="6"/>
  <c r="AY69" i="6"/>
  <c r="BA69" i="6" s="1"/>
  <c r="K74" i="6"/>
  <c r="AY75" i="6"/>
  <c r="BA75" i="6" s="1"/>
  <c r="BN69" i="6"/>
  <c r="AE75" i="6"/>
  <c r="BC72" i="6"/>
  <c r="AY83" i="6"/>
  <c r="BA83" i="6" s="1"/>
  <c r="J83" i="6"/>
  <c r="K83" i="6" s="1"/>
  <c r="AY89" i="6"/>
  <c r="BA89" i="6" s="1"/>
  <c r="AE89" i="6"/>
  <c r="J89" i="6"/>
  <c r="K89" i="6" s="1"/>
  <c r="BN75" i="6"/>
  <c r="AE78" i="6"/>
  <c r="BI103" i="5"/>
  <c r="BI102" i="5"/>
  <c r="BI82" i="5"/>
  <c r="BI94" i="5"/>
  <c r="BN94" i="5" s="1"/>
  <c r="BI122" i="5"/>
  <c r="BI99" i="5"/>
  <c r="BI107" i="5"/>
  <c r="BN107" i="5" s="1"/>
  <c r="BI123" i="5"/>
  <c r="BI78" i="5"/>
  <c r="BI79" i="5"/>
  <c r="BI68" i="5"/>
  <c r="BI113" i="5"/>
  <c r="AR80" i="5"/>
  <c r="AR85" i="5"/>
  <c r="AR88" i="5"/>
  <c r="BI88" i="5"/>
  <c r="AR100" i="5"/>
  <c r="BI110" i="5"/>
  <c r="AR115" i="5"/>
  <c r="AR117" i="5"/>
  <c r="AR125" i="5"/>
  <c r="BI92" i="5"/>
  <c r="BI104" i="5"/>
  <c r="BI117" i="5"/>
  <c r="BI129" i="5"/>
  <c r="AR71" i="5"/>
  <c r="AR74" i="5"/>
  <c r="AR93" i="5"/>
  <c r="AR96" i="5"/>
  <c r="AR105" i="5"/>
  <c r="BI106" i="5"/>
  <c r="AR108" i="5"/>
  <c r="BI114" i="5"/>
  <c r="AR121" i="5"/>
  <c r="BI121" i="5"/>
  <c r="BI126" i="5"/>
  <c r="AW81" i="5"/>
  <c r="BI72" i="5"/>
  <c r="AW85" i="5"/>
  <c r="BI108" i="5"/>
  <c r="AT68" i="5"/>
  <c r="BI70" i="5"/>
  <c r="BI75" i="5"/>
  <c r="BN82" i="5"/>
  <c r="BN69" i="5"/>
  <c r="BI95" i="5"/>
  <c r="AR73" i="5"/>
  <c r="BI73" i="5"/>
  <c r="BI83" i="5"/>
  <c r="BI84" i="5"/>
  <c r="BI90" i="5"/>
  <c r="AR91" i="5"/>
  <c r="BI127" i="5"/>
  <c r="AR128" i="5"/>
  <c r="AR82" i="5"/>
  <c r="BI86" i="5"/>
  <c r="AR87" i="5"/>
  <c r="BI71" i="5"/>
  <c r="AW73" i="5"/>
  <c r="BI74" i="5"/>
  <c r="BI77" i="5"/>
  <c r="AR78" i="5"/>
  <c r="BI87" i="5"/>
  <c r="BI91" i="5"/>
  <c r="BN103" i="5"/>
  <c r="X68" i="5"/>
  <c r="AR69" i="5"/>
  <c r="AW69" i="5"/>
  <c r="BI76" i="5"/>
  <c r="BI80" i="5"/>
  <c r="AR94" i="5"/>
  <c r="AT97" i="5"/>
  <c r="AT71" i="5"/>
  <c r="AT72" i="5"/>
  <c r="AR81" i="5"/>
  <c r="AR83" i="5"/>
  <c r="BI85" i="5"/>
  <c r="AT93" i="5"/>
  <c r="AT94" i="5"/>
  <c r="BI96" i="5"/>
  <c r="BI100" i="5"/>
  <c r="AT106" i="5"/>
  <c r="BI115" i="5"/>
  <c r="BI118" i="5"/>
  <c r="BI120" i="5"/>
  <c r="AT123" i="5"/>
  <c r="AT81" i="5"/>
  <c r="AT89" i="5"/>
  <c r="AT90" i="5"/>
  <c r="BI93" i="5"/>
  <c r="AR95" i="5"/>
  <c r="AT77" i="5"/>
  <c r="BI81" i="5"/>
  <c r="AT85" i="5"/>
  <c r="AT86" i="5"/>
  <c r="BI89" i="5"/>
  <c r="BI97" i="5"/>
  <c r="BI98" i="5"/>
  <c r="BI101" i="5"/>
  <c r="AT105" i="5"/>
  <c r="BI105" i="5"/>
  <c r="BI109" i="5"/>
  <c r="BI112" i="5"/>
  <c r="AR107" i="5"/>
  <c r="AT115" i="5"/>
  <c r="BI116" i="5"/>
  <c r="AR126" i="5"/>
  <c r="AT101" i="5"/>
  <c r="AT109" i="5"/>
  <c r="AT110" i="5"/>
  <c r="AT111" i="5"/>
  <c r="AR113" i="5"/>
  <c r="AR122" i="5"/>
  <c r="BI125" i="5"/>
  <c r="AT134" i="5"/>
  <c r="BI111" i="5"/>
  <c r="BI119" i="5"/>
  <c r="AR120" i="5"/>
  <c r="AR131" i="5"/>
  <c r="AT118" i="5"/>
  <c r="BI124" i="5"/>
  <c r="BI134" i="5"/>
  <c r="BI132" i="5"/>
  <c r="BI128" i="5"/>
  <c r="AR130" i="5"/>
  <c r="BI131" i="5"/>
  <c r="AT129" i="5"/>
  <c r="BI130" i="5"/>
  <c r="BI133" i="5"/>
  <c r="B147" i="5"/>
  <c r="B136" i="5"/>
  <c r="AT131" i="5"/>
  <c r="T136" i="5" l="1"/>
  <c r="AC136" i="5" s="1"/>
  <c r="AN137" i="5"/>
  <c r="AV137" i="5" s="1"/>
  <c r="U135" i="5"/>
  <c r="I139" i="5"/>
  <c r="I135" i="5"/>
  <c r="J136" i="5"/>
  <c r="K136" i="4"/>
  <c r="BK56" i="6"/>
  <c r="AP136" i="5"/>
  <c r="AX136" i="5" s="1"/>
  <c r="AY55" i="6"/>
  <c r="BA55" i="6" s="1"/>
  <c r="BC55" i="6" s="1"/>
  <c r="BK62" i="6"/>
  <c r="T135" i="5"/>
  <c r="AC135" i="5" s="1"/>
  <c r="U138" i="5"/>
  <c r="AD138" i="5" s="1"/>
  <c r="AP139" i="5"/>
  <c r="AX139" i="5" s="1"/>
  <c r="AY46" i="6"/>
  <c r="BA46" i="6" s="1"/>
  <c r="BC46" i="6" s="1"/>
  <c r="AY51" i="6"/>
  <c r="BA51" i="6" s="1"/>
  <c r="AY54" i="6"/>
  <c r="BA54" i="6" s="1"/>
  <c r="AE51" i="6"/>
  <c r="AG51" i="6" s="1"/>
  <c r="AI51" i="6" s="1"/>
  <c r="AJ51" i="6" s="1"/>
  <c r="J139" i="5"/>
  <c r="K139" i="5" s="1"/>
  <c r="M139" i="5" s="1"/>
  <c r="O139" i="5" s="1"/>
  <c r="P139" i="5" s="1"/>
  <c r="AE45" i="6"/>
  <c r="AG45" i="6" s="1"/>
  <c r="AI45" i="6" s="1"/>
  <c r="AJ45" i="6" s="1"/>
  <c r="J138" i="5"/>
  <c r="AE52" i="6"/>
  <c r="AG52" i="6" s="1"/>
  <c r="AI52" i="6" s="1"/>
  <c r="AJ52" i="6" s="1"/>
  <c r="AY53" i="6"/>
  <c r="BA53" i="6" s="1"/>
  <c r="BC53" i="6" s="1"/>
  <c r="AE46" i="6"/>
  <c r="AG46" i="6" s="1"/>
  <c r="AI46" i="6" s="1"/>
  <c r="AJ46" i="6" s="1"/>
  <c r="AY44" i="6"/>
  <c r="BA44" i="6" s="1"/>
  <c r="BK64" i="6"/>
  <c r="BD68" i="6"/>
  <c r="AN31" i="6"/>
  <c r="AV31" i="6" s="1"/>
  <c r="AV43" i="6"/>
  <c r="BD56" i="6"/>
  <c r="BJ56" i="6"/>
  <c r="U23" i="6"/>
  <c r="AD23" i="6" s="1"/>
  <c r="AD35" i="6"/>
  <c r="AW34" i="6"/>
  <c r="AO22" i="6"/>
  <c r="AW22" i="6" s="1"/>
  <c r="AN28" i="6"/>
  <c r="AV28" i="6" s="1"/>
  <c r="AV40" i="6"/>
  <c r="T23" i="6"/>
  <c r="AC23" i="6" s="1"/>
  <c r="AC35" i="6"/>
  <c r="T25" i="6"/>
  <c r="AC25" i="6" s="1"/>
  <c r="AC37" i="6"/>
  <c r="T20" i="6"/>
  <c r="AC20" i="6" s="1"/>
  <c r="AC32" i="6"/>
  <c r="U26" i="6"/>
  <c r="AD26" i="6" s="1"/>
  <c r="AD38" i="6"/>
  <c r="BD62" i="6"/>
  <c r="BJ62" i="6"/>
  <c r="U22" i="6"/>
  <c r="AD22" i="6" s="1"/>
  <c r="AD34" i="6"/>
  <c r="AO20" i="6"/>
  <c r="AW20" i="6" s="1"/>
  <c r="AW32" i="6"/>
  <c r="T30" i="6"/>
  <c r="AC30" i="6" s="1"/>
  <c r="AC42" i="6"/>
  <c r="T27" i="6"/>
  <c r="AC27" i="6" s="1"/>
  <c r="AC39" i="6"/>
  <c r="U25" i="6"/>
  <c r="AD25" i="6" s="1"/>
  <c r="AE25" i="6" s="1"/>
  <c r="AG25" i="6" s="1"/>
  <c r="AI25" i="6" s="1"/>
  <c r="AJ25" i="6" s="1"/>
  <c r="AD37" i="6"/>
  <c r="AE37" i="6" s="1"/>
  <c r="AG37" i="6" s="1"/>
  <c r="AI37" i="6" s="1"/>
  <c r="AJ37" i="6" s="1"/>
  <c r="T24" i="6"/>
  <c r="AC24" i="6" s="1"/>
  <c r="AE24" i="6" s="1"/>
  <c r="AG24" i="6" s="1"/>
  <c r="AI24" i="6" s="1"/>
  <c r="AJ24" i="6" s="1"/>
  <c r="AC36" i="6"/>
  <c r="AE36" i="6" s="1"/>
  <c r="AG36" i="6" s="1"/>
  <c r="AI36" i="6" s="1"/>
  <c r="AJ36" i="6" s="1"/>
  <c r="T26" i="6"/>
  <c r="AC26" i="6" s="1"/>
  <c r="AE26" i="6" s="1"/>
  <c r="AG26" i="6" s="1"/>
  <c r="AI26" i="6" s="1"/>
  <c r="AJ26" i="6" s="1"/>
  <c r="AC38" i="6"/>
  <c r="AE38" i="6" s="1"/>
  <c r="AG38" i="6" s="1"/>
  <c r="AI38" i="6" s="1"/>
  <c r="AJ38" i="6" s="1"/>
  <c r="U29" i="6"/>
  <c r="AD29" i="6" s="1"/>
  <c r="AD41" i="6"/>
  <c r="U137" i="5"/>
  <c r="AD137" i="5" s="1"/>
  <c r="AE137" i="5" s="1"/>
  <c r="AG137" i="5" s="1"/>
  <c r="AI137" i="5" s="1"/>
  <c r="T139" i="5"/>
  <c r="AC139" i="5" s="1"/>
  <c r="AE139" i="5" s="1"/>
  <c r="AG139" i="5" s="1"/>
  <c r="AI139" i="5" s="1"/>
  <c r="AJ139" i="5" s="1"/>
  <c r="AY47" i="6"/>
  <c r="BA47" i="6" s="1"/>
  <c r="AO21" i="6"/>
  <c r="AW21" i="6" s="1"/>
  <c r="AW33" i="6"/>
  <c r="T28" i="6"/>
  <c r="AC28" i="6" s="1"/>
  <c r="AC40" i="6"/>
  <c r="BC48" i="6"/>
  <c r="BK48" i="6"/>
  <c r="AN29" i="6"/>
  <c r="AV29" i="6" s="1"/>
  <c r="AV41" i="6"/>
  <c r="AO26" i="6"/>
  <c r="AW26" i="6" s="1"/>
  <c r="AW38" i="6"/>
  <c r="T29" i="6"/>
  <c r="AC29" i="6" s="1"/>
  <c r="AC41" i="6"/>
  <c r="T22" i="6"/>
  <c r="AC22" i="6" s="1"/>
  <c r="AE22" i="6" s="1"/>
  <c r="AG22" i="6" s="1"/>
  <c r="AI22" i="6" s="1"/>
  <c r="AJ22" i="6" s="1"/>
  <c r="AC34" i="6"/>
  <c r="BD57" i="6"/>
  <c r="BJ57" i="6"/>
  <c r="AO23" i="6"/>
  <c r="AW23" i="6" s="1"/>
  <c r="AW35" i="6"/>
  <c r="U20" i="6"/>
  <c r="AD20" i="6" s="1"/>
  <c r="AD32" i="6"/>
  <c r="AW42" i="6"/>
  <c r="AO30" i="6"/>
  <c r="AW30" i="6" s="1"/>
  <c r="BC51" i="6"/>
  <c r="U27" i="6"/>
  <c r="AD27" i="6" s="1"/>
  <c r="AD39" i="6"/>
  <c r="AY49" i="6"/>
  <c r="BA49" i="6" s="1"/>
  <c r="BC54" i="6"/>
  <c r="BC44" i="6"/>
  <c r="BK61" i="6"/>
  <c r="U31" i="6"/>
  <c r="AD31" i="6" s="1"/>
  <c r="AD43" i="6"/>
  <c r="I136" i="5"/>
  <c r="K136" i="5" s="1"/>
  <c r="M136" i="5" s="1"/>
  <c r="O136" i="5" s="1"/>
  <c r="P136" i="5" s="1"/>
  <c r="I137" i="5"/>
  <c r="K137" i="5" s="1"/>
  <c r="M137" i="5" s="1"/>
  <c r="O137" i="5" s="1"/>
  <c r="I138" i="5"/>
  <c r="AN23" i="6"/>
  <c r="AV23" i="6" s="1"/>
  <c r="AV35" i="6"/>
  <c r="T31" i="6"/>
  <c r="AC31" i="6" s="1"/>
  <c r="AC43" i="6"/>
  <c r="AY45" i="6"/>
  <c r="BA45" i="6" s="1"/>
  <c r="BC59" i="6"/>
  <c r="BK59" i="6"/>
  <c r="AV34" i="6"/>
  <c r="AN22" i="6"/>
  <c r="AV22" i="6" s="1"/>
  <c r="AY50" i="6"/>
  <c r="BA50" i="6" s="1"/>
  <c r="BC66" i="6"/>
  <c r="BK66" i="6"/>
  <c r="AN27" i="6"/>
  <c r="AV27" i="6" s="1"/>
  <c r="AV39" i="6"/>
  <c r="AO25" i="6"/>
  <c r="AW25" i="6" s="1"/>
  <c r="AW37" i="6"/>
  <c r="AN25" i="6"/>
  <c r="AV25" i="6" s="1"/>
  <c r="AV37" i="6"/>
  <c r="AN30" i="6"/>
  <c r="AV30" i="6" s="1"/>
  <c r="AV42" i="6"/>
  <c r="BD64" i="6"/>
  <c r="BJ64" i="6"/>
  <c r="AJ56" i="6"/>
  <c r="AI206" i="6"/>
  <c r="AO28" i="6"/>
  <c r="AW28" i="6" s="1"/>
  <c r="AW40" i="6"/>
  <c r="AV32" i="6"/>
  <c r="AN20" i="6"/>
  <c r="AV20" i="6" s="1"/>
  <c r="BD61" i="6"/>
  <c r="BJ61" i="6"/>
  <c r="AO27" i="6"/>
  <c r="AW27" i="6" s="1"/>
  <c r="AW39" i="6"/>
  <c r="U21" i="6"/>
  <c r="AD21" i="6" s="1"/>
  <c r="AD33" i="6"/>
  <c r="U30" i="6"/>
  <c r="AD30" i="6" s="1"/>
  <c r="AD42" i="6"/>
  <c r="AJ68" i="6"/>
  <c r="T138" i="5"/>
  <c r="AC138" i="5" s="1"/>
  <c r="BC58" i="6"/>
  <c r="BK58" i="6"/>
  <c r="AO29" i="6"/>
  <c r="AW29" i="6" s="1"/>
  <c r="AW41" i="6"/>
  <c r="AN21" i="6"/>
  <c r="AV21" i="6" s="1"/>
  <c r="AV33" i="6"/>
  <c r="AY33" i="6" s="1"/>
  <c r="BA33" i="6" s="1"/>
  <c r="U28" i="6"/>
  <c r="AD28" i="6" s="1"/>
  <c r="AD40" i="6"/>
  <c r="BC67" i="6"/>
  <c r="BK67" i="6"/>
  <c r="AO24" i="6"/>
  <c r="AW24" i="6" s="1"/>
  <c r="AY24" i="6" s="1"/>
  <c r="BA24" i="6" s="1"/>
  <c r="AW36" i="6"/>
  <c r="AY36" i="6" s="1"/>
  <c r="BA36" i="6" s="1"/>
  <c r="T21" i="6"/>
  <c r="AC21" i="6" s="1"/>
  <c r="AC33" i="6"/>
  <c r="BD65" i="6"/>
  <c r="BJ65" i="6"/>
  <c r="AN26" i="6"/>
  <c r="AV26" i="6" s="1"/>
  <c r="AV38" i="6"/>
  <c r="AY38" i="6" s="1"/>
  <c r="BA38" i="6" s="1"/>
  <c r="AO31" i="6"/>
  <c r="AW31" i="6" s="1"/>
  <c r="AW43" i="6"/>
  <c r="AY52" i="6"/>
  <c r="BA52" i="6" s="1"/>
  <c r="AE47" i="6"/>
  <c r="AG47" i="6" s="1"/>
  <c r="AI47" i="6" s="1"/>
  <c r="AJ47" i="6" s="1"/>
  <c r="AE44" i="6"/>
  <c r="AG44" i="6" s="1"/>
  <c r="AI44" i="6" s="1"/>
  <c r="BC63" i="6"/>
  <c r="BK63" i="6"/>
  <c r="AE54" i="6"/>
  <c r="AG54" i="6" s="1"/>
  <c r="AI54" i="6" s="1"/>
  <c r="AJ54" i="6" s="1"/>
  <c r="AE49" i="6"/>
  <c r="AG49" i="6" s="1"/>
  <c r="AI49" i="6" s="1"/>
  <c r="AJ49" i="6" s="1"/>
  <c r="AE50" i="6"/>
  <c r="AG50" i="6" s="1"/>
  <c r="AI50" i="6" s="1"/>
  <c r="AJ50" i="6" s="1"/>
  <c r="AE53" i="6"/>
  <c r="AG53" i="6" s="1"/>
  <c r="AI53" i="6" s="1"/>
  <c r="AJ53" i="6" s="1"/>
  <c r="BD60" i="6"/>
  <c r="BJ60" i="6"/>
  <c r="AJ136" i="6"/>
  <c r="J53" i="4"/>
  <c r="D41" i="4"/>
  <c r="J61" i="4"/>
  <c r="D49" i="4"/>
  <c r="I57" i="4"/>
  <c r="C45" i="4"/>
  <c r="J55" i="4"/>
  <c r="D43" i="4"/>
  <c r="I59" i="4"/>
  <c r="C47" i="4"/>
  <c r="I56" i="4"/>
  <c r="C44" i="4"/>
  <c r="J54" i="4"/>
  <c r="D42" i="4"/>
  <c r="J62" i="4"/>
  <c r="D50" i="4"/>
  <c r="I58" i="4"/>
  <c r="C46" i="4"/>
  <c r="J59" i="4"/>
  <c r="D47" i="4"/>
  <c r="I63" i="4"/>
  <c r="C51" i="4"/>
  <c r="J64" i="4"/>
  <c r="D52" i="4"/>
  <c r="U58" i="5"/>
  <c r="AD58" i="5" s="1"/>
  <c r="AP58" i="5"/>
  <c r="AX58" i="5" s="1"/>
  <c r="D46" i="5"/>
  <c r="J58" i="5"/>
  <c r="AP66" i="5"/>
  <c r="AX66" i="5" s="1"/>
  <c r="D54" i="5"/>
  <c r="U66" i="5"/>
  <c r="AD66" i="5" s="1"/>
  <c r="J66" i="5"/>
  <c r="T62" i="5"/>
  <c r="AC62" i="5" s="1"/>
  <c r="C50" i="5"/>
  <c r="I62" i="5"/>
  <c r="AN62" i="5"/>
  <c r="AV62" i="5" s="1"/>
  <c r="D49" i="5"/>
  <c r="U61" i="5"/>
  <c r="AD61" i="5" s="1"/>
  <c r="AP61" i="5"/>
  <c r="AX61" i="5" s="1"/>
  <c r="J61" i="5"/>
  <c r="D47" i="5"/>
  <c r="U59" i="5"/>
  <c r="AD59" i="5" s="1"/>
  <c r="AP59" i="5"/>
  <c r="AX59" i="5" s="1"/>
  <c r="J59" i="5"/>
  <c r="D55" i="5"/>
  <c r="U67" i="5"/>
  <c r="AD67" i="5" s="1"/>
  <c r="AP67" i="5"/>
  <c r="AX67" i="5" s="1"/>
  <c r="J67" i="5"/>
  <c r="T63" i="5"/>
  <c r="AC63" i="5" s="1"/>
  <c r="AN63" i="5"/>
  <c r="AV63" i="5" s="1"/>
  <c r="C51" i="5"/>
  <c r="I63" i="5"/>
  <c r="D44" i="5"/>
  <c r="J56" i="5"/>
  <c r="AP56" i="5"/>
  <c r="AX56" i="5" s="1"/>
  <c r="U56" i="5"/>
  <c r="AD56" i="5" s="1"/>
  <c r="AP64" i="5"/>
  <c r="AX64" i="5" s="1"/>
  <c r="D52" i="5"/>
  <c r="U64" i="5"/>
  <c r="AD64" i="5" s="1"/>
  <c r="J64" i="5"/>
  <c r="I60" i="5"/>
  <c r="C48" i="5"/>
  <c r="AN60" i="5"/>
  <c r="AV60" i="5" s="1"/>
  <c r="T60" i="5"/>
  <c r="AC60" i="5" s="1"/>
  <c r="D45" i="5"/>
  <c r="AP57" i="5"/>
  <c r="AX57" i="5" s="1"/>
  <c r="U57" i="5"/>
  <c r="AD57" i="5" s="1"/>
  <c r="J57" i="5"/>
  <c r="I57" i="5"/>
  <c r="T57" i="5"/>
  <c r="AC57" i="5" s="1"/>
  <c r="C45" i="5"/>
  <c r="AN57" i="5"/>
  <c r="AV57" i="5" s="1"/>
  <c r="K135" i="4"/>
  <c r="J57" i="4"/>
  <c r="D45" i="4"/>
  <c r="I53" i="4"/>
  <c r="C41" i="4"/>
  <c r="I61" i="4"/>
  <c r="C49" i="4"/>
  <c r="J63" i="4"/>
  <c r="D51" i="4"/>
  <c r="J60" i="4"/>
  <c r="D48" i="4"/>
  <c r="I64" i="4"/>
  <c r="C52" i="4"/>
  <c r="J58" i="4"/>
  <c r="D46" i="4"/>
  <c r="I54" i="4"/>
  <c r="C42" i="4"/>
  <c r="I62" i="4"/>
  <c r="C50" i="4"/>
  <c r="I55" i="4"/>
  <c r="C43" i="4"/>
  <c r="J56" i="4"/>
  <c r="D44" i="4"/>
  <c r="I60" i="4"/>
  <c r="K60" i="4" s="1"/>
  <c r="M60" i="4" s="1"/>
  <c r="O60" i="4" s="1"/>
  <c r="P60" i="4" s="1"/>
  <c r="C48" i="4"/>
  <c r="U62" i="5"/>
  <c r="AD62" i="5" s="1"/>
  <c r="D50" i="5"/>
  <c r="J62" i="5"/>
  <c r="AP62" i="5"/>
  <c r="AX62" i="5" s="1"/>
  <c r="T58" i="5"/>
  <c r="AC58" i="5" s="1"/>
  <c r="C46" i="5"/>
  <c r="I58" i="5"/>
  <c r="AN58" i="5"/>
  <c r="AV58" i="5" s="1"/>
  <c r="C54" i="5"/>
  <c r="T66" i="5"/>
  <c r="AC66" i="5" s="1"/>
  <c r="AN66" i="5"/>
  <c r="AV66" i="5" s="1"/>
  <c r="I66" i="5"/>
  <c r="T61" i="5"/>
  <c r="AC61" i="5" s="1"/>
  <c r="AE61" i="5" s="1"/>
  <c r="AG61" i="5" s="1"/>
  <c r="AI61" i="5" s="1"/>
  <c r="AJ61" i="5" s="1"/>
  <c r="C49" i="5"/>
  <c r="I61" i="5"/>
  <c r="AN61" i="5"/>
  <c r="AV61" i="5" s="1"/>
  <c r="D51" i="5"/>
  <c r="U63" i="5"/>
  <c r="AD63" i="5" s="1"/>
  <c r="J63" i="5"/>
  <c r="AP63" i="5"/>
  <c r="AX63" i="5" s="1"/>
  <c r="T59" i="5"/>
  <c r="AC59" i="5" s="1"/>
  <c r="AE59" i="5" s="1"/>
  <c r="AG59" i="5" s="1"/>
  <c r="AI59" i="5" s="1"/>
  <c r="AJ59" i="5" s="1"/>
  <c r="AN59" i="5"/>
  <c r="AV59" i="5" s="1"/>
  <c r="C47" i="5"/>
  <c r="I59" i="5"/>
  <c r="AN67" i="5"/>
  <c r="AV67" i="5" s="1"/>
  <c r="T67" i="5"/>
  <c r="AC67" i="5" s="1"/>
  <c r="C55" i="5"/>
  <c r="I67" i="5"/>
  <c r="J60" i="5"/>
  <c r="D48" i="5"/>
  <c r="U60" i="5"/>
  <c r="AD60" i="5" s="1"/>
  <c r="AP60" i="5"/>
  <c r="AX60" i="5" s="1"/>
  <c r="T56" i="5"/>
  <c r="AC56" i="5" s="1"/>
  <c r="C44" i="5"/>
  <c r="AN56" i="5"/>
  <c r="AV56" i="5" s="1"/>
  <c r="I56" i="5"/>
  <c r="I64" i="5"/>
  <c r="C52" i="5"/>
  <c r="AN64" i="5"/>
  <c r="AV64" i="5" s="1"/>
  <c r="T64" i="5"/>
  <c r="AC64" i="5" s="1"/>
  <c r="D53" i="5"/>
  <c r="AP65" i="5"/>
  <c r="AX65" i="5" s="1"/>
  <c r="U65" i="5"/>
  <c r="AD65" i="5" s="1"/>
  <c r="J65" i="5"/>
  <c r="T65" i="5"/>
  <c r="AC65" i="5" s="1"/>
  <c r="C53" i="5"/>
  <c r="AN65" i="5"/>
  <c r="AV65" i="5" s="1"/>
  <c r="I65" i="5"/>
  <c r="K65" i="5" s="1"/>
  <c r="M65" i="5" s="1"/>
  <c r="O65" i="5" s="1"/>
  <c r="P65" i="5" s="1"/>
  <c r="K133" i="4"/>
  <c r="K134" i="4"/>
  <c r="K132" i="4"/>
  <c r="AW127" i="6"/>
  <c r="AO139" i="6"/>
  <c r="AW139" i="6" s="1"/>
  <c r="AY139" i="6" s="1"/>
  <c r="BA139" i="6" s="1"/>
  <c r="AJ137" i="6"/>
  <c r="BD138" i="6"/>
  <c r="AV123" i="6"/>
  <c r="AN135" i="6"/>
  <c r="AV135" i="6" s="1"/>
  <c r="AY135" i="6" s="1"/>
  <c r="BA135" i="6" s="1"/>
  <c r="AV124" i="6"/>
  <c r="AN136" i="6"/>
  <c r="AV136" i="6" s="1"/>
  <c r="AY136" i="6" s="1"/>
  <c r="BA136" i="6" s="1"/>
  <c r="A172" i="5"/>
  <c r="B167" i="5"/>
  <c r="A171" i="5"/>
  <c r="A169" i="5"/>
  <c r="A165" i="5"/>
  <c r="A170" i="5"/>
  <c r="B170" i="5"/>
  <c r="B166" i="5"/>
  <c r="B159" i="5"/>
  <c r="AW125" i="5"/>
  <c r="AW137" i="5"/>
  <c r="AY137" i="5" s="1"/>
  <c r="BA137" i="5" s="1"/>
  <c r="A168" i="5"/>
  <c r="A166" i="5"/>
  <c r="A164" i="5"/>
  <c r="B169" i="5"/>
  <c r="B165" i="5"/>
  <c r="A175" i="5"/>
  <c r="A167" i="5"/>
  <c r="A174" i="5"/>
  <c r="B168" i="5"/>
  <c r="B164" i="5"/>
  <c r="A173" i="5"/>
  <c r="J135" i="5"/>
  <c r="K135" i="5" s="1"/>
  <c r="M135" i="5" s="1"/>
  <c r="O135" i="5" s="1"/>
  <c r="P135" i="5" s="1"/>
  <c r="AT135" i="5"/>
  <c r="AX135" i="5" s="1"/>
  <c r="Y135" i="5"/>
  <c r="AE136" i="5"/>
  <c r="AG136" i="5" s="1"/>
  <c r="AI136" i="5" s="1"/>
  <c r="AJ136" i="5" s="1"/>
  <c r="AW97" i="5"/>
  <c r="E29" i="11"/>
  <c r="C31" i="11"/>
  <c r="C33" i="11"/>
  <c r="E30" i="11"/>
  <c r="C29" i="11"/>
  <c r="E31" i="11"/>
  <c r="C32" i="11"/>
  <c r="E32" i="11"/>
  <c r="C30" i="11"/>
  <c r="E33" i="11"/>
  <c r="E42" i="1"/>
  <c r="E43" i="1"/>
  <c r="E41" i="1"/>
  <c r="E44" i="1"/>
  <c r="C42" i="1"/>
  <c r="C43" i="1"/>
  <c r="C41" i="1"/>
  <c r="C44" i="1"/>
  <c r="AG75" i="6"/>
  <c r="AI75" i="6" s="1"/>
  <c r="AJ75" i="6" s="1"/>
  <c r="P86" i="6"/>
  <c r="M86" i="6"/>
  <c r="P96" i="6"/>
  <c r="M96" i="6"/>
  <c r="AG72" i="6"/>
  <c r="AG78" i="6"/>
  <c r="AI78" i="6" s="1"/>
  <c r="AG89" i="6"/>
  <c r="P84" i="6"/>
  <c r="M84" i="6"/>
  <c r="AG87" i="6"/>
  <c r="AI87" i="6" s="1"/>
  <c r="AJ87" i="6" s="1"/>
  <c r="P81" i="6"/>
  <c r="M81" i="6"/>
  <c r="P90" i="6"/>
  <c r="M90" i="6"/>
  <c r="AG88" i="6"/>
  <c r="AI88" i="6" s="1"/>
  <c r="AJ88" i="6" s="1"/>
  <c r="P91" i="6"/>
  <c r="M91" i="6"/>
  <c r="AG82" i="6"/>
  <c r="AI82" i="6" s="1"/>
  <c r="AJ82" i="6" s="1"/>
  <c r="AG84" i="6"/>
  <c r="AI84" i="6" s="1"/>
  <c r="AJ84" i="6" s="1"/>
  <c r="AG76" i="6"/>
  <c r="BK76" i="6" s="1"/>
  <c r="P74" i="6"/>
  <c r="M74" i="6"/>
  <c r="P87" i="6"/>
  <c r="M87" i="6"/>
  <c r="AG91" i="6"/>
  <c r="AI91" i="6" s="1"/>
  <c r="AJ91" i="6" s="1"/>
  <c r="P83" i="6"/>
  <c r="M83" i="6"/>
  <c r="AG74" i="6"/>
  <c r="AI74" i="6" s="1"/>
  <c r="AJ74" i="6" s="1"/>
  <c r="P68" i="6"/>
  <c r="M68" i="6"/>
  <c r="BK68" i="6" s="1"/>
  <c r="AG85" i="6"/>
  <c r="P82" i="6"/>
  <c r="M82" i="6"/>
  <c r="BA73" i="6"/>
  <c r="BC73" i="6" s="1"/>
  <c r="AG79" i="6"/>
  <c r="AI79" i="6" s="1"/>
  <c r="AJ79" i="6" s="1"/>
  <c r="BA70" i="6"/>
  <c r="P78" i="6"/>
  <c r="M78" i="6"/>
  <c r="AG96" i="6"/>
  <c r="BA71" i="6"/>
  <c r="BK71" i="6" s="1"/>
  <c r="P89" i="6"/>
  <c r="M89" i="6"/>
  <c r="P70" i="6"/>
  <c r="M70" i="6"/>
  <c r="P85" i="6"/>
  <c r="M85" i="6"/>
  <c r="AG90" i="6"/>
  <c r="AI90" i="6" s="1"/>
  <c r="AJ90" i="6" s="1"/>
  <c r="AG86" i="6"/>
  <c r="P80" i="6"/>
  <c r="M80" i="6"/>
  <c r="P88" i="6"/>
  <c r="M88" i="6"/>
  <c r="AG77" i="6"/>
  <c r="AI77" i="6" s="1"/>
  <c r="AJ77" i="6" s="1"/>
  <c r="P77" i="6"/>
  <c r="M77" i="6"/>
  <c r="AG70" i="6"/>
  <c r="AI70" i="6" s="1"/>
  <c r="AJ70" i="6" s="1"/>
  <c r="P72" i="6"/>
  <c r="M72" i="6"/>
  <c r="BA78" i="6"/>
  <c r="BA84" i="6"/>
  <c r="BC84" i="6" s="1"/>
  <c r="AN128" i="6"/>
  <c r="AV128" i="6" s="1"/>
  <c r="AV116" i="6"/>
  <c r="AN120" i="6"/>
  <c r="AV108" i="6"/>
  <c r="AY108" i="6" s="1"/>
  <c r="BA108" i="6" s="1"/>
  <c r="U132" i="6"/>
  <c r="AD132" i="6" s="1"/>
  <c r="AD120" i="6"/>
  <c r="AO131" i="6"/>
  <c r="AW131" i="6" s="1"/>
  <c r="AW119" i="6"/>
  <c r="BN110" i="5"/>
  <c r="AE83" i="6"/>
  <c r="BK79" i="6"/>
  <c r="BN117" i="5"/>
  <c r="BN118" i="5"/>
  <c r="BN79" i="5"/>
  <c r="BN99" i="5"/>
  <c r="BN93" i="5"/>
  <c r="BN102" i="5"/>
  <c r="AE94" i="6"/>
  <c r="BC79" i="6"/>
  <c r="AE80" i="6"/>
  <c r="BC89" i="6"/>
  <c r="BC91" i="6"/>
  <c r="BC75" i="6"/>
  <c r="BC82" i="6"/>
  <c r="BC96" i="6"/>
  <c r="AY98" i="6"/>
  <c r="BA98" i="6" s="1"/>
  <c r="I98" i="6"/>
  <c r="K98" i="6" s="1"/>
  <c r="AE98" i="6"/>
  <c r="J132" i="6"/>
  <c r="J110" i="6"/>
  <c r="I93" i="6"/>
  <c r="J124" i="6"/>
  <c r="I104" i="6"/>
  <c r="AE97" i="6"/>
  <c r="J97" i="6"/>
  <c r="K97" i="6" s="1"/>
  <c r="AY97" i="6"/>
  <c r="BA97" i="6" s="1"/>
  <c r="I109" i="6"/>
  <c r="BC87" i="6"/>
  <c r="AY80" i="6"/>
  <c r="BA80" i="6" s="1"/>
  <c r="K94" i="6"/>
  <c r="AE81" i="6"/>
  <c r="BC85" i="6"/>
  <c r="AE108" i="6"/>
  <c r="I108" i="6"/>
  <c r="K108" i="6" s="1"/>
  <c r="BJ68" i="6"/>
  <c r="AY101" i="6"/>
  <c r="BA101" i="6" s="1"/>
  <c r="J101" i="6"/>
  <c r="K101" i="6" s="1"/>
  <c r="AE101" i="6"/>
  <c r="BC74" i="6"/>
  <c r="BC86" i="6"/>
  <c r="I106" i="6"/>
  <c r="AY81" i="6"/>
  <c r="BA81" i="6" s="1"/>
  <c r="AE103" i="6"/>
  <c r="AY103" i="6"/>
  <c r="BA103" i="6" s="1"/>
  <c r="J103" i="6"/>
  <c r="K103" i="6" s="1"/>
  <c r="BC90" i="6"/>
  <c r="AY100" i="6"/>
  <c r="BA100" i="6" s="1"/>
  <c r="AE100" i="6"/>
  <c r="I100" i="6"/>
  <c r="K100" i="6" s="1"/>
  <c r="BD72" i="6"/>
  <c r="BC88" i="6"/>
  <c r="J114" i="6"/>
  <c r="BC77" i="6"/>
  <c r="I111" i="6"/>
  <c r="I125" i="6"/>
  <c r="BC83" i="6"/>
  <c r="J93" i="6"/>
  <c r="AE95" i="6"/>
  <c r="AY95" i="6"/>
  <c r="BA95" i="6" s="1"/>
  <c r="J95" i="6"/>
  <c r="K95" i="6" s="1"/>
  <c r="BK69" i="6"/>
  <c r="BC69" i="6"/>
  <c r="AE99" i="6"/>
  <c r="AY99" i="6"/>
  <c r="BA99" i="6" s="1"/>
  <c r="J99" i="6"/>
  <c r="K99" i="6" s="1"/>
  <c r="J106" i="6"/>
  <c r="AE92" i="6"/>
  <c r="AY92" i="6"/>
  <c r="BA92" i="6" s="1"/>
  <c r="J92" i="6"/>
  <c r="K92" i="6" s="1"/>
  <c r="I107" i="6"/>
  <c r="BC76" i="6"/>
  <c r="AY94" i="6"/>
  <c r="BA94" i="6" s="1"/>
  <c r="B149" i="6"/>
  <c r="B161" i="6" s="1"/>
  <c r="B173" i="6" s="1"/>
  <c r="B185" i="6" s="1"/>
  <c r="B197" i="6" s="1"/>
  <c r="B138" i="6"/>
  <c r="AY102" i="6"/>
  <c r="BA102" i="6" s="1"/>
  <c r="AE102" i="6"/>
  <c r="I102" i="6"/>
  <c r="K102" i="6" s="1"/>
  <c r="I115" i="6"/>
  <c r="BN104" i="5"/>
  <c r="BN114" i="5"/>
  <c r="BN89" i="5"/>
  <c r="BN92" i="5"/>
  <c r="BN88" i="5"/>
  <c r="BN126" i="5"/>
  <c r="BN129" i="5"/>
  <c r="BN121" i="5"/>
  <c r="BN122" i="5"/>
  <c r="BN78" i="5"/>
  <c r="BN101" i="5"/>
  <c r="BN123" i="5"/>
  <c r="BN68" i="5"/>
  <c r="AW77" i="5"/>
  <c r="AW89" i="5"/>
  <c r="AW113" i="5"/>
  <c r="AW101" i="5"/>
  <c r="BN106" i="5"/>
  <c r="BN113" i="5"/>
  <c r="BN111" i="5"/>
  <c r="BN115" i="5"/>
  <c r="AW93" i="5"/>
  <c r="BN116" i="5"/>
  <c r="BN131" i="5"/>
  <c r="AW109" i="5"/>
  <c r="B148" i="5"/>
  <c r="B137" i="5"/>
  <c r="BN80" i="5"/>
  <c r="BN74" i="5"/>
  <c r="BN75" i="5"/>
  <c r="BN133" i="5"/>
  <c r="BN130" i="5"/>
  <c r="BN124" i="5"/>
  <c r="BN119" i="5"/>
  <c r="BN125" i="5"/>
  <c r="BN112" i="5"/>
  <c r="BN81" i="5"/>
  <c r="BN96" i="5"/>
  <c r="BN71" i="5"/>
  <c r="BN105" i="5"/>
  <c r="BN87" i="5"/>
  <c r="BN76" i="5"/>
  <c r="BN86" i="5"/>
  <c r="BN73" i="5"/>
  <c r="BN100" i="5"/>
  <c r="BN83" i="5"/>
  <c r="BN108" i="5"/>
  <c r="AW105" i="5"/>
  <c r="AW72" i="5"/>
  <c r="BN98" i="5"/>
  <c r="BN132" i="5"/>
  <c r="BN90" i="5"/>
  <c r="BN84" i="5"/>
  <c r="BN128" i="5"/>
  <c r="BN134" i="5"/>
  <c r="BN109" i="5"/>
  <c r="BN85" i="5"/>
  <c r="BN97" i="5"/>
  <c r="BN120" i="5"/>
  <c r="BN77" i="5"/>
  <c r="BN91" i="5"/>
  <c r="BN127" i="5"/>
  <c r="BN95" i="5"/>
  <c r="BN70" i="5"/>
  <c r="BN72" i="5"/>
  <c r="AE23" i="6" l="1"/>
  <c r="AG23" i="6" s="1"/>
  <c r="AI23" i="6" s="1"/>
  <c r="AJ23" i="6" s="1"/>
  <c r="AE58" i="5"/>
  <c r="AG58" i="5" s="1"/>
  <c r="AI58" i="5" s="1"/>
  <c r="AJ58" i="5" s="1"/>
  <c r="AY42" i="6"/>
  <c r="BA42" i="6" s="1"/>
  <c r="AY64" i="5"/>
  <c r="BA64" i="5" s="1"/>
  <c r="BC64" i="5" s="1"/>
  <c r="AY66" i="5"/>
  <c r="BA66" i="5" s="1"/>
  <c r="K54" i="4"/>
  <c r="M54" i="4" s="1"/>
  <c r="O54" i="4" s="1"/>
  <c r="P54" i="4" s="1"/>
  <c r="K53" i="4"/>
  <c r="M53" i="4" s="1"/>
  <c r="O53" i="4" s="1"/>
  <c r="AD135" i="5"/>
  <c r="AE135" i="5" s="1"/>
  <c r="AG135" i="5" s="1"/>
  <c r="AI135" i="5" s="1"/>
  <c r="AJ135" i="5" s="1"/>
  <c r="K64" i="4"/>
  <c r="M64" i="4" s="1"/>
  <c r="O64" i="4" s="1"/>
  <c r="P64" i="4" s="1"/>
  <c r="K62" i="4"/>
  <c r="M62" i="4" s="1"/>
  <c r="O62" i="4" s="1"/>
  <c r="P62" i="4" s="1"/>
  <c r="AY20" i="6"/>
  <c r="BA20" i="6" s="1"/>
  <c r="BC20" i="6" s="1"/>
  <c r="AY34" i="6"/>
  <c r="BA34" i="6" s="1"/>
  <c r="AE43" i="6"/>
  <c r="AG43" i="6" s="1"/>
  <c r="AI43" i="6" s="1"/>
  <c r="AJ43" i="6" s="1"/>
  <c r="K57" i="5"/>
  <c r="M57" i="5" s="1"/>
  <c r="O57" i="5" s="1"/>
  <c r="P57" i="5" s="1"/>
  <c r="AY62" i="5"/>
  <c r="BA62" i="5" s="1"/>
  <c r="BC62" i="5" s="1"/>
  <c r="K138" i="5"/>
  <c r="M138" i="5" s="1"/>
  <c r="O138" i="5" s="1"/>
  <c r="P138" i="5" s="1"/>
  <c r="AE138" i="5"/>
  <c r="AG138" i="5" s="1"/>
  <c r="AI138" i="5" s="1"/>
  <c r="BK55" i="6"/>
  <c r="AY30" i="6"/>
  <c r="BA30" i="6" s="1"/>
  <c r="BC30" i="6" s="1"/>
  <c r="BK51" i="6"/>
  <c r="AY32" i="6"/>
  <c r="BA32" i="6" s="1"/>
  <c r="BC32" i="6" s="1"/>
  <c r="BK46" i="6"/>
  <c r="AE29" i="6"/>
  <c r="AG29" i="6" s="1"/>
  <c r="AI29" i="6" s="1"/>
  <c r="AJ29" i="6" s="1"/>
  <c r="AE20" i="6"/>
  <c r="AG20" i="6" s="1"/>
  <c r="AI20" i="6" s="1"/>
  <c r="AJ20" i="6" s="1"/>
  <c r="AY40" i="6"/>
  <c r="BA40" i="6" s="1"/>
  <c r="BC40" i="6" s="1"/>
  <c r="AE67" i="5"/>
  <c r="AG67" i="5" s="1"/>
  <c r="AI67" i="5" s="1"/>
  <c r="AJ67" i="5" s="1"/>
  <c r="K61" i="4"/>
  <c r="M61" i="4" s="1"/>
  <c r="O61" i="4" s="1"/>
  <c r="P61" i="4" s="1"/>
  <c r="AY26" i="6"/>
  <c r="BA26" i="6" s="1"/>
  <c r="BK26" i="6" s="1"/>
  <c r="AY21" i="6"/>
  <c r="BA21" i="6" s="1"/>
  <c r="BC21" i="6" s="1"/>
  <c r="AE21" i="6"/>
  <c r="AG21" i="6" s="1"/>
  <c r="AI21" i="6" s="1"/>
  <c r="AJ21" i="6" s="1"/>
  <c r="AY22" i="6"/>
  <c r="BA22" i="6" s="1"/>
  <c r="BC22" i="6" s="1"/>
  <c r="AY43" i="6"/>
  <c r="BA43" i="6" s="1"/>
  <c r="BC43" i="6" s="1"/>
  <c r="BK54" i="6"/>
  <c r="BC24" i="6"/>
  <c r="BK24" i="6"/>
  <c r="BC36" i="6"/>
  <c r="BK36" i="6"/>
  <c r="BD55" i="6"/>
  <c r="BJ55" i="6"/>
  <c r="BC42" i="6"/>
  <c r="BD46" i="6"/>
  <c r="BJ46" i="6"/>
  <c r="AY29" i="6"/>
  <c r="BA29" i="6" s="1"/>
  <c r="BC38" i="6"/>
  <c r="BK38" i="6"/>
  <c r="BD66" i="6"/>
  <c r="BJ66" i="6"/>
  <c r="BD54" i="6"/>
  <c r="BJ54" i="6"/>
  <c r="AE42" i="6"/>
  <c r="AG42" i="6" s="1"/>
  <c r="AI42" i="6" s="1"/>
  <c r="AJ42" i="6" s="1"/>
  <c r="AY31" i="6"/>
  <c r="BA31" i="6" s="1"/>
  <c r="AE64" i="5"/>
  <c r="AG64" i="5" s="1"/>
  <c r="AI64" i="5" s="1"/>
  <c r="AJ64" i="5" s="1"/>
  <c r="K56" i="5"/>
  <c r="M56" i="5" s="1"/>
  <c r="O56" i="5" s="1"/>
  <c r="P56" i="5" s="1"/>
  <c r="AY61" i="5"/>
  <c r="BA61" i="5" s="1"/>
  <c r="BC61" i="5" s="1"/>
  <c r="AY58" i="5"/>
  <c r="BA58" i="5" s="1"/>
  <c r="BC58" i="5" s="1"/>
  <c r="K59" i="4"/>
  <c r="M59" i="4" s="1"/>
  <c r="O59" i="4" s="1"/>
  <c r="P59" i="4" s="1"/>
  <c r="BC52" i="6"/>
  <c r="BK52" i="6"/>
  <c r="BC26" i="6"/>
  <c r="BD67" i="6"/>
  <c r="BJ67" i="6"/>
  <c r="BD58" i="6"/>
  <c r="BJ58" i="6"/>
  <c r="AE33" i="6"/>
  <c r="AG33" i="6" s="1"/>
  <c r="AI33" i="6" s="1"/>
  <c r="AJ33" i="6" s="1"/>
  <c r="AY37" i="6"/>
  <c r="BA37" i="6" s="1"/>
  <c r="AY39" i="6"/>
  <c r="BA39" i="6" s="1"/>
  <c r="BC50" i="6"/>
  <c r="BK50" i="6"/>
  <c r="BD59" i="6"/>
  <c r="BJ59" i="6"/>
  <c r="AY35" i="6"/>
  <c r="BA35" i="6" s="1"/>
  <c r="BK44" i="6"/>
  <c r="BC49" i="6"/>
  <c r="BK49" i="6"/>
  <c r="BD51" i="6"/>
  <c r="BJ51" i="6"/>
  <c r="BD48" i="6"/>
  <c r="BJ48" i="6"/>
  <c r="AE41" i="6"/>
  <c r="AG41" i="6" s="1"/>
  <c r="AI41" i="6" s="1"/>
  <c r="AJ41" i="6" s="1"/>
  <c r="AE39" i="6"/>
  <c r="AG39" i="6" s="1"/>
  <c r="AI39" i="6" s="1"/>
  <c r="AJ39" i="6" s="1"/>
  <c r="AE30" i="6"/>
  <c r="AG30" i="6" s="1"/>
  <c r="AI30" i="6" s="1"/>
  <c r="AJ30" i="6" s="1"/>
  <c r="AY28" i="6"/>
  <c r="BA28" i="6" s="1"/>
  <c r="BC206" i="6"/>
  <c r="AJ44" i="6"/>
  <c r="AI205" i="6"/>
  <c r="BC34" i="6"/>
  <c r="AE28" i="6"/>
  <c r="AG28" i="6" s="1"/>
  <c r="AI28" i="6" s="1"/>
  <c r="AJ28" i="6" s="1"/>
  <c r="BD53" i="6"/>
  <c r="BJ53" i="6"/>
  <c r="AY67" i="5"/>
  <c r="BA67" i="5" s="1"/>
  <c r="BC67" i="5" s="1"/>
  <c r="BC33" i="6"/>
  <c r="AE31" i="6"/>
  <c r="AG31" i="6" s="1"/>
  <c r="AI31" i="6" s="1"/>
  <c r="AJ31" i="6" s="1"/>
  <c r="AY65" i="5"/>
  <c r="BA65" i="5" s="1"/>
  <c r="BC65" i="5" s="1"/>
  <c r="AE65" i="5"/>
  <c r="AG65" i="5" s="1"/>
  <c r="AI65" i="5" s="1"/>
  <c r="AJ65" i="5" s="1"/>
  <c r="AY56" i="5"/>
  <c r="BA56" i="5" s="1"/>
  <c r="K55" i="4"/>
  <c r="M55" i="4" s="1"/>
  <c r="O55" i="4" s="1"/>
  <c r="P55" i="4" s="1"/>
  <c r="AY57" i="5"/>
  <c r="BA57" i="5" s="1"/>
  <c r="BC57" i="5" s="1"/>
  <c r="K64" i="5"/>
  <c r="M64" i="5" s="1"/>
  <c r="O64" i="5" s="1"/>
  <c r="P64" i="5" s="1"/>
  <c r="AE56" i="5"/>
  <c r="AG56" i="5" s="1"/>
  <c r="AI56" i="5" s="1"/>
  <c r="BD63" i="6"/>
  <c r="BJ63" i="6"/>
  <c r="AY25" i="6"/>
  <c r="BA25" i="6" s="1"/>
  <c r="AY27" i="6"/>
  <c r="BA27" i="6" s="1"/>
  <c r="BC27" i="6" s="1"/>
  <c r="BK22" i="6"/>
  <c r="BC45" i="6"/>
  <c r="BK45" i="6"/>
  <c r="AY23" i="6"/>
  <c r="BA23" i="6" s="1"/>
  <c r="BD44" i="6"/>
  <c r="BJ44" i="6"/>
  <c r="AE34" i="6"/>
  <c r="AG34" i="6" s="1"/>
  <c r="AI34" i="6" s="1"/>
  <c r="AJ34" i="6" s="1"/>
  <c r="AY41" i="6"/>
  <c r="BA41" i="6" s="1"/>
  <c r="AE40" i="6"/>
  <c r="AG40" i="6" s="1"/>
  <c r="AI40" i="6" s="1"/>
  <c r="AJ40" i="6" s="1"/>
  <c r="BC47" i="6"/>
  <c r="BK47" i="6"/>
  <c r="AE27" i="6"/>
  <c r="AG27" i="6" s="1"/>
  <c r="AE32" i="6"/>
  <c r="AG32" i="6" s="1"/>
  <c r="AI32" i="6" s="1"/>
  <c r="AE35" i="6"/>
  <c r="AG35" i="6" s="1"/>
  <c r="AI35" i="6" s="1"/>
  <c r="AJ35" i="6" s="1"/>
  <c r="BK53" i="6"/>
  <c r="P137" i="5"/>
  <c r="AJ137" i="5"/>
  <c r="P53" i="4"/>
  <c r="BC56" i="5"/>
  <c r="C43" i="5"/>
  <c r="I55" i="5"/>
  <c r="T55" i="5"/>
  <c r="AC55" i="5" s="1"/>
  <c r="AN55" i="5"/>
  <c r="AV55" i="5" s="1"/>
  <c r="I47" i="5"/>
  <c r="T47" i="5"/>
  <c r="AC47" i="5" s="1"/>
  <c r="C35" i="5"/>
  <c r="AN47" i="5"/>
  <c r="AV47" i="5" s="1"/>
  <c r="BC66" i="5"/>
  <c r="AE60" i="5"/>
  <c r="AG60" i="5" s="1"/>
  <c r="AI60" i="5" s="1"/>
  <c r="AJ60" i="5" s="1"/>
  <c r="K63" i="5"/>
  <c r="M63" i="5" s="1"/>
  <c r="O63" i="5" s="1"/>
  <c r="P63" i="5" s="1"/>
  <c r="K61" i="5"/>
  <c r="M61" i="5" s="1"/>
  <c r="O61" i="5" s="1"/>
  <c r="P61" i="5" s="1"/>
  <c r="K58" i="5"/>
  <c r="M58" i="5" s="1"/>
  <c r="O58" i="5" s="1"/>
  <c r="P58" i="5" s="1"/>
  <c r="D40" i="4"/>
  <c r="J52" i="4"/>
  <c r="D35" i="4"/>
  <c r="J47" i="4"/>
  <c r="D38" i="4"/>
  <c r="J50" i="4"/>
  <c r="C32" i="4"/>
  <c r="I44" i="4"/>
  <c r="D31" i="4"/>
  <c r="J43" i="4"/>
  <c r="D37" i="4"/>
  <c r="J49" i="4"/>
  <c r="T53" i="5"/>
  <c r="AC53" i="5" s="1"/>
  <c r="C41" i="5"/>
  <c r="AN53" i="5"/>
  <c r="AV53" i="5" s="1"/>
  <c r="I53" i="5"/>
  <c r="C40" i="5"/>
  <c r="T52" i="5"/>
  <c r="AC52" i="5" s="1"/>
  <c r="AN52" i="5"/>
  <c r="AV52" i="5" s="1"/>
  <c r="I52" i="5"/>
  <c r="C32" i="5"/>
  <c r="T44" i="5"/>
  <c r="AC44" i="5" s="1"/>
  <c r="AN44" i="5"/>
  <c r="AV44" i="5" s="1"/>
  <c r="I44" i="5"/>
  <c r="D36" i="5"/>
  <c r="U48" i="5"/>
  <c r="AD48" i="5" s="1"/>
  <c r="AP48" i="5"/>
  <c r="AX48" i="5" s="1"/>
  <c r="J48" i="5"/>
  <c r="C37" i="5"/>
  <c r="AN49" i="5"/>
  <c r="AV49" i="5" s="1"/>
  <c r="T49" i="5"/>
  <c r="AC49" i="5" s="1"/>
  <c r="I49" i="5"/>
  <c r="C34" i="5"/>
  <c r="T46" i="5"/>
  <c r="AC46" i="5" s="1"/>
  <c r="AN46" i="5"/>
  <c r="AV46" i="5" s="1"/>
  <c r="I46" i="5"/>
  <c r="D38" i="5"/>
  <c r="U50" i="5"/>
  <c r="AD50" i="5" s="1"/>
  <c r="AP50" i="5"/>
  <c r="AX50" i="5" s="1"/>
  <c r="J50" i="5"/>
  <c r="D32" i="4"/>
  <c r="J44" i="4"/>
  <c r="C38" i="4"/>
  <c r="I50" i="4"/>
  <c r="D34" i="4"/>
  <c r="J46" i="4"/>
  <c r="D36" i="4"/>
  <c r="J48" i="4"/>
  <c r="C37" i="4"/>
  <c r="I49" i="4"/>
  <c r="D33" i="4"/>
  <c r="J45" i="4"/>
  <c r="AN45" i="5"/>
  <c r="AV45" i="5" s="1"/>
  <c r="T45" i="5"/>
  <c r="AC45" i="5" s="1"/>
  <c r="C33" i="5"/>
  <c r="I45" i="5"/>
  <c r="AE57" i="5"/>
  <c r="AG57" i="5" s="1"/>
  <c r="AI57" i="5" s="1"/>
  <c r="AJ57" i="5" s="1"/>
  <c r="AY60" i="5"/>
  <c r="BA60" i="5" s="1"/>
  <c r="I51" i="5"/>
  <c r="C39" i="5"/>
  <c r="AN51" i="5"/>
  <c r="AV51" i="5" s="1"/>
  <c r="T51" i="5"/>
  <c r="AC51" i="5" s="1"/>
  <c r="AY59" i="5"/>
  <c r="BA59" i="5" s="1"/>
  <c r="K62" i="5"/>
  <c r="M62" i="5" s="1"/>
  <c r="O62" i="5" s="1"/>
  <c r="P62" i="5" s="1"/>
  <c r="AE66" i="5"/>
  <c r="AG66" i="5" s="1"/>
  <c r="AI66" i="5" s="1"/>
  <c r="AJ66" i="5" s="1"/>
  <c r="D34" i="5"/>
  <c r="J46" i="5"/>
  <c r="U46" i="5"/>
  <c r="AD46" i="5" s="1"/>
  <c r="AP46" i="5"/>
  <c r="AX46" i="5" s="1"/>
  <c r="K56" i="4"/>
  <c r="M56" i="4" s="1"/>
  <c r="O56" i="4" s="1"/>
  <c r="P56" i="4" s="1"/>
  <c r="D41" i="5"/>
  <c r="U53" i="5"/>
  <c r="AD53" i="5" s="1"/>
  <c r="AP53" i="5"/>
  <c r="AX53" i="5" s="1"/>
  <c r="J53" i="5"/>
  <c r="D39" i="5"/>
  <c r="AP51" i="5"/>
  <c r="AX51" i="5" s="1"/>
  <c r="U51" i="5"/>
  <c r="AD51" i="5" s="1"/>
  <c r="J51" i="5"/>
  <c r="C42" i="5"/>
  <c r="T54" i="5"/>
  <c r="AC54" i="5" s="1"/>
  <c r="AN54" i="5"/>
  <c r="AV54" i="5" s="1"/>
  <c r="I54" i="5"/>
  <c r="C36" i="5"/>
  <c r="T48" i="5"/>
  <c r="AC48" i="5" s="1"/>
  <c r="AN48" i="5"/>
  <c r="AV48" i="5" s="1"/>
  <c r="I48" i="5"/>
  <c r="D40" i="5"/>
  <c r="AP52" i="5"/>
  <c r="AX52" i="5" s="1"/>
  <c r="U52" i="5"/>
  <c r="AD52" i="5" s="1"/>
  <c r="J52" i="5"/>
  <c r="AY63" i="5"/>
  <c r="BA63" i="5" s="1"/>
  <c r="C38" i="5"/>
  <c r="T50" i="5"/>
  <c r="AC50" i="5" s="1"/>
  <c r="AN50" i="5"/>
  <c r="AV50" i="5" s="1"/>
  <c r="I50" i="5"/>
  <c r="D42" i="5"/>
  <c r="U54" i="5"/>
  <c r="AD54" i="5" s="1"/>
  <c r="AP54" i="5"/>
  <c r="AX54" i="5" s="1"/>
  <c r="J54" i="5"/>
  <c r="C39" i="4"/>
  <c r="I51" i="4"/>
  <c r="C34" i="4"/>
  <c r="I46" i="4"/>
  <c r="D30" i="4"/>
  <c r="J42" i="4"/>
  <c r="C35" i="4"/>
  <c r="I47" i="4"/>
  <c r="C33" i="4"/>
  <c r="I45" i="4"/>
  <c r="D29" i="4"/>
  <c r="J41" i="4"/>
  <c r="K67" i="5"/>
  <c r="M67" i="5" s="1"/>
  <c r="O67" i="5" s="1"/>
  <c r="P67" i="5" s="1"/>
  <c r="K59" i="5"/>
  <c r="M59" i="5" s="1"/>
  <c r="O59" i="5" s="1"/>
  <c r="P59" i="5" s="1"/>
  <c r="BK61" i="5"/>
  <c r="K66" i="5"/>
  <c r="M66" i="5" s="1"/>
  <c r="O66" i="5" s="1"/>
  <c r="P66" i="5" s="1"/>
  <c r="C36" i="4"/>
  <c r="I48" i="4"/>
  <c r="C31" i="4"/>
  <c r="I43" i="4"/>
  <c r="C30" i="4"/>
  <c r="I42" i="4"/>
  <c r="K42" i="4" s="1"/>
  <c r="M42" i="4" s="1"/>
  <c r="O42" i="4" s="1"/>
  <c r="P42" i="4" s="1"/>
  <c r="C40" i="4"/>
  <c r="I52" i="4"/>
  <c r="D39" i="4"/>
  <c r="J51" i="4"/>
  <c r="C29" i="4"/>
  <c r="I41" i="4"/>
  <c r="D33" i="5"/>
  <c r="J45" i="5"/>
  <c r="U45" i="5"/>
  <c r="AD45" i="5" s="1"/>
  <c r="AP45" i="5"/>
  <c r="AX45" i="5" s="1"/>
  <c r="K60" i="5"/>
  <c r="M60" i="5" s="1"/>
  <c r="O60" i="5" s="1"/>
  <c r="P60" i="5" s="1"/>
  <c r="D32" i="5"/>
  <c r="U44" i="5"/>
  <c r="AD44" i="5" s="1"/>
  <c r="AE44" i="5" s="1"/>
  <c r="AG44" i="5" s="1"/>
  <c r="AI44" i="5" s="1"/>
  <c r="AP44" i="5"/>
  <c r="AX44" i="5" s="1"/>
  <c r="J44" i="5"/>
  <c r="AE63" i="5"/>
  <c r="AG63" i="5" s="1"/>
  <c r="AI63" i="5" s="1"/>
  <c r="AJ63" i="5" s="1"/>
  <c r="J55" i="5"/>
  <c r="AP55" i="5"/>
  <c r="AX55" i="5" s="1"/>
  <c r="U55" i="5"/>
  <c r="AD55" i="5" s="1"/>
  <c r="D43" i="5"/>
  <c r="AP47" i="5"/>
  <c r="AX47" i="5" s="1"/>
  <c r="J47" i="5"/>
  <c r="D35" i="5"/>
  <c r="U47" i="5"/>
  <c r="AD47" i="5" s="1"/>
  <c r="AP49" i="5"/>
  <c r="AX49" i="5" s="1"/>
  <c r="U49" i="5"/>
  <c r="AD49" i="5" s="1"/>
  <c r="D37" i="5"/>
  <c r="J49" i="5"/>
  <c r="AE62" i="5"/>
  <c r="AG62" i="5" s="1"/>
  <c r="AI62" i="5" s="1"/>
  <c r="AJ62" i="5" s="1"/>
  <c r="K63" i="4"/>
  <c r="M63" i="4" s="1"/>
  <c r="O63" i="4" s="1"/>
  <c r="P63" i="4" s="1"/>
  <c r="K58" i="4"/>
  <c r="M58" i="4" s="1"/>
  <c r="O58" i="4" s="1"/>
  <c r="P58" i="4" s="1"/>
  <c r="K57" i="4"/>
  <c r="M57" i="4" s="1"/>
  <c r="O57" i="4" s="1"/>
  <c r="P57" i="4" s="1"/>
  <c r="BK139" i="6"/>
  <c r="BC139" i="6"/>
  <c r="BC135" i="6"/>
  <c r="BK135" i="6"/>
  <c r="BC136" i="6"/>
  <c r="BK136" i="6"/>
  <c r="E41" i="11"/>
  <c r="AJ138" i="5"/>
  <c r="BC137" i="5"/>
  <c r="BK137" i="5"/>
  <c r="A185" i="5"/>
  <c r="B180" i="5"/>
  <c r="A180" i="5"/>
  <c r="B178" i="5"/>
  <c r="A182" i="5"/>
  <c r="A181" i="5"/>
  <c r="B179" i="5"/>
  <c r="B160" i="5"/>
  <c r="A179" i="5"/>
  <c r="B177" i="5"/>
  <c r="A176" i="5"/>
  <c r="A184" i="5"/>
  <c r="B176" i="5"/>
  <c r="A186" i="5"/>
  <c r="B182" i="5"/>
  <c r="A177" i="5"/>
  <c r="A183" i="5"/>
  <c r="A187" i="5"/>
  <c r="B181" i="5"/>
  <c r="A178" i="5"/>
  <c r="B171" i="5"/>
  <c r="C42" i="11"/>
  <c r="C43" i="11"/>
  <c r="E43" i="11"/>
  <c r="E42" i="11"/>
  <c r="BK78" i="6"/>
  <c r="C41" i="11"/>
  <c r="E44" i="11"/>
  <c r="BK88" i="6"/>
  <c r="C44" i="11"/>
  <c r="BK75" i="6"/>
  <c r="BK82" i="6"/>
  <c r="BK87" i="6"/>
  <c r="BK90" i="6"/>
  <c r="BC71" i="6"/>
  <c r="BJ71" i="6" s="1"/>
  <c r="BC78" i="6"/>
  <c r="BD78" i="6" s="1"/>
  <c r="BK77" i="6"/>
  <c r="BK86" i="6"/>
  <c r="AI76" i="6"/>
  <c r="AJ76" i="6" s="1"/>
  <c r="BK70" i="6"/>
  <c r="BK96" i="6"/>
  <c r="BK89" i="6"/>
  <c r="BK85" i="6"/>
  <c r="BK72" i="6"/>
  <c r="BJ79" i="6"/>
  <c r="AJ78" i="6"/>
  <c r="BD84" i="6"/>
  <c r="BJ84" i="6"/>
  <c r="BD73" i="6"/>
  <c r="BJ73" i="6"/>
  <c r="P100" i="6"/>
  <c r="M100" i="6"/>
  <c r="P99" i="6"/>
  <c r="M99" i="6"/>
  <c r="AG100" i="6"/>
  <c r="P103" i="6"/>
  <c r="M103" i="6"/>
  <c r="BK74" i="6"/>
  <c r="BK84" i="6"/>
  <c r="AG108" i="6"/>
  <c r="AI108" i="6" s="1"/>
  <c r="AJ108" i="6" s="1"/>
  <c r="P94" i="6"/>
  <c r="M94" i="6"/>
  <c r="P97" i="6"/>
  <c r="M97" i="6"/>
  <c r="BK91" i="6"/>
  <c r="AG80" i="6"/>
  <c r="BK80" i="6" s="1"/>
  <c r="BK73" i="6"/>
  <c r="AI86" i="6"/>
  <c r="AJ86" i="6" s="1"/>
  <c r="AI96" i="6"/>
  <c r="AJ96" i="6" s="1"/>
  <c r="BC70" i="6"/>
  <c r="AI85" i="6"/>
  <c r="AJ85" i="6" s="1"/>
  <c r="AI89" i="6"/>
  <c r="AJ89" i="6" s="1"/>
  <c r="AI72" i="6"/>
  <c r="AI207" i="6" s="1"/>
  <c r="AG95" i="6"/>
  <c r="AI95" i="6" s="1"/>
  <c r="AJ95" i="6" s="1"/>
  <c r="AG81" i="6"/>
  <c r="AI81" i="6" s="1"/>
  <c r="AJ81" i="6" s="1"/>
  <c r="AG94" i="6"/>
  <c r="AI94" i="6" s="1"/>
  <c r="AJ94" i="6" s="1"/>
  <c r="AG92" i="6"/>
  <c r="P95" i="6"/>
  <c r="M95" i="6"/>
  <c r="AG101" i="6"/>
  <c r="AI101" i="6" s="1"/>
  <c r="AJ101" i="6" s="1"/>
  <c r="AG97" i="6"/>
  <c r="AI97" i="6" s="1"/>
  <c r="AJ97" i="6" s="1"/>
  <c r="AG102" i="6"/>
  <c r="AI102" i="6" s="1"/>
  <c r="AJ102" i="6" s="1"/>
  <c r="P92" i="6"/>
  <c r="M92" i="6"/>
  <c r="P98" i="6"/>
  <c r="M98" i="6"/>
  <c r="AG83" i="6"/>
  <c r="AI83" i="6" s="1"/>
  <c r="P102" i="6"/>
  <c r="M102" i="6"/>
  <c r="AG99" i="6"/>
  <c r="AI99" i="6" s="1"/>
  <c r="AJ99" i="6" s="1"/>
  <c r="AG103" i="6"/>
  <c r="P101" i="6"/>
  <c r="M101" i="6"/>
  <c r="P108" i="6"/>
  <c r="M108" i="6"/>
  <c r="AG98" i="6"/>
  <c r="AI98" i="6" s="1"/>
  <c r="AJ98" i="6" s="1"/>
  <c r="AV120" i="6"/>
  <c r="AY120" i="6" s="1"/>
  <c r="BA120" i="6" s="1"/>
  <c r="AN132" i="6"/>
  <c r="AV132" i="6" s="1"/>
  <c r="BD79" i="6"/>
  <c r="AE106" i="6"/>
  <c r="K106" i="6"/>
  <c r="BC95" i="6"/>
  <c r="BC97" i="6"/>
  <c r="B139" i="6"/>
  <c r="B151" i="6" s="1"/>
  <c r="B163" i="6" s="1"/>
  <c r="B175" i="6" s="1"/>
  <c r="B187" i="6" s="1"/>
  <c r="B199" i="6" s="1"/>
  <c r="B150" i="6"/>
  <c r="B162" i="6" s="1"/>
  <c r="B174" i="6" s="1"/>
  <c r="B186" i="6" s="1"/>
  <c r="B198" i="6" s="1"/>
  <c r="I119" i="6"/>
  <c r="BD77" i="6"/>
  <c r="BJ77" i="6"/>
  <c r="AY112" i="6"/>
  <c r="BA112" i="6" s="1"/>
  <c r="AE112" i="6"/>
  <c r="I112" i="6"/>
  <c r="K112" i="6" s="1"/>
  <c r="J115" i="6"/>
  <c r="AY115" i="6"/>
  <c r="BA115" i="6" s="1"/>
  <c r="AE115" i="6"/>
  <c r="BD85" i="6"/>
  <c r="I105" i="6"/>
  <c r="BD82" i="6"/>
  <c r="BJ82" i="6"/>
  <c r="I127" i="6"/>
  <c r="BD76" i="6"/>
  <c r="BD69" i="6"/>
  <c r="BJ69" i="6"/>
  <c r="I123" i="6"/>
  <c r="BD86" i="6"/>
  <c r="BJ74" i="6"/>
  <c r="BD74" i="6"/>
  <c r="BC108" i="6"/>
  <c r="AE93" i="6"/>
  <c r="BC98" i="6"/>
  <c r="K115" i="6"/>
  <c r="AY114" i="6"/>
  <c r="BA114" i="6" s="1"/>
  <c r="AE114" i="6"/>
  <c r="I114" i="6"/>
  <c r="K114" i="6" s="1"/>
  <c r="AY104" i="6"/>
  <c r="BA104" i="6" s="1"/>
  <c r="AE104" i="6"/>
  <c r="J104" i="6"/>
  <c r="K104" i="6" s="1"/>
  <c r="AE107" i="6"/>
  <c r="AY107" i="6"/>
  <c r="BA107" i="6" s="1"/>
  <c r="J107" i="6"/>
  <c r="K107" i="6" s="1"/>
  <c r="J105" i="6"/>
  <c r="BD83" i="6"/>
  <c r="J126" i="6"/>
  <c r="BC100" i="6"/>
  <c r="BC81" i="6"/>
  <c r="AY106" i="6"/>
  <c r="BA106" i="6" s="1"/>
  <c r="BC80" i="6"/>
  <c r="AY93" i="6"/>
  <c r="BA93" i="6" s="1"/>
  <c r="AY110" i="6"/>
  <c r="BA110" i="6" s="1"/>
  <c r="AE110" i="6"/>
  <c r="I110" i="6"/>
  <c r="K110" i="6" s="1"/>
  <c r="BD96" i="6"/>
  <c r="BD89" i="6"/>
  <c r="BC94" i="6"/>
  <c r="J118" i="6"/>
  <c r="BC103" i="6"/>
  <c r="BD87" i="6"/>
  <c r="BJ87" i="6"/>
  <c r="BD91" i="6"/>
  <c r="BJ91" i="6"/>
  <c r="BC102" i="6"/>
  <c r="BC92" i="6"/>
  <c r="AE111" i="6"/>
  <c r="AY111" i="6"/>
  <c r="BA111" i="6" s="1"/>
  <c r="J111" i="6"/>
  <c r="K111" i="6" s="1"/>
  <c r="BJ88" i="6"/>
  <c r="BD88" i="6"/>
  <c r="BD90" i="6"/>
  <c r="BJ90" i="6"/>
  <c r="BC99" i="6"/>
  <c r="I118" i="6"/>
  <c r="K118" i="6" s="1"/>
  <c r="AE113" i="6"/>
  <c r="AY113" i="6"/>
  <c r="BA113" i="6" s="1"/>
  <c r="J113" i="6"/>
  <c r="K113" i="6" s="1"/>
  <c r="AE120" i="6"/>
  <c r="I120" i="6"/>
  <c r="K120" i="6" s="1"/>
  <c r="BC101" i="6"/>
  <c r="I121" i="6"/>
  <c r="AE109" i="6"/>
  <c r="AY109" i="6"/>
  <c r="BA109" i="6" s="1"/>
  <c r="J109" i="6"/>
  <c r="K109" i="6" s="1"/>
  <c r="I116" i="6"/>
  <c r="K93" i="6"/>
  <c r="J122" i="6"/>
  <c r="BD75" i="6"/>
  <c r="BJ75" i="6"/>
  <c r="AW129" i="5"/>
  <c r="AW117" i="5"/>
  <c r="B149" i="5"/>
  <c r="B138" i="5"/>
  <c r="AW133" i="5"/>
  <c r="AW121" i="5"/>
  <c r="AW84" i="5"/>
  <c r="AW68" i="5"/>
  <c r="AW76" i="5"/>
  <c r="BK21" i="6" l="1"/>
  <c r="BK43" i="6"/>
  <c r="AE52" i="5"/>
  <c r="AG52" i="5" s="1"/>
  <c r="AI52" i="5" s="1"/>
  <c r="AJ52" i="5" s="1"/>
  <c r="K50" i="4"/>
  <c r="M50" i="4" s="1"/>
  <c r="O50" i="4" s="1"/>
  <c r="P50" i="4" s="1"/>
  <c r="K47" i="5"/>
  <c r="M47" i="5" s="1"/>
  <c r="O47" i="5" s="1"/>
  <c r="P47" i="5" s="1"/>
  <c r="K52" i="4"/>
  <c r="M52" i="4" s="1"/>
  <c r="O52" i="4" s="1"/>
  <c r="P52" i="4" s="1"/>
  <c r="K43" i="4"/>
  <c r="M43" i="4" s="1"/>
  <c r="O43" i="4" s="1"/>
  <c r="P43" i="4" s="1"/>
  <c r="K46" i="4"/>
  <c r="M46" i="4" s="1"/>
  <c r="O46" i="4" s="1"/>
  <c r="P46" i="4" s="1"/>
  <c r="BK64" i="5"/>
  <c r="BK65" i="5"/>
  <c r="K45" i="5"/>
  <c r="M45" i="5" s="1"/>
  <c r="O45" i="5" s="1"/>
  <c r="P45" i="5" s="1"/>
  <c r="K46" i="5"/>
  <c r="M46" i="5" s="1"/>
  <c r="O46" i="5" s="1"/>
  <c r="P46" i="5" s="1"/>
  <c r="K49" i="5"/>
  <c r="M49" i="5" s="1"/>
  <c r="O49" i="5" s="1"/>
  <c r="P49" i="5" s="1"/>
  <c r="K53" i="5"/>
  <c r="M53" i="5" s="1"/>
  <c r="O53" i="5" s="1"/>
  <c r="P53" i="5" s="1"/>
  <c r="AY45" i="5"/>
  <c r="BA45" i="5" s="1"/>
  <c r="BC45" i="5" s="1"/>
  <c r="AE47" i="5"/>
  <c r="AG47" i="5" s="1"/>
  <c r="AI47" i="5" s="1"/>
  <c r="AJ47" i="5" s="1"/>
  <c r="K55" i="5"/>
  <c r="M55" i="5" s="1"/>
  <c r="O55" i="5" s="1"/>
  <c r="P55" i="5" s="1"/>
  <c r="BK20" i="6"/>
  <c r="BC207" i="6"/>
  <c r="AY54" i="5"/>
  <c r="BA54" i="5" s="1"/>
  <c r="BC54" i="5" s="1"/>
  <c r="BK32" i="6"/>
  <c r="BC208" i="6"/>
  <c r="BK56" i="5"/>
  <c r="BK33" i="6"/>
  <c r="K50" i="5"/>
  <c r="M50" i="5" s="1"/>
  <c r="O50" i="5" s="1"/>
  <c r="P50" i="5" s="1"/>
  <c r="K44" i="5"/>
  <c r="M44" i="5" s="1"/>
  <c r="O44" i="5" s="1"/>
  <c r="P44" i="5" s="1"/>
  <c r="BD22" i="6"/>
  <c r="BJ22" i="6"/>
  <c r="BC28" i="6"/>
  <c r="BK28" i="6"/>
  <c r="BC39" i="6"/>
  <c r="BK39" i="6"/>
  <c r="BR67" i="6"/>
  <c r="BD36" i="6"/>
  <c r="BJ36" i="6"/>
  <c r="K41" i="4"/>
  <c r="M41" i="4" s="1"/>
  <c r="O41" i="4" s="1"/>
  <c r="P41" i="4" s="1"/>
  <c r="BK58" i="5"/>
  <c r="K52" i="5"/>
  <c r="M52" i="5" s="1"/>
  <c r="O52" i="5" s="1"/>
  <c r="P52" i="5" s="1"/>
  <c r="BD47" i="6"/>
  <c r="BJ47" i="6"/>
  <c r="BD27" i="6"/>
  <c r="AJ56" i="5"/>
  <c r="AI206" i="5"/>
  <c r="BR64" i="6"/>
  <c r="BD49" i="6"/>
  <c r="BJ49" i="6"/>
  <c r="BC37" i="6"/>
  <c r="BK37" i="6"/>
  <c r="BJ206" i="6"/>
  <c r="BD32" i="6"/>
  <c r="BJ32" i="6"/>
  <c r="BD43" i="6"/>
  <c r="BJ43" i="6"/>
  <c r="BK42" i="6"/>
  <c r="BR66" i="6"/>
  <c r="AJ44" i="5"/>
  <c r="AE51" i="5"/>
  <c r="AG51" i="5" s="1"/>
  <c r="AI51" i="5" s="1"/>
  <c r="AJ51" i="5" s="1"/>
  <c r="AJ32" i="6"/>
  <c r="AI204" i="6"/>
  <c r="BC205" i="6"/>
  <c r="BD45" i="6"/>
  <c r="BJ45" i="6"/>
  <c r="BC25" i="6"/>
  <c r="BK25" i="6"/>
  <c r="BD33" i="6"/>
  <c r="BJ33" i="6"/>
  <c r="BK34" i="6"/>
  <c r="BR65" i="6"/>
  <c r="BK30" i="6"/>
  <c r="BC29" i="6"/>
  <c r="BK29" i="6"/>
  <c r="BD42" i="6"/>
  <c r="BJ42" i="6"/>
  <c r="BD24" i="6"/>
  <c r="BJ24" i="6"/>
  <c r="BC23" i="6"/>
  <c r="BK23" i="6"/>
  <c r="BD40" i="6"/>
  <c r="BJ40" i="6"/>
  <c r="BD20" i="6"/>
  <c r="BJ20" i="6"/>
  <c r="K48" i="5"/>
  <c r="M48" i="5" s="1"/>
  <c r="O48" i="5" s="1"/>
  <c r="P48" i="5" s="1"/>
  <c r="BR68" i="6"/>
  <c r="BD52" i="6"/>
  <c r="BJ52" i="6"/>
  <c r="AY52" i="5"/>
  <c r="BA52" i="5" s="1"/>
  <c r="BC52" i="5" s="1"/>
  <c r="BK27" i="6"/>
  <c r="AI27" i="6"/>
  <c r="BC41" i="6"/>
  <c r="BK41" i="6"/>
  <c r="BD34" i="6"/>
  <c r="BJ34" i="6"/>
  <c r="BC35" i="6"/>
  <c r="BK35" i="6"/>
  <c r="BD50" i="6"/>
  <c r="BJ50" i="6"/>
  <c r="BD21" i="6"/>
  <c r="BJ21" i="6"/>
  <c r="BD26" i="6"/>
  <c r="BJ26" i="6"/>
  <c r="BC31" i="6"/>
  <c r="BK31" i="6"/>
  <c r="BK40" i="6"/>
  <c r="BD30" i="6"/>
  <c r="BJ30" i="6"/>
  <c r="BD38" i="6"/>
  <c r="BJ38" i="6"/>
  <c r="O206" i="5"/>
  <c r="BR69" i="6"/>
  <c r="O203" i="4"/>
  <c r="BJ61" i="5"/>
  <c r="BD61" i="5"/>
  <c r="BD67" i="5"/>
  <c r="BJ67" i="5"/>
  <c r="T39" i="5"/>
  <c r="AC39" i="5" s="1"/>
  <c r="I39" i="5"/>
  <c r="AN39" i="5"/>
  <c r="AV39" i="5" s="1"/>
  <c r="C27" i="5"/>
  <c r="BD66" i="5"/>
  <c r="BJ66" i="5"/>
  <c r="BJ64" i="5"/>
  <c r="BD64" i="5"/>
  <c r="C17" i="4"/>
  <c r="I17" i="4" s="1"/>
  <c r="I29" i="4"/>
  <c r="C28" i="4"/>
  <c r="I28" i="4" s="1"/>
  <c r="I40" i="4"/>
  <c r="C19" i="4"/>
  <c r="I19" i="4" s="1"/>
  <c r="I31" i="4"/>
  <c r="BD58" i="5"/>
  <c r="BJ58" i="5"/>
  <c r="K45" i="4"/>
  <c r="M45" i="4" s="1"/>
  <c r="O45" i="4" s="1"/>
  <c r="P45" i="4" s="1"/>
  <c r="K51" i="4"/>
  <c r="M51" i="4" s="1"/>
  <c r="O51" i="4" s="1"/>
  <c r="P51" i="4" s="1"/>
  <c r="AE54" i="5"/>
  <c r="AG54" i="5" s="1"/>
  <c r="AI54" i="5" s="1"/>
  <c r="AJ54" i="5" s="1"/>
  <c r="BK67" i="5"/>
  <c r="U41" i="5"/>
  <c r="AD41" i="5" s="1"/>
  <c r="AP41" i="5"/>
  <c r="AX41" i="5" s="1"/>
  <c r="D29" i="5"/>
  <c r="J41" i="5"/>
  <c r="BK59" i="5"/>
  <c r="BC59" i="5"/>
  <c r="K51" i="5"/>
  <c r="M51" i="5" s="1"/>
  <c r="O51" i="5" s="1"/>
  <c r="P51" i="5" s="1"/>
  <c r="I33" i="5"/>
  <c r="C21" i="5"/>
  <c r="AN33" i="5"/>
  <c r="AV33" i="5" s="1"/>
  <c r="T33" i="5"/>
  <c r="AC33" i="5" s="1"/>
  <c r="D21" i="4"/>
  <c r="J21" i="4" s="1"/>
  <c r="J33" i="4"/>
  <c r="D24" i="4"/>
  <c r="J24" i="4" s="1"/>
  <c r="J36" i="4"/>
  <c r="C26" i="4"/>
  <c r="I26" i="4" s="1"/>
  <c r="I38" i="4"/>
  <c r="AY50" i="5"/>
  <c r="BA50" i="5" s="1"/>
  <c r="AY46" i="5"/>
  <c r="BA46" i="5" s="1"/>
  <c r="AE49" i="5"/>
  <c r="AG49" i="5" s="1"/>
  <c r="AI49" i="5" s="1"/>
  <c r="AJ49" i="5" s="1"/>
  <c r="AY48" i="5"/>
  <c r="BA48" i="5" s="1"/>
  <c r="AY44" i="5"/>
  <c r="BA44" i="5" s="1"/>
  <c r="AY53" i="5"/>
  <c r="BA53" i="5" s="1"/>
  <c r="D25" i="4"/>
  <c r="J25" i="4" s="1"/>
  <c r="J37" i="4"/>
  <c r="C20" i="4"/>
  <c r="I20" i="4" s="1"/>
  <c r="I32" i="4"/>
  <c r="D23" i="4"/>
  <c r="J23" i="4" s="1"/>
  <c r="J35" i="4"/>
  <c r="BK62" i="5"/>
  <c r="BK66" i="5"/>
  <c r="C31" i="5"/>
  <c r="T43" i="5"/>
  <c r="AC43" i="5" s="1"/>
  <c r="I43" i="5"/>
  <c r="AN43" i="5"/>
  <c r="AV43" i="5" s="1"/>
  <c r="D17" i="4"/>
  <c r="J17" i="4" s="1"/>
  <c r="J29" i="4"/>
  <c r="C22" i="4"/>
  <c r="I22" i="4" s="1"/>
  <c r="I34" i="4"/>
  <c r="D31" i="5"/>
  <c r="J43" i="5"/>
  <c r="AP43" i="5"/>
  <c r="AX43" i="5" s="1"/>
  <c r="U43" i="5"/>
  <c r="AD43" i="5" s="1"/>
  <c r="AP32" i="5"/>
  <c r="AX32" i="5" s="1"/>
  <c r="J32" i="5"/>
  <c r="U32" i="5"/>
  <c r="AD32" i="5" s="1"/>
  <c r="D20" i="5"/>
  <c r="K48" i="4"/>
  <c r="M48" i="4" s="1"/>
  <c r="O48" i="4" s="1"/>
  <c r="P48" i="4" s="1"/>
  <c r="C21" i="4"/>
  <c r="I21" i="4" s="1"/>
  <c r="I33" i="4"/>
  <c r="D18" i="4"/>
  <c r="J18" i="4" s="1"/>
  <c r="J30" i="4"/>
  <c r="C27" i="4"/>
  <c r="I27" i="4" s="1"/>
  <c r="I39" i="4"/>
  <c r="U42" i="5"/>
  <c r="AD42" i="5" s="1"/>
  <c r="J42" i="5"/>
  <c r="D30" i="5"/>
  <c r="AP42" i="5"/>
  <c r="AX42" i="5" s="1"/>
  <c r="C26" i="5"/>
  <c r="AN38" i="5"/>
  <c r="AV38" i="5" s="1"/>
  <c r="T38" i="5"/>
  <c r="AC38" i="5" s="1"/>
  <c r="I38" i="5"/>
  <c r="D22" i="5"/>
  <c r="AP34" i="5"/>
  <c r="AX34" i="5" s="1"/>
  <c r="U34" i="5"/>
  <c r="AD34" i="5" s="1"/>
  <c r="J34" i="5"/>
  <c r="BC60" i="5"/>
  <c r="BK60" i="5"/>
  <c r="AE45" i="5"/>
  <c r="AG45" i="5" s="1"/>
  <c r="AI45" i="5" s="1"/>
  <c r="AJ45" i="5" s="1"/>
  <c r="K49" i="4"/>
  <c r="M49" i="4" s="1"/>
  <c r="O49" i="4" s="1"/>
  <c r="P49" i="4" s="1"/>
  <c r="K44" i="4"/>
  <c r="M44" i="4" s="1"/>
  <c r="O44" i="4" s="1"/>
  <c r="P44" i="4" s="1"/>
  <c r="AE50" i="5"/>
  <c r="AG50" i="5" s="1"/>
  <c r="AI50" i="5" s="1"/>
  <c r="AJ50" i="5" s="1"/>
  <c r="AE46" i="5"/>
  <c r="AG46" i="5" s="1"/>
  <c r="AI46" i="5" s="1"/>
  <c r="AJ46" i="5" s="1"/>
  <c r="AY49" i="5"/>
  <c r="BA49" i="5" s="1"/>
  <c r="AE48" i="5"/>
  <c r="AG48" i="5" s="1"/>
  <c r="AI48" i="5" s="1"/>
  <c r="AJ48" i="5" s="1"/>
  <c r="I41" i="5"/>
  <c r="C29" i="5"/>
  <c r="T41" i="5"/>
  <c r="AC41" i="5" s="1"/>
  <c r="AN41" i="5"/>
  <c r="AV41" i="5" s="1"/>
  <c r="BJ62" i="5"/>
  <c r="BD62" i="5"/>
  <c r="BJ57" i="5"/>
  <c r="BD57" i="5"/>
  <c r="AY47" i="5"/>
  <c r="BA47" i="5" s="1"/>
  <c r="AY55" i="5"/>
  <c r="BA55" i="5" s="1"/>
  <c r="BJ65" i="5"/>
  <c r="BD65" i="5"/>
  <c r="C23" i="4"/>
  <c r="I23" i="4" s="1"/>
  <c r="I35" i="4"/>
  <c r="D25" i="5"/>
  <c r="J37" i="5"/>
  <c r="AP37" i="5"/>
  <c r="AX37" i="5" s="1"/>
  <c r="U37" i="5"/>
  <c r="AD37" i="5" s="1"/>
  <c r="J35" i="5"/>
  <c r="D23" i="5"/>
  <c r="U35" i="5"/>
  <c r="AD35" i="5" s="1"/>
  <c r="AP35" i="5"/>
  <c r="AX35" i="5" s="1"/>
  <c r="AP33" i="5"/>
  <c r="AX33" i="5" s="1"/>
  <c r="D21" i="5"/>
  <c r="U33" i="5"/>
  <c r="AD33" i="5" s="1"/>
  <c r="J33" i="5"/>
  <c r="D27" i="4"/>
  <c r="J27" i="4" s="1"/>
  <c r="J39" i="4"/>
  <c r="C18" i="4"/>
  <c r="I18" i="4" s="1"/>
  <c r="I30" i="4"/>
  <c r="C24" i="4"/>
  <c r="I24" i="4" s="1"/>
  <c r="K24" i="4" s="1"/>
  <c r="M24" i="4" s="1"/>
  <c r="O24" i="4" s="1"/>
  <c r="P24" i="4" s="1"/>
  <c r="I36" i="4"/>
  <c r="K36" i="4" s="1"/>
  <c r="M36" i="4" s="1"/>
  <c r="O36" i="4" s="1"/>
  <c r="P36" i="4" s="1"/>
  <c r="K47" i="4"/>
  <c r="M47" i="4" s="1"/>
  <c r="O47" i="4" s="1"/>
  <c r="P47" i="4" s="1"/>
  <c r="K54" i="5"/>
  <c r="M54" i="5" s="1"/>
  <c r="O54" i="5" s="1"/>
  <c r="P54" i="5" s="1"/>
  <c r="BK63" i="5"/>
  <c r="BC63" i="5"/>
  <c r="U40" i="5"/>
  <c r="AD40" i="5" s="1"/>
  <c r="J40" i="5"/>
  <c r="D28" i="5"/>
  <c r="AP40" i="5"/>
  <c r="AX40" i="5" s="1"/>
  <c r="I36" i="5"/>
  <c r="AN36" i="5"/>
  <c r="AV36" i="5" s="1"/>
  <c r="C24" i="5"/>
  <c r="T36" i="5"/>
  <c r="AC36" i="5" s="1"/>
  <c r="T42" i="5"/>
  <c r="AC42" i="5" s="1"/>
  <c r="AN42" i="5"/>
  <c r="AV42" i="5" s="1"/>
  <c r="C30" i="5"/>
  <c r="I42" i="5"/>
  <c r="U39" i="5"/>
  <c r="AD39" i="5" s="1"/>
  <c r="D27" i="5"/>
  <c r="AP39" i="5"/>
  <c r="AX39" i="5" s="1"/>
  <c r="J39" i="5"/>
  <c r="AY51" i="5"/>
  <c r="BA51" i="5" s="1"/>
  <c r="C25" i="4"/>
  <c r="I25" i="4" s="1"/>
  <c r="I37" i="4"/>
  <c r="D22" i="4"/>
  <c r="J22" i="4" s="1"/>
  <c r="J34" i="4"/>
  <c r="D20" i="4"/>
  <c r="J20" i="4" s="1"/>
  <c r="J32" i="4"/>
  <c r="U38" i="5"/>
  <c r="AD38" i="5" s="1"/>
  <c r="D26" i="5"/>
  <c r="J38" i="5"/>
  <c r="AP38" i="5"/>
  <c r="AX38" i="5" s="1"/>
  <c r="C22" i="5"/>
  <c r="T34" i="5"/>
  <c r="AC34" i="5" s="1"/>
  <c r="I34" i="5"/>
  <c r="AN34" i="5"/>
  <c r="AV34" i="5" s="1"/>
  <c r="AY34" i="5" s="1"/>
  <c r="BA34" i="5" s="1"/>
  <c r="T37" i="5"/>
  <c r="AC37" i="5" s="1"/>
  <c r="C25" i="5"/>
  <c r="AN37" i="5"/>
  <c r="AV37" i="5" s="1"/>
  <c r="I37" i="5"/>
  <c r="U36" i="5"/>
  <c r="AD36" i="5" s="1"/>
  <c r="AP36" i="5"/>
  <c r="AX36" i="5" s="1"/>
  <c r="D24" i="5"/>
  <c r="J36" i="5"/>
  <c r="K36" i="5" s="1"/>
  <c r="M36" i="5" s="1"/>
  <c r="O36" i="5" s="1"/>
  <c r="P36" i="5" s="1"/>
  <c r="C20" i="5"/>
  <c r="I32" i="5"/>
  <c r="T32" i="5"/>
  <c r="AC32" i="5" s="1"/>
  <c r="AN32" i="5"/>
  <c r="AV32" i="5" s="1"/>
  <c r="I40" i="5"/>
  <c r="C28" i="5"/>
  <c r="T40" i="5"/>
  <c r="AC40" i="5" s="1"/>
  <c r="AN40" i="5"/>
  <c r="AV40" i="5" s="1"/>
  <c r="AE53" i="5"/>
  <c r="AG53" i="5" s="1"/>
  <c r="AI53" i="5" s="1"/>
  <c r="AJ53" i="5" s="1"/>
  <c r="D19" i="4"/>
  <c r="J19" i="4" s="1"/>
  <c r="J31" i="4"/>
  <c r="D26" i="4"/>
  <c r="J26" i="4" s="1"/>
  <c r="J38" i="4"/>
  <c r="D28" i="4"/>
  <c r="J28" i="4" s="1"/>
  <c r="J40" i="4"/>
  <c r="BK57" i="5"/>
  <c r="AN35" i="5"/>
  <c r="AV35" i="5" s="1"/>
  <c r="I35" i="5"/>
  <c r="C23" i="5"/>
  <c r="T35" i="5"/>
  <c r="AC35" i="5" s="1"/>
  <c r="AE35" i="5" s="1"/>
  <c r="AG35" i="5" s="1"/>
  <c r="AI35" i="5" s="1"/>
  <c r="AJ35" i="5" s="1"/>
  <c r="AE55" i="5"/>
  <c r="AG55" i="5" s="1"/>
  <c r="AI55" i="5" s="1"/>
  <c r="AJ55" i="5" s="1"/>
  <c r="BD56" i="5"/>
  <c r="BJ56" i="5"/>
  <c r="BD139" i="6"/>
  <c r="BD135" i="6"/>
  <c r="BD136" i="6"/>
  <c r="B183" i="5"/>
  <c r="B193" i="5"/>
  <c r="A195" i="5"/>
  <c r="B194" i="5"/>
  <c r="B188" i="5"/>
  <c r="A199" i="5"/>
  <c r="B172" i="5"/>
  <c r="A193" i="5"/>
  <c r="B190" i="5"/>
  <c r="A197" i="5"/>
  <c r="A190" i="5"/>
  <c r="A189" i="5"/>
  <c r="A198" i="5"/>
  <c r="A196" i="5"/>
  <c r="A188" i="5"/>
  <c r="D13" i="1"/>
  <c r="A191" i="5"/>
  <c r="D30" i="1"/>
  <c r="I30" i="1" s="1"/>
  <c r="B192" i="5"/>
  <c r="B191" i="5"/>
  <c r="A194" i="5"/>
  <c r="BJ137" i="5"/>
  <c r="BD137" i="5"/>
  <c r="B161" i="5"/>
  <c r="B189" i="5"/>
  <c r="A192" i="5"/>
  <c r="D14" i="1"/>
  <c r="BJ76" i="6"/>
  <c r="BJ85" i="6"/>
  <c r="BK81" i="6"/>
  <c r="BD71" i="6"/>
  <c r="BK83" i="6"/>
  <c r="BK92" i="6"/>
  <c r="E23" i="1"/>
  <c r="BJ78" i="6"/>
  <c r="BK98" i="6"/>
  <c r="BK94" i="6"/>
  <c r="BK108" i="6"/>
  <c r="BK95" i="6"/>
  <c r="AI80" i="6"/>
  <c r="BK99" i="6"/>
  <c r="BJ89" i="6"/>
  <c r="BJ86" i="6"/>
  <c r="BK97" i="6"/>
  <c r="BK103" i="6"/>
  <c r="BK100" i="6"/>
  <c r="AJ83" i="6"/>
  <c r="BJ83" i="6"/>
  <c r="AJ72" i="6"/>
  <c r="BJ72" i="6"/>
  <c r="BK101" i="6"/>
  <c r="P113" i="6"/>
  <c r="M113" i="6"/>
  <c r="AG111" i="6"/>
  <c r="AI111" i="6" s="1"/>
  <c r="AJ111" i="6" s="1"/>
  <c r="BK102" i="6"/>
  <c r="AG110" i="6"/>
  <c r="AI110" i="6" s="1"/>
  <c r="AJ110" i="6" s="1"/>
  <c r="P107" i="6"/>
  <c r="M107" i="6"/>
  <c r="AG104" i="6"/>
  <c r="AG93" i="6"/>
  <c r="AI93" i="6" s="1"/>
  <c r="AJ93" i="6" s="1"/>
  <c r="AI103" i="6"/>
  <c r="AJ103" i="6" s="1"/>
  <c r="AI92" i="6"/>
  <c r="AI100" i="6"/>
  <c r="AJ100" i="6" s="1"/>
  <c r="P118" i="6"/>
  <c r="M118" i="6"/>
  <c r="P110" i="6"/>
  <c r="M110" i="6"/>
  <c r="P104" i="6"/>
  <c r="M104" i="6"/>
  <c r="AG109" i="6"/>
  <c r="AI109" i="6" s="1"/>
  <c r="AJ109" i="6" s="1"/>
  <c r="BJ96" i="6"/>
  <c r="P115" i="6"/>
  <c r="M115" i="6"/>
  <c r="P112" i="6"/>
  <c r="M112" i="6"/>
  <c r="P106" i="6"/>
  <c r="M106" i="6"/>
  <c r="P109" i="6"/>
  <c r="M109" i="6"/>
  <c r="AG114" i="6"/>
  <c r="P93" i="6"/>
  <c r="M93" i="6"/>
  <c r="P120" i="6"/>
  <c r="M120" i="6"/>
  <c r="AG120" i="6"/>
  <c r="AI120" i="6" s="1"/>
  <c r="AJ120" i="6" s="1"/>
  <c r="AG113" i="6"/>
  <c r="P111" i="6"/>
  <c r="M111" i="6"/>
  <c r="AG107" i="6"/>
  <c r="AI107" i="6" s="1"/>
  <c r="AJ107" i="6" s="1"/>
  <c r="P114" i="6"/>
  <c r="M114" i="6"/>
  <c r="AG115" i="6"/>
  <c r="AG112" i="6"/>
  <c r="AI112" i="6" s="1"/>
  <c r="AJ112" i="6" s="1"/>
  <c r="AG106" i="6"/>
  <c r="BD70" i="6"/>
  <c r="BJ70" i="6"/>
  <c r="BR71" i="6" s="1"/>
  <c r="AE105" i="6"/>
  <c r="AE118" i="6"/>
  <c r="AY105" i="6"/>
  <c r="BC109" i="6"/>
  <c r="BC115" i="6"/>
  <c r="BC113" i="6"/>
  <c r="AY123" i="6"/>
  <c r="BA123" i="6" s="1"/>
  <c r="AE123" i="6"/>
  <c r="J123" i="6"/>
  <c r="BC110" i="6"/>
  <c r="BC106" i="6"/>
  <c r="BC111" i="6"/>
  <c r="J117" i="6"/>
  <c r="AE116" i="6"/>
  <c r="J116" i="6"/>
  <c r="K116" i="6" s="1"/>
  <c r="J130" i="6"/>
  <c r="AE122" i="6"/>
  <c r="I122" i="6"/>
  <c r="K122" i="6" s="1"/>
  <c r="AY122" i="6"/>
  <c r="BA122" i="6" s="1"/>
  <c r="BJ80" i="6"/>
  <c r="BD80" i="6"/>
  <c r="BD81" i="6"/>
  <c r="BJ81" i="6"/>
  <c r="I131" i="6"/>
  <c r="J134" i="6"/>
  <c r="BC120" i="6"/>
  <c r="AY125" i="6"/>
  <c r="BA125" i="6" s="1"/>
  <c r="AE125" i="6"/>
  <c r="J125" i="6"/>
  <c r="K125" i="6" s="1"/>
  <c r="I130" i="6"/>
  <c r="BD92" i="6"/>
  <c r="BD103" i="6"/>
  <c r="BC93" i="6"/>
  <c r="BC209" i="6" s="1"/>
  <c r="AY119" i="6"/>
  <c r="BA119" i="6" s="1"/>
  <c r="AE119" i="6"/>
  <c r="J119" i="6"/>
  <c r="BC114" i="6"/>
  <c r="K123" i="6"/>
  <c r="K105" i="6"/>
  <c r="BC112" i="6"/>
  <c r="BJ95" i="6"/>
  <c r="BD95" i="6"/>
  <c r="I128" i="6"/>
  <c r="I133" i="6"/>
  <c r="BC107" i="6"/>
  <c r="BD102" i="6"/>
  <c r="BJ102" i="6"/>
  <c r="K119" i="6"/>
  <c r="BJ97" i="6"/>
  <c r="BD97" i="6"/>
  <c r="AY116" i="6"/>
  <c r="BA116" i="6" s="1"/>
  <c r="BD101" i="6"/>
  <c r="BJ101" i="6"/>
  <c r="AE132" i="6"/>
  <c r="AY132" i="6"/>
  <c r="BA132" i="6" s="1"/>
  <c r="I132" i="6"/>
  <c r="K132" i="6" s="1"/>
  <c r="AE121" i="6"/>
  <c r="AY121" i="6"/>
  <c r="BA121" i="6" s="1"/>
  <c r="J121" i="6"/>
  <c r="K121" i="6" s="1"/>
  <c r="AY118" i="6"/>
  <c r="BA118" i="6" s="1"/>
  <c r="BD99" i="6"/>
  <c r="BJ99" i="6"/>
  <c r="BD94" i="6"/>
  <c r="BJ94" i="6"/>
  <c r="BC104" i="6"/>
  <c r="BD100" i="6"/>
  <c r="AY126" i="6"/>
  <c r="BA126" i="6" s="1"/>
  <c r="AE126" i="6"/>
  <c r="I126" i="6"/>
  <c r="K126" i="6" s="1"/>
  <c r="BD98" i="6"/>
  <c r="BJ98" i="6"/>
  <c r="BD108" i="6"/>
  <c r="BJ108" i="6"/>
  <c r="I117" i="6"/>
  <c r="K117" i="6" s="1"/>
  <c r="AY127" i="6"/>
  <c r="BA127" i="6" s="1"/>
  <c r="AE127" i="6"/>
  <c r="J127" i="6"/>
  <c r="K127" i="6" s="1"/>
  <c r="AE124" i="6"/>
  <c r="AY124" i="6"/>
  <c r="BA124" i="6" s="1"/>
  <c r="I124" i="6"/>
  <c r="K124" i="6" s="1"/>
  <c r="AW80" i="5"/>
  <c r="AW88" i="5"/>
  <c r="B150" i="5"/>
  <c r="B139" i="5"/>
  <c r="AW96" i="5"/>
  <c r="AY43" i="5" l="1"/>
  <c r="BA43" i="5" s="1"/>
  <c r="AE42" i="5"/>
  <c r="AG42" i="5" s="1"/>
  <c r="AI42" i="5" s="1"/>
  <c r="AJ42" i="5" s="1"/>
  <c r="AE37" i="5"/>
  <c r="AG37" i="5" s="1"/>
  <c r="AI37" i="5" s="1"/>
  <c r="AJ37" i="5" s="1"/>
  <c r="AE32" i="5"/>
  <c r="AG32" i="5" s="1"/>
  <c r="AI32" i="5" s="1"/>
  <c r="AY41" i="5"/>
  <c r="BA41" i="5" s="1"/>
  <c r="BC41" i="5" s="1"/>
  <c r="AY32" i="5"/>
  <c r="BA32" i="5" s="1"/>
  <c r="BC204" i="6"/>
  <c r="AY36" i="5"/>
  <c r="BA36" i="5" s="1"/>
  <c r="BC36" i="5" s="1"/>
  <c r="AE43" i="5"/>
  <c r="AG43" i="5" s="1"/>
  <c r="AI43" i="5" s="1"/>
  <c r="AJ43" i="5" s="1"/>
  <c r="BC206" i="5"/>
  <c r="BK52" i="5"/>
  <c r="BR57" i="6"/>
  <c r="BJ208" i="6"/>
  <c r="AJ80" i="6"/>
  <c r="AI208" i="6"/>
  <c r="AE41" i="5"/>
  <c r="AG41" i="5" s="1"/>
  <c r="AI41" i="5" s="1"/>
  <c r="AJ41" i="5" s="1"/>
  <c r="K30" i="4"/>
  <c r="M30" i="4" s="1"/>
  <c r="O30" i="4" s="1"/>
  <c r="P30" i="4" s="1"/>
  <c r="K33" i="5"/>
  <c r="M33" i="5" s="1"/>
  <c r="O33" i="5" s="1"/>
  <c r="P33" i="5" s="1"/>
  <c r="K40" i="4"/>
  <c r="M40" i="4" s="1"/>
  <c r="O40" i="4" s="1"/>
  <c r="P40" i="4" s="1"/>
  <c r="BR56" i="6"/>
  <c r="BR54" i="6"/>
  <c r="BR60" i="6"/>
  <c r="BR55" i="6"/>
  <c r="BD39" i="6"/>
  <c r="BJ39" i="6"/>
  <c r="BD28" i="6"/>
  <c r="BJ28" i="6"/>
  <c r="BD23" i="6"/>
  <c r="BJ23" i="6"/>
  <c r="E24" i="1"/>
  <c r="AJ32" i="5"/>
  <c r="K35" i="4"/>
  <c r="M35" i="4" s="1"/>
  <c r="O35" i="4" s="1"/>
  <c r="P35" i="4" s="1"/>
  <c r="BD31" i="6"/>
  <c r="BJ31" i="6"/>
  <c r="BD35" i="6"/>
  <c r="BJ35" i="6"/>
  <c r="BD41" i="6"/>
  <c r="BJ41" i="6"/>
  <c r="BR51" i="6" s="1"/>
  <c r="BR63" i="6"/>
  <c r="BD29" i="6"/>
  <c r="BJ29" i="6"/>
  <c r="BR62" i="6"/>
  <c r="BJ205" i="6"/>
  <c r="BR59" i="6"/>
  <c r="BD25" i="6"/>
  <c r="BJ25" i="6"/>
  <c r="BD37" i="6"/>
  <c r="BJ37" i="6"/>
  <c r="BR58" i="6"/>
  <c r="AJ92" i="6"/>
  <c r="AI209" i="6"/>
  <c r="K32" i="5"/>
  <c r="M32" i="5" s="1"/>
  <c r="O32" i="5" s="1"/>
  <c r="AE40" i="5"/>
  <c r="AG40" i="5" s="1"/>
  <c r="AI40" i="5" s="1"/>
  <c r="AJ40" i="5" s="1"/>
  <c r="AY37" i="5"/>
  <c r="BA37" i="5" s="1"/>
  <c r="BC37" i="5" s="1"/>
  <c r="K38" i="5"/>
  <c r="M38" i="5" s="1"/>
  <c r="O38" i="5" s="1"/>
  <c r="P38" i="5" s="1"/>
  <c r="K33" i="4"/>
  <c r="M33" i="4" s="1"/>
  <c r="O33" i="4" s="1"/>
  <c r="P33" i="4" s="1"/>
  <c r="BR61" i="6"/>
  <c r="AJ27" i="6"/>
  <c r="AI203" i="6"/>
  <c r="BC203" i="6"/>
  <c r="BR53" i="6"/>
  <c r="AI205" i="5"/>
  <c r="BJ27" i="6"/>
  <c r="BJ207" i="6"/>
  <c r="P32" i="5"/>
  <c r="O202" i="4"/>
  <c r="BR75" i="6"/>
  <c r="BR74" i="6"/>
  <c r="O205" i="5"/>
  <c r="BR76" i="6"/>
  <c r="BR70" i="6"/>
  <c r="BR72" i="6"/>
  <c r="BR73" i="6"/>
  <c r="BR78" i="6"/>
  <c r="BR77" i="6"/>
  <c r="I30" i="5"/>
  <c r="T30" i="5"/>
  <c r="AC30" i="5" s="1"/>
  <c r="AN30" i="5"/>
  <c r="AV30" i="5" s="1"/>
  <c r="I24" i="5"/>
  <c r="T24" i="5"/>
  <c r="AC24" i="5" s="1"/>
  <c r="AN24" i="5"/>
  <c r="AV24" i="5" s="1"/>
  <c r="J28" i="5"/>
  <c r="AP28" i="5"/>
  <c r="AX28" i="5" s="1"/>
  <c r="U28" i="5"/>
  <c r="AD28" i="5" s="1"/>
  <c r="AP25" i="5"/>
  <c r="AX25" i="5" s="1"/>
  <c r="U25" i="5"/>
  <c r="AD25" i="5" s="1"/>
  <c r="J25" i="5"/>
  <c r="AY38" i="5"/>
  <c r="BA38" i="5" s="1"/>
  <c r="I31" i="5"/>
  <c r="T31" i="5"/>
  <c r="AC31" i="5" s="1"/>
  <c r="AN31" i="5"/>
  <c r="AV31" i="5" s="1"/>
  <c r="I23" i="5"/>
  <c r="T23" i="5"/>
  <c r="AC23" i="5" s="1"/>
  <c r="AN23" i="5"/>
  <c r="AV23" i="5" s="1"/>
  <c r="J24" i="5"/>
  <c r="AP24" i="5"/>
  <c r="AX24" i="5" s="1"/>
  <c r="U24" i="5"/>
  <c r="AD24" i="5" s="1"/>
  <c r="K34" i="5"/>
  <c r="M34" i="5" s="1"/>
  <c r="O34" i="5" s="1"/>
  <c r="P34" i="5" s="1"/>
  <c r="K25" i="4"/>
  <c r="M25" i="4" s="1"/>
  <c r="O25" i="4" s="1"/>
  <c r="P25" i="4" s="1"/>
  <c r="J27" i="5"/>
  <c r="U27" i="5"/>
  <c r="AD27" i="5" s="1"/>
  <c r="AP27" i="5"/>
  <c r="AX27" i="5" s="1"/>
  <c r="AY42" i="5"/>
  <c r="BA42" i="5" s="1"/>
  <c r="K40" i="5"/>
  <c r="M40" i="5" s="1"/>
  <c r="O40" i="5" s="1"/>
  <c r="P40" i="5" s="1"/>
  <c r="AY35" i="5"/>
  <c r="BA35" i="5" s="1"/>
  <c r="BC55" i="5"/>
  <c r="BK55" i="5"/>
  <c r="I29" i="5"/>
  <c r="AN29" i="5"/>
  <c r="AV29" i="5" s="1"/>
  <c r="T29" i="5"/>
  <c r="AC29" i="5" s="1"/>
  <c r="AE34" i="5"/>
  <c r="AG34" i="5" s="1"/>
  <c r="AI34" i="5" s="1"/>
  <c r="AJ34" i="5" s="1"/>
  <c r="BJ52" i="5"/>
  <c r="BD52" i="5"/>
  <c r="T26" i="5"/>
  <c r="AC26" i="5" s="1"/>
  <c r="I26" i="5"/>
  <c r="AN26" i="5"/>
  <c r="AV26" i="5" s="1"/>
  <c r="K18" i="4"/>
  <c r="M18" i="4" s="1"/>
  <c r="O18" i="4" s="1"/>
  <c r="P18" i="4" s="1"/>
  <c r="J20" i="5"/>
  <c r="U20" i="5"/>
  <c r="AD20" i="5" s="1"/>
  <c r="AP20" i="5"/>
  <c r="AX20" i="5" s="1"/>
  <c r="K34" i="4"/>
  <c r="M34" i="4" s="1"/>
  <c r="O34" i="4" s="1"/>
  <c r="P34" i="4" s="1"/>
  <c r="K32" i="4"/>
  <c r="M32" i="4" s="1"/>
  <c r="O32" i="4" s="1"/>
  <c r="P32" i="4" s="1"/>
  <c r="BK53" i="5"/>
  <c r="BC53" i="5"/>
  <c r="BK46" i="5"/>
  <c r="BC46" i="5"/>
  <c r="AE33" i="5"/>
  <c r="AG33" i="5" s="1"/>
  <c r="AI33" i="5" s="1"/>
  <c r="AJ33" i="5" s="1"/>
  <c r="J29" i="5"/>
  <c r="AP29" i="5"/>
  <c r="AX29" i="5" s="1"/>
  <c r="U29" i="5"/>
  <c r="AD29" i="5" s="1"/>
  <c r="K28" i="4"/>
  <c r="M28" i="4" s="1"/>
  <c r="O28" i="4" s="1"/>
  <c r="P28" i="4" s="1"/>
  <c r="AY39" i="5"/>
  <c r="BA39" i="5" s="1"/>
  <c r="BC34" i="5"/>
  <c r="AP31" i="5"/>
  <c r="AX31" i="5" s="1"/>
  <c r="J31" i="5"/>
  <c r="U31" i="5"/>
  <c r="AD31" i="5" s="1"/>
  <c r="K26" i="4"/>
  <c r="M26" i="4" s="1"/>
  <c r="O26" i="4" s="1"/>
  <c r="P26" i="4" s="1"/>
  <c r="AN27" i="5"/>
  <c r="AV27" i="5" s="1"/>
  <c r="T27" i="5"/>
  <c r="AC27" i="5" s="1"/>
  <c r="I27" i="5"/>
  <c r="K35" i="5"/>
  <c r="M35" i="5" s="1"/>
  <c r="O35" i="5" s="1"/>
  <c r="P35" i="5" s="1"/>
  <c r="T28" i="5"/>
  <c r="AC28" i="5" s="1"/>
  <c r="AN28" i="5"/>
  <c r="AV28" i="5" s="1"/>
  <c r="I28" i="5"/>
  <c r="K28" i="5" s="1"/>
  <c r="M28" i="5" s="1"/>
  <c r="O28" i="5" s="1"/>
  <c r="P28" i="5" s="1"/>
  <c r="I25" i="5"/>
  <c r="AN25" i="5"/>
  <c r="AV25" i="5" s="1"/>
  <c r="T25" i="5"/>
  <c r="AC25" i="5" s="1"/>
  <c r="AE25" i="5" s="1"/>
  <c r="AG25" i="5" s="1"/>
  <c r="AI25" i="5" s="1"/>
  <c r="AJ25" i="5" s="1"/>
  <c r="AP26" i="5"/>
  <c r="AX26" i="5" s="1"/>
  <c r="J26" i="5"/>
  <c r="U26" i="5"/>
  <c r="AD26" i="5" s="1"/>
  <c r="BK51" i="5"/>
  <c r="BC51" i="5"/>
  <c r="K23" i="4"/>
  <c r="M23" i="4" s="1"/>
  <c r="O23" i="4" s="1"/>
  <c r="P23" i="4" s="1"/>
  <c r="BC47" i="5"/>
  <c r="BK47" i="5"/>
  <c r="K41" i="5"/>
  <c r="M41" i="5" s="1"/>
  <c r="O41" i="5" s="1"/>
  <c r="P41" i="5" s="1"/>
  <c r="K39" i="4"/>
  <c r="M39" i="4" s="1"/>
  <c r="O39" i="4" s="1"/>
  <c r="P39" i="4" s="1"/>
  <c r="BC43" i="5"/>
  <c r="K22" i="4"/>
  <c r="M22" i="4" s="1"/>
  <c r="O22" i="4" s="1"/>
  <c r="P22" i="4" s="1"/>
  <c r="K43" i="5"/>
  <c r="M43" i="5" s="1"/>
  <c r="O43" i="5" s="1"/>
  <c r="P43" i="5" s="1"/>
  <c r="K20" i="4"/>
  <c r="M20" i="4" s="1"/>
  <c r="O20" i="4" s="1"/>
  <c r="P20" i="4" s="1"/>
  <c r="BK44" i="5"/>
  <c r="BC44" i="5"/>
  <c r="BK50" i="5"/>
  <c r="BC50" i="5"/>
  <c r="AY33" i="5"/>
  <c r="BA33" i="5" s="1"/>
  <c r="BJ59" i="5"/>
  <c r="BD59" i="5"/>
  <c r="K31" i="4"/>
  <c r="M31" i="4" s="1"/>
  <c r="O31" i="4" s="1"/>
  <c r="P31" i="4" s="1"/>
  <c r="K29" i="4"/>
  <c r="M29" i="4" s="1"/>
  <c r="O29" i="4" s="1"/>
  <c r="K39" i="5"/>
  <c r="M39" i="5" s="1"/>
  <c r="O39" i="5" s="1"/>
  <c r="P39" i="5" s="1"/>
  <c r="BJ54" i="5"/>
  <c r="BD54" i="5"/>
  <c r="BK45" i="5"/>
  <c r="BC32" i="5"/>
  <c r="BC49" i="5"/>
  <c r="BK49" i="5"/>
  <c r="I20" i="5"/>
  <c r="AN20" i="5"/>
  <c r="AV20" i="5" s="1"/>
  <c r="T20" i="5"/>
  <c r="AC20" i="5" s="1"/>
  <c r="AE20" i="5" s="1"/>
  <c r="AG20" i="5" s="1"/>
  <c r="AI20" i="5" s="1"/>
  <c r="I22" i="5"/>
  <c r="AN22" i="5"/>
  <c r="AV22" i="5" s="1"/>
  <c r="T22" i="5"/>
  <c r="AC22" i="5" s="1"/>
  <c r="K42" i="5"/>
  <c r="M42" i="5" s="1"/>
  <c r="O42" i="5" s="1"/>
  <c r="P42" i="5" s="1"/>
  <c r="AE36" i="5"/>
  <c r="AG36" i="5" s="1"/>
  <c r="AI36" i="5" s="1"/>
  <c r="AJ36" i="5" s="1"/>
  <c r="AY40" i="5"/>
  <c r="BA40" i="5" s="1"/>
  <c r="BD63" i="5"/>
  <c r="BJ63" i="5"/>
  <c r="AP21" i="5"/>
  <c r="AX21" i="5" s="1"/>
  <c r="U21" i="5"/>
  <c r="AD21" i="5" s="1"/>
  <c r="J21" i="5"/>
  <c r="U23" i="5"/>
  <c r="AD23" i="5" s="1"/>
  <c r="J23" i="5"/>
  <c r="AP23" i="5"/>
  <c r="AX23" i="5" s="1"/>
  <c r="K37" i="5"/>
  <c r="M37" i="5" s="1"/>
  <c r="O37" i="5" s="1"/>
  <c r="P37" i="5" s="1"/>
  <c r="BD60" i="5"/>
  <c r="BJ60" i="5"/>
  <c r="J22" i="5"/>
  <c r="U22" i="5"/>
  <c r="AD22" i="5" s="1"/>
  <c r="AP22" i="5"/>
  <c r="AX22" i="5" s="1"/>
  <c r="AE38" i="5"/>
  <c r="AG38" i="5" s="1"/>
  <c r="AI38" i="5" s="1"/>
  <c r="AJ38" i="5" s="1"/>
  <c r="J30" i="5"/>
  <c r="AP30" i="5"/>
  <c r="AX30" i="5" s="1"/>
  <c r="U30" i="5"/>
  <c r="AD30" i="5" s="1"/>
  <c r="K27" i="4"/>
  <c r="M27" i="4" s="1"/>
  <c r="O27" i="4" s="1"/>
  <c r="P27" i="4" s="1"/>
  <c r="K21" i="4"/>
  <c r="M21" i="4" s="1"/>
  <c r="O21" i="4" s="1"/>
  <c r="P21" i="4" s="1"/>
  <c r="K37" i="4"/>
  <c r="M37" i="4" s="1"/>
  <c r="O37" i="4" s="1"/>
  <c r="P37" i="4" s="1"/>
  <c r="BK48" i="5"/>
  <c r="BC48" i="5"/>
  <c r="K38" i="4"/>
  <c r="M38" i="4" s="1"/>
  <c r="O38" i="4" s="1"/>
  <c r="P38" i="4" s="1"/>
  <c r="AN21" i="5"/>
  <c r="AV21" i="5" s="1"/>
  <c r="T21" i="5"/>
  <c r="AC21" i="5" s="1"/>
  <c r="I21" i="5"/>
  <c r="K19" i="4"/>
  <c r="M19" i="4" s="1"/>
  <c r="O19" i="4" s="1"/>
  <c r="P19" i="4" s="1"/>
  <c r="K17" i="4"/>
  <c r="M17" i="4" s="1"/>
  <c r="O17" i="4" s="1"/>
  <c r="AE39" i="5"/>
  <c r="AG39" i="5" s="1"/>
  <c r="AI39" i="5" s="1"/>
  <c r="AJ39" i="5" s="1"/>
  <c r="BK54" i="5"/>
  <c r="BD45" i="5"/>
  <c r="BJ45" i="5"/>
  <c r="BR150" i="6"/>
  <c r="B162" i="5"/>
  <c r="BL137" i="5"/>
  <c r="D16" i="1"/>
  <c r="D31" i="1"/>
  <c r="I31" i="1" s="1"/>
  <c r="D15" i="1"/>
  <c r="D17" i="1"/>
  <c r="D33" i="1"/>
  <c r="I33" i="1" s="1"/>
  <c r="B173" i="5"/>
  <c r="B184" i="5"/>
  <c r="I13" i="1"/>
  <c r="D53" i="1" s="1"/>
  <c r="D29" i="11"/>
  <c r="B151" i="5"/>
  <c r="D32" i="1"/>
  <c r="I32" i="1" s="1"/>
  <c r="B195" i="5"/>
  <c r="D30" i="11"/>
  <c r="I14" i="1"/>
  <c r="D54" i="1" s="1"/>
  <c r="D41" i="1"/>
  <c r="D29" i="1"/>
  <c r="I29" i="1" s="1"/>
  <c r="BK114" i="6"/>
  <c r="BR91" i="6"/>
  <c r="BK115" i="6"/>
  <c r="BK120" i="6"/>
  <c r="BJ100" i="6"/>
  <c r="BK106" i="6"/>
  <c r="BK107" i="6"/>
  <c r="BR82" i="6"/>
  <c r="BR87" i="6"/>
  <c r="BK109" i="6"/>
  <c r="BR81" i="6"/>
  <c r="BK111" i="6"/>
  <c r="BR88" i="6"/>
  <c r="BR80" i="6"/>
  <c r="BR90" i="6"/>
  <c r="BR86" i="6"/>
  <c r="BK112" i="6"/>
  <c r="BK93" i="6"/>
  <c r="BK110" i="6"/>
  <c r="BR84" i="6"/>
  <c r="BR83" i="6"/>
  <c r="BR89" i="6"/>
  <c r="BR85" i="6"/>
  <c r="BR79" i="6"/>
  <c r="BJ103" i="6"/>
  <c r="BK113" i="6"/>
  <c r="BK104" i="6"/>
  <c r="AG124" i="6"/>
  <c r="AI124" i="6" s="1"/>
  <c r="AJ124" i="6" s="1"/>
  <c r="AG105" i="6"/>
  <c r="AI105" i="6" s="1"/>
  <c r="AJ105" i="6" s="1"/>
  <c r="P121" i="6"/>
  <c r="M121" i="6"/>
  <c r="AI106" i="6"/>
  <c r="AJ106" i="6" s="1"/>
  <c r="AI115" i="6"/>
  <c r="AJ115" i="6" s="1"/>
  <c r="AI113" i="6"/>
  <c r="AJ113" i="6" s="1"/>
  <c r="AI114" i="6"/>
  <c r="AJ114" i="6" s="1"/>
  <c r="AI104" i="6"/>
  <c r="P117" i="6"/>
  <c r="M117" i="6"/>
  <c r="P119" i="6"/>
  <c r="M119" i="6"/>
  <c r="P123" i="6"/>
  <c r="M123" i="6"/>
  <c r="P126" i="6"/>
  <c r="M126" i="6"/>
  <c r="BJ92" i="6"/>
  <c r="AG125" i="6"/>
  <c r="P122" i="6"/>
  <c r="M122" i="6"/>
  <c r="P116" i="6"/>
  <c r="M116" i="6"/>
  <c r="AG123" i="6"/>
  <c r="AI123" i="6" s="1"/>
  <c r="AJ123" i="6" s="1"/>
  <c r="BA105" i="6"/>
  <c r="BC105" i="6" s="1"/>
  <c r="P132" i="6"/>
  <c r="M132" i="6"/>
  <c r="AG119" i="6"/>
  <c r="AI119" i="6" s="1"/>
  <c r="AJ119" i="6" s="1"/>
  <c r="P127" i="6"/>
  <c r="M127" i="6"/>
  <c r="P125" i="6"/>
  <c r="M125" i="6"/>
  <c r="P124" i="6"/>
  <c r="M124" i="6"/>
  <c r="AG127" i="6"/>
  <c r="AI127" i="6" s="1"/>
  <c r="AJ127" i="6" s="1"/>
  <c r="AG126" i="6"/>
  <c r="AI126" i="6" s="1"/>
  <c r="AJ126" i="6" s="1"/>
  <c r="AG132" i="6"/>
  <c r="AI132" i="6" s="1"/>
  <c r="AJ132" i="6" s="1"/>
  <c r="AG121" i="6"/>
  <c r="AI121" i="6" s="1"/>
  <c r="AJ121" i="6" s="1"/>
  <c r="P105" i="6"/>
  <c r="M105" i="6"/>
  <c r="AG122" i="6"/>
  <c r="AI122" i="6" s="1"/>
  <c r="AJ122" i="6" s="1"/>
  <c r="AG116" i="6"/>
  <c r="AI116" i="6" s="1"/>
  <c r="AG118" i="6"/>
  <c r="AI118" i="6" s="1"/>
  <c r="AJ118" i="6" s="1"/>
  <c r="AE117" i="6"/>
  <c r="AE130" i="6"/>
  <c r="K130" i="6"/>
  <c r="BC127" i="6"/>
  <c r="BC126" i="6"/>
  <c r="BC122" i="6"/>
  <c r="BJ111" i="6"/>
  <c r="BD111" i="6"/>
  <c r="BD110" i="6"/>
  <c r="BJ110" i="6"/>
  <c r="BD115" i="6"/>
  <c r="BC123" i="6"/>
  <c r="BC132" i="6"/>
  <c r="BC116" i="6"/>
  <c r="BJ107" i="6"/>
  <c r="BD107" i="6"/>
  <c r="AY131" i="6"/>
  <c r="BA131" i="6" s="1"/>
  <c r="J131" i="6"/>
  <c r="K131" i="6" s="1"/>
  <c r="AE131" i="6"/>
  <c r="AY130" i="6"/>
  <c r="BA130" i="6" s="1"/>
  <c r="BD120" i="6"/>
  <c r="BJ120" i="6"/>
  <c r="AY117" i="6"/>
  <c r="BA117" i="6" s="1"/>
  <c r="BC118" i="6"/>
  <c r="BD114" i="6"/>
  <c r="BD106" i="6"/>
  <c r="BD113" i="6"/>
  <c r="BD109" i="6"/>
  <c r="BJ109" i="6"/>
  <c r="BC119" i="6"/>
  <c r="BD112" i="6"/>
  <c r="BJ112" i="6"/>
  <c r="BC125" i="6"/>
  <c r="BC124" i="6"/>
  <c r="I129" i="6"/>
  <c r="BD104" i="6"/>
  <c r="BC121" i="6"/>
  <c r="AE133" i="6"/>
  <c r="AY133" i="6"/>
  <c r="BA133" i="6" s="1"/>
  <c r="J133" i="6"/>
  <c r="K133" i="6"/>
  <c r="BJ93" i="6"/>
  <c r="BD93" i="6"/>
  <c r="AY134" i="6"/>
  <c r="BA134" i="6" s="1"/>
  <c r="AE134" i="6"/>
  <c r="I134" i="6"/>
  <c r="K134" i="6" s="1"/>
  <c r="AY128" i="6"/>
  <c r="BA128" i="6" s="1"/>
  <c r="AE128" i="6"/>
  <c r="J128" i="6"/>
  <c r="K128" i="6" s="1"/>
  <c r="J129" i="6"/>
  <c r="AW108" i="5"/>
  <c r="AW100" i="5"/>
  <c r="AW92" i="5"/>
  <c r="AE21" i="5" l="1"/>
  <c r="AG21" i="5" s="1"/>
  <c r="AI21" i="5" s="1"/>
  <c r="AJ21" i="5" s="1"/>
  <c r="AE22" i="5"/>
  <c r="AG22" i="5" s="1"/>
  <c r="AI22" i="5" s="1"/>
  <c r="AJ22" i="5" s="1"/>
  <c r="AY20" i="5"/>
  <c r="BA20" i="5" s="1"/>
  <c r="K27" i="5"/>
  <c r="M27" i="5" s="1"/>
  <c r="O27" i="5" s="1"/>
  <c r="P27" i="5" s="1"/>
  <c r="AE31" i="5"/>
  <c r="AG31" i="5" s="1"/>
  <c r="AI31" i="5" s="1"/>
  <c r="AJ31" i="5" s="1"/>
  <c r="AY21" i="5"/>
  <c r="BA21" i="5" s="1"/>
  <c r="AY26" i="5"/>
  <c r="BA26" i="5" s="1"/>
  <c r="K21" i="5"/>
  <c r="M21" i="5" s="1"/>
  <c r="O21" i="5" s="1"/>
  <c r="P21" i="5" s="1"/>
  <c r="BR49" i="6"/>
  <c r="BK41" i="5"/>
  <c r="E8" i="1"/>
  <c r="E24" i="11" s="1"/>
  <c r="E7" i="1"/>
  <c r="E23" i="11" s="1"/>
  <c r="AJ104" i="6"/>
  <c r="AI210" i="6"/>
  <c r="BR38" i="6"/>
  <c r="BR36" i="6"/>
  <c r="BR46" i="6"/>
  <c r="BR44" i="6"/>
  <c r="BJ206" i="5"/>
  <c r="BC205" i="5"/>
  <c r="AE26" i="5"/>
  <c r="AG26" i="5" s="1"/>
  <c r="AI26" i="5" s="1"/>
  <c r="AJ26" i="5" s="1"/>
  <c r="AY25" i="5"/>
  <c r="BA25" i="5" s="1"/>
  <c r="BC25" i="5" s="1"/>
  <c r="AE23" i="5"/>
  <c r="AG23" i="5" s="1"/>
  <c r="AI23" i="5" s="1"/>
  <c r="AJ23" i="5" s="1"/>
  <c r="BR43" i="6"/>
  <c r="BR41" i="6"/>
  <c r="BR50" i="6"/>
  <c r="K20" i="5"/>
  <c r="M20" i="5" s="1"/>
  <c r="O20" i="5" s="1"/>
  <c r="P20" i="5" s="1"/>
  <c r="K26" i="5"/>
  <c r="M26" i="5" s="1"/>
  <c r="O26" i="5" s="1"/>
  <c r="P26" i="5" s="1"/>
  <c r="AY27" i="5"/>
  <c r="BA27" i="5" s="1"/>
  <c r="BC27" i="5" s="1"/>
  <c r="AY31" i="5"/>
  <c r="BA31" i="5" s="1"/>
  <c r="AY24" i="5"/>
  <c r="BA24" i="5" s="1"/>
  <c r="BC24" i="5" s="1"/>
  <c r="BJ204" i="6"/>
  <c r="BR48" i="6"/>
  <c r="BR33" i="6"/>
  <c r="BR31" i="6"/>
  <c r="BR52" i="6"/>
  <c r="BR42" i="6"/>
  <c r="BR34" i="6"/>
  <c r="BC210" i="6"/>
  <c r="BR35" i="6"/>
  <c r="BR32" i="6"/>
  <c r="AJ116" i="6"/>
  <c r="BJ209" i="6"/>
  <c r="BK32" i="5"/>
  <c r="BK43" i="5"/>
  <c r="BR45" i="6"/>
  <c r="BR37" i="6"/>
  <c r="BR40" i="6"/>
  <c r="BJ203" i="6"/>
  <c r="AI204" i="5"/>
  <c r="BR39" i="6"/>
  <c r="BR47" i="6"/>
  <c r="AJ20" i="5"/>
  <c r="BK34" i="5"/>
  <c r="O204" i="5"/>
  <c r="P29" i="4"/>
  <c r="O201" i="4"/>
  <c r="P17" i="4"/>
  <c r="O200" i="4"/>
  <c r="BC40" i="5"/>
  <c r="BK40" i="5"/>
  <c r="AY22" i="5"/>
  <c r="BA22" i="5" s="1"/>
  <c r="BD49" i="5"/>
  <c r="BJ49" i="5"/>
  <c r="BJ32" i="5"/>
  <c r="BD32" i="5"/>
  <c r="BJ50" i="5"/>
  <c r="BD50" i="5"/>
  <c r="BJ37" i="5"/>
  <c r="BD37" i="5"/>
  <c r="AY29" i="5"/>
  <c r="BA29" i="5" s="1"/>
  <c r="BC35" i="5"/>
  <c r="BK35" i="5"/>
  <c r="BC21" i="5"/>
  <c r="BJ41" i="5"/>
  <c r="BD41" i="5"/>
  <c r="K22" i="5"/>
  <c r="M22" i="5" s="1"/>
  <c r="O22" i="5" s="1"/>
  <c r="P22" i="5" s="1"/>
  <c r="BK37" i="5"/>
  <c r="K25" i="5"/>
  <c r="M25" i="5" s="1"/>
  <c r="O25" i="5" s="1"/>
  <c r="P25" i="5" s="1"/>
  <c r="AY28" i="5"/>
  <c r="BA28" i="5" s="1"/>
  <c r="AE27" i="5"/>
  <c r="AG27" i="5" s="1"/>
  <c r="AI27" i="5" s="1"/>
  <c r="AJ27" i="5" s="1"/>
  <c r="K31" i="5"/>
  <c r="M31" i="5" s="1"/>
  <c r="O31" i="5" s="1"/>
  <c r="P31" i="5" s="1"/>
  <c r="BD53" i="5"/>
  <c r="BJ53" i="5"/>
  <c r="K29" i="5"/>
  <c r="M29" i="5" s="1"/>
  <c r="O29" i="5" s="1"/>
  <c r="P29" i="5" s="1"/>
  <c r="K23" i="5"/>
  <c r="M23" i="5" s="1"/>
  <c r="O23" i="5" s="1"/>
  <c r="P23" i="5" s="1"/>
  <c r="BK38" i="5"/>
  <c r="BC38" i="5"/>
  <c r="AY30" i="5"/>
  <c r="BA30" i="5" s="1"/>
  <c r="BJ44" i="5"/>
  <c r="BD44" i="5"/>
  <c r="BD47" i="5"/>
  <c r="BJ47" i="5"/>
  <c r="BD51" i="5"/>
  <c r="BJ51" i="5"/>
  <c r="BC26" i="5"/>
  <c r="BD36" i="5"/>
  <c r="BJ36" i="5"/>
  <c r="BC31" i="5"/>
  <c r="BK42" i="5"/>
  <c r="BC42" i="5"/>
  <c r="K24" i="5"/>
  <c r="M24" i="5" s="1"/>
  <c r="O24" i="5" s="1"/>
  <c r="P24" i="5" s="1"/>
  <c r="BR67" i="5"/>
  <c r="AE30" i="5"/>
  <c r="AG30" i="5" s="1"/>
  <c r="AI30" i="5" s="1"/>
  <c r="AJ30" i="5" s="1"/>
  <c r="BJ48" i="5"/>
  <c r="BD48" i="5"/>
  <c r="BC33" i="5"/>
  <c r="BK33" i="5"/>
  <c r="BD43" i="5"/>
  <c r="BJ43" i="5"/>
  <c r="BK36" i="5"/>
  <c r="BJ34" i="5"/>
  <c r="BD34" i="5"/>
  <c r="BC39" i="5"/>
  <c r="BK39" i="5"/>
  <c r="BJ46" i="5"/>
  <c r="BD46" i="5"/>
  <c r="AE29" i="5"/>
  <c r="AG29" i="5" s="1"/>
  <c r="AI29" i="5" s="1"/>
  <c r="AJ29" i="5" s="1"/>
  <c r="BD55" i="5"/>
  <c r="BJ55" i="5"/>
  <c r="BR65" i="5" s="1"/>
  <c r="AY23" i="5"/>
  <c r="BA23" i="5" s="1"/>
  <c r="AE28" i="5"/>
  <c r="AG28" i="5" s="1"/>
  <c r="AI28" i="5" s="1"/>
  <c r="AJ28" i="5" s="1"/>
  <c r="AE24" i="5"/>
  <c r="AG24" i="5" s="1"/>
  <c r="AI24" i="5" s="1"/>
  <c r="AJ24" i="5" s="1"/>
  <c r="K30" i="5"/>
  <c r="M30" i="5" s="1"/>
  <c r="O30" i="5" s="1"/>
  <c r="P30" i="5" s="1"/>
  <c r="D33" i="11"/>
  <c r="D44" i="1"/>
  <c r="I17" i="1"/>
  <c r="B163" i="5"/>
  <c r="B196" i="5"/>
  <c r="E54" i="1"/>
  <c r="G54" i="1"/>
  <c r="J14" i="1"/>
  <c r="H54" i="1"/>
  <c r="I30" i="11"/>
  <c r="I41" i="1"/>
  <c r="F54" i="1"/>
  <c r="C54" i="1"/>
  <c r="D41" i="11"/>
  <c r="D42" i="1"/>
  <c r="D31" i="11"/>
  <c r="D42" i="11" s="1"/>
  <c r="I15" i="1"/>
  <c r="D55" i="1" s="1"/>
  <c r="I29" i="11"/>
  <c r="G53" i="1"/>
  <c r="C53" i="1"/>
  <c r="H53" i="1"/>
  <c r="F53" i="1"/>
  <c r="E53" i="1"/>
  <c r="B185" i="5"/>
  <c r="D43" i="1"/>
  <c r="D32" i="11"/>
  <c r="I16" i="1"/>
  <c r="D56" i="1" s="1"/>
  <c r="B174" i="5"/>
  <c r="BK132" i="6"/>
  <c r="BR96" i="6"/>
  <c r="E25" i="1"/>
  <c r="BK119" i="6"/>
  <c r="BK105" i="6"/>
  <c r="BK123" i="6"/>
  <c r="BK121" i="6"/>
  <c r="BR103" i="6"/>
  <c r="BR102" i="6"/>
  <c r="BR101" i="6"/>
  <c r="BR99" i="6"/>
  <c r="BR98" i="6"/>
  <c r="BR94" i="6"/>
  <c r="BR100" i="6"/>
  <c r="BR92" i="6"/>
  <c r="BR93" i="6"/>
  <c r="BR97" i="6"/>
  <c r="BK122" i="6"/>
  <c r="E26" i="1"/>
  <c r="BR95" i="6"/>
  <c r="BK118" i="6"/>
  <c r="BK127" i="6"/>
  <c r="BK124" i="6"/>
  <c r="BJ113" i="6"/>
  <c r="BJ114" i="6"/>
  <c r="BK126" i="6"/>
  <c r="BK125" i="6"/>
  <c r="BJ115" i="6"/>
  <c r="BJ105" i="6"/>
  <c r="BD105" i="6"/>
  <c r="P128" i="6"/>
  <c r="M128" i="6"/>
  <c r="AG134" i="6"/>
  <c r="AI134" i="6" s="1"/>
  <c r="AJ134" i="6" s="1"/>
  <c r="P133" i="6"/>
  <c r="M133" i="6"/>
  <c r="AG131" i="6"/>
  <c r="AI131" i="6" s="1"/>
  <c r="AJ131" i="6" s="1"/>
  <c r="AG128" i="6"/>
  <c r="BJ106" i="6"/>
  <c r="P131" i="6"/>
  <c r="M131" i="6"/>
  <c r="P130" i="6"/>
  <c r="M130" i="6"/>
  <c r="BJ104" i="6"/>
  <c r="BK116" i="6"/>
  <c r="AG130" i="6"/>
  <c r="AI130" i="6" s="1"/>
  <c r="AJ130" i="6" s="1"/>
  <c r="AI125" i="6"/>
  <c r="AJ125" i="6" s="1"/>
  <c r="P134" i="6"/>
  <c r="M134" i="6"/>
  <c r="AG133" i="6"/>
  <c r="AI133" i="6" s="1"/>
  <c r="AJ133" i="6" s="1"/>
  <c r="AG117" i="6"/>
  <c r="AI117" i="6" s="1"/>
  <c r="AJ117" i="6" s="1"/>
  <c r="BC128" i="6"/>
  <c r="AY129" i="6"/>
  <c r="BA129" i="6" s="1"/>
  <c r="BC131" i="6"/>
  <c r="BJ118" i="6"/>
  <c r="BD118" i="6"/>
  <c r="BC117" i="6"/>
  <c r="BC134" i="6"/>
  <c r="BJ121" i="6"/>
  <c r="BD121" i="6"/>
  <c r="BJ124" i="6"/>
  <c r="BD124" i="6"/>
  <c r="BD125" i="6"/>
  <c r="BD132" i="6"/>
  <c r="BJ132" i="6"/>
  <c r="BD123" i="6"/>
  <c r="BJ123" i="6"/>
  <c r="BJ122" i="6"/>
  <c r="BD122" i="6"/>
  <c r="K129" i="6"/>
  <c r="BC130" i="6"/>
  <c r="BD127" i="6"/>
  <c r="BJ127" i="6"/>
  <c r="BC133" i="6"/>
  <c r="AE129" i="6"/>
  <c r="BD119" i="6"/>
  <c r="BJ119" i="6"/>
  <c r="BD116" i="6"/>
  <c r="BJ116" i="6"/>
  <c r="BJ126" i="6"/>
  <c r="BD126" i="6"/>
  <c r="AW71" i="5"/>
  <c r="AW112" i="5"/>
  <c r="AW132" i="5"/>
  <c r="AW120" i="5"/>
  <c r="AW79" i="5"/>
  <c r="AW104" i="5"/>
  <c r="AW75" i="5"/>
  <c r="BK26" i="5" l="1"/>
  <c r="BK20" i="5"/>
  <c r="BC20" i="5"/>
  <c r="BK31" i="5"/>
  <c r="BK21" i="5"/>
  <c r="BC204" i="5"/>
  <c r="E35" i="1"/>
  <c r="E9" i="1"/>
  <c r="E36" i="1" s="1"/>
  <c r="AI211" i="6"/>
  <c r="BJ210" i="6"/>
  <c r="BC211" i="6"/>
  <c r="BJ205" i="5"/>
  <c r="AI203" i="5"/>
  <c r="O203" i="5"/>
  <c r="BC23" i="5"/>
  <c r="BK23" i="5"/>
  <c r="BD27" i="5"/>
  <c r="BJ27" i="5"/>
  <c r="BR58" i="5"/>
  <c r="BC30" i="5"/>
  <c r="BK30" i="5"/>
  <c r="BD24" i="5"/>
  <c r="BJ24" i="5"/>
  <c r="BD21" i="5"/>
  <c r="BJ21" i="5"/>
  <c r="BD35" i="5"/>
  <c r="BJ35" i="5"/>
  <c r="BC22" i="5"/>
  <c r="BK22" i="5"/>
  <c r="BR66" i="5"/>
  <c r="BR57" i="5"/>
  <c r="BK27" i="5"/>
  <c r="BD26" i="5"/>
  <c r="BJ26" i="5"/>
  <c r="BD38" i="5"/>
  <c r="BJ38" i="5"/>
  <c r="BK24" i="5"/>
  <c r="BR64" i="5"/>
  <c r="BC28" i="5"/>
  <c r="BK28" i="5"/>
  <c r="BR56" i="5"/>
  <c r="BC29" i="5"/>
  <c r="BK29" i="5"/>
  <c r="BR54" i="5"/>
  <c r="BJ42" i="5"/>
  <c r="BD42" i="5"/>
  <c r="BR62" i="5"/>
  <c r="BK25" i="5"/>
  <c r="BR60" i="5"/>
  <c r="BD40" i="5"/>
  <c r="BJ40" i="5"/>
  <c r="BD39" i="5"/>
  <c r="BJ39" i="5"/>
  <c r="BD33" i="5"/>
  <c r="BJ33" i="5"/>
  <c r="BD20" i="5"/>
  <c r="BJ20" i="5"/>
  <c r="BR59" i="5"/>
  <c r="BD31" i="5"/>
  <c r="BJ31" i="5"/>
  <c r="BR55" i="5"/>
  <c r="BR63" i="5"/>
  <c r="BD25" i="5"/>
  <c r="BJ25" i="5"/>
  <c r="BR61" i="5"/>
  <c r="BK117" i="6"/>
  <c r="E27" i="1" s="1"/>
  <c r="D43" i="11"/>
  <c r="D44" i="11"/>
  <c r="B186" i="5"/>
  <c r="I41" i="11"/>
  <c r="B175" i="5"/>
  <c r="E56" i="1"/>
  <c r="I32" i="11"/>
  <c r="J16" i="1"/>
  <c r="F56" i="1"/>
  <c r="I43" i="1"/>
  <c r="G56" i="1"/>
  <c r="C56" i="1"/>
  <c r="H56" i="1"/>
  <c r="B197" i="5"/>
  <c r="F55" i="1"/>
  <c r="I31" i="11"/>
  <c r="I42" i="11" s="1"/>
  <c r="E55" i="1"/>
  <c r="G55" i="1"/>
  <c r="C55" i="1"/>
  <c r="I42" i="1"/>
  <c r="H55" i="1"/>
  <c r="J15" i="1"/>
  <c r="D57" i="1"/>
  <c r="I33" i="11"/>
  <c r="E57" i="1"/>
  <c r="G57" i="1"/>
  <c r="H57" i="1"/>
  <c r="I44" i="1"/>
  <c r="C57" i="1"/>
  <c r="F57" i="1"/>
  <c r="J17" i="1"/>
  <c r="I54" i="1"/>
  <c r="I53" i="1"/>
  <c r="BK131" i="6"/>
  <c r="AW124" i="5"/>
  <c r="AW136" i="5"/>
  <c r="AY136" i="5" s="1"/>
  <c r="BA136" i="5" s="1"/>
  <c r="BK128" i="6"/>
  <c r="E35" i="11"/>
  <c r="BJ125" i="6"/>
  <c r="BR114" i="6"/>
  <c r="BR106" i="6"/>
  <c r="BR113" i="6"/>
  <c r="BR107" i="6"/>
  <c r="BK134" i="6"/>
  <c r="BR109" i="6"/>
  <c r="BR116" i="6"/>
  <c r="BR111" i="6"/>
  <c r="BR108" i="6"/>
  <c r="BR115" i="6"/>
  <c r="BK133" i="6"/>
  <c r="BR110" i="6"/>
  <c r="BR112" i="6"/>
  <c r="BR105" i="6"/>
  <c r="BR104" i="6"/>
  <c r="AI128" i="6"/>
  <c r="BJ128" i="6" s="1"/>
  <c r="BK130" i="6"/>
  <c r="P129" i="6"/>
  <c r="M129" i="6"/>
  <c r="AG129" i="6"/>
  <c r="AI129" i="6" s="1"/>
  <c r="AJ129" i="6" s="1"/>
  <c r="BD117" i="6"/>
  <c r="BJ117" i="6"/>
  <c r="BR118" i="6" s="1"/>
  <c r="BJ134" i="6"/>
  <c r="BD134" i="6"/>
  <c r="BD128" i="6"/>
  <c r="BJ130" i="6"/>
  <c r="BD130" i="6"/>
  <c r="BD131" i="6"/>
  <c r="BJ131" i="6"/>
  <c r="BJ133" i="6"/>
  <c r="BD133" i="6"/>
  <c r="BC129" i="6"/>
  <c r="AW87" i="5"/>
  <c r="AW128" i="5"/>
  <c r="AW116" i="5"/>
  <c r="AW83" i="5"/>
  <c r="AW91" i="5"/>
  <c r="E25" i="11" l="1"/>
  <c r="E36" i="11" s="1"/>
  <c r="E10" i="1"/>
  <c r="E26" i="11" s="1"/>
  <c r="E37" i="11" s="1"/>
  <c r="AJ128" i="6"/>
  <c r="AI212" i="6"/>
  <c r="AI201" i="6" s="1"/>
  <c r="BJ204" i="5"/>
  <c r="BC212" i="6"/>
  <c r="BC201" i="6" s="1"/>
  <c r="BJ211" i="6"/>
  <c r="BC203" i="5"/>
  <c r="BR43" i="5"/>
  <c r="BR42" i="5"/>
  <c r="BR21" i="5"/>
  <c r="BR20" i="5"/>
  <c r="BR50" i="5"/>
  <c r="BR49" i="5"/>
  <c r="BD22" i="5"/>
  <c r="BJ22" i="5"/>
  <c r="BD30" i="5"/>
  <c r="BJ30" i="5"/>
  <c r="BR44" i="5"/>
  <c r="BR51" i="5"/>
  <c r="BR53" i="5"/>
  <c r="BD29" i="5"/>
  <c r="BJ29" i="5"/>
  <c r="BR45" i="5"/>
  <c r="BR46" i="5"/>
  <c r="BJ28" i="5"/>
  <c r="BD28" i="5"/>
  <c r="BR52" i="5"/>
  <c r="BR47" i="5"/>
  <c r="BR48" i="5"/>
  <c r="BJ23" i="5"/>
  <c r="BD23" i="5"/>
  <c r="I44" i="11"/>
  <c r="B187" i="5"/>
  <c r="I43" i="11"/>
  <c r="B198" i="5"/>
  <c r="I57" i="1"/>
  <c r="I55" i="1"/>
  <c r="I56" i="1"/>
  <c r="BC136" i="5"/>
  <c r="BK136" i="5"/>
  <c r="BR119" i="6"/>
  <c r="BR122" i="6"/>
  <c r="BR126" i="6"/>
  <c r="BR127" i="6"/>
  <c r="BR117" i="6"/>
  <c r="BK129" i="6"/>
  <c r="BR128" i="6"/>
  <c r="BR124" i="6"/>
  <c r="BR120" i="6"/>
  <c r="BR121" i="6"/>
  <c r="BR125" i="6"/>
  <c r="BR123" i="6"/>
  <c r="BJ129" i="6"/>
  <c r="BR134" i="6" s="1"/>
  <c r="BD129" i="6"/>
  <c r="AN71" i="5"/>
  <c r="AV71" i="5" s="1"/>
  <c r="T71" i="5"/>
  <c r="AC71" i="5" s="1"/>
  <c r="I71" i="5"/>
  <c r="AW95" i="5"/>
  <c r="AW74" i="5"/>
  <c r="AW103" i="5"/>
  <c r="AW99" i="5"/>
  <c r="E37" i="1" l="1"/>
  <c r="BR23" i="5"/>
  <c r="E11" i="1"/>
  <c r="E38" i="1" s="1"/>
  <c r="BJ203" i="5"/>
  <c r="BR24" i="5"/>
  <c r="BR27" i="5"/>
  <c r="BJ212" i="6"/>
  <c r="BR35" i="5"/>
  <c r="BR29" i="5"/>
  <c r="BR28" i="5"/>
  <c r="BR41" i="5"/>
  <c r="BR36" i="5"/>
  <c r="BR22" i="5"/>
  <c r="BR40" i="5"/>
  <c r="BR32" i="5"/>
  <c r="BR34" i="5"/>
  <c r="BR30" i="5"/>
  <c r="BR37" i="5"/>
  <c r="BR39" i="5"/>
  <c r="BR33" i="5"/>
  <c r="BR38" i="5"/>
  <c r="BR31" i="5"/>
  <c r="BR26" i="5"/>
  <c r="BR25" i="5"/>
  <c r="B199" i="5"/>
  <c r="BD136" i="5"/>
  <c r="BJ136" i="5"/>
  <c r="E28" i="1"/>
  <c r="BR133" i="6"/>
  <c r="BR130" i="6"/>
  <c r="BR131" i="6"/>
  <c r="BR129" i="6"/>
  <c r="BR132" i="6"/>
  <c r="AW86" i="5"/>
  <c r="AW107" i="5"/>
  <c r="U72" i="5"/>
  <c r="AD72" i="5" s="1"/>
  <c r="AP72" i="5"/>
  <c r="AX72" i="5" s="1"/>
  <c r="J72" i="5"/>
  <c r="AW115" i="5"/>
  <c r="T83" i="5"/>
  <c r="AC83" i="5" s="1"/>
  <c r="AN83" i="5"/>
  <c r="AV83" i="5" s="1"/>
  <c r="I83" i="5"/>
  <c r="AW135" i="5"/>
  <c r="AY135" i="5" s="1"/>
  <c r="BA135" i="5" s="1"/>
  <c r="AW111" i="5"/>
  <c r="AN73" i="5"/>
  <c r="AV73" i="5" s="1"/>
  <c r="T73" i="5"/>
  <c r="AC73" i="5" s="1"/>
  <c r="I73" i="5"/>
  <c r="E27" i="11" l="1"/>
  <c r="E38" i="11" s="1"/>
  <c r="BJ201" i="6"/>
  <c r="E12" i="1"/>
  <c r="E40" i="1" s="1"/>
  <c r="AW127" i="5"/>
  <c r="AW139" i="5"/>
  <c r="AY139" i="5" s="1"/>
  <c r="BA139" i="5" s="1"/>
  <c r="BL136" i="5"/>
  <c r="BC135" i="5"/>
  <c r="BK135" i="5"/>
  <c r="T70" i="5"/>
  <c r="AC70" i="5" s="1"/>
  <c r="AN70" i="5"/>
  <c r="AV70" i="5" s="1"/>
  <c r="I70" i="5"/>
  <c r="U68" i="5"/>
  <c r="AD68" i="5" s="1"/>
  <c r="AP68" i="5"/>
  <c r="AX68" i="5" s="1"/>
  <c r="J68" i="5"/>
  <c r="U74" i="5"/>
  <c r="AD74" i="5" s="1"/>
  <c r="J74" i="5"/>
  <c r="AP74" i="5"/>
  <c r="AX74" i="5" s="1"/>
  <c r="AW123" i="5"/>
  <c r="AN95" i="5"/>
  <c r="AV95" i="5" s="1"/>
  <c r="T95" i="5"/>
  <c r="AC95" i="5" s="1"/>
  <c r="I95" i="5"/>
  <c r="I76" i="5"/>
  <c r="AN76" i="5"/>
  <c r="AV76" i="5" s="1"/>
  <c r="T76" i="5"/>
  <c r="AC76" i="5" s="1"/>
  <c r="AN72" i="5"/>
  <c r="AV72" i="5" s="1"/>
  <c r="AY72" i="5" s="1"/>
  <c r="BA72" i="5" s="1"/>
  <c r="T72" i="5"/>
  <c r="AC72" i="5" s="1"/>
  <c r="AE72" i="5" s="1"/>
  <c r="AG72" i="5" s="1"/>
  <c r="I72" i="5"/>
  <c r="K72" i="5" s="1"/>
  <c r="M72" i="5" s="1"/>
  <c r="O72" i="5" s="1"/>
  <c r="P72" i="5" s="1"/>
  <c r="AN78" i="5"/>
  <c r="AV78" i="5" s="1"/>
  <c r="T78" i="5"/>
  <c r="AC78" i="5" s="1"/>
  <c r="I78" i="5"/>
  <c r="AN69" i="5"/>
  <c r="AV69" i="5" s="1"/>
  <c r="T69" i="5"/>
  <c r="AC69" i="5" s="1"/>
  <c r="I69" i="5"/>
  <c r="AN85" i="5"/>
  <c r="AV85" i="5" s="1"/>
  <c r="T85" i="5"/>
  <c r="AC85" i="5" s="1"/>
  <c r="I85" i="5"/>
  <c r="AN68" i="5"/>
  <c r="AV68" i="5" s="1"/>
  <c r="AY68" i="5" s="1"/>
  <c r="BA68" i="5" s="1"/>
  <c r="T68" i="5"/>
  <c r="AC68" i="5" s="1"/>
  <c r="I68" i="5"/>
  <c r="AW98" i="5"/>
  <c r="AW70" i="5"/>
  <c r="AW78" i="5"/>
  <c r="AN74" i="5"/>
  <c r="AV74" i="5" s="1"/>
  <c r="T74" i="5"/>
  <c r="AC74" i="5" s="1"/>
  <c r="AE74" i="5" s="1"/>
  <c r="AG74" i="5" s="1"/>
  <c r="I74" i="5"/>
  <c r="AP84" i="5"/>
  <c r="AX84" i="5" s="1"/>
  <c r="U84" i="5"/>
  <c r="AD84" i="5" s="1"/>
  <c r="J84" i="5"/>
  <c r="AN75" i="5"/>
  <c r="AV75" i="5" s="1"/>
  <c r="I75" i="5"/>
  <c r="T75" i="5"/>
  <c r="AC75" i="5" s="1"/>
  <c r="T79" i="5"/>
  <c r="AC79" i="5" s="1"/>
  <c r="I79" i="5"/>
  <c r="AN79" i="5"/>
  <c r="AV79" i="5" s="1"/>
  <c r="T77" i="5"/>
  <c r="AC77" i="5" s="1"/>
  <c r="I77" i="5"/>
  <c r="AN77" i="5"/>
  <c r="AV77" i="5" s="1"/>
  <c r="AW131" i="5"/>
  <c r="AW119" i="5"/>
  <c r="E39" i="1" l="1"/>
  <c r="E28" i="11"/>
  <c r="E39" i="11" s="1"/>
  <c r="BC139" i="5"/>
  <c r="BK139" i="5"/>
  <c r="BD135" i="5"/>
  <c r="BJ135" i="5"/>
  <c r="AI74" i="5"/>
  <c r="AJ74" i="5" s="1"/>
  <c r="AI72" i="5"/>
  <c r="AJ72" i="5" s="1"/>
  <c r="K68" i="5"/>
  <c r="M68" i="5" s="1"/>
  <c r="O68" i="5" s="1"/>
  <c r="AE68" i="5"/>
  <c r="AG68" i="5" s="1"/>
  <c r="AW110" i="5"/>
  <c r="T84" i="5"/>
  <c r="AC84" i="5" s="1"/>
  <c r="AE84" i="5" s="1"/>
  <c r="AG84" i="5" s="1"/>
  <c r="AN84" i="5"/>
  <c r="AV84" i="5" s="1"/>
  <c r="AY84" i="5" s="1"/>
  <c r="BA84" i="5" s="1"/>
  <c r="I84" i="5"/>
  <c r="K84" i="5" s="1"/>
  <c r="M84" i="5" s="1"/>
  <c r="O84" i="5" s="1"/>
  <c r="P84" i="5" s="1"/>
  <c r="U77" i="5"/>
  <c r="AD77" i="5" s="1"/>
  <c r="AE77" i="5" s="1"/>
  <c r="AG77" i="5" s="1"/>
  <c r="AP77" i="5"/>
  <c r="AX77" i="5" s="1"/>
  <c r="AY77" i="5" s="1"/>
  <c r="BA77" i="5" s="1"/>
  <c r="J77" i="5"/>
  <c r="K77" i="5" s="1"/>
  <c r="M77" i="5" s="1"/>
  <c r="O77" i="5" s="1"/>
  <c r="P77" i="5" s="1"/>
  <c r="AP80" i="5"/>
  <c r="AX80" i="5" s="1"/>
  <c r="U80" i="5"/>
  <c r="AD80" i="5" s="1"/>
  <c r="J80" i="5"/>
  <c r="AW90" i="5"/>
  <c r="AW82" i="5"/>
  <c r="T88" i="5"/>
  <c r="AC88" i="5" s="1"/>
  <c r="AN88" i="5"/>
  <c r="AV88" i="5" s="1"/>
  <c r="I88" i="5"/>
  <c r="AP76" i="5"/>
  <c r="AX76" i="5" s="1"/>
  <c r="AY76" i="5" s="1"/>
  <c r="BA76" i="5" s="1"/>
  <c r="U76" i="5"/>
  <c r="AD76" i="5" s="1"/>
  <c r="AE76" i="5" s="1"/>
  <c r="AG76" i="5" s="1"/>
  <c r="J76" i="5"/>
  <c r="K76" i="5" s="1"/>
  <c r="M76" i="5" s="1"/>
  <c r="O76" i="5" s="1"/>
  <c r="P76" i="5" s="1"/>
  <c r="AY74" i="5"/>
  <c r="BA74" i="5" s="1"/>
  <c r="J69" i="5"/>
  <c r="K69" i="5" s="1"/>
  <c r="M69" i="5" s="1"/>
  <c r="O69" i="5" s="1"/>
  <c r="P69" i="5" s="1"/>
  <c r="AP69" i="5"/>
  <c r="AX69" i="5" s="1"/>
  <c r="AY69" i="5" s="1"/>
  <c r="BA69" i="5" s="1"/>
  <c r="U69" i="5"/>
  <c r="AD69" i="5" s="1"/>
  <c r="AE69" i="5" s="1"/>
  <c r="AG69" i="5" s="1"/>
  <c r="AN97" i="5"/>
  <c r="AV97" i="5" s="1"/>
  <c r="T97" i="5"/>
  <c r="AC97" i="5" s="1"/>
  <c r="I97" i="5"/>
  <c r="AP70" i="5"/>
  <c r="AX70" i="5" s="1"/>
  <c r="AY70" i="5" s="1"/>
  <c r="BA70" i="5" s="1"/>
  <c r="U70" i="5"/>
  <c r="AD70" i="5" s="1"/>
  <c r="J70" i="5"/>
  <c r="K70" i="5" s="1"/>
  <c r="M70" i="5" s="1"/>
  <c r="O70" i="5" s="1"/>
  <c r="P70" i="5" s="1"/>
  <c r="AN90" i="5"/>
  <c r="AV90" i="5" s="1"/>
  <c r="T90" i="5"/>
  <c r="AC90" i="5" s="1"/>
  <c r="I90" i="5"/>
  <c r="BC72" i="5"/>
  <c r="BK72" i="5"/>
  <c r="AN107" i="5"/>
  <c r="AV107" i="5" s="1"/>
  <c r="T107" i="5"/>
  <c r="AC107" i="5" s="1"/>
  <c r="I107" i="5"/>
  <c r="AN82" i="5"/>
  <c r="AV82" i="5" s="1"/>
  <c r="T82" i="5"/>
  <c r="AC82" i="5" s="1"/>
  <c r="I82" i="5"/>
  <c r="AP96" i="5"/>
  <c r="AX96" i="5" s="1"/>
  <c r="U96" i="5"/>
  <c r="AD96" i="5" s="1"/>
  <c r="J96" i="5"/>
  <c r="AE70" i="5"/>
  <c r="AG70" i="5" s="1"/>
  <c r="AP78" i="5"/>
  <c r="AX78" i="5" s="1"/>
  <c r="AY78" i="5" s="1"/>
  <c r="BA78" i="5" s="1"/>
  <c r="J78" i="5"/>
  <c r="K78" i="5" s="1"/>
  <c r="M78" i="5" s="1"/>
  <c r="O78" i="5" s="1"/>
  <c r="P78" i="5" s="1"/>
  <c r="U78" i="5"/>
  <c r="AD78" i="5" s="1"/>
  <c r="AE78" i="5" s="1"/>
  <c r="AG78" i="5" s="1"/>
  <c r="J75" i="5"/>
  <c r="K75" i="5" s="1"/>
  <c r="M75" i="5" s="1"/>
  <c r="O75" i="5" s="1"/>
  <c r="P75" i="5" s="1"/>
  <c r="AP75" i="5"/>
  <c r="AX75" i="5" s="1"/>
  <c r="AY75" i="5" s="1"/>
  <c r="BA75" i="5" s="1"/>
  <c r="U75" i="5"/>
  <c r="AD75" i="5" s="1"/>
  <c r="AE75" i="5" s="1"/>
  <c r="AG75" i="5" s="1"/>
  <c r="BC68" i="5"/>
  <c r="AP71" i="5"/>
  <c r="AX71" i="5" s="1"/>
  <c r="AY71" i="5" s="1"/>
  <c r="BA71" i="5" s="1"/>
  <c r="U71" i="5"/>
  <c r="AD71" i="5" s="1"/>
  <c r="AE71" i="5" s="1"/>
  <c r="AG71" i="5" s="1"/>
  <c r="J71" i="5"/>
  <c r="K71" i="5" s="1"/>
  <c r="M71" i="5" s="1"/>
  <c r="O71" i="5" s="1"/>
  <c r="P71" i="5" s="1"/>
  <c r="AN89" i="5"/>
  <c r="AV89" i="5" s="1"/>
  <c r="I89" i="5"/>
  <c r="T89" i="5"/>
  <c r="AC89" i="5" s="1"/>
  <c r="AN91" i="5"/>
  <c r="AV91" i="5" s="1"/>
  <c r="T91" i="5"/>
  <c r="AC91" i="5" s="1"/>
  <c r="I91" i="5"/>
  <c r="AN87" i="5"/>
  <c r="AV87" i="5" s="1"/>
  <c r="T87" i="5"/>
  <c r="AC87" i="5" s="1"/>
  <c r="I87" i="5"/>
  <c r="K74" i="5"/>
  <c r="M74" i="5" s="1"/>
  <c r="O74" i="5" s="1"/>
  <c r="P74" i="5" s="1"/>
  <c r="AN86" i="5"/>
  <c r="AV86" i="5" s="1"/>
  <c r="T86" i="5"/>
  <c r="AC86" i="5" s="1"/>
  <c r="I86" i="5"/>
  <c r="T80" i="5"/>
  <c r="AC80" i="5" s="1"/>
  <c r="I80" i="5"/>
  <c r="AN80" i="5"/>
  <c r="AV80" i="5" s="1"/>
  <c r="U86" i="5"/>
  <c r="AD86" i="5" s="1"/>
  <c r="AP86" i="5"/>
  <c r="AX86" i="5" s="1"/>
  <c r="J86" i="5"/>
  <c r="T81" i="5"/>
  <c r="AC81" i="5" s="1"/>
  <c r="AN81" i="5"/>
  <c r="AV81" i="5" s="1"/>
  <c r="I81" i="5"/>
  <c r="AP79" i="5"/>
  <c r="AX79" i="5" s="1"/>
  <c r="AY79" i="5" s="1"/>
  <c r="BA79" i="5" s="1"/>
  <c r="U79" i="5"/>
  <c r="AD79" i="5" s="1"/>
  <c r="AE79" i="5" s="1"/>
  <c r="AG79" i="5" s="1"/>
  <c r="J79" i="5"/>
  <c r="K79" i="5" s="1"/>
  <c r="M79" i="5" s="1"/>
  <c r="O79" i="5" s="1"/>
  <c r="P79" i="5" s="1"/>
  <c r="J73" i="5"/>
  <c r="K73" i="5" s="1"/>
  <c r="M73" i="5" s="1"/>
  <c r="O73" i="5" s="1"/>
  <c r="P73" i="5" s="1"/>
  <c r="AP73" i="5"/>
  <c r="AX73" i="5" s="1"/>
  <c r="AY73" i="5" s="1"/>
  <c r="BA73" i="5" s="1"/>
  <c r="U73" i="5"/>
  <c r="AD73" i="5" s="1"/>
  <c r="AE73" i="5" s="1"/>
  <c r="AG73" i="5" s="1"/>
  <c r="E40" i="11" l="1"/>
  <c r="P68" i="5"/>
  <c r="O207" i="5"/>
  <c r="BD139" i="5"/>
  <c r="BJ139" i="5"/>
  <c r="BL135" i="5"/>
  <c r="AY80" i="5"/>
  <c r="BA80" i="5" s="1"/>
  <c r="BC80" i="5" s="1"/>
  <c r="BK68" i="5"/>
  <c r="AI71" i="5"/>
  <c r="AJ71" i="5" s="1"/>
  <c r="AI70" i="5"/>
  <c r="AJ70" i="5" s="1"/>
  <c r="AI76" i="5"/>
  <c r="AJ76" i="5" s="1"/>
  <c r="AI84" i="5"/>
  <c r="AJ84" i="5" s="1"/>
  <c r="AI73" i="5"/>
  <c r="AJ73" i="5" s="1"/>
  <c r="AI79" i="5"/>
  <c r="AJ79" i="5" s="1"/>
  <c r="AI75" i="5"/>
  <c r="AJ75" i="5" s="1"/>
  <c r="AI77" i="5"/>
  <c r="AJ77" i="5" s="1"/>
  <c r="AI78" i="5"/>
  <c r="AJ78" i="5" s="1"/>
  <c r="AI68" i="5"/>
  <c r="AI69" i="5"/>
  <c r="AJ69" i="5" s="1"/>
  <c r="BK75" i="5"/>
  <c r="BC75" i="5"/>
  <c r="AN92" i="5"/>
  <c r="AV92" i="5" s="1"/>
  <c r="I92" i="5"/>
  <c r="T92" i="5"/>
  <c r="AC92" i="5" s="1"/>
  <c r="AP92" i="5"/>
  <c r="AX92" i="5" s="1"/>
  <c r="U92" i="5"/>
  <c r="AD92" i="5" s="1"/>
  <c r="J92" i="5"/>
  <c r="BK79" i="5"/>
  <c r="BC79" i="5"/>
  <c r="T101" i="5"/>
  <c r="AC101" i="5" s="1"/>
  <c r="AN101" i="5"/>
  <c r="AV101" i="5" s="1"/>
  <c r="I101" i="5"/>
  <c r="BK78" i="5"/>
  <c r="BC78" i="5"/>
  <c r="BD68" i="5"/>
  <c r="AN119" i="5"/>
  <c r="AV119" i="5" s="1"/>
  <c r="T119" i="5"/>
  <c r="AC119" i="5" s="1"/>
  <c r="I119" i="5"/>
  <c r="BD72" i="5"/>
  <c r="BJ72" i="5"/>
  <c r="U98" i="5"/>
  <c r="AD98" i="5" s="1"/>
  <c r="AP98" i="5"/>
  <c r="AX98" i="5" s="1"/>
  <c r="J98" i="5"/>
  <c r="T93" i="5"/>
  <c r="AC93" i="5" s="1"/>
  <c r="AN93" i="5"/>
  <c r="AV93" i="5" s="1"/>
  <c r="I93" i="5"/>
  <c r="K80" i="5"/>
  <c r="M80" i="5" s="1"/>
  <c r="O80" i="5" s="1"/>
  <c r="AE86" i="5"/>
  <c r="AG86" i="5" s="1"/>
  <c r="U83" i="5"/>
  <c r="AD83" i="5" s="1"/>
  <c r="AE83" i="5" s="1"/>
  <c r="AG83" i="5" s="1"/>
  <c r="AP83" i="5"/>
  <c r="AX83" i="5" s="1"/>
  <c r="AY83" i="5" s="1"/>
  <c r="BA83" i="5" s="1"/>
  <c r="J83" i="5"/>
  <c r="K83" i="5" s="1"/>
  <c r="M83" i="5" s="1"/>
  <c r="O83" i="5" s="1"/>
  <c r="P83" i="5" s="1"/>
  <c r="BC76" i="5"/>
  <c r="BK76" i="5"/>
  <c r="AN102" i="5"/>
  <c r="AV102" i="5" s="1"/>
  <c r="T102" i="5"/>
  <c r="AC102" i="5" s="1"/>
  <c r="I102" i="5"/>
  <c r="BC74" i="5"/>
  <c r="BK74" i="5"/>
  <c r="AW94" i="5"/>
  <c r="AP85" i="5"/>
  <c r="AX85" i="5" s="1"/>
  <c r="AY85" i="5" s="1"/>
  <c r="BA85" i="5" s="1"/>
  <c r="U85" i="5"/>
  <c r="AD85" i="5" s="1"/>
  <c r="AE85" i="5" s="1"/>
  <c r="AG85" i="5" s="1"/>
  <c r="J85" i="5"/>
  <c r="K85" i="5" s="1"/>
  <c r="M85" i="5" s="1"/>
  <c r="O85" i="5" s="1"/>
  <c r="P85" i="5" s="1"/>
  <c r="BK77" i="5"/>
  <c r="BC77" i="5"/>
  <c r="AE80" i="5"/>
  <c r="AG80" i="5" s="1"/>
  <c r="AY86" i="5"/>
  <c r="BA86" i="5" s="1"/>
  <c r="AP88" i="5"/>
  <c r="AX88" i="5" s="1"/>
  <c r="AY88" i="5" s="1"/>
  <c r="BA88" i="5" s="1"/>
  <c r="U88" i="5"/>
  <c r="AD88" i="5" s="1"/>
  <c r="AE88" i="5" s="1"/>
  <c r="AG88" i="5" s="1"/>
  <c r="J88" i="5"/>
  <c r="K88" i="5" s="1"/>
  <c r="M88" i="5" s="1"/>
  <c r="O88" i="5" s="1"/>
  <c r="P88" i="5" s="1"/>
  <c r="U90" i="5"/>
  <c r="AD90" i="5" s="1"/>
  <c r="AP90" i="5"/>
  <c r="AX90" i="5" s="1"/>
  <c r="AY90" i="5" s="1"/>
  <c r="BA90" i="5" s="1"/>
  <c r="J90" i="5"/>
  <c r="K90" i="5" s="1"/>
  <c r="M90" i="5" s="1"/>
  <c r="O90" i="5" s="1"/>
  <c r="P90" i="5" s="1"/>
  <c r="AP91" i="5"/>
  <c r="AX91" i="5" s="1"/>
  <c r="AY91" i="5" s="1"/>
  <c r="BA91" i="5" s="1"/>
  <c r="U91" i="5"/>
  <c r="AD91" i="5" s="1"/>
  <c r="AE91" i="5" s="1"/>
  <c r="AG91" i="5" s="1"/>
  <c r="J91" i="5"/>
  <c r="K91" i="5" s="1"/>
  <c r="M91" i="5" s="1"/>
  <c r="O91" i="5" s="1"/>
  <c r="P91" i="5" s="1"/>
  <c r="AN109" i="5"/>
  <c r="AV109" i="5" s="1"/>
  <c r="I109" i="5"/>
  <c r="T109" i="5"/>
  <c r="AC109" i="5" s="1"/>
  <c r="AP89" i="5"/>
  <c r="AX89" i="5" s="1"/>
  <c r="AY89" i="5" s="1"/>
  <c r="BA89" i="5" s="1"/>
  <c r="U89" i="5"/>
  <c r="AD89" i="5" s="1"/>
  <c r="AE89" i="5" s="1"/>
  <c r="AG89" i="5" s="1"/>
  <c r="J89" i="5"/>
  <c r="K89" i="5" s="1"/>
  <c r="M89" i="5" s="1"/>
  <c r="O89" i="5" s="1"/>
  <c r="P89" i="5" s="1"/>
  <c r="I96" i="5"/>
  <c r="K96" i="5" s="1"/>
  <c r="M96" i="5" s="1"/>
  <c r="O96" i="5" s="1"/>
  <c r="P96" i="5" s="1"/>
  <c r="AN96" i="5"/>
  <c r="AV96" i="5" s="1"/>
  <c r="AY96" i="5" s="1"/>
  <c r="BA96" i="5" s="1"/>
  <c r="T96" i="5"/>
  <c r="AC96" i="5" s="1"/>
  <c r="AE96" i="5" s="1"/>
  <c r="AG96" i="5" s="1"/>
  <c r="K86" i="5"/>
  <c r="M86" i="5" s="1"/>
  <c r="O86" i="5" s="1"/>
  <c r="P86" i="5" s="1"/>
  <c r="AN98" i="5"/>
  <c r="AV98" i="5" s="1"/>
  <c r="T98" i="5"/>
  <c r="AC98" i="5" s="1"/>
  <c r="I98" i="5"/>
  <c r="AN99" i="5"/>
  <c r="AV99" i="5" s="1"/>
  <c r="T99" i="5"/>
  <c r="AC99" i="5" s="1"/>
  <c r="I99" i="5"/>
  <c r="BK71" i="5"/>
  <c r="BC71" i="5"/>
  <c r="AE90" i="5"/>
  <c r="AG90" i="5" s="1"/>
  <c r="I100" i="5"/>
  <c r="T100" i="5"/>
  <c r="AC100" i="5" s="1"/>
  <c r="AN100" i="5"/>
  <c r="AV100" i="5" s="1"/>
  <c r="AW102" i="5"/>
  <c r="BK84" i="5"/>
  <c r="BC84" i="5"/>
  <c r="BK70" i="5"/>
  <c r="BC70" i="5"/>
  <c r="BK73" i="5"/>
  <c r="BC73" i="5"/>
  <c r="AP82" i="5"/>
  <c r="AX82" i="5" s="1"/>
  <c r="AY82" i="5" s="1"/>
  <c r="BA82" i="5" s="1"/>
  <c r="U82" i="5"/>
  <c r="AD82" i="5" s="1"/>
  <c r="AE82" i="5" s="1"/>
  <c r="AG82" i="5" s="1"/>
  <c r="J82" i="5"/>
  <c r="K82" i="5" s="1"/>
  <c r="M82" i="5" s="1"/>
  <c r="O82" i="5" s="1"/>
  <c r="P82" i="5" s="1"/>
  <c r="U81" i="5"/>
  <c r="AD81" i="5" s="1"/>
  <c r="AE81" i="5" s="1"/>
  <c r="AG81" i="5" s="1"/>
  <c r="AP81" i="5"/>
  <c r="AX81" i="5" s="1"/>
  <c r="AY81" i="5" s="1"/>
  <c r="BA81" i="5" s="1"/>
  <c r="J81" i="5"/>
  <c r="K81" i="5" s="1"/>
  <c r="M81" i="5" s="1"/>
  <c r="O81" i="5" s="1"/>
  <c r="P81" i="5" s="1"/>
  <c r="J87" i="5"/>
  <c r="K87" i="5" s="1"/>
  <c r="M87" i="5" s="1"/>
  <c r="O87" i="5" s="1"/>
  <c r="P87" i="5" s="1"/>
  <c r="AP87" i="5"/>
  <c r="AX87" i="5" s="1"/>
  <c r="AY87" i="5" s="1"/>
  <c r="BA87" i="5" s="1"/>
  <c r="U87" i="5"/>
  <c r="AD87" i="5" s="1"/>
  <c r="AE87" i="5" s="1"/>
  <c r="AG87" i="5" s="1"/>
  <c r="AN103" i="5"/>
  <c r="AV103" i="5" s="1"/>
  <c r="T103" i="5"/>
  <c r="AC103" i="5" s="1"/>
  <c r="I103" i="5"/>
  <c r="BK69" i="5"/>
  <c r="BC69" i="5"/>
  <c r="AN94" i="5"/>
  <c r="AV94" i="5" s="1"/>
  <c r="T94" i="5"/>
  <c r="AC94" i="5" s="1"/>
  <c r="I94" i="5"/>
  <c r="AP108" i="5"/>
  <c r="AX108" i="5" s="1"/>
  <c r="U108" i="5"/>
  <c r="AD108" i="5" s="1"/>
  <c r="J108" i="5"/>
  <c r="AW134" i="5"/>
  <c r="AW122" i="5"/>
  <c r="BC207" i="5" l="1"/>
  <c r="BJ68" i="5"/>
  <c r="AI207" i="5"/>
  <c r="P80" i="5"/>
  <c r="O208" i="5"/>
  <c r="BR68" i="5"/>
  <c r="BL139" i="5"/>
  <c r="D23" i="1"/>
  <c r="AY92" i="5"/>
  <c r="BA92" i="5" s="1"/>
  <c r="BC92" i="5" s="1"/>
  <c r="AE98" i="5"/>
  <c r="AG98" i="5" s="1"/>
  <c r="AI98" i="5" s="1"/>
  <c r="AJ98" i="5" s="1"/>
  <c r="AI96" i="5"/>
  <c r="AJ96" i="5" s="1"/>
  <c r="AI89" i="5"/>
  <c r="AJ89" i="5" s="1"/>
  <c r="AI80" i="5"/>
  <c r="AI86" i="5"/>
  <c r="AJ86" i="5" s="1"/>
  <c r="AI87" i="5"/>
  <c r="AJ87" i="5" s="1"/>
  <c r="AI82" i="5"/>
  <c r="AJ82" i="5" s="1"/>
  <c r="AI88" i="5"/>
  <c r="AJ88" i="5" s="1"/>
  <c r="AI85" i="5"/>
  <c r="AJ85" i="5" s="1"/>
  <c r="AJ68" i="5"/>
  <c r="AI81" i="5"/>
  <c r="AJ81" i="5" s="1"/>
  <c r="AI90" i="5"/>
  <c r="AJ90" i="5" s="1"/>
  <c r="AI91" i="5"/>
  <c r="AJ91" i="5" s="1"/>
  <c r="AI83" i="5"/>
  <c r="AJ83" i="5" s="1"/>
  <c r="K98" i="5"/>
  <c r="M98" i="5" s="1"/>
  <c r="O98" i="5" s="1"/>
  <c r="P98" i="5" s="1"/>
  <c r="AE92" i="5"/>
  <c r="AG92" i="5" s="1"/>
  <c r="BK80" i="5"/>
  <c r="BK87" i="5"/>
  <c r="BC87" i="5"/>
  <c r="BK88" i="5"/>
  <c r="BC88" i="5"/>
  <c r="BK82" i="5"/>
  <c r="BC82" i="5"/>
  <c r="BD84" i="5"/>
  <c r="BJ84" i="5"/>
  <c r="T108" i="5"/>
  <c r="AC108" i="5" s="1"/>
  <c r="AE108" i="5" s="1"/>
  <c r="AG108" i="5" s="1"/>
  <c r="AN108" i="5"/>
  <c r="AV108" i="5" s="1"/>
  <c r="AY108" i="5" s="1"/>
  <c r="BA108" i="5" s="1"/>
  <c r="I108" i="5"/>
  <c r="K108" i="5" s="1"/>
  <c r="M108" i="5" s="1"/>
  <c r="O108" i="5" s="1"/>
  <c r="P108" i="5" s="1"/>
  <c r="U97" i="5"/>
  <c r="AD97" i="5" s="1"/>
  <c r="AE97" i="5" s="1"/>
  <c r="AG97" i="5" s="1"/>
  <c r="AP97" i="5"/>
  <c r="AX97" i="5" s="1"/>
  <c r="AY97" i="5" s="1"/>
  <c r="BA97" i="5" s="1"/>
  <c r="J97" i="5"/>
  <c r="K97" i="5" s="1"/>
  <c r="M97" i="5" s="1"/>
  <c r="O97" i="5" s="1"/>
  <c r="P97" i="5" s="1"/>
  <c r="BK91" i="5"/>
  <c r="BC91" i="5"/>
  <c r="BK81" i="5"/>
  <c r="BC81" i="5"/>
  <c r="BK85" i="5"/>
  <c r="BC85" i="5"/>
  <c r="BK89" i="5"/>
  <c r="BC89" i="5"/>
  <c r="T105" i="5"/>
  <c r="AC105" i="5" s="1"/>
  <c r="I105" i="5"/>
  <c r="AN105" i="5"/>
  <c r="AV105" i="5" s="1"/>
  <c r="BD79" i="5"/>
  <c r="BJ79" i="5"/>
  <c r="BJ75" i="5"/>
  <c r="BD75" i="5"/>
  <c r="BD70" i="5"/>
  <c r="BJ70" i="5"/>
  <c r="AN112" i="5"/>
  <c r="AV112" i="5" s="1"/>
  <c r="T112" i="5"/>
  <c r="AC112" i="5" s="1"/>
  <c r="I112" i="5"/>
  <c r="AP100" i="5"/>
  <c r="AX100" i="5" s="1"/>
  <c r="AY100" i="5" s="1"/>
  <c r="BA100" i="5" s="1"/>
  <c r="U100" i="5"/>
  <c r="AD100" i="5" s="1"/>
  <c r="AE100" i="5" s="1"/>
  <c r="AG100" i="5" s="1"/>
  <c r="J100" i="5"/>
  <c r="K100" i="5" s="1"/>
  <c r="M100" i="5" s="1"/>
  <c r="O100" i="5" s="1"/>
  <c r="P100" i="5" s="1"/>
  <c r="BK96" i="5"/>
  <c r="BC96" i="5"/>
  <c r="U110" i="5"/>
  <c r="AD110" i="5" s="1"/>
  <c r="AP110" i="5"/>
  <c r="AX110" i="5" s="1"/>
  <c r="J110" i="5"/>
  <c r="BD77" i="5"/>
  <c r="BJ77" i="5"/>
  <c r="BD74" i="5"/>
  <c r="BJ74" i="5"/>
  <c r="I114" i="5"/>
  <c r="AN114" i="5"/>
  <c r="AV114" i="5" s="1"/>
  <c r="T114" i="5"/>
  <c r="AC114" i="5" s="1"/>
  <c r="J120" i="5"/>
  <c r="U120" i="5"/>
  <c r="AD120" i="5" s="1"/>
  <c r="AP120" i="5"/>
  <c r="AX120" i="5" s="1"/>
  <c r="T104" i="5"/>
  <c r="AC104" i="5" s="1"/>
  <c r="AN104" i="5"/>
  <c r="AV104" i="5" s="1"/>
  <c r="I104" i="5"/>
  <c r="J95" i="5"/>
  <c r="K95" i="5" s="1"/>
  <c r="M95" i="5" s="1"/>
  <c r="O95" i="5" s="1"/>
  <c r="P95" i="5" s="1"/>
  <c r="U95" i="5"/>
  <c r="AD95" i="5" s="1"/>
  <c r="AE95" i="5" s="1"/>
  <c r="AG95" i="5" s="1"/>
  <c r="AP95" i="5"/>
  <c r="AX95" i="5" s="1"/>
  <c r="AY95" i="5" s="1"/>
  <c r="BA95" i="5" s="1"/>
  <c r="BJ69" i="5"/>
  <c r="BD69" i="5"/>
  <c r="BD80" i="5"/>
  <c r="AN111" i="5"/>
  <c r="AV111" i="5" s="1"/>
  <c r="T111" i="5"/>
  <c r="AC111" i="5" s="1"/>
  <c r="I111" i="5"/>
  <c r="AY98" i="5"/>
  <c r="BA98" i="5" s="1"/>
  <c r="I121" i="5"/>
  <c r="T121" i="5"/>
  <c r="AC121" i="5" s="1"/>
  <c r="AN121" i="5"/>
  <c r="AV121" i="5" s="1"/>
  <c r="AP103" i="5"/>
  <c r="AX103" i="5" s="1"/>
  <c r="AY103" i="5" s="1"/>
  <c r="BA103" i="5" s="1"/>
  <c r="U103" i="5"/>
  <c r="AD103" i="5" s="1"/>
  <c r="AE103" i="5" s="1"/>
  <c r="AG103" i="5" s="1"/>
  <c r="J103" i="5"/>
  <c r="K103" i="5" s="1"/>
  <c r="M103" i="5" s="1"/>
  <c r="O103" i="5" s="1"/>
  <c r="P103" i="5" s="1"/>
  <c r="AN113" i="5"/>
  <c r="AV113" i="5" s="1"/>
  <c r="T113" i="5"/>
  <c r="AC113" i="5" s="1"/>
  <c r="I113" i="5"/>
  <c r="K92" i="5"/>
  <c r="M92" i="5" s="1"/>
  <c r="O92" i="5" s="1"/>
  <c r="BC90" i="5"/>
  <c r="BK90" i="5"/>
  <c r="AN106" i="5"/>
  <c r="AV106" i="5" s="1"/>
  <c r="T106" i="5"/>
  <c r="AC106" i="5" s="1"/>
  <c r="I106" i="5"/>
  <c r="AP104" i="5"/>
  <c r="AX104" i="5" s="1"/>
  <c r="J104" i="5"/>
  <c r="U104" i="5"/>
  <c r="AD104" i="5" s="1"/>
  <c r="BJ73" i="5"/>
  <c r="BD73" i="5"/>
  <c r="AN110" i="5"/>
  <c r="AV110" i="5" s="1"/>
  <c r="T110" i="5"/>
  <c r="AC110" i="5" s="1"/>
  <c r="I110" i="5"/>
  <c r="BK83" i="5"/>
  <c r="BC83" i="5"/>
  <c r="AN115" i="5"/>
  <c r="AV115" i="5" s="1"/>
  <c r="T115" i="5"/>
  <c r="AC115" i="5" s="1"/>
  <c r="I115" i="5"/>
  <c r="AW114" i="5"/>
  <c r="U101" i="5"/>
  <c r="AD101" i="5" s="1"/>
  <c r="AE101" i="5" s="1"/>
  <c r="AG101" i="5" s="1"/>
  <c r="AP101" i="5"/>
  <c r="AX101" i="5" s="1"/>
  <c r="AY101" i="5" s="1"/>
  <c r="BA101" i="5" s="1"/>
  <c r="J101" i="5"/>
  <c r="K101" i="5" s="1"/>
  <c r="M101" i="5" s="1"/>
  <c r="O101" i="5" s="1"/>
  <c r="P101" i="5" s="1"/>
  <c r="BD71" i="5"/>
  <c r="BJ71" i="5"/>
  <c r="J99" i="5"/>
  <c r="K99" i="5" s="1"/>
  <c r="M99" i="5" s="1"/>
  <c r="O99" i="5" s="1"/>
  <c r="P99" i="5" s="1"/>
  <c r="AP99" i="5"/>
  <c r="AX99" i="5" s="1"/>
  <c r="AY99" i="5" s="1"/>
  <c r="BA99" i="5" s="1"/>
  <c r="U99" i="5"/>
  <c r="AD99" i="5" s="1"/>
  <c r="AE99" i="5" s="1"/>
  <c r="AG99" i="5" s="1"/>
  <c r="BC86" i="5"/>
  <c r="BK86" i="5"/>
  <c r="AW106" i="5"/>
  <c r="BD76" i="5"/>
  <c r="BJ76" i="5"/>
  <c r="U94" i="5"/>
  <c r="AD94" i="5" s="1"/>
  <c r="AE94" i="5" s="1"/>
  <c r="AG94" i="5" s="1"/>
  <c r="AP94" i="5"/>
  <c r="AX94" i="5" s="1"/>
  <c r="AY94" i="5" s="1"/>
  <c r="BA94" i="5" s="1"/>
  <c r="J94" i="5"/>
  <c r="K94" i="5" s="1"/>
  <c r="M94" i="5" s="1"/>
  <c r="O94" i="5" s="1"/>
  <c r="P94" i="5" s="1"/>
  <c r="T131" i="5"/>
  <c r="AC131" i="5" s="1"/>
  <c r="AN131" i="5"/>
  <c r="AV131" i="5" s="1"/>
  <c r="I131" i="5"/>
  <c r="BD78" i="5"/>
  <c r="BJ78" i="5"/>
  <c r="AP102" i="5"/>
  <c r="AX102" i="5" s="1"/>
  <c r="AY102" i="5" s="1"/>
  <c r="BA102" i="5" s="1"/>
  <c r="J102" i="5"/>
  <c r="K102" i="5" s="1"/>
  <c r="M102" i="5" s="1"/>
  <c r="O102" i="5" s="1"/>
  <c r="P102" i="5" s="1"/>
  <c r="U102" i="5"/>
  <c r="AD102" i="5" s="1"/>
  <c r="AE102" i="5" s="1"/>
  <c r="AG102" i="5" s="1"/>
  <c r="AP93" i="5"/>
  <c r="AX93" i="5" s="1"/>
  <c r="AY93" i="5" s="1"/>
  <c r="BA93" i="5" s="1"/>
  <c r="U93" i="5"/>
  <c r="AD93" i="5" s="1"/>
  <c r="AE93" i="5" s="1"/>
  <c r="AG93" i="5" s="1"/>
  <c r="J93" i="5"/>
  <c r="K93" i="5" s="1"/>
  <c r="M93" i="5" s="1"/>
  <c r="O93" i="5" s="1"/>
  <c r="P93" i="5" s="1"/>
  <c r="BC208" i="5" l="1"/>
  <c r="BJ207" i="5"/>
  <c r="BJ80" i="5"/>
  <c r="BR80" i="5" s="1"/>
  <c r="AI208" i="5"/>
  <c r="BR78" i="5"/>
  <c r="P92" i="5"/>
  <c r="O209" i="5"/>
  <c r="BR76" i="5"/>
  <c r="BR73" i="5"/>
  <c r="BR71" i="5"/>
  <c r="BR70" i="5"/>
  <c r="BR72" i="5"/>
  <c r="BR75" i="5"/>
  <c r="BR77" i="5"/>
  <c r="BR74" i="5"/>
  <c r="BR69" i="5"/>
  <c r="BR79" i="5"/>
  <c r="AW126" i="5"/>
  <c r="AW138" i="5"/>
  <c r="AY138" i="5" s="1"/>
  <c r="BA138" i="5" s="1"/>
  <c r="D24" i="1"/>
  <c r="AY104" i="5"/>
  <c r="BA104" i="5" s="1"/>
  <c r="BC104" i="5" s="1"/>
  <c r="AI92" i="5"/>
  <c r="AI101" i="5"/>
  <c r="AJ101" i="5" s="1"/>
  <c r="AI100" i="5"/>
  <c r="AJ100" i="5" s="1"/>
  <c r="AJ80" i="5"/>
  <c r="AI93" i="5"/>
  <c r="AJ93" i="5" s="1"/>
  <c r="AI94" i="5"/>
  <c r="AJ94" i="5" s="1"/>
  <c r="AI99" i="5"/>
  <c r="AJ99" i="5" s="1"/>
  <c r="AI108" i="5"/>
  <c r="AJ108" i="5" s="1"/>
  <c r="AI95" i="5"/>
  <c r="AJ95" i="5" s="1"/>
  <c r="AI97" i="5"/>
  <c r="AJ97" i="5" s="1"/>
  <c r="AI102" i="5"/>
  <c r="AJ102" i="5" s="1"/>
  <c r="AI103" i="5"/>
  <c r="AJ103" i="5" s="1"/>
  <c r="K110" i="5"/>
  <c r="M110" i="5" s="1"/>
  <c r="O110" i="5" s="1"/>
  <c r="P110" i="5" s="1"/>
  <c r="AE110" i="5"/>
  <c r="AG110" i="5" s="1"/>
  <c r="BK99" i="5"/>
  <c r="BC99" i="5"/>
  <c r="BK101" i="5"/>
  <c r="BC101" i="5"/>
  <c r="BK102" i="5"/>
  <c r="BC102" i="5"/>
  <c r="U111" i="5"/>
  <c r="AD111" i="5" s="1"/>
  <c r="AE111" i="5" s="1"/>
  <c r="AG111" i="5" s="1"/>
  <c r="AP111" i="5"/>
  <c r="AX111" i="5" s="1"/>
  <c r="AY111" i="5" s="1"/>
  <c r="BA111" i="5" s="1"/>
  <c r="J111" i="5"/>
  <c r="K111" i="5" s="1"/>
  <c r="M111" i="5" s="1"/>
  <c r="O111" i="5" s="1"/>
  <c r="P111" i="5" s="1"/>
  <c r="BK95" i="5"/>
  <c r="BC95" i="5"/>
  <c r="BK93" i="5"/>
  <c r="BC93" i="5"/>
  <c r="BK100" i="5"/>
  <c r="BC100" i="5"/>
  <c r="BJ87" i="5"/>
  <c r="BD87" i="5"/>
  <c r="AN122" i="5"/>
  <c r="AV122" i="5" s="1"/>
  <c r="T122" i="5"/>
  <c r="AC122" i="5" s="1"/>
  <c r="I122" i="5"/>
  <c r="J107" i="5"/>
  <c r="K107" i="5" s="1"/>
  <c r="M107" i="5" s="1"/>
  <c r="O107" i="5" s="1"/>
  <c r="P107" i="5" s="1"/>
  <c r="AP107" i="5"/>
  <c r="AX107" i="5" s="1"/>
  <c r="AY107" i="5" s="1"/>
  <c r="BA107" i="5" s="1"/>
  <c r="U107" i="5"/>
  <c r="AD107" i="5" s="1"/>
  <c r="AE107" i="5" s="1"/>
  <c r="AG107" i="5" s="1"/>
  <c r="AN125" i="5"/>
  <c r="AV125" i="5" s="1"/>
  <c r="T125" i="5"/>
  <c r="AC125" i="5" s="1"/>
  <c r="I125" i="5"/>
  <c r="AW130" i="5"/>
  <c r="AW118" i="5"/>
  <c r="BK92" i="5"/>
  <c r="BD90" i="5"/>
  <c r="BJ90" i="5"/>
  <c r="U122" i="5"/>
  <c r="AD122" i="5" s="1"/>
  <c r="AP122" i="5"/>
  <c r="AX122" i="5" s="1"/>
  <c r="J122" i="5"/>
  <c r="BC98" i="5"/>
  <c r="BK98" i="5"/>
  <c r="AP105" i="5"/>
  <c r="AX105" i="5" s="1"/>
  <c r="AY105" i="5" s="1"/>
  <c r="BA105" i="5" s="1"/>
  <c r="U105" i="5"/>
  <c r="AD105" i="5" s="1"/>
  <c r="AE105" i="5" s="1"/>
  <c r="AG105" i="5" s="1"/>
  <c r="J105" i="5"/>
  <c r="K105" i="5" s="1"/>
  <c r="M105" i="5" s="1"/>
  <c r="O105" i="5" s="1"/>
  <c r="P105" i="5" s="1"/>
  <c r="BD89" i="5"/>
  <c r="BJ89" i="5"/>
  <c r="BD88" i="5"/>
  <c r="BJ88" i="5"/>
  <c r="AP132" i="5"/>
  <c r="AX132" i="5" s="1"/>
  <c r="U132" i="5"/>
  <c r="AD132" i="5" s="1"/>
  <c r="J132" i="5"/>
  <c r="U116" i="5"/>
  <c r="AD116" i="5" s="1"/>
  <c r="AP116" i="5"/>
  <c r="AX116" i="5" s="1"/>
  <c r="J116" i="5"/>
  <c r="AN127" i="5"/>
  <c r="AV127" i="5" s="1"/>
  <c r="T127" i="5"/>
  <c r="AC127" i="5" s="1"/>
  <c r="I127" i="5"/>
  <c r="AY110" i="5"/>
  <c r="BA110" i="5" s="1"/>
  <c r="AP114" i="5"/>
  <c r="AX114" i="5" s="1"/>
  <c r="AY114" i="5" s="1"/>
  <c r="BA114" i="5" s="1"/>
  <c r="U114" i="5"/>
  <c r="AD114" i="5" s="1"/>
  <c r="AE114" i="5" s="1"/>
  <c r="AG114" i="5" s="1"/>
  <c r="J114" i="5"/>
  <c r="K114" i="5" s="1"/>
  <c r="M114" i="5" s="1"/>
  <c r="O114" i="5" s="1"/>
  <c r="P114" i="5" s="1"/>
  <c r="AN133" i="5"/>
  <c r="AV133" i="5" s="1"/>
  <c r="T133" i="5"/>
  <c r="AC133" i="5" s="1"/>
  <c r="I133" i="5"/>
  <c r="AN123" i="5"/>
  <c r="AV123" i="5" s="1"/>
  <c r="T123" i="5"/>
  <c r="AC123" i="5" s="1"/>
  <c r="I123" i="5"/>
  <c r="K104" i="5"/>
  <c r="M104" i="5" s="1"/>
  <c r="O104" i="5" s="1"/>
  <c r="AN116" i="5"/>
  <c r="AV116" i="5" s="1"/>
  <c r="T116" i="5"/>
  <c r="AC116" i="5" s="1"/>
  <c r="I116" i="5"/>
  <c r="BD81" i="5"/>
  <c r="BJ81" i="5"/>
  <c r="AN120" i="5"/>
  <c r="AV120" i="5" s="1"/>
  <c r="AY120" i="5" s="1"/>
  <c r="BA120" i="5" s="1"/>
  <c r="T120" i="5"/>
  <c r="AC120" i="5" s="1"/>
  <c r="AE120" i="5" s="1"/>
  <c r="AG120" i="5" s="1"/>
  <c r="I120" i="5"/>
  <c r="K120" i="5" s="1"/>
  <c r="M120" i="5" s="1"/>
  <c r="O120" i="5" s="1"/>
  <c r="P120" i="5" s="1"/>
  <c r="AP109" i="5"/>
  <c r="AX109" i="5" s="1"/>
  <c r="AY109" i="5" s="1"/>
  <c r="BA109" i="5" s="1"/>
  <c r="U109" i="5"/>
  <c r="AD109" i="5" s="1"/>
  <c r="AE109" i="5" s="1"/>
  <c r="AG109" i="5" s="1"/>
  <c r="J109" i="5"/>
  <c r="K109" i="5" s="1"/>
  <c r="M109" i="5" s="1"/>
  <c r="O109" i="5" s="1"/>
  <c r="P109" i="5" s="1"/>
  <c r="BJ83" i="5"/>
  <c r="BD83" i="5"/>
  <c r="AN118" i="5"/>
  <c r="AV118" i="5" s="1"/>
  <c r="T118" i="5"/>
  <c r="AC118" i="5" s="1"/>
  <c r="I118" i="5"/>
  <c r="BK103" i="5"/>
  <c r="BC103" i="5"/>
  <c r="U115" i="5"/>
  <c r="AD115" i="5" s="1"/>
  <c r="AE115" i="5" s="1"/>
  <c r="AG115" i="5" s="1"/>
  <c r="AP115" i="5"/>
  <c r="AX115" i="5" s="1"/>
  <c r="AY115" i="5" s="1"/>
  <c r="BA115" i="5" s="1"/>
  <c r="J115" i="5"/>
  <c r="K115" i="5" s="1"/>
  <c r="M115" i="5" s="1"/>
  <c r="O115" i="5" s="1"/>
  <c r="P115" i="5" s="1"/>
  <c r="BD96" i="5"/>
  <c r="BJ96" i="5"/>
  <c r="AN124" i="5"/>
  <c r="AV124" i="5" s="1"/>
  <c r="T124" i="5"/>
  <c r="AC124" i="5" s="1"/>
  <c r="I124" i="5"/>
  <c r="U106" i="5"/>
  <c r="AD106" i="5" s="1"/>
  <c r="AE106" i="5" s="1"/>
  <c r="AG106" i="5" s="1"/>
  <c r="AP106" i="5"/>
  <c r="AX106" i="5" s="1"/>
  <c r="AY106" i="5" s="1"/>
  <c r="BA106" i="5" s="1"/>
  <c r="J106" i="5"/>
  <c r="K106" i="5" s="1"/>
  <c r="M106" i="5" s="1"/>
  <c r="O106" i="5" s="1"/>
  <c r="P106" i="5" s="1"/>
  <c r="BJ82" i="5"/>
  <c r="BD82" i="5"/>
  <c r="BD86" i="5"/>
  <c r="BJ86" i="5"/>
  <c r="BD92" i="5"/>
  <c r="U112" i="5"/>
  <c r="AD112" i="5" s="1"/>
  <c r="AE112" i="5" s="1"/>
  <c r="AG112" i="5" s="1"/>
  <c r="J112" i="5"/>
  <c r="K112" i="5" s="1"/>
  <c r="M112" i="5" s="1"/>
  <c r="O112" i="5" s="1"/>
  <c r="P112" i="5" s="1"/>
  <c r="AP112" i="5"/>
  <c r="AX112" i="5" s="1"/>
  <c r="AY112" i="5" s="1"/>
  <c r="BA112" i="5" s="1"/>
  <c r="AE104" i="5"/>
  <c r="AG104" i="5" s="1"/>
  <c r="AN126" i="5"/>
  <c r="AV126" i="5" s="1"/>
  <c r="T126" i="5"/>
  <c r="AC126" i="5" s="1"/>
  <c r="I126" i="5"/>
  <c r="J113" i="5"/>
  <c r="K113" i="5" s="1"/>
  <c r="M113" i="5" s="1"/>
  <c r="O113" i="5" s="1"/>
  <c r="P113" i="5" s="1"/>
  <c r="U113" i="5"/>
  <c r="AD113" i="5" s="1"/>
  <c r="AE113" i="5" s="1"/>
  <c r="AG113" i="5" s="1"/>
  <c r="AP113" i="5"/>
  <c r="AX113" i="5" s="1"/>
  <c r="AY113" i="5" s="1"/>
  <c r="BA113" i="5" s="1"/>
  <c r="BC94" i="5"/>
  <c r="BK94" i="5"/>
  <c r="AN117" i="5"/>
  <c r="AV117" i="5" s="1"/>
  <c r="I117" i="5"/>
  <c r="T117" i="5"/>
  <c r="AC117" i="5" s="1"/>
  <c r="BD85" i="5"/>
  <c r="BJ85" i="5"/>
  <c r="BJ91" i="5"/>
  <c r="BD91" i="5"/>
  <c r="BK97" i="5"/>
  <c r="BC97" i="5"/>
  <c r="BK108" i="5"/>
  <c r="BC108" i="5"/>
  <c r="BC209" i="5" l="1"/>
  <c r="D7" i="1"/>
  <c r="D23" i="11" s="1"/>
  <c r="AJ92" i="5"/>
  <c r="AI209" i="5"/>
  <c r="BJ208" i="5"/>
  <c r="P104" i="5"/>
  <c r="O210" i="5"/>
  <c r="BR91" i="5"/>
  <c r="BR83" i="5"/>
  <c r="BR88" i="5"/>
  <c r="BR89" i="5"/>
  <c r="BR85" i="5"/>
  <c r="BR86" i="5"/>
  <c r="BR84" i="5"/>
  <c r="BR87" i="5"/>
  <c r="BR81" i="5"/>
  <c r="BR90" i="5"/>
  <c r="BR82" i="5"/>
  <c r="BC138" i="5"/>
  <c r="BK138" i="5"/>
  <c r="D25" i="1"/>
  <c r="AY122" i="5"/>
  <c r="BA122" i="5" s="1"/>
  <c r="BC122" i="5" s="1"/>
  <c r="BJ92" i="5"/>
  <c r="AI113" i="5"/>
  <c r="AJ113" i="5" s="1"/>
  <c r="AI109" i="5"/>
  <c r="AJ109" i="5" s="1"/>
  <c r="AI114" i="5"/>
  <c r="AJ114" i="5" s="1"/>
  <c r="AI112" i="5"/>
  <c r="AJ112" i="5" s="1"/>
  <c r="AI110" i="5"/>
  <c r="AJ110" i="5" s="1"/>
  <c r="AI104" i="5"/>
  <c r="AI106" i="5"/>
  <c r="AJ106" i="5" s="1"/>
  <c r="AI115" i="5"/>
  <c r="AJ115" i="5" s="1"/>
  <c r="AI107" i="5"/>
  <c r="AJ107" i="5" s="1"/>
  <c r="AI111" i="5"/>
  <c r="AJ111" i="5" s="1"/>
  <c r="AI120" i="5"/>
  <c r="AJ120" i="5" s="1"/>
  <c r="AI105" i="5"/>
  <c r="AJ105" i="5" s="1"/>
  <c r="AE116" i="5"/>
  <c r="AG116" i="5" s="1"/>
  <c r="BK104" i="5"/>
  <c r="BK113" i="5"/>
  <c r="BC113" i="5"/>
  <c r="BC106" i="5"/>
  <c r="BK106" i="5"/>
  <c r="BK111" i="5"/>
  <c r="BC111" i="5"/>
  <c r="BC112" i="5"/>
  <c r="BK112" i="5"/>
  <c r="BK115" i="5"/>
  <c r="BC115" i="5"/>
  <c r="BK114" i="5"/>
  <c r="BC114" i="5"/>
  <c r="BD97" i="5"/>
  <c r="BJ97" i="5"/>
  <c r="AP121" i="5"/>
  <c r="AX121" i="5" s="1"/>
  <c r="AY121" i="5" s="1"/>
  <c r="BA121" i="5" s="1"/>
  <c r="U121" i="5"/>
  <c r="AD121" i="5" s="1"/>
  <c r="AE121" i="5" s="1"/>
  <c r="AG121" i="5" s="1"/>
  <c r="J121" i="5"/>
  <c r="K121" i="5" s="1"/>
  <c r="M121" i="5" s="1"/>
  <c r="O121" i="5" s="1"/>
  <c r="P121" i="5" s="1"/>
  <c r="AN128" i="5"/>
  <c r="AV128" i="5" s="1"/>
  <c r="T128" i="5"/>
  <c r="AC128" i="5" s="1"/>
  <c r="I128" i="5"/>
  <c r="BD108" i="5"/>
  <c r="BJ108" i="5"/>
  <c r="T129" i="5"/>
  <c r="AC129" i="5" s="1"/>
  <c r="AN129" i="5"/>
  <c r="AV129" i="5" s="1"/>
  <c r="I129" i="5"/>
  <c r="BD94" i="5"/>
  <c r="BJ94" i="5"/>
  <c r="U119" i="5"/>
  <c r="AD119" i="5" s="1"/>
  <c r="AE119" i="5" s="1"/>
  <c r="AG119" i="5" s="1"/>
  <c r="J119" i="5"/>
  <c r="K119" i="5" s="1"/>
  <c r="M119" i="5" s="1"/>
  <c r="O119" i="5" s="1"/>
  <c r="P119" i="5" s="1"/>
  <c r="AP119" i="5"/>
  <c r="AX119" i="5" s="1"/>
  <c r="AY119" i="5" s="1"/>
  <c r="BA119" i="5" s="1"/>
  <c r="AN132" i="5"/>
  <c r="AV132" i="5" s="1"/>
  <c r="AY132" i="5" s="1"/>
  <c r="BA132" i="5" s="1"/>
  <c r="T132" i="5"/>
  <c r="AC132" i="5" s="1"/>
  <c r="AE132" i="5" s="1"/>
  <c r="AG132" i="5" s="1"/>
  <c r="I132" i="5"/>
  <c r="K132" i="5" s="1"/>
  <c r="M132" i="5" s="1"/>
  <c r="O132" i="5" s="1"/>
  <c r="P132" i="5" s="1"/>
  <c r="U124" i="5"/>
  <c r="AD124" i="5" s="1"/>
  <c r="AE124" i="5" s="1"/>
  <c r="AG124" i="5" s="1"/>
  <c r="J124" i="5"/>
  <c r="K124" i="5" s="1"/>
  <c r="M124" i="5" s="1"/>
  <c r="O124" i="5" s="1"/>
  <c r="P124" i="5" s="1"/>
  <c r="AP124" i="5"/>
  <c r="AX124" i="5" s="1"/>
  <c r="AY124" i="5" s="1"/>
  <c r="BA124" i="5" s="1"/>
  <c r="BK110" i="5"/>
  <c r="BC110" i="5"/>
  <c r="K122" i="5"/>
  <c r="M122" i="5" s="1"/>
  <c r="O122" i="5" s="1"/>
  <c r="P122" i="5" s="1"/>
  <c r="AN134" i="5"/>
  <c r="AV134" i="5" s="1"/>
  <c r="T134" i="5"/>
  <c r="AC134" i="5" s="1"/>
  <c r="I134" i="5"/>
  <c r="BD102" i="5"/>
  <c r="BJ102" i="5"/>
  <c r="BK105" i="5"/>
  <c r="BC105" i="5"/>
  <c r="AP127" i="5"/>
  <c r="AX127" i="5" s="1"/>
  <c r="AY127" i="5" s="1"/>
  <c r="BA127" i="5" s="1"/>
  <c r="U127" i="5"/>
  <c r="AD127" i="5" s="1"/>
  <c r="AE127" i="5" s="1"/>
  <c r="AG127" i="5" s="1"/>
  <c r="J127" i="5"/>
  <c r="K127" i="5" s="1"/>
  <c r="M127" i="5" s="1"/>
  <c r="O127" i="5" s="1"/>
  <c r="P127" i="5" s="1"/>
  <c r="AP125" i="5"/>
  <c r="AX125" i="5" s="1"/>
  <c r="AY125" i="5" s="1"/>
  <c r="BA125" i="5" s="1"/>
  <c r="U125" i="5"/>
  <c r="AD125" i="5" s="1"/>
  <c r="AE125" i="5" s="1"/>
  <c r="AG125" i="5" s="1"/>
  <c r="J125" i="5"/>
  <c r="K125" i="5" s="1"/>
  <c r="M125" i="5" s="1"/>
  <c r="O125" i="5" s="1"/>
  <c r="P125" i="5" s="1"/>
  <c r="BD104" i="5"/>
  <c r="K116" i="5"/>
  <c r="M116" i="5" s="1"/>
  <c r="O116" i="5" s="1"/>
  <c r="AY116" i="5"/>
  <c r="BA116" i="5" s="1"/>
  <c r="AP128" i="5"/>
  <c r="AX128" i="5" s="1"/>
  <c r="J128" i="5"/>
  <c r="U128" i="5"/>
  <c r="AD128" i="5" s="1"/>
  <c r="BD98" i="5"/>
  <c r="BJ98" i="5"/>
  <c r="U126" i="5"/>
  <c r="AD126" i="5" s="1"/>
  <c r="AE126" i="5" s="1"/>
  <c r="AG126" i="5" s="1"/>
  <c r="AP126" i="5"/>
  <c r="AX126" i="5" s="1"/>
  <c r="AY126" i="5" s="1"/>
  <c r="BA126" i="5" s="1"/>
  <c r="J126" i="5"/>
  <c r="K126" i="5" s="1"/>
  <c r="M126" i="5" s="1"/>
  <c r="O126" i="5" s="1"/>
  <c r="P126" i="5" s="1"/>
  <c r="AE122" i="5"/>
  <c r="AG122" i="5" s="1"/>
  <c r="BD100" i="5"/>
  <c r="BJ100" i="5"/>
  <c r="BJ95" i="5"/>
  <c r="BD95" i="5"/>
  <c r="BK107" i="5"/>
  <c r="BC107" i="5"/>
  <c r="BJ99" i="5"/>
  <c r="BD99" i="5"/>
  <c r="U118" i="5"/>
  <c r="AD118" i="5" s="1"/>
  <c r="AE118" i="5" s="1"/>
  <c r="AG118" i="5" s="1"/>
  <c r="AP118" i="5"/>
  <c r="AX118" i="5" s="1"/>
  <c r="AY118" i="5" s="1"/>
  <c r="BA118" i="5" s="1"/>
  <c r="J118" i="5"/>
  <c r="K118" i="5" s="1"/>
  <c r="M118" i="5" s="1"/>
  <c r="O118" i="5" s="1"/>
  <c r="P118" i="5" s="1"/>
  <c r="BJ103" i="5"/>
  <c r="BD103" i="5"/>
  <c r="T130" i="5"/>
  <c r="AC130" i="5" s="1"/>
  <c r="AN130" i="5"/>
  <c r="AV130" i="5" s="1"/>
  <c r="I130" i="5"/>
  <c r="BK109" i="5"/>
  <c r="BC109" i="5"/>
  <c r="BK120" i="5"/>
  <c r="BC120" i="5"/>
  <c r="AP117" i="5"/>
  <c r="AX117" i="5" s="1"/>
  <c r="AY117" i="5" s="1"/>
  <c r="BA117" i="5" s="1"/>
  <c r="U117" i="5"/>
  <c r="AD117" i="5" s="1"/>
  <c r="AE117" i="5" s="1"/>
  <c r="AG117" i="5" s="1"/>
  <c r="J117" i="5"/>
  <c r="K117" i="5" s="1"/>
  <c r="M117" i="5" s="1"/>
  <c r="O117" i="5" s="1"/>
  <c r="P117" i="5" s="1"/>
  <c r="AP134" i="5"/>
  <c r="AX134" i="5" s="1"/>
  <c r="U134" i="5"/>
  <c r="AD134" i="5" s="1"/>
  <c r="J134" i="5"/>
  <c r="AP123" i="5"/>
  <c r="AX123" i="5" s="1"/>
  <c r="AY123" i="5" s="1"/>
  <c r="BA123" i="5" s="1"/>
  <c r="U123" i="5"/>
  <c r="AD123" i="5" s="1"/>
  <c r="AE123" i="5" s="1"/>
  <c r="AG123" i="5" s="1"/>
  <c r="J123" i="5"/>
  <c r="K123" i="5" s="1"/>
  <c r="M123" i="5" s="1"/>
  <c r="O123" i="5" s="1"/>
  <c r="P123" i="5" s="1"/>
  <c r="BD93" i="5"/>
  <c r="BJ93" i="5"/>
  <c r="BD101" i="5"/>
  <c r="BJ101" i="5"/>
  <c r="D8" i="1" l="1"/>
  <c r="BC210" i="5"/>
  <c r="BR95" i="5"/>
  <c r="AJ104" i="5"/>
  <c r="AI210" i="5"/>
  <c r="BR92" i="5"/>
  <c r="BJ209" i="5"/>
  <c r="P116" i="5"/>
  <c r="O211" i="5"/>
  <c r="BR99" i="5"/>
  <c r="BR103" i="5"/>
  <c r="BR93" i="5"/>
  <c r="BR101" i="5"/>
  <c r="BR102" i="5"/>
  <c r="BR98" i="5"/>
  <c r="BR97" i="5"/>
  <c r="BR100" i="5"/>
  <c r="BR96" i="5"/>
  <c r="BR94" i="5"/>
  <c r="BD138" i="5"/>
  <c r="BJ138" i="5"/>
  <c r="D35" i="1"/>
  <c r="D24" i="11"/>
  <c r="D35" i="11" s="1"/>
  <c r="D26" i="1"/>
  <c r="AY134" i="5"/>
  <c r="BA134" i="5" s="1"/>
  <c r="BC134" i="5" s="1"/>
  <c r="AI122" i="5"/>
  <c r="AJ122" i="5" s="1"/>
  <c r="AI118" i="5"/>
  <c r="AJ118" i="5" s="1"/>
  <c r="AI125" i="5"/>
  <c r="AJ125" i="5" s="1"/>
  <c r="AI121" i="5"/>
  <c r="AJ121" i="5" s="1"/>
  <c r="AI117" i="5"/>
  <c r="AJ117" i="5" s="1"/>
  <c r="AI126" i="5"/>
  <c r="AJ126" i="5" s="1"/>
  <c r="BJ104" i="5"/>
  <c r="AI124" i="5"/>
  <c r="AJ124" i="5" s="1"/>
  <c r="AI116" i="5"/>
  <c r="AI123" i="5"/>
  <c r="AJ123" i="5" s="1"/>
  <c r="AI127" i="5"/>
  <c r="AJ127" i="5" s="1"/>
  <c r="AI132" i="5"/>
  <c r="AJ132" i="5" s="1"/>
  <c r="AI119" i="5"/>
  <c r="AJ119" i="5" s="1"/>
  <c r="BK117" i="5"/>
  <c r="BC117" i="5"/>
  <c r="BC127" i="5"/>
  <c r="BK127" i="5"/>
  <c r="BK118" i="5"/>
  <c r="BC118" i="5"/>
  <c r="BK123" i="5"/>
  <c r="BC123" i="5"/>
  <c r="BK125" i="5"/>
  <c r="BC125" i="5"/>
  <c r="BC132" i="5"/>
  <c r="BK132" i="5"/>
  <c r="BK126" i="5"/>
  <c r="BC126" i="5"/>
  <c r="BC121" i="5"/>
  <c r="BK121" i="5"/>
  <c r="BD114" i="5"/>
  <c r="BJ114" i="5"/>
  <c r="BD122" i="5"/>
  <c r="U129" i="5"/>
  <c r="AD129" i="5" s="1"/>
  <c r="AE129" i="5" s="1"/>
  <c r="AG129" i="5" s="1"/>
  <c r="AP129" i="5"/>
  <c r="AX129" i="5" s="1"/>
  <c r="AY129" i="5" s="1"/>
  <c r="BA129" i="5" s="1"/>
  <c r="J129" i="5"/>
  <c r="K129" i="5" s="1"/>
  <c r="M129" i="5" s="1"/>
  <c r="O129" i="5" s="1"/>
  <c r="P129" i="5" s="1"/>
  <c r="BJ106" i="5"/>
  <c r="BD106" i="5"/>
  <c r="U131" i="5"/>
  <c r="AD131" i="5" s="1"/>
  <c r="AE131" i="5" s="1"/>
  <c r="AG131" i="5" s="1"/>
  <c r="AP131" i="5"/>
  <c r="AX131" i="5" s="1"/>
  <c r="AY131" i="5" s="1"/>
  <c r="BA131" i="5" s="1"/>
  <c r="J131" i="5"/>
  <c r="K131" i="5" s="1"/>
  <c r="M131" i="5" s="1"/>
  <c r="O131" i="5" s="1"/>
  <c r="P131" i="5" s="1"/>
  <c r="BK124" i="5"/>
  <c r="BC124" i="5"/>
  <c r="BK122" i="5"/>
  <c r="BK116" i="5"/>
  <c r="BC116" i="5"/>
  <c r="K134" i="5"/>
  <c r="M134" i="5" s="1"/>
  <c r="O134" i="5" s="1"/>
  <c r="P134" i="5" s="1"/>
  <c r="K128" i="5"/>
  <c r="M128" i="5" s="1"/>
  <c r="O128" i="5" s="1"/>
  <c r="BD115" i="5"/>
  <c r="BJ115" i="5"/>
  <c r="BD111" i="5"/>
  <c r="BJ111" i="5"/>
  <c r="BJ113" i="5"/>
  <c r="BD113" i="5"/>
  <c r="BD110" i="5"/>
  <c r="BJ110" i="5"/>
  <c r="AY128" i="5"/>
  <c r="BA128" i="5" s="1"/>
  <c r="BD109" i="5"/>
  <c r="BJ109" i="5"/>
  <c r="U133" i="5"/>
  <c r="AD133" i="5" s="1"/>
  <c r="AE133" i="5" s="1"/>
  <c r="AG133" i="5" s="1"/>
  <c r="J133" i="5"/>
  <c r="K133" i="5" s="1"/>
  <c r="M133" i="5" s="1"/>
  <c r="O133" i="5" s="1"/>
  <c r="P133" i="5" s="1"/>
  <c r="AP133" i="5"/>
  <c r="AX133" i="5" s="1"/>
  <c r="AY133" i="5" s="1"/>
  <c r="BA133" i="5" s="1"/>
  <c r="BD112" i="5"/>
  <c r="BJ112" i="5"/>
  <c r="BJ120" i="5"/>
  <c r="BD120" i="5"/>
  <c r="BJ107" i="5"/>
  <c r="BD107" i="5"/>
  <c r="BD105" i="5"/>
  <c r="BJ105" i="5"/>
  <c r="AE134" i="5"/>
  <c r="AG134" i="5" s="1"/>
  <c r="BC119" i="5"/>
  <c r="BK119" i="5"/>
  <c r="AP130" i="5"/>
  <c r="AX130" i="5" s="1"/>
  <c r="AY130" i="5" s="1"/>
  <c r="BA130" i="5" s="1"/>
  <c r="U130" i="5"/>
  <c r="AD130" i="5" s="1"/>
  <c r="AE130" i="5" s="1"/>
  <c r="AG130" i="5" s="1"/>
  <c r="J130" i="5"/>
  <c r="K130" i="5" s="1"/>
  <c r="M130" i="5" s="1"/>
  <c r="O130" i="5" s="1"/>
  <c r="P130" i="5" s="1"/>
  <c r="AE128" i="5"/>
  <c r="AG128" i="5" s="1"/>
  <c r="D9" i="1" l="1"/>
  <c r="BC211" i="5"/>
  <c r="AJ116" i="5"/>
  <c r="AI211" i="5"/>
  <c r="P128" i="5"/>
  <c r="O212" i="5"/>
  <c r="O201" i="5" s="1"/>
  <c r="BJ210" i="5"/>
  <c r="BR110" i="5"/>
  <c r="BR113" i="5"/>
  <c r="BR108" i="5"/>
  <c r="BR111" i="5"/>
  <c r="BR106" i="5"/>
  <c r="BR104" i="5"/>
  <c r="BR107" i="5"/>
  <c r="BR105" i="5"/>
  <c r="BR115" i="5"/>
  <c r="BR114" i="5"/>
  <c r="BR109" i="5"/>
  <c r="BR112" i="5"/>
  <c r="BL138" i="5"/>
  <c r="D36" i="1"/>
  <c r="D25" i="11"/>
  <c r="D36" i="11" s="1"/>
  <c r="D27" i="1"/>
  <c r="AI133" i="5"/>
  <c r="AJ133" i="5" s="1"/>
  <c r="BJ122" i="5"/>
  <c r="AI130" i="5"/>
  <c r="AJ130" i="5" s="1"/>
  <c r="AI134" i="5"/>
  <c r="AJ134" i="5" s="1"/>
  <c r="AI131" i="5"/>
  <c r="AJ131" i="5" s="1"/>
  <c r="AI129" i="5"/>
  <c r="AJ129" i="5" s="1"/>
  <c r="AI128" i="5"/>
  <c r="BK129" i="5"/>
  <c r="BC129" i="5"/>
  <c r="BK130" i="5"/>
  <c r="BC130" i="5"/>
  <c r="BD127" i="5"/>
  <c r="BJ127" i="5"/>
  <c r="BD126" i="5"/>
  <c r="BJ126" i="5"/>
  <c r="BK134" i="5"/>
  <c r="BD118" i="5"/>
  <c r="BJ118" i="5"/>
  <c r="BD117" i="5"/>
  <c r="BJ117" i="5"/>
  <c r="BD119" i="5"/>
  <c r="BJ119" i="5"/>
  <c r="BK128" i="5"/>
  <c r="BC128" i="5"/>
  <c r="BD134" i="5"/>
  <c r="BD124" i="5"/>
  <c r="BJ124" i="5"/>
  <c r="BD132" i="5"/>
  <c r="BJ132" i="5"/>
  <c r="BK133" i="5"/>
  <c r="BC133" i="5"/>
  <c r="BD125" i="5"/>
  <c r="BJ125" i="5"/>
  <c r="BJ116" i="5"/>
  <c r="BD116" i="5"/>
  <c r="BK131" i="5"/>
  <c r="BC131" i="5"/>
  <c r="BD121" i="5"/>
  <c r="BJ121" i="5"/>
  <c r="BD123" i="5"/>
  <c r="BJ123" i="5"/>
  <c r="BC212" i="5" l="1"/>
  <c r="D10" i="1"/>
  <c r="D26" i="11" s="1"/>
  <c r="D37" i="11" s="1"/>
  <c r="AJ128" i="5"/>
  <c r="AI212" i="5"/>
  <c r="AI201" i="5" s="1"/>
  <c r="BC201" i="5"/>
  <c r="BJ211" i="5"/>
  <c r="BR124" i="5"/>
  <c r="BR117" i="5"/>
  <c r="BR116" i="5"/>
  <c r="BR120" i="5"/>
  <c r="BR125" i="5"/>
  <c r="BR121" i="5"/>
  <c r="BR127" i="5"/>
  <c r="BR119" i="5"/>
  <c r="BR118" i="5"/>
  <c r="BR122" i="5"/>
  <c r="BR123" i="5"/>
  <c r="BR126" i="5"/>
  <c r="D28" i="1"/>
  <c r="BJ134" i="5"/>
  <c r="BD130" i="5"/>
  <c r="BJ130" i="5"/>
  <c r="BD131" i="5"/>
  <c r="BJ131" i="5"/>
  <c r="BD133" i="5"/>
  <c r="BJ133" i="5"/>
  <c r="BD128" i="5"/>
  <c r="BJ128" i="5"/>
  <c r="BD129" i="5"/>
  <c r="BJ129" i="5"/>
  <c r="BJ212" i="5" l="1"/>
  <c r="D37" i="1"/>
  <c r="BJ201" i="5"/>
  <c r="D12" i="1"/>
  <c r="D11" i="1"/>
  <c r="D27" i="11" s="1"/>
  <c r="D38" i="11" s="1"/>
  <c r="BR130" i="5"/>
  <c r="BR128" i="5"/>
  <c r="BR136" i="5"/>
  <c r="BR135" i="5"/>
  <c r="BR133" i="5"/>
  <c r="BR131" i="5"/>
  <c r="BR139" i="5"/>
  <c r="BR129" i="5"/>
  <c r="BR138" i="5"/>
  <c r="BR134" i="5"/>
  <c r="BR137" i="5"/>
  <c r="BR132" i="5"/>
  <c r="D38" i="1" l="1"/>
  <c r="D28" i="11"/>
  <c r="D39" i="11" s="1"/>
  <c r="D39" i="1"/>
  <c r="D40" i="1"/>
  <c r="I97" i="4"/>
  <c r="J80" i="4"/>
  <c r="D40" i="11" l="1"/>
  <c r="I73" i="4"/>
  <c r="J105" i="4"/>
  <c r="J68" i="4"/>
  <c r="I123" i="4"/>
  <c r="J115" i="4"/>
  <c r="J99" i="4"/>
  <c r="I100" i="4"/>
  <c r="I126" i="4"/>
  <c r="I122" i="4"/>
  <c r="I118" i="4"/>
  <c r="I114" i="4"/>
  <c r="I110" i="4"/>
  <c r="I125" i="4"/>
  <c r="I121" i="4"/>
  <c r="I117" i="4"/>
  <c r="I113" i="4"/>
  <c r="I109" i="4"/>
  <c r="I105" i="4"/>
  <c r="I108" i="4"/>
  <c r="I103" i="4"/>
  <c r="I102" i="4"/>
  <c r="I99" i="4"/>
  <c r="I95" i="4"/>
  <c r="I91" i="4"/>
  <c r="I87" i="4"/>
  <c r="I83" i="4"/>
  <c r="I79" i="4"/>
  <c r="I98" i="4"/>
  <c r="I94" i="4"/>
  <c r="I90" i="4"/>
  <c r="I86" i="4"/>
  <c r="I82" i="4"/>
  <c r="I78" i="4"/>
  <c r="I74" i="4"/>
  <c r="I70" i="4"/>
  <c r="I66" i="4"/>
  <c r="I124" i="4"/>
  <c r="I116" i="4"/>
  <c r="I92" i="4"/>
  <c r="I89" i="4"/>
  <c r="I131" i="4"/>
  <c r="I129" i="4"/>
  <c r="I127" i="4"/>
  <c r="I119" i="4"/>
  <c r="I111" i="4"/>
  <c r="I104" i="4"/>
  <c r="I101" i="4"/>
  <c r="I88" i="4"/>
  <c r="I85" i="4"/>
  <c r="I77" i="4"/>
  <c r="I72" i="4"/>
  <c r="I71" i="4"/>
  <c r="I69" i="4"/>
  <c r="I84" i="4"/>
  <c r="I81" i="4"/>
  <c r="I68" i="4"/>
  <c r="I130" i="4"/>
  <c r="I120" i="4"/>
  <c r="I112" i="4"/>
  <c r="I106" i="4"/>
  <c r="I93" i="4"/>
  <c r="I76" i="4"/>
  <c r="I67" i="4"/>
  <c r="I128" i="4"/>
  <c r="I115" i="4"/>
  <c r="I80" i="4"/>
  <c r="K80" i="4" s="1"/>
  <c r="M80" i="4" s="1"/>
  <c r="O80" i="4" s="1"/>
  <c r="I107" i="4"/>
  <c r="I96" i="4"/>
  <c r="I75" i="4"/>
  <c r="J125" i="4"/>
  <c r="J121" i="4"/>
  <c r="J117" i="4"/>
  <c r="J113" i="4"/>
  <c r="J109" i="4"/>
  <c r="J124" i="4"/>
  <c r="J120" i="4"/>
  <c r="J116" i="4"/>
  <c r="J112" i="4"/>
  <c r="J108" i="4"/>
  <c r="J104" i="4"/>
  <c r="J98" i="4"/>
  <c r="J94" i="4"/>
  <c r="J90" i="4"/>
  <c r="J86" i="4"/>
  <c r="J82" i="4"/>
  <c r="J78" i="4"/>
  <c r="J107" i="4"/>
  <c r="J106" i="4"/>
  <c r="J101" i="4"/>
  <c r="J97" i="4"/>
  <c r="K97" i="4" s="1"/>
  <c r="M97" i="4" s="1"/>
  <c r="O97" i="4" s="1"/>
  <c r="J93" i="4"/>
  <c r="J89" i="4"/>
  <c r="J85" i="4"/>
  <c r="J81" i="4"/>
  <c r="J77" i="4"/>
  <c r="J73" i="4"/>
  <c r="J69" i="4"/>
  <c r="J65" i="4"/>
  <c r="J131" i="4"/>
  <c r="J129" i="4"/>
  <c r="J127" i="4"/>
  <c r="J126" i="4"/>
  <c r="J119" i="4"/>
  <c r="J118" i="4"/>
  <c r="J111" i="4"/>
  <c r="J110" i="4"/>
  <c r="J103" i="4"/>
  <c r="J95" i="4"/>
  <c r="J88" i="4"/>
  <c r="J79" i="4"/>
  <c r="J74" i="4"/>
  <c r="J72" i="4"/>
  <c r="J71" i="4"/>
  <c r="J66" i="4"/>
  <c r="J100" i="4"/>
  <c r="J91" i="4"/>
  <c r="J84" i="4"/>
  <c r="J130" i="4"/>
  <c r="J122" i="4"/>
  <c r="J114" i="4"/>
  <c r="J92" i="4"/>
  <c r="J83" i="4"/>
  <c r="J76" i="4"/>
  <c r="J67" i="4"/>
  <c r="J128" i="4"/>
  <c r="J102" i="4"/>
  <c r="J96" i="4"/>
  <c r="J87" i="4"/>
  <c r="J75" i="4"/>
  <c r="J123" i="4"/>
  <c r="J70" i="4"/>
  <c r="I65" i="4"/>
  <c r="P97" i="4" l="1"/>
  <c r="P80" i="4"/>
  <c r="K73" i="4"/>
  <c r="M73" i="4" s="1"/>
  <c r="O73" i="4" s="1"/>
  <c r="K68" i="4"/>
  <c r="M68" i="4" s="1"/>
  <c r="O68" i="4" s="1"/>
  <c r="K69" i="4"/>
  <c r="M69" i="4" s="1"/>
  <c r="O69" i="4" s="1"/>
  <c r="K85" i="4"/>
  <c r="M85" i="4" s="1"/>
  <c r="O85" i="4" s="1"/>
  <c r="K87" i="4"/>
  <c r="M87" i="4" s="1"/>
  <c r="O87" i="4" s="1"/>
  <c r="K72" i="4"/>
  <c r="M72" i="4" s="1"/>
  <c r="O72" i="4" s="1"/>
  <c r="K101" i="4"/>
  <c r="M101" i="4" s="1"/>
  <c r="K105" i="4"/>
  <c r="M105" i="4" s="1"/>
  <c r="O105" i="4" s="1"/>
  <c r="K107" i="4"/>
  <c r="M107" i="4" s="1"/>
  <c r="O107" i="4" s="1"/>
  <c r="K123" i="4"/>
  <c r="M123" i="4" s="1"/>
  <c r="O123" i="4" s="1"/>
  <c r="K124" i="4"/>
  <c r="M124" i="4" s="1"/>
  <c r="O124" i="4" s="1"/>
  <c r="K65" i="4"/>
  <c r="M65" i="4" s="1"/>
  <c r="K75" i="4"/>
  <c r="M75" i="4" s="1"/>
  <c r="O75" i="4" s="1"/>
  <c r="K92" i="4"/>
  <c r="M92" i="4" s="1"/>
  <c r="O92" i="4" s="1"/>
  <c r="K70" i="4"/>
  <c r="M70" i="4" s="1"/>
  <c r="O70" i="4" s="1"/>
  <c r="K79" i="4"/>
  <c r="M79" i="4" s="1"/>
  <c r="O79" i="4" s="1"/>
  <c r="K95" i="4"/>
  <c r="M95" i="4" s="1"/>
  <c r="O95" i="4" s="1"/>
  <c r="K108" i="4"/>
  <c r="M108" i="4" s="1"/>
  <c r="O108" i="4" s="1"/>
  <c r="K114" i="4"/>
  <c r="M114" i="4" s="1"/>
  <c r="O114" i="4" s="1"/>
  <c r="K86" i="4"/>
  <c r="M86" i="4" s="1"/>
  <c r="O86" i="4" s="1"/>
  <c r="K115" i="4"/>
  <c r="M115" i="4" s="1"/>
  <c r="O115" i="4" s="1"/>
  <c r="K106" i="4"/>
  <c r="M106" i="4" s="1"/>
  <c r="O106" i="4" s="1"/>
  <c r="K111" i="4"/>
  <c r="M111" i="4" s="1"/>
  <c r="O111" i="4" s="1"/>
  <c r="K131" i="4"/>
  <c r="K78" i="4"/>
  <c r="M78" i="4" s="1"/>
  <c r="O78" i="4" s="1"/>
  <c r="K94" i="4"/>
  <c r="M94" i="4" s="1"/>
  <c r="O94" i="4" s="1"/>
  <c r="K109" i="4"/>
  <c r="M109" i="4" s="1"/>
  <c r="O109" i="4" s="1"/>
  <c r="K122" i="4"/>
  <c r="M122" i="4" s="1"/>
  <c r="O122" i="4" s="1"/>
  <c r="K76" i="4"/>
  <c r="M76" i="4" s="1"/>
  <c r="O76" i="4" s="1"/>
  <c r="K120" i="4"/>
  <c r="M120" i="4" s="1"/>
  <c r="O120" i="4" s="1"/>
  <c r="K84" i="4"/>
  <c r="M84" i="4" s="1"/>
  <c r="O84" i="4" s="1"/>
  <c r="K117" i="4"/>
  <c r="M117" i="4" s="1"/>
  <c r="O117" i="4" s="1"/>
  <c r="K99" i="4"/>
  <c r="M99" i="4" s="1"/>
  <c r="O99" i="4" s="1"/>
  <c r="K125" i="4"/>
  <c r="K127" i="4"/>
  <c r="K102" i="4"/>
  <c r="M102" i="4" s="1"/>
  <c r="O102" i="4" s="1"/>
  <c r="K96" i="4"/>
  <c r="M96" i="4" s="1"/>
  <c r="O96" i="4" s="1"/>
  <c r="K93" i="4"/>
  <c r="M93" i="4" s="1"/>
  <c r="O93" i="4" s="1"/>
  <c r="K130" i="4"/>
  <c r="K77" i="4"/>
  <c r="M77" i="4" s="1"/>
  <c r="K104" i="4"/>
  <c r="M104" i="4" s="1"/>
  <c r="O104" i="4" s="1"/>
  <c r="K129" i="4"/>
  <c r="K116" i="4"/>
  <c r="M116" i="4" s="1"/>
  <c r="O116" i="4" s="1"/>
  <c r="K74" i="4"/>
  <c r="M74" i="4" s="1"/>
  <c r="O74" i="4" s="1"/>
  <c r="K90" i="4"/>
  <c r="M90" i="4" s="1"/>
  <c r="O90" i="4" s="1"/>
  <c r="K83" i="4"/>
  <c r="M83" i="4" s="1"/>
  <c r="O83" i="4" s="1"/>
  <c r="K121" i="4"/>
  <c r="M121" i="4" s="1"/>
  <c r="O121" i="4" s="1"/>
  <c r="K118" i="4"/>
  <c r="M118" i="4" s="1"/>
  <c r="O118" i="4" s="1"/>
  <c r="K128" i="4"/>
  <c r="K67" i="4"/>
  <c r="M67" i="4" s="1"/>
  <c r="O67" i="4" s="1"/>
  <c r="K112" i="4"/>
  <c r="M112" i="4" s="1"/>
  <c r="O112" i="4" s="1"/>
  <c r="K81" i="4"/>
  <c r="M81" i="4" s="1"/>
  <c r="O81" i="4" s="1"/>
  <c r="K71" i="4"/>
  <c r="M71" i="4" s="1"/>
  <c r="O71" i="4" s="1"/>
  <c r="K88" i="4"/>
  <c r="M88" i="4" s="1"/>
  <c r="O88" i="4" s="1"/>
  <c r="K119" i="4"/>
  <c r="M119" i="4" s="1"/>
  <c r="O119" i="4" s="1"/>
  <c r="K89" i="4"/>
  <c r="M89" i="4" s="1"/>
  <c r="K66" i="4"/>
  <c r="M66" i="4" s="1"/>
  <c r="O66" i="4" s="1"/>
  <c r="K82" i="4"/>
  <c r="M82" i="4" s="1"/>
  <c r="O82" i="4" s="1"/>
  <c r="K98" i="4"/>
  <c r="M98" i="4" s="1"/>
  <c r="O98" i="4" s="1"/>
  <c r="K91" i="4"/>
  <c r="M91" i="4" s="1"/>
  <c r="O91" i="4" s="1"/>
  <c r="K103" i="4"/>
  <c r="M103" i="4" s="1"/>
  <c r="O103" i="4" s="1"/>
  <c r="K113" i="4"/>
  <c r="M113" i="4" s="1"/>
  <c r="K110" i="4"/>
  <c r="M110" i="4" s="1"/>
  <c r="O110" i="4" s="1"/>
  <c r="K126" i="4"/>
  <c r="K100" i="4"/>
  <c r="M100" i="4" s="1"/>
  <c r="O100" i="4" s="1"/>
  <c r="O89" i="4" l="1"/>
  <c r="C25" i="1"/>
  <c r="I25" i="1" s="1"/>
  <c r="O77" i="4"/>
  <c r="C24" i="1"/>
  <c r="I24" i="1" s="1"/>
  <c r="O65" i="4"/>
  <c r="C23" i="1"/>
  <c r="I23" i="1" s="1"/>
  <c r="O113" i="4"/>
  <c r="O208" i="4" s="1"/>
  <c r="C27" i="1"/>
  <c r="I27" i="1" s="1"/>
  <c r="O101" i="4"/>
  <c r="O207" i="4" s="1"/>
  <c r="C26" i="1"/>
  <c r="I26" i="1" s="1"/>
  <c r="P110" i="4"/>
  <c r="P119" i="4"/>
  <c r="P121" i="4"/>
  <c r="P84" i="4"/>
  <c r="P111" i="4"/>
  <c r="P70" i="4"/>
  <c r="P91" i="4"/>
  <c r="P81" i="4"/>
  <c r="P118" i="4"/>
  <c r="P74" i="4"/>
  <c r="P102" i="4"/>
  <c r="P117" i="4"/>
  <c r="P122" i="4"/>
  <c r="P86" i="4"/>
  <c r="P79" i="4"/>
  <c r="P105" i="4"/>
  <c r="Q116" i="4"/>
  <c r="P85" i="4"/>
  <c r="P98" i="4"/>
  <c r="P116" i="4"/>
  <c r="P109" i="4"/>
  <c r="P114" i="4"/>
  <c r="P124" i="4"/>
  <c r="P69" i="4"/>
  <c r="Q124" i="4"/>
  <c r="P88" i="4"/>
  <c r="P67" i="4"/>
  <c r="P83" i="4"/>
  <c r="P93" i="4"/>
  <c r="P120" i="4"/>
  <c r="P94" i="4"/>
  <c r="P106" i="4"/>
  <c r="P108" i="4"/>
  <c r="P92" i="4"/>
  <c r="P123" i="4"/>
  <c r="P72" i="4"/>
  <c r="P68" i="4"/>
  <c r="P112" i="4"/>
  <c r="P82" i="4"/>
  <c r="P100" i="4"/>
  <c r="P103" i="4"/>
  <c r="P66" i="4"/>
  <c r="P71" i="4"/>
  <c r="P90" i="4"/>
  <c r="P104" i="4"/>
  <c r="P96" i="4"/>
  <c r="P99" i="4"/>
  <c r="P76" i="4"/>
  <c r="P78" i="4"/>
  <c r="P115" i="4"/>
  <c r="P95" i="4"/>
  <c r="P75" i="4"/>
  <c r="P107" i="4"/>
  <c r="P87" i="4"/>
  <c r="P73" i="4"/>
  <c r="C11" i="1" l="1"/>
  <c r="C10" i="1"/>
  <c r="C26" i="11" s="1"/>
  <c r="Q85" i="4"/>
  <c r="O205" i="4"/>
  <c r="Q76" i="4"/>
  <c r="O204" i="4"/>
  <c r="Q95" i="4"/>
  <c r="O206" i="4"/>
  <c r="C27" i="11"/>
  <c r="P77" i="4"/>
  <c r="P113" i="4"/>
  <c r="Q123" i="4"/>
  <c r="Q78" i="4"/>
  <c r="Q104" i="4"/>
  <c r="R124" i="4"/>
  <c r="R123" i="4"/>
  <c r="R121" i="4"/>
  <c r="R122" i="4"/>
  <c r="P101" i="4"/>
  <c r="Q93" i="4"/>
  <c r="Q100" i="4"/>
  <c r="Q98" i="4"/>
  <c r="Q90" i="4"/>
  <c r="P65" i="4"/>
  <c r="P89" i="4"/>
  <c r="Q108" i="4"/>
  <c r="Q94" i="4"/>
  <c r="Q99" i="4"/>
  <c r="Q91" i="4"/>
  <c r="Q97" i="4"/>
  <c r="Q89" i="4"/>
  <c r="Q96" i="4"/>
  <c r="Q92" i="4"/>
  <c r="Q86" i="4"/>
  <c r="Q87" i="4"/>
  <c r="Q107" i="4"/>
  <c r="Q101" i="4"/>
  <c r="Q82" i="4"/>
  <c r="Q114" i="4"/>
  <c r="Q79" i="4"/>
  <c r="Q119" i="4"/>
  <c r="Q105" i="4"/>
  <c r="Q80" i="4"/>
  <c r="Q113" i="4"/>
  <c r="Q122" i="4"/>
  <c r="Q84" i="4"/>
  <c r="Q118" i="4"/>
  <c r="Q106" i="4"/>
  <c r="Q110" i="4"/>
  <c r="Q115" i="4"/>
  <c r="Q77" i="4"/>
  <c r="Q111" i="4"/>
  <c r="S111" i="4" s="1"/>
  <c r="Q112" i="4"/>
  <c r="Q83" i="4"/>
  <c r="Q103" i="4"/>
  <c r="Q117" i="4"/>
  <c r="Q120" i="4"/>
  <c r="Q109" i="4"/>
  <c r="S109" i="4" s="1"/>
  <c r="Q88" i="4"/>
  <c r="Q102" i="4"/>
  <c r="Q81" i="4"/>
  <c r="Q121" i="4"/>
  <c r="S88" i="4" l="1"/>
  <c r="S107" i="4"/>
  <c r="S95" i="4"/>
  <c r="S97" i="4"/>
  <c r="C8" i="1"/>
  <c r="C24" i="11" s="1"/>
  <c r="C7" i="1"/>
  <c r="C9" i="1"/>
  <c r="S101" i="4"/>
  <c r="S92" i="4"/>
  <c r="S100" i="4"/>
  <c r="S91" i="4"/>
  <c r="S110" i="4"/>
  <c r="S94" i="4"/>
  <c r="S102" i="4"/>
  <c r="S117" i="4"/>
  <c r="S106" i="4"/>
  <c r="S96" i="4"/>
  <c r="S99" i="4"/>
  <c r="S124" i="4"/>
  <c r="S112" i="4"/>
  <c r="S93" i="4"/>
  <c r="S114" i="4"/>
  <c r="S89" i="4"/>
  <c r="S90" i="4"/>
  <c r="S115" i="4"/>
  <c r="S105" i="4"/>
  <c r="S108" i="4"/>
  <c r="S98" i="4"/>
  <c r="S113" i="4"/>
  <c r="S103" i="4"/>
  <c r="S104" i="4"/>
  <c r="S116" i="4"/>
  <c r="I11" i="1"/>
  <c r="G51" i="1" s="1"/>
  <c r="S123" i="4"/>
  <c r="S121" i="4"/>
  <c r="I10" i="1"/>
  <c r="H50" i="1" s="1"/>
  <c r="C38" i="1"/>
  <c r="S118" i="4"/>
  <c r="S119" i="4"/>
  <c r="S120" i="4"/>
  <c r="S122" i="4"/>
  <c r="C38" i="11"/>
  <c r="C36" i="1" l="1"/>
  <c r="C37" i="1"/>
  <c r="C25" i="11"/>
  <c r="C37" i="11" s="1"/>
  <c r="I9" i="1"/>
  <c r="F49" i="1" s="1"/>
  <c r="I8" i="1"/>
  <c r="C48" i="1" s="1"/>
  <c r="C35" i="1"/>
  <c r="I7" i="1"/>
  <c r="C47" i="1" s="1"/>
  <c r="C23" i="11"/>
  <c r="C35" i="11" s="1"/>
  <c r="F51" i="1"/>
  <c r="D51" i="1"/>
  <c r="E51" i="1"/>
  <c r="I27" i="11"/>
  <c r="C51" i="1"/>
  <c r="H51" i="1"/>
  <c r="E50" i="1"/>
  <c r="J11" i="1"/>
  <c r="G50" i="1"/>
  <c r="C50" i="1"/>
  <c r="I38" i="1"/>
  <c r="I26" i="11"/>
  <c r="D50" i="1"/>
  <c r="F50" i="1"/>
  <c r="E48" i="1" l="1"/>
  <c r="D48" i="1"/>
  <c r="H48" i="1"/>
  <c r="F48" i="1"/>
  <c r="J8" i="1"/>
  <c r="C49" i="1"/>
  <c r="D49" i="1"/>
  <c r="C36" i="11"/>
  <c r="I23" i="11"/>
  <c r="G47" i="1"/>
  <c r="E47" i="1"/>
  <c r="I35" i="1"/>
  <c r="D47" i="1"/>
  <c r="I24" i="11"/>
  <c r="G48" i="1"/>
  <c r="E49" i="1"/>
  <c r="J9" i="1"/>
  <c r="J10" i="1"/>
  <c r="I25" i="11"/>
  <c r="I37" i="11" s="1"/>
  <c r="I36" i="1"/>
  <c r="I37" i="1"/>
  <c r="H49" i="1"/>
  <c r="G49" i="1"/>
  <c r="F47" i="1"/>
  <c r="H47" i="1"/>
  <c r="I51" i="1"/>
  <c r="I38" i="11"/>
  <c r="I50" i="1"/>
  <c r="F72" i="9"/>
  <c r="I48" i="1" l="1"/>
  <c r="I36" i="11"/>
  <c r="I49" i="1"/>
  <c r="I47" i="1"/>
  <c r="I35" i="11"/>
  <c r="M132" i="4"/>
  <c r="O132" i="4" s="1"/>
  <c r="E74" i="7"/>
  <c r="E73" i="8"/>
  <c r="E75" i="7"/>
  <c r="BR149" i="6"/>
  <c r="F71" i="9"/>
  <c r="F73" i="9"/>
  <c r="F75" i="9"/>
  <c r="E72" i="7"/>
  <c r="F74" i="9"/>
  <c r="E71" i="7"/>
  <c r="E72" i="8"/>
  <c r="E73" i="7"/>
  <c r="E74" i="8"/>
  <c r="E71" i="8"/>
  <c r="E75" i="8"/>
  <c r="M126" i="4"/>
  <c r="O126" i="4" s="1"/>
  <c r="M128" i="4"/>
  <c r="O128" i="4" s="1"/>
  <c r="BR139" i="6" l="1"/>
  <c r="M133" i="4"/>
  <c r="O133" i="4" s="1"/>
  <c r="P132" i="4"/>
  <c r="R132" i="4" s="1"/>
  <c r="M136" i="4"/>
  <c r="O136" i="4" s="1"/>
  <c r="P126" i="4"/>
  <c r="R126" i="4" s="1"/>
  <c r="M130" i="4"/>
  <c r="O130" i="4" s="1"/>
  <c r="BR148" i="6"/>
  <c r="BR147" i="6"/>
  <c r="M135" i="4"/>
  <c r="O135" i="4" s="1"/>
  <c r="BR146" i="6"/>
  <c r="BR143" i="6"/>
  <c r="BR141" i="6"/>
  <c r="BR144" i="6"/>
  <c r="BR142" i="6"/>
  <c r="BR145" i="6"/>
  <c r="BR138" i="6"/>
  <c r="BR137" i="6"/>
  <c r="BR135" i="6"/>
  <c r="BR136" i="6"/>
  <c r="BR140" i="6"/>
  <c r="M125" i="4"/>
  <c r="M131" i="4"/>
  <c r="O131" i="4" s="1"/>
  <c r="P128" i="4"/>
  <c r="R128" i="4" s="1"/>
  <c r="M134" i="4"/>
  <c r="O134" i="4" s="1"/>
  <c r="M129" i="4"/>
  <c r="O129" i="4" s="1"/>
  <c r="Q139" i="4" l="1"/>
  <c r="P131" i="4"/>
  <c r="R131" i="4" s="1"/>
  <c r="Q142" i="4"/>
  <c r="C28" i="1"/>
  <c r="I28" i="1" s="1"/>
  <c r="O125" i="4"/>
  <c r="Q146" i="4"/>
  <c r="P135" i="4"/>
  <c r="R135" i="4" s="1"/>
  <c r="P130" i="4"/>
  <c r="R130" i="4" s="1"/>
  <c r="Q141" i="4"/>
  <c r="Q144" i="4"/>
  <c r="P133" i="4"/>
  <c r="R133" i="4" s="1"/>
  <c r="P129" i="4"/>
  <c r="R129" i="4" s="1"/>
  <c r="Q140" i="4"/>
  <c r="M127" i="4"/>
  <c r="O127" i="4" s="1"/>
  <c r="P134" i="4"/>
  <c r="R134" i="4" s="1"/>
  <c r="Q145" i="4"/>
  <c r="Q147" i="4"/>
  <c r="P136" i="4"/>
  <c r="R136" i="4" s="1"/>
  <c r="Q143" i="4"/>
  <c r="O209" i="4" l="1"/>
  <c r="O198" i="4" s="1"/>
  <c r="S157" i="4"/>
  <c r="S155" i="4"/>
  <c r="S154" i="4"/>
  <c r="S159" i="4"/>
  <c r="S156" i="4"/>
  <c r="S158" i="4"/>
  <c r="S152" i="4"/>
  <c r="S153" i="4"/>
  <c r="S151" i="4"/>
  <c r="P127" i="4"/>
  <c r="R127" i="4" s="1"/>
  <c r="Q138" i="4"/>
  <c r="Q137" i="4"/>
  <c r="Q133" i="4"/>
  <c r="S133" i="4" s="1"/>
  <c r="P125" i="4"/>
  <c r="R125" i="4" s="1"/>
  <c r="Q130" i="4"/>
  <c r="S130" i="4" s="1"/>
  <c r="Q125" i="4"/>
  <c r="S125" i="4" s="1"/>
  <c r="Q136" i="4"/>
  <c r="Q134" i="4"/>
  <c r="S134" i="4" s="1"/>
  <c r="Q129" i="4"/>
  <c r="S129" i="4" s="1"/>
  <c r="Q128" i="4"/>
  <c r="S128" i="4" s="1"/>
  <c r="Q127" i="4"/>
  <c r="S127" i="4" s="1"/>
  <c r="Q126" i="4"/>
  <c r="S126" i="4" s="1"/>
  <c r="Q132" i="4"/>
  <c r="S132" i="4" s="1"/>
  <c r="Q135" i="4"/>
  <c r="S135" i="4" s="1"/>
  <c r="Q131" i="4"/>
  <c r="S131" i="4" s="1"/>
  <c r="C12" i="1" l="1"/>
  <c r="C28" i="11" s="1"/>
  <c r="S147" i="4"/>
  <c r="S141" i="4"/>
  <c r="S146" i="4"/>
  <c r="S136" i="4"/>
  <c r="S148" i="4"/>
  <c r="S143" i="4"/>
  <c r="S139" i="4"/>
  <c r="S140" i="4"/>
  <c r="S144" i="4"/>
  <c r="S142" i="4"/>
  <c r="S145" i="4"/>
  <c r="S137" i="4"/>
  <c r="S149" i="4"/>
  <c r="S138" i="4"/>
  <c r="S150" i="4"/>
  <c r="C39" i="1"/>
  <c r="C40" i="1"/>
  <c r="I12" i="1" l="1"/>
  <c r="J13" i="1" s="1"/>
  <c r="C39" i="11"/>
  <c r="C40" i="11"/>
  <c r="G52" i="1" l="1"/>
  <c r="H52" i="1"/>
  <c r="E52" i="1"/>
  <c r="F52" i="1"/>
  <c r="I28" i="11"/>
  <c r="I40" i="11" s="1"/>
  <c r="C52" i="1"/>
  <c r="I39" i="1"/>
  <c r="I40" i="1"/>
  <c r="J12" i="1"/>
  <c r="D52" i="1"/>
  <c r="I52" i="1" l="1"/>
  <c r="I39" i="11"/>
</calcChain>
</file>

<file path=xl/sharedStrings.xml><?xml version="1.0" encoding="utf-8"?>
<sst xmlns="http://schemas.openxmlformats.org/spreadsheetml/2006/main" count="326" uniqueCount="119">
  <si>
    <t>Weather-Normalized Billed Sales</t>
  </si>
  <si>
    <t>Residential</t>
  </si>
  <si>
    <t>Commercial</t>
  </si>
  <si>
    <t>Industrial</t>
  </si>
  <si>
    <t>Street &amp; Highway</t>
  </si>
  <si>
    <t>Railroads &amp; Railways</t>
  </si>
  <si>
    <t>Other</t>
  </si>
  <si>
    <t>Total Retail</t>
  </si>
  <si>
    <t>Forecast</t>
  </si>
  <si>
    <t>Variable</t>
  </si>
  <si>
    <t>Coefficient</t>
  </si>
  <si>
    <t>StdErr</t>
  </si>
  <si>
    <t>T-Stat</t>
  </si>
  <si>
    <t>P-Value</t>
  </si>
  <si>
    <t>CONST</t>
  </si>
  <si>
    <t>Weather.Bill_Cycle_CDH</t>
  </si>
  <si>
    <t>Economics.Wgt_Per_Capital_Income</t>
  </si>
  <si>
    <t>AR(1)</t>
  </si>
  <si>
    <t>NORMAL</t>
  </si>
  <si>
    <t>ACTUAL</t>
  </si>
  <si>
    <t>WEATHER IMPACT</t>
  </si>
  <si>
    <t>Year</t>
  </si>
  <si>
    <t>Month</t>
  </si>
  <si>
    <t>SUM</t>
  </si>
  <si>
    <t xml:space="preserve">Residential Customers </t>
  </si>
  <si>
    <t>Weather Impact</t>
  </si>
  <si>
    <t>Actual Billed Sales</t>
  </si>
  <si>
    <t>Residential WN Sales</t>
  </si>
  <si>
    <t>WN use</t>
  </si>
  <si>
    <t>Weather.Bill_Cycle_HDD</t>
  </si>
  <si>
    <t>Rev_Price.Real__Price_Increase_2mos</t>
  </si>
  <si>
    <t>Rev_Price.Retail_Price_Decrease</t>
  </si>
  <si>
    <t>Economics2015.Wgt_Per_Capital_Income</t>
  </si>
  <si>
    <t>Weather2015.CDH_Billed</t>
  </si>
  <si>
    <t>Price2015.Real__Price_Increase_4mos</t>
  </si>
  <si>
    <t>CDH_Billed LAGGED1</t>
  </si>
  <si>
    <t>Med_UPC_price.Expr1</t>
  </si>
  <si>
    <t>Transform_2015.DummyJAN_07</t>
  </si>
  <si>
    <t>Price2015.Real__Price_Increase_2mos</t>
  </si>
  <si>
    <t>Weather2015.HDH_Billed</t>
  </si>
  <si>
    <t>Transform_2015.DummyNOV_05</t>
  </si>
  <si>
    <t>SAR(1)</t>
  </si>
  <si>
    <t>Transform_2015.DummyDEC</t>
  </si>
  <si>
    <t>MA(1)</t>
  </si>
  <si>
    <t>Price2015.Real__Price_Decrease_2mos</t>
  </si>
  <si>
    <t>Transform_2015.DummyFeb_2015</t>
  </si>
  <si>
    <r>
      <rPr>
        <b/>
        <sz val="16"/>
        <color rgb="FFFF0000"/>
        <rFont val="Arial"/>
        <family val="2"/>
      </rPr>
      <t>LARGE</t>
    </r>
    <r>
      <rPr>
        <b/>
        <sz val="16"/>
        <rFont val="Arial"/>
        <family val="2"/>
      </rPr>
      <t xml:space="preserve"> Commercial Sales</t>
    </r>
  </si>
  <si>
    <r>
      <rPr>
        <b/>
        <sz val="16"/>
        <color rgb="FFFF0000"/>
        <rFont val="Arial"/>
        <family val="2"/>
      </rPr>
      <t>MEDIUM</t>
    </r>
    <r>
      <rPr>
        <b/>
        <sz val="16"/>
        <rFont val="Arial"/>
        <family val="2"/>
      </rPr>
      <t xml:space="preserve"> Commercial Sales</t>
    </r>
  </si>
  <si>
    <r>
      <rPr>
        <b/>
        <sz val="16"/>
        <color rgb="FFFF0000"/>
        <rFont val="Arial"/>
        <family val="2"/>
      </rPr>
      <t>SMALL</t>
    </r>
    <r>
      <rPr>
        <b/>
        <sz val="16"/>
        <rFont val="Arial"/>
        <family val="2"/>
      </rPr>
      <t xml:space="preserve"> Commercial Sales</t>
    </r>
  </si>
  <si>
    <r>
      <rPr>
        <b/>
        <sz val="16"/>
        <color rgb="FFFF0000"/>
        <rFont val="Arial"/>
        <family val="2"/>
      </rPr>
      <t>LIGHTING</t>
    </r>
    <r>
      <rPr>
        <b/>
        <sz val="16"/>
        <rFont val="Arial"/>
        <family val="2"/>
      </rPr>
      <t xml:space="preserve"> Commercial</t>
    </r>
  </si>
  <si>
    <t>TOTAL COMMERCIAL SALES</t>
  </si>
  <si>
    <t>Billed CDH</t>
  </si>
  <si>
    <t>Lagged Billed CDH</t>
  </si>
  <si>
    <t>Billed    CDH</t>
  </si>
  <si>
    <t xml:space="preserve">Customers </t>
  </si>
  <si>
    <t>Weather</t>
  </si>
  <si>
    <t>Actual Sales</t>
  </si>
  <si>
    <t>LARGE COMMERCIAL WN Sales</t>
  </si>
  <si>
    <t>WN Large UPC</t>
  </si>
  <si>
    <t>MEDIUM COMMERCIAL WN Sales</t>
  </si>
  <si>
    <t>WN Medium UPC</t>
  </si>
  <si>
    <t>Billed HDH</t>
  </si>
  <si>
    <t>Billed     HDH</t>
  </si>
  <si>
    <t>SMALL COMMERCIAL WN Sales</t>
  </si>
  <si>
    <t>WN Small UPC</t>
  </si>
  <si>
    <t>ACTUAL Comm Lighting Sales</t>
  </si>
  <si>
    <t>ACTUAL Comm Lighting Customers</t>
  </si>
  <si>
    <t>ACTUAL TOTAL Sales</t>
  </si>
  <si>
    <t>ACTUAL TOTAL WN Sales</t>
  </si>
  <si>
    <t>COMMERCIAL TOTAL WEATHER IMPACT</t>
  </si>
  <si>
    <t>From file: 1965 To Date Energy Sales by Revenue Class</t>
  </si>
  <si>
    <t>Delta</t>
  </si>
  <si>
    <t>Actual use per Customer</t>
  </si>
  <si>
    <t>WN Use per Customer</t>
  </si>
  <si>
    <t>LARGE Industrial Sales</t>
  </si>
  <si>
    <t>MEDIUM Industrial Sales</t>
  </si>
  <si>
    <t>LIGHTING Industrial</t>
  </si>
  <si>
    <t>TOTAL Industrial SALES</t>
  </si>
  <si>
    <t>LARGE Industrial WN Sales</t>
  </si>
  <si>
    <t>MEDIUM Industrial WN Sales</t>
  </si>
  <si>
    <t>SMALL Industrial WN Sales</t>
  </si>
  <si>
    <t>Industrial TOTAL WEATHER IMPACT</t>
  </si>
  <si>
    <t>Weather.Jan_HDD</t>
  </si>
  <si>
    <t>Weather.CDH_Billed</t>
  </si>
  <si>
    <t>Trans1.Feb_2005</t>
  </si>
  <si>
    <t>Trans1.Nov_05</t>
  </si>
  <si>
    <t>MEDSales.Feb_2006</t>
  </si>
  <si>
    <t>AR(2)</t>
  </si>
  <si>
    <t>Weather.CDH_Calendar</t>
  </si>
  <si>
    <t>Weather.HDH_Calendar</t>
  </si>
  <si>
    <t>Economics.Total_H_Starts</t>
  </si>
  <si>
    <t>SAR(2)</t>
  </si>
  <si>
    <t>ACTUAL Industrial Lighting Sales</t>
  </si>
  <si>
    <t>ACTUAL Industrial Lighting Customers</t>
  </si>
  <si>
    <t>GS1 Industrial Sales</t>
  </si>
  <si>
    <t>Period</t>
  </si>
  <si>
    <t>UPC</t>
  </si>
  <si>
    <t>Customers</t>
  </si>
  <si>
    <t>Billed Sales</t>
  </si>
  <si>
    <t>Billed Sales (kWh)</t>
  </si>
  <si>
    <t>Billed Sales (MWh)</t>
  </si>
  <si>
    <t>UPC (MWh)</t>
  </si>
  <si>
    <t>Billed Sales (MWH)</t>
  </si>
  <si>
    <t>customers</t>
  </si>
  <si>
    <t>WN use per customer</t>
  </si>
  <si>
    <t>Total Customers</t>
  </si>
  <si>
    <t>check</t>
  </si>
  <si>
    <t>Simple</t>
  </si>
  <si>
    <t>Trend</t>
  </si>
  <si>
    <t>Damp Factor</t>
  </si>
  <si>
    <t>OPC 010250</t>
  </si>
  <si>
    <t>FPL RC-16</t>
  </si>
  <si>
    <t>OPC 010251</t>
  </si>
  <si>
    <t>OPC 010252</t>
  </si>
  <si>
    <t>OPC 010253</t>
  </si>
  <si>
    <t>OPC 010254</t>
  </si>
  <si>
    <t>OPC 010256</t>
  </si>
  <si>
    <t>OPC 010255</t>
  </si>
  <si>
    <t>OPC 010257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</si>
</sst>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"/>
    <numFmt numFmtId="166" formatCode="0.0000000"/>
    <numFmt numFmtId="167" formatCode="_(* #,##0_);_(* \(#,##0\);_(* &quot;-&quot;??_);_(@_)"/>
    <numFmt numFmtId="168" formatCode="0.0%"/>
    <numFmt numFmtId="169" formatCode="0.000;\-0.000"/>
    <numFmt numFmtId="170" formatCode="0.00;\-0.00"/>
    <numFmt numFmtId="171" formatCode="0.00%;\-0.00%"/>
    <numFmt numFmtId="172" formatCode="0.0;\-0.0"/>
    <numFmt numFmtId="173" formatCode="0.000"/>
    <numFmt numFmtId="174" formatCode="[$-409]mmm\-yy;@"/>
    <numFmt numFmtId="175" formatCode="#,##0.0"/>
    <numFmt numFmtId="176" formatCode="0.00000"/>
    <numFmt numFmtId="177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5" fillId="4" borderId="8" applyNumberFormat="0" applyProtection="0">
      <alignment vertical="center"/>
    </xf>
    <xf numFmtId="4" fontId="16" fillId="5" borderId="8" applyNumberFormat="0" applyProtection="0">
      <alignment vertical="center"/>
    </xf>
    <xf numFmtId="4" fontId="15" fillId="5" borderId="8" applyNumberFormat="0" applyProtection="0">
      <alignment horizontal="left" vertical="center" indent="1"/>
    </xf>
    <xf numFmtId="0" fontId="15" fillId="5" borderId="8" applyNumberFormat="0" applyProtection="0">
      <alignment horizontal="left" vertical="top" indent="1"/>
    </xf>
    <xf numFmtId="4" fontId="17" fillId="0" borderId="0" applyNumberFormat="0" applyProtection="0">
      <alignment horizontal="left"/>
    </xf>
    <xf numFmtId="4" fontId="18" fillId="6" borderId="8" applyNumberFormat="0" applyProtection="0">
      <alignment horizontal="right" vertical="center"/>
    </xf>
    <xf numFmtId="4" fontId="18" fillId="6" borderId="8" applyNumberFormat="0" applyProtection="0">
      <alignment horizontal="right" vertical="center"/>
    </xf>
    <xf numFmtId="4" fontId="18" fillId="7" borderId="8" applyNumberFormat="0" applyProtection="0">
      <alignment horizontal="right" vertical="center"/>
    </xf>
    <xf numFmtId="4" fontId="18" fillId="7" borderId="8" applyNumberFormat="0" applyProtection="0">
      <alignment horizontal="right" vertical="center"/>
    </xf>
    <xf numFmtId="4" fontId="18" fillId="8" borderId="8" applyNumberFormat="0" applyProtection="0">
      <alignment horizontal="right" vertical="center"/>
    </xf>
    <xf numFmtId="4" fontId="18" fillId="8" borderId="8" applyNumberFormat="0" applyProtection="0">
      <alignment horizontal="right" vertical="center"/>
    </xf>
    <xf numFmtId="4" fontId="18" fillId="9" borderId="8" applyNumberFormat="0" applyProtection="0">
      <alignment horizontal="right" vertical="center"/>
    </xf>
    <xf numFmtId="4" fontId="18" fillId="9" borderId="8" applyNumberFormat="0" applyProtection="0">
      <alignment horizontal="right" vertical="center"/>
    </xf>
    <xf numFmtId="4" fontId="18" fillId="10" borderId="8" applyNumberFormat="0" applyProtection="0">
      <alignment horizontal="right" vertical="center"/>
    </xf>
    <xf numFmtId="4" fontId="18" fillId="10" borderId="8" applyNumberFormat="0" applyProtection="0">
      <alignment horizontal="right" vertical="center"/>
    </xf>
    <xf numFmtId="4" fontId="18" fillId="11" borderId="8" applyNumberFormat="0" applyProtection="0">
      <alignment horizontal="right" vertical="center"/>
    </xf>
    <xf numFmtId="4" fontId="18" fillId="11" borderId="8" applyNumberFormat="0" applyProtection="0">
      <alignment horizontal="right" vertical="center"/>
    </xf>
    <xf numFmtId="4" fontId="18" fillId="12" borderId="8" applyNumberFormat="0" applyProtection="0">
      <alignment horizontal="right" vertical="center"/>
    </xf>
    <xf numFmtId="4" fontId="18" fillId="12" borderId="8" applyNumberFormat="0" applyProtection="0">
      <alignment horizontal="right" vertical="center"/>
    </xf>
    <xf numFmtId="4" fontId="18" fillId="13" borderId="8" applyNumberFormat="0" applyProtection="0">
      <alignment horizontal="right" vertical="center"/>
    </xf>
    <xf numFmtId="4" fontId="18" fillId="13" borderId="8" applyNumberFormat="0" applyProtection="0">
      <alignment horizontal="right" vertical="center"/>
    </xf>
    <xf numFmtId="4" fontId="18" fillId="14" borderId="8" applyNumberFormat="0" applyProtection="0">
      <alignment horizontal="right" vertical="center"/>
    </xf>
    <xf numFmtId="4" fontId="18" fillId="14" borderId="8" applyNumberFormat="0" applyProtection="0">
      <alignment horizontal="right" vertical="center"/>
    </xf>
    <xf numFmtId="4" fontId="15" fillId="15" borderId="9" applyNumberFormat="0" applyProtection="0">
      <alignment horizontal="left" vertical="center" indent="1"/>
    </xf>
    <xf numFmtId="4" fontId="15" fillId="0" borderId="0" applyNumberFormat="0" applyProtection="0">
      <alignment horizontal="left" vertical="center" indent="1"/>
    </xf>
    <xf numFmtId="4" fontId="15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9" fillId="16" borderId="0" applyNumberFormat="0" applyProtection="0">
      <alignment horizontal="left" vertical="center" indent="1"/>
    </xf>
    <xf numFmtId="4" fontId="18" fillId="17" borderId="8" applyNumberFormat="0" applyProtection="0">
      <alignment horizontal="right" vertical="center"/>
    </xf>
    <xf numFmtId="4" fontId="18" fillId="17" borderId="8" applyNumberFormat="0" applyProtection="0">
      <alignment horizontal="right" vertical="center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0" fontId="14" fillId="16" borderId="8" applyNumberFormat="0" applyProtection="0">
      <alignment horizontal="left" vertical="center" indent="1"/>
    </xf>
    <xf numFmtId="0" fontId="7" fillId="16" borderId="8" applyNumberFormat="0" applyProtection="0">
      <alignment horizontal="left" vertical="top" indent="1"/>
    </xf>
    <xf numFmtId="0" fontId="7" fillId="18" borderId="8" applyNumberFormat="0" applyProtection="0">
      <alignment horizontal="left" vertical="center" indent="1"/>
    </xf>
    <xf numFmtId="0" fontId="20" fillId="0" borderId="0" applyNumberFormat="0" applyProtection="0">
      <alignment horizontal="left" vertical="center" indent="1"/>
    </xf>
    <xf numFmtId="0" fontId="20" fillId="0" borderId="0" applyNumberFormat="0" applyProtection="0">
      <alignment horizontal="left" vertical="center" indent="1"/>
    </xf>
    <xf numFmtId="0" fontId="7" fillId="18" borderId="8" applyNumberFormat="0" applyProtection="0">
      <alignment horizontal="left" vertical="top" indent="1"/>
    </xf>
    <xf numFmtId="0" fontId="7" fillId="19" borderId="8" applyNumberFormat="0" applyProtection="0">
      <alignment horizontal="left" vertical="center" indent="1"/>
    </xf>
    <xf numFmtId="0" fontId="7" fillId="0" borderId="0" applyNumberFormat="0" applyProtection="0">
      <alignment horizontal="left" vertical="center" indent="1"/>
    </xf>
    <xf numFmtId="0" fontId="7" fillId="19" borderId="8" applyNumberFormat="0" applyProtection="0">
      <alignment horizontal="left" vertical="center" indent="1"/>
    </xf>
    <xf numFmtId="0" fontId="7" fillId="0" borderId="0" applyNumberFormat="0" applyProtection="0">
      <alignment horizontal="left" vertical="center" indent="1"/>
    </xf>
    <xf numFmtId="0" fontId="7" fillId="19" borderId="8" applyNumberFormat="0" applyProtection="0">
      <alignment horizontal="left" vertical="top" indent="1"/>
    </xf>
    <xf numFmtId="0" fontId="7" fillId="20" borderId="8" applyNumberFormat="0" applyProtection="0">
      <alignment horizontal="left" vertical="center" indent="1"/>
    </xf>
    <xf numFmtId="0" fontId="7" fillId="20" borderId="8" applyNumberFormat="0" applyProtection="0">
      <alignment horizontal="left" vertical="top" indent="1"/>
    </xf>
    <xf numFmtId="0" fontId="7" fillId="0" borderId="0"/>
    <xf numFmtId="4" fontId="18" fillId="21" borderId="8" applyNumberFormat="0" applyProtection="0">
      <alignment vertical="center"/>
    </xf>
    <xf numFmtId="4" fontId="18" fillId="21" borderId="8" applyNumberFormat="0" applyProtection="0">
      <alignment vertical="center"/>
    </xf>
    <xf numFmtId="4" fontId="21" fillId="21" borderId="8" applyNumberFormat="0" applyProtection="0">
      <alignment vertical="center"/>
    </xf>
    <xf numFmtId="4" fontId="18" fillId="21" borderId="8" applyNumberFormat="0" applyProtection="0">
      <alignment horizontal="left" vertical="center" indent="1"/>
    </xf>
    <xf numFmtId="4" fontId="18" fillId="21" borderId="8" applyNumberFormat="0" applyProtection="0">
      <alignment horizontal="left" vertical="center" indent="1"/>
    </xf>
    <xf numFmtId="0" fontId="18" fillId="21" borderId="8" applyNumberFormat="0" applyProtection="0">
      <alignment horizontal="left" vertical="top" indent="1"/>
    </xf>
    <xf numFmtId="0" fontId="18" fillId="21" borderId="8" applyNumberFormat="0" applyProtection="0">
      <alignment horizontal="left" vertical="top" indent="1"/>
    </xf>
    <xf numFmtId="4" fontId="18" fillId="0" borderId="0" applyNumberFormat="0" applyProtection="0">
      <alignment horizontal="right"/>
    </xf>
    <xf numFmtId="4" fontId="18" fillId="0" borderId="0" applyNumberFormat="0" applyProtection="0">
      <alignment horizontal="right" vertical="justify"/>
    </xf>
    <xf numFmtId="4" fontId="18" fillId="0" borderId="0" applyNumberFormat="0" applyProtection="0">
      <alignment horizontal="right"/>
    </xf>
    <xf numFmtId="4" fontId="18" fillId="0" borderId="0" applyNumberFormat="0" applyProtection="0">
      <alignment horizontal="right" vertical="justify"/>
    </xf>
    <xf numFmtId="4" fontId="15" fillId="0" borderId="10" applyNumberFormat="0" applyProtection="0">
      <alignment horizontal="right" vertical="center"/>
    </xf>
    <xf numFmtId="4" fontId="15" fillId="0" borderId="0" applyNumberFormat="0" applyProtection="0">
      <alignment horizontal="left" vertical="center" wrapText="1" indent="1"/>
    </xf>
    <xf numFmtId="0" fontId="17" fillId="0" borderId="0" applyNumberFormat="0" applyProtection="0">
      <alignment horizontal="center" wrapText="1"/>
    </xf>
    <xf numFmtId="4" fontId="22" fillId="0" borderId="0" applyNumberFormat="0" applyProtection="0">
      <alignment horizontal="left"/>
    </xf>
    <xf numFmtId="4" fontId="23" fillId="0" borderId="0" applyNumberFormat="0" applyProtection="0">
      <alignment horizontal="right"/>
    </xf>
    <xf numFmtId="4" fontId="23" fillId="0" borderId="0" applyNumberFormat="0" applyProtection="0">
      <alignment horizontal="right"/>
    </xf>
    <xf numFmtId="164" fontId="7" fillId="0" borderId="0">
      <alignment horizontal="left" wrapText="1"/>
    </xf>
    <xf numFmtId="164" fontId="7" fillId="0" borderId="0">
      <alignment horizontal="left" wrapText="1"/>
    </xf>
  </cellStyleXfs>
  <cellXfs count="291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0" fontId="6" fillId="0" borderId="0" xfId="2" applyNumberFormat="1" applyFont="1" applyAlignment="1">
      <alignment horizontal="center"/>
    </xf>
    <xf numFmtId="0" fontId="7" fillId="0" borderId="0" xfId="0" applyNumberFormat="1" applyFont="1"/>
    <xf numFmtId="0" fontId="7" fillId="0" borderId="0" xfId="3"/>
    <xf numFmtId="165" fontId="7" fillId="0" borderId="0" xfId="3" applyNumberForma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3" applyFont="1" applyFill="1" applyAlignment="1">
      <alignment horizontal="center" wrapText="1"/>
    </xf>
    <xf numFmtId="0" fontId="9" fillId="0" borderId="0" xfId="3" quotePrefix="1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3" fontId="10" fillId="0" borderId="0" xfId="3" quotePrefix="1" applyNumberFormat="1" applyFont="1" applyAlignment="1">
      <alignment horizontal="center" wrapText="1"/>
    </xf>
    <xf numFmtId="167" fontId="0" fillId="0" borderId="0" xfId="1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0" fillId="0" borderId="0" xfId="0" applyNumberFormat="1"/>
    <xf numFmtId="17" fontId="0" fillId="0" borderId="0" xfId="0" applyNumberFormat="1"/>
    <xf numFmtId="168" fontId="0" fillId="0" borderId="0" xfId="2" applyNumberFormat="1" applyFont="1"/>
    <xf numFmtId="2" fontId="0" fillId="0" borderId="0" xfId="0" applyNumberFormat="1" applyAlignment="1">
      <alignment horizontal="center"/>
    </xf>
    <xf numFmtId="168" fontId="7" fillId="0" borderId="0" xfId="2" applyNumberFormat="1" applyFont="1" applyFill="1"/>
    <xf numFmtId="0" fontId="9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/>
    <xf numFmtId="166" fontId="0" fillId="0" borderId="2" xfId="0" applyNumberForma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17" fontId="0" fillId="0" borderId="2" xfId="0" applyNumberFormat="1" applyBorder="1"/>
    <xf numFmtId="4" fontId="9" fillId="0" borderId="0" xfId="0" applyNumberFormat="1" applyFont="1" applyFill="1" applyAlignment="1">
      <alignment horizontal="center" vertical="center" wrapText="1"/>
    </xf>
    <xf numFmtId="3" fontId="9" fillId="0" borderId="0" xfId="3" quotePrefix="1" applyNumberFormat="1" applyFont="1" applyAlignment="1">
      <alignment horizontal="center" wrapText="1"/>
    </xf>
    <xf numFmtId="167" fontId="2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166" fontId="0" fillId="0" borderId="0" xfId="0" applyNumberForma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3" fontId="10" fillId="0" borderId="0" xfId="3" quotePrefix="1" applyNumberFormat="1" applyFont="1" applyBorder="1" applyAlignment="1">
      <alignment horizontal="center" wrapText="1"/>
    </xf>
    <xf numFmtId="167" fontId="0" fillId="0" borderId="0" xfId="1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168" fontId="0" fillId="0" borderId="0" xfId="2" applyNumberFormat="1" applyFont="1" applyBorder="1"/>
    <xf numFmtId="0" fontId="0" fillId="0" borderId="0" xfId="0" applyBorder="1" applyAlignment="1">
      <alignment vertical="center"/>
    </xf>
    <xf numFmtId="17" fontId="0" fillId="0" borderId="0" xfId="0" applyNumberFormat="1" applyBorder="1"/>
    <xf numFmtId="165" fontId="8" fillId="0" borderId="0" xfId="3" applyNumberFormat="1" applyFont="1" applyFill="1" applyAlignment="1"/>
    <xf numFmtId="4" fontId="9" fillId="0" borderId="2" xfId="0" applyNumberFormat="1" applyFont="1" applyFill="1" applyBorder="1" applyAlignment="1">
      <alignment horizontal="center" vertical="center" wrapText="1"/>
    </xf>
    <xf numFmtId="3" fontId="9" fillId="0" borderId="2" xfId="3" quotePrefix="1" applyNumberFormat="1" applyFont="1" applyBorder="1" applyAlignment="1">
      <alignment horizontal="center" wrapText="1"/>
    </xf>
    <xf numFmtId="167" fontId="2" fillId="0" borderId="2" xfId="1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168" fontId="0" fillId="0" borderId="2" xfId="2" applyNumberFormat="1" applyFont="1" applyBorder="1"/>
    <xf numFmtId="0" fontId="0" fillId="0" borderId="2" xfId="0" applyBorder="1" applyAlignment="1">
      <alignment vertical="center"/>
    </xf>
    <xf numFmtId="0" fontId="7" fillId="2" borderId="1" xfId="3" applyFill="1" applyBorder="1" applyAlignment="1">
      <alignment horizontal="center"/>
    </xf>
    <xf numFmtId="0" fontId="7" fillId="0" borderId="0" xfId="3" applyFill="1" applyBorder="1" applyAlignment="1">
      <alignment horizontal="left" vertical="center"/>
    </xf>
    <xf numFmtId="169" fontId="7" fillId="0" borderId="0" xfId="3" applyNumberFormat="1" applyFill="1" applyBorder="1" applyAlignment="1">
      <alignment horizontal="right" vertical="center"/>
    </xf>
    <xf numFmtId="0" fontId="7" fillId="0" borderId="0" xfId="3" applyFill="1" applyBorder="1" applyAlignment="1">
      <alignment horizontal="center"/>
    </xf>
    <xf numFmtId="0" fontId="7" fillId="0" borderId="0" xfId="3" applyFill="1"/>
    <xf numFmtId="0" fontId="0" fillId="2" borderId="1" xfId="0" applyFont="1" applyFill="1" applyBorder="1" applyAlignment="1">
      <alignment horizontal="center"/>
    </xf>
    <xf numFmtId="0" fontId="11" fillId="0" borderId="0" xfId="3" applyFont="1" applyAlignment="1"/>
    <xf numFmtId="167" fontId="7" fillId="0" borderId="0" xfId="1" applyNumberFormat="1" applyFont="1"/>
    <xf numFmtId="0" fontId="7" fillId="0" borderId="0" xfId="3" applyNumberFormat="1"/>
    <xf numFmtId="170" fontId="0" fillId="0" borderId="0" xfId="0" applyNumberFormat="1"/>
    <xf numFmtId="169" fontId="0" fillId="0" borderId="0" xfId="0" applyNumberFormat="1"/>
    <xf numFmtId="171" fontId="0" fillId="0" borderId="0" xfId="0" applyNumberFormat="1"/>
    <xf numFmtId="169" fontId="7" fillId="0" borderId="0" xfId="3" applyNumberFormat="1"/>
    <xf numFmtId="171" fontId="7" fillId="0" borderId="0" xfId="3" applyNumberFormat="1" applyFill="1" applyBorder="1" applyAlignment="1">
      <alignment horizontal="right" vertical="center"/>
    </xf>
    <xf numFmtId="0" fontId="7" fillId="0" borderId="0" xfId="3" applyFill="1" applyBorder="1"/>
    <xf numFmtId="169" fontId="7" fillId="0" borderId="0" xfId="3" applyNumberFormat="1" applyFill="1" applyBorder="1"/>
    <xf numFmtId="0" fontId="0" fillId="0" borderId="0" xfId="0" applyNumberFormat="1" applyFont="1"/>
    <xf numFmtId="169" fontId="0" fillId="0" borderId="0" xfId="0" applyNumberFormat="1" applyFont="1"/>
    <xf numFmtId="171" fontId="0" fillId="0" borderId="0" xfId="0" applyNumberFormat="1" applyFont="1" applyFill="1"/>
    <xf numFmtId="0" fontId="0" fillId="3" borderId="0" xfId="0" applyNumberFormat="1" applyFill="1"/>
    <xf numFmtId="0" fontId="10" fillId="0" borderId="0" xfId="3" applyFont="1" applyFill="1" applyBorder="1"/>
    <xf numFmtId="0" fontId="7" fillId="0" borderId="0" xfId="3" quotePrefix="1" applyFont="1" applyFill="1" applyBorder="1" applyAlignment="1">
      <alignment horizontal="left"/>
    </xf>
    <xf numFmtId="0" fontId="0" fillId="3" borderId="0" xfId="0" applyFill="1"/>
    <xf numFmtId="0" fontId="0" fillId="3" borderId="0" xfId="0" applyNumberFormat="1" applyFont="1" applyFill="1"/>
    <xf numFmtId="0" fontId="7" fillId="0" borderId="0" xfId="3" applyNumberFormat="1" applyFont="1"/>
    <xf numFmtId="171" fontId="0" fillId="0" borderId="0" xfId="0" applyNumberFormat="1" applyFont="1"/>
    <xf numFmtId="172" fontId="0" fillId="0" borderId="0" xfId="0" applyNumberFormat="1"/>
    <xf numFmtId="165" fontId="7" fillId="0" borderId="0" xfId="3" applyNumberFormat="1" applyFill="1" applyBorder="1"/>
    <xf numFmtId="171" fontId="0" fillId="0" borderId="0" xfId="0" applyNumberFormat="1" applyFill="1"/>
    <xf numFmtId="0" fontId="7" fillId="0" borderId="6" xfId="3" applyBorder="1"/>
    <xf numFmtId="165" fontId="7" fillId="0" borderId="0" xfId="3" applyNumberFormat="1" applyBorder="1"/>
    <xf numFmtId="0" fontId="7" fillId="0" borderId="0" xfId="3" applyBorder="1"/>
    <xf numFmtId="0" fontId="7" fillId="0" borderId="7" xfId="3" applyBorder="1"/>
    <xf numFmtId="165" fontId="8" fillId="0" borderId="0" xfId="3" applyNumberFormat="1" applyFont="1" applyFill="1" applyBorder="1" applyAlignment="1"/>
    <xf numFmtId="0" fontId="9" fillId="0" borderId="6" xfId="3" applyFont="1" applyBorder="1" applyAlignment="1">
      <alignment horizontal="right" vertical="center"/>
    </xf>
    <xf numFmtId="0" fontId="9" fillId="0" borderId="0" xfId="3" applyFont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3" quotePrefix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 wrapText="1"/>
    </xf>
    <xf numFmtId="0" fontId="14" fillId="0" borderId="0" xfId="3" applyFont="1"/>
    <xf numFmtId="0" fontId="14" fillId="0" borderId="0" xfId="3" applyFont="1" applyFill="1" applyBorder="1" applyAlignment="1">
      <alignment horizontal="center" vertical="center" wrapText="1"/>
    </xf>
    <xf numFmtId="0" fontId="14" fillId="0" borderId="0" xfId="3" quotePrefix="1" applyFont="1" applyFill="1" applyBorder="1" applyAlignment="1">
      <alignment horizontal="center" vertical="center" wrapText="1"/>
    </xf>
    <xf numFmtId="0" fontId="14" fillId="0" borderId="0" xfId="3" applyFont="1" applyAlignment="1">
      <alignment vertical="center"/>
    </xf>
    <xf numFmtId="0" fontId="14" fillId="0" borderId="0" xfId="3" quotePrefix="1" applyFont="1" applyFill="1" applyAlignment="1">
      <alignment horizontal="center" vertical="center" wrapText="1"/>
    </xf>
    <xf numFmtId="167" fontId="14" fillId="0" borderId="0" xfId="1" applyNumberFormat="1" applyFont="1" applyAlignment="1">
      <alignment horizontal="center" wrapText="1"/>
    </xf>
    <xf numFmtId="0" fontId="14" fillId="0" borderId="0" xfId="3" applyFont="1" applyAlignment="1">
      <alignment horizontal="center" wrapText="1"/>
    </xf>
    <xf numFmtId="4" fontId="10" fillId="0" borderId="0" xfId="3" applyNumberFormat="1" applyFont="1" applyFill="1" applyBorder="1" applyAlignment="1">
      <alignment horizontal="center" wrapText="1"/>
    </xf>
    <xf numFmtId="0" fontId="10" fillId="0" borderId="0" xfId="3" applyFont="1" applyBorder="1" applyAlignment="1">
      <alignment horizontal="left"/>
    </xf>
    <xf numFmtId="4" fontId="10" fillId="0" borderId="0" xfId="3" quotePrefix="1" applyNumberFormat="1" applyFont="1" applyFill="1" applyBorder="1" applyAlignment="1">
      <alignment horizontal="center" wrapText="1"/>
    </xf>
    <xf numFmtId="173" fontId="10" fillId="0" borderId="0" xfId="3" applyNumberFormat="1" applyFont="1" applyBorder="1" applyAlignment="1">
      <alignment horizontal="center"/>
    </xf>
    <xf numFmtId="167" fontId="10" fillId="0" borderId="0" xfId="1" applyNumberFormat="1" applyFont="1" applyFill="1" applyBorder="1" applyAlignment="1">
      <alignment horizontal="center"/>
    </xf>
    <xf numFmtId="3" fontId="10" fillId="0" borderId="0" xfId="3" quotePrefix="1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173" fontId="10" fillId="0" borderId="0" xfId="3" applyNumberFormat="1" applyFont="1" applyFill="1" applyBorder="1" applyAlignment="1">
      <alignment horizontal="center"/>
    </xf>
    <xf numFmtId="174" fontId="7" fillId="0" borderId="0" xfId="3" applyNumberFormat="1" applyFont="1" applyFill="1" applyBorder="1" applyAlignment="1">
      <alignment horizontal="center"/>
    </xf>
    <xf numFmtId="0" fontId="10" fillId="0" borderId="6" xfId="3" applyFont="1" applyBorder="1" applyAlignment="1">
      <alignment horizontal="right"/>
    </xf>
    <xf numFmtId="0" fontId="10" fillId="0" borderId="0" xfId="3" applyFont="1" applyFill="1" applyBorder="1" applyAlignment="1">
      <alignment horizontal="left"/>
    </xf>
    <xf numFmtId="0" fontId="10" fillId="0" borderId="6" xfId="3" applyFont="1" applyFill="1" applyBorder="1" applyAlignment="1">
      <alignment horizontal="right"/>
    </xf>
    <xf numFmtId="173" fontId="10" fillId="0" borderId="0" xfId="3" applyNumberFormat="1" applyFont="1" applyFill="1" applyBorder="1" applyAlignment="1">
      <alignment horizontal="left"/>
    </xf>
    <xf numFmtId="0" fontId="10" fillId="0" borderId="0" xfId="3" applyFont="1" applyFill="1" applyBorder="1" applyAlignment="1">
      <alignment horizontal="right"/>
    </xf>
    <xf numFmtId="37" fontId="0" fillId="0" borderId="0" xfId="0" applyNumberFormat="1" applyBorder="1"/>
    <xf numFmtId="167" fontId="0" fillId="0" borderId="0" xfId="1" applyNumberFormat="1" applyFont="1" applyBorder="1"/>
    <xf numFmtId="4" fontId="9" fillId="0" borderId="0" xfId="3" quotePrefix="1" applyNumberFormat="1" applyFont="1" applyFill="1" applyBorder="1" applyAlignment="1">
      <alignment horizontal="center" wrapText="1"/>
    </xf>
    <xf numFmtId="2" fontId="10" fillId="0" borderId="0" xfId="3" applyNumberFormat="1" applyFont="1" applyFill="1" applyBorder="1" applyAlignment="1">
      <alignment horizontal="left"/>
    </xf>
    <xf numFmtId="3" fontId="10" fillId="0" borderId="0" xfId="3" applyNumberFormat="1" applyFont="1" applyBorder="1"/>
    <xf numFmtId="3" fontId="10" fillId="0" borderId="0" xfId="3" applyNumberFormat="1" applyFont="1" applyFill="1" applyBorder="1"/>
    <xf numFmtId="37" fontId="0" fillId="0" borderId="0" xfId="0" applyNumberFormat="1"/>
    <xf numFmtId="167" fontId="0" fillId="0" borderId="0" xfId="1" applyNumberFormat="1" applyFont="1"/>
    <xf numFmtId="0" fontId="7" fillId="0" borderId="0" xfId="3" applyFill="1" applyAlignment="1">
      <alignment horizontal="left"/>
    </xf>
    <xf numFmtId="167" fontId="7" fillId="0" borderId="0" xfId="1" applyNumberFormat="1" applyFont="1" applyFill="1"/>
    <xf numFmtId="0" fontId="7" fillId="3" borderId="0" xfId="3" applyNumberFormat="1" applyFill="1"/>
    <xf numFmtId="3" fontId="10" fillId="0" borderId="6" xfId="3" applyNumberFormat="1" applyFont="1" applyBorder="1"/>
    <xf numFmtId="0" fontId="10" fillId="0" borderId="2" xfId="3" applyFont="1" applyFill="1" applyBorder="1" applyAlignment="1">
      <alignment horizontal="right"/>
    </xf>
    <xf numFmtId="0" fontId="10" fillId="0" borderId="2" xfId="3" applyFont="1" applyFill="1" applyBorder="1" applyAlignment="1">
      <alignment horizontal="left"/>
    </xf>
    <xf numFmtId="4" fontId="10" fillId="0" borderId="2" xfId="3" applyNumberFormat="1" applyFont="1" applyFill="1" applyBorder="1" applyAlignment="1">
      <alignment horizontal="center" wrapText="1"/>
    </xf>
    <xf numFmtId="4" fontId="10" fillId="0" borderId="2" xfId="3" quotePrefix="1" applyNumberFormat="1" applyFont="1" applyFill="1" applyBorder="1" applyAlignment="1">
      <alignment horizontal="center" wrapText="1"/>
    </xf>
    <xf numFmtId="173" fontId="10" fillId="0" borderId="2" xfId="3" applyNumberFormat="1" applyFont="1" applyBorder="1" applyAlignment="1">
      <alignment horizontal="center"/>
    </xf>
    <xf numFmtId="167" fontId="10" fillId="0" borderId="2" xfId="1" applyNumberFormat="1" applyFont="1" applyFill="1" applyBorder="1" applyAlignment="1">
      <alignment horizontal="center"/>
    </xf>
    <xf numFmtId="3" fontId="10" fillId="0" borderId="2" xfId="3" quotePrefix="1" applyNumberFormat="1" applyFont="1" applyFill="1" applyBorder="1" applyAlignment="1">
      <alignment horizontal="center" wrapText="1"/>
    </xf>
    <xf numFmtId="3" fontId="10" fillId="0" borderId="2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0" fontId="10" fillId="0" borderId="12" xfId="3" applyFont="1" applyFill="1" applyBorder="1" applyAlignment="1">
      <alignment horizontal="right"/>
    </xf>
    <xf numFmtId="3" fontId="24" fillId="0" borderId="0" xfId="0" applyNumberFormat="1" applyFont="1" applyAlignment="1">
      <alignment horizontal="center"/>
    </xf>
    <xf numFmtId="4" fontId="10" fillId="0" borderId="0" xfId="3" applyNumberFormat="1" applyFont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73" fontId="10" fillId="0" borderId="0" xfId="3" applyNumberFormat="1" applyFont="1" applyFill="1" applyBorder="1"/>
    <xf numFmtId="3" fontId="10" fillId="0" borderId="0" xfId="3" applyNumberFormat="1" applyFont="1" applyFill="1" applyBorder="1" applyAlignment="1">
      <alignment horizontal="center"/>
    </xf>
    <xf numFmtId="1" fontId="10" fillId="0" borderId="0" xfId="3" applyNumberFormat="1" applyFont="1" applyFill="1" applyBorder="1" applyAlignment="1">
      <alignment horizontal="center"/>
    </xf>
    <xf numFmtId="174" fontId="10" fillId="0" borderId="0" xfId="3" applyNumberFormat="1" applyFont="1" applyFill="1" applyBorder="1" applyAlignment="1">
      <alignment horizontal="center"/>
    </xf>
    <xf numFmtId="175" fontId="10" fillId="0" borderId="0" xfId="3" applyNumberFormat="1" applyFont="1" applyFill="1" applyBorder="1" applyAlignment="1">
      <alignment horizontal="center"/>
    </xf>
    <xf numFmtId="167" fontId="10" fillId="0" borderId="0" xfId="1" applyNumberFormat="1" applyFont="1" applyFill="1" applyBorder="1"/>
    <xf numFmtId="167" fontId="10" fillId="0" borderId="0" xfId="3" applyNumberFormat="1" applyFont="1" applyFill="1" applyBorder="1"/>
    <xf numFmtId="168" fontId="10" fillId="0" borderId="0" xfId="2" applyNumberFormat="1" applyFont="1" applyFill="1" applyBorder="1"/>
    <xf numFmtId="4" fontId="10" fillId="0" borderId="2" xfId="3" applyNumberFormat="1" applyFont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2" xfId="3" applyFont="1" applyFill="1" applyBorder="1"/>
    <xf numFmtId="173" fontId="10" fillId="0" borderId="2" xfId="3" applyNumberFormat="1" applyFont="1" applyFill="1" applyBorder="1"/>
    <xf numFmtId="3" fontId="10" fillId="0" borderId="2" xfId="3" applyNumberFormat="1" applyFont="1" applyFill="1" applyBorder="1" applyAlignment="1">
      <alignment horizontal="center"/>
    </xf>
    <xf numFmtId="173" fontId="10" fillId="0" borderId="2" xfId="3" applyNumberFormat="1" applyFont="1" applyFill="1" applyBorder="1" applyAlignment="1">
      <alignment horizontal="center"/>
    </xf>
    <xf numFmtId="1" fontId="10" fillId="0" borderId="2" xfId="3" applyNumberFormat="1" applyFont="1" applyFill="1" applyBorder="1" applyAlignment="1">
      <alignment horizontal="center"/>
    </xf>
    <xf numFmtId="174" fontId="10" fillId="0" borderId="2" xfId="3" applyNumberFormat="1" applyFont="1" applyFill="1" applyBorder="1" applyAlignment="1">
      <alignment horizontal="center"/>
    </xf>
    <xf numFmtId="175" fontId="10" fillId="0" borderId="2" xfId="3" applyNumberFormat="1" applyFont="1" applyFill="1" applyBorder="1" applyAlignment="1">
      <alignment horizontal="center"/>
    </xf>
    <xf numFmtId="167" fontId="10" fillId="0" borderId="2" xfId="1" applyNumberFormat="1" applyFont="1" applyFill="1" applyBorder="1"/>
    <xf numFmtId="167" fontId="10" fillId="0" borderId="2" xfId="3" applyNumberFormat="1" applyFont="1" applyFill="1" applyBorder="1"/>
    <xf numFmtId="168" fontId="10" fillId="0" borderId="2" xfId="2" applyNumberFormat="1" applyFont="1" applyFill="1" applyBorder="1"/>
    <xf numFmtId="176" fontId="10" fillId="0" borderId="0" xfId="3" applyNumberFormat="1" applyFont="1" applyBorder="1"/>
    <xf numFmtId="164" fontId="10" fillId="0" borderId="0" xfId="3" applyNumberFormat="1" applyFont="1" applyFill="1" applyBorder="1"/>
    <xf numFmtId="176" fontId="10" fillId="0" borderId="0" xfId="3" applyNumberFormat="1" applyFont="1" applyFill="1" applyBorder="1"/>
    <xf numFmtId="0" fontId="10" fillId="0" borderId="7" xfId="3" applyFont="1" applyFill="1" applyBorder="1"/>
    <xf numFmtId="0" fontId="10" fillId="0" borderId="6" xfId="3" applyFont="1" applyFill="1" applyBorder="1"/>
    <xf numFmtId="169" fontId="0" fillId="3" borderId="0" xfId="0" applyNumberFormat="1" applyFont="1" applyFill="1"/>
    <xf numFmtId="0" fontId="24" fillId="0" borderId="0" xfId="0" applyFont="1" applyBorder="1"/>
    <xf numFmtId="0" fontId="24" fillId="0" borderId="0" xfId="0" applyFont="1"/>
    <xf numFmtId="0" fontId="24" fillId="0" borderId="7" xfId="0" applyFont="1" applyBorder="1"/>
    <xf numFmtId="0" fontId="24" fillId="0" borderId="6" xfId="0" applyFont="1" applyBorder="1"/>
    <xf numFmtId="37" fontId="24" fillId="0" borderId="0" xfId="0" applyNumberFormat="1" applyFont="1" applyBorder="1"/>
    <xf numFmtId="167" fontId="24" fillId="0" borderId="0" xfId="1" applyNumberFormat="1" applyFont="1" applyBorder="1"/>
    <xf numFmtId="37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3" fontId="10" fillId="0" borderId="0" xfId="3" applyNumberFormat="1" applyFont="1" applyBorder="1" applyAlignment="1">
      <alignment horizontal="left"/>
    </xf>
    <xf numFmtId="3" fontId="24" fillId="0" borderId="0" xfId="0" applyNumberFormat="1" applyFont="1"/>
    <xf numFmtId="3" fontId="24" fillId="0" borderId="0" xfId="0" applyNumberFormat="1" applyFont="1" applyBorder="1"/>
    <xf numFmtId="3" fontId="24" fillId="0" borderId="0" xfId="0" applyNumberFormat="1" applyFont="1" applyBorder="1" applyAlignment="1">
      <alignment horizontal="center"/>
    </xf>
    <xf numFmtId="3" fontId="10" fillId="0" borderId="0" xfId="3" applyNumberFormat="1" applyFont="1" applyFill="1" applyBorder="1" applyAlignment="1">
      <alignment horizontal="left"/>
    </xf>
    <xf numFmtId="0" fontId="7" fillId="22" borderId="0" xfId="0" quotePrefix="1" applyNumberFormat="1" applyFont="1" applyFill="1" applyAlignment="1">
      <alignment horizontal="left"/>
    </xf>
    <xf numFmtId="164" fontId="0" fillId="22" borderId="0" xfId="0" applyNumberFormat="1" applyFill="1" applyAlignment="1">
      <alignment horizontal="center"/>
    </xf>
    <xf numFmtId="0" fontId="7" fillId="22" borderId="0" xfId="0" applyNumberFormat="1" applyFont="1" applyFill="1"/>
    <xf numFmtId="0" fontId="9" fillId="0" borderId="1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11" xfId="3" quotePrefix="1" applyFont="1" applyFill="1" applyBorder="1" applyAlignment="1">
      <alignment horizontal="center" vertical="center" wrapText="1"/>
    </xf>
    <xf numFmtId="0" fontId="9" fillId="0" borderId="2" xfId="3" quotePrefix="1" applyFont="1" applyFill="1" applyBorder="1" applyAlignment="1">
      <alignment horizontal="center" vertical="center" wrapText="1"/>
    </xf>
    <xf numFmtId="0" fontId="14" fillId="0" borderId="12" xfId="3" applyFont="1" applyBorder="1"/>
    <xf numFmtId="0" fontId="9" fillId="23" borderId="0" xfId="3" applyFont="1" applyFill="1" applyBorder="1" applyAlignment="1">
      <alignment horizontal="center" vertical="center" wrapText="1"/>
    </xf>
    <xf numFmtId="3" fontId="10" fillId="23" borderId="0" xfId="0" applyNumberFormat="1" applyFont="1" applyFill="1" applyBorder="1" applyAlignment="1">
      <alignment horizontal="center"/>
    </xf>
    <xf numFmtId="3" fontId="10" fillId="23" borderId="2" xfId="0" applyNumberFormat="1" applyFont="1" applyFill="1" applyBorder="1" applyAlignment="1">
      <alignment horizontal="center"/>
    </xf>
    <xf numFmtId="3" fontId="24" fillId="23" borderId="0" xfId="0" applyNumberFormat="1" applyFont="1" applyFill="1" applyAlignment="1">
      <alignment horizontal="center"/>
    </xf>
    <xf numFmtId="3" fontId="10" fillId="23" borderId="0" xfId="3" applyNumberFormat="1" applyFont="1" applyFill="1" applyBorder="1" applyAlignment="1">
      <alignment horizontal="center"/>
    </xf>
    <xf numFmtId="3" fontId="10" fillId="23" borderId="2" xfId="3" applyNumberFormat="1" applyFont="1" applyFill="1" applyBorder="1" applyAlignment="1">
      <alignment horizontal="center"/>
    </xf>
    <xf numFmtId="3" fontId="10" fillId="23" borderId="0" xfId="3" quotePrefix="1" applyNumberFormat="1" applyFont="1" applyFill="1" applyBorder="1" applyAlignment="1">
      <alignment horizontal="center" wrapText="1"/>
    </xf>
    <xf numFmtId="3" fontId="10" fillId="23" borderId="2" xfId="3" quotePrefix="1" applyNumberFormat="1" applyFont="1" applyFill="1" applyBorder="1" applyAlignment="1">
      <alignment horizontal="center" wrapText="1"/>
    </xf>
    <xf numFmtId="0" fontId="14" fillId="23" borderId="0" xfId="3" quotePrefix="1" applyFont="1" applyFill="1" applyAlignment="1">
      <alignment horizontal="center" vertical="center" wrapText="1"/>
    </xf>
    <xf numFmtId="37" fontId="24" fillId="23" borderId="0" xfId="0" applyNumberFormat="1" applyFont="1" applyFill="1" applyBorder="1" applyAlignment="1">
      <alignment horizontal="center"/>
    </xf>
    <xf numFmtId="0" fontId="9" fillId="23" borderId="0" xfId="3" applyFont="1" applyFill="1" applyAlignment="1">
      <alignment horizontal="center" wrapText="1"/>
    </xf>
    <xf numFmtId="3" fontId="9" fillId="23" borderId="0" xfId="0" applyNumberFormat="1" applyFont="1" applyFill="1" applyAlignment="1">
      <alignment horizontal="center"/>
    </xf>
    <xf numFmtId="3" fontId="9" fillId="23" borderId="0" xfId="0" applyNumberFormat="1" applyFont="1" applyFill="1" applyBorder="1" applyAlignment="1">
      <alignment horizontal="center"/>
    </xf>
    <xf numFmtId="3" fontId="9" fillId="23" borderId="2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9" fillId="0" borderId="12" xfId="3" quotePrefix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center" vertical="center" wrapText="1"/>
    </xf>
    <xf numFmtId="1" fontId="0" fillId="0" borderId="0" xfId="0" applyNumberFormat="1"/>
    <xf numFmtId="1" fontId="9" fillId="0" borderId="0" xfId="114" applyNumberFormat="1" applyFont="1" applyAlignment="1" applyProtection="1">
      <alignment horizontal="center"/>
    </xf>
    <xf numFmtId="164" fontId="9" fillId="0" borderId="0" xfId="114" applyFont="1" applyAlignment="1" applyProtection="1">
      <alignment horizontal="center"/>
    </xf>
    <xf numFmtId="3" fontId="9" fillId="0" borderId="0" xfId="114" applyNumberFormat="1" applyFont="1" applyAlignment="1" applyProtection="1">
      <alignment horizontal="center"/>
    </xf>
    <xf numFmtId="3" fontId="9" fillId="0" borderId="0" xfId="114" applyNumberFormat="1" applyFont="1" applyAlignment="1">
      <alignment horizontal="center" wrapText="1"/>
    </xf>
    <xf numFmtId="43" fontId="0" fillId="0" borderId="0" xfId="0" applyNumberFormat="1"/>
    <xf numFmtId="37" fontId="1" fillId="0" borderId="0" xfId="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8" fontId="3" fillId="0" borderId="0" xfId="2" applyNumberFormat="1" applyFont="1"/>
    <xf numFmtId="177" fontId="7" fillId="0" borderId="0" xfId="1" applyNumberFormat="1" applyFont="1" applyFill="1"/>
    <xf numFmtId="43" fontId="10" fillId="0" borderId="0" xfId="3" applyNumberFormat="1" applyFont="1" applyFill="1" applyBorder="1"/>
    <xf numFmtId="37" fontId="1" fillId="24" borderId="0" xfId="1" applyNumberFormat="1" applyFont="1" applyFill="1" applyAlignment="1">
      <alignment horizontal="center"/>
    </xf>
    <xf numFmtId="167" fontId="24" fillId="0" borderId="0" xfId="1" applyNumberFormat="1" applyFont="1"/>
    <xf numFmtId="3" fontId="9" fillId="0" borderId="0" xfId="3" quotePrefix="1" applyNumberFormat="1" applyFont="1" applyBorder="1" applyAlignment="1">
      <alignment horizontal="center" wrapText="1"/>
    </xf>
    <xf numFmtId="167" fontId="2" fillId="0" borderId="0" xfId="1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67" fontId="10" fillId="0" borderId="0" xfId="1" applyNumberFormat="1" applyFont="1" applyBorder="1" applyAlignment="1">
      <alignment horizontal="center"/>
    </xf>
    <xf numFmtId="167" fontId="10" fillId="0" borderId="2" xfId="1" applyNumberFormat="1" applyFont="1" applyBorder="1" applyAlignment="1">
      <alignment horizontal="center"/>
    </xf>
    <xf numFmtId="2" fontId="10" fillId="0" borderId="0" xfId="1" applyNumberFormat="1" applyFont="1" applyFill="1" applyBorder="1" applyAlignment="1">
      <alignment horizontal="center" wrapText="1"/>
    </xf>
    <xf numFmtId="2" fontId="10" fillId="0" borderId="0" xfId="1" quotePrefix="1" applyNumberFormat="1" applyFont="1" applyFill="1" applyBorder="1" applyAlignment="1">
      <alignment horizontal="center" wrapText="1"/>
    </xf>
    <xf numFmtId="2" fontId="10" fillId="0" borderId="2" xfId="1" applyNumberFormat="1" applyFont="1" applyFill="1" applyBorder="1" applyAlignment="1">
      <alignment horizontal="center" wrapText="1"/>
    </xf>
    <xf numFmtId="2" fontId="10" fillId="0" borderId="2" xfId="1" quotePrefix="1" applyNumberFormat="1" applyFont="1" applyFill="1" applyBorder="1" applyAlignment="1">
      <alignment horizontal="center" wrapText="1"/>
    </xf>
    <xf numFmtId="2" fontId="24" fillId="0" borderId="0" xfId="1" applyNumberFormat="1" applyFont="1" applyAlignment="1">
      <alignment horizontal="center"/>
    </xf>
    <xf numFmtId="2" fontId="24" fillId="0" borderId="0" xfId="1" applyNumberFormat="1" applyFont="1" applyBorder="1" applyAlignment="1">
      <alignment horizontal="center"/>
    </xf>
    <xf numFmtId="2" fontId="10" fillId="0" borderId="0" xfId="1" applyNumberFormat="1" applyFont="1" applyFill="1" applyAlignment="1">
      <alignment horizontal="center"/>
    </xf>
    <xf numFmtId="3" fontId="10" fillId="0" borderId="0" xfId="1" applyNumberFormat="1" applyFont="1" applyFill="1" applyBorder="1" applyAlignment="1">
      <alignment horizontal="center"/>
    </xf>
    <xf numFmtId="3" fontId="10" fillId="0" borderId="2" xfId="1" applyNumberFormat="1" applyFont="1" applyFill="1" applyBorder="1" applyAlignment="1">
      <alignment horizontal="center"/>
    </xf>
    <xf numFmtId="3" fontId="24" fillId="0" borderId="0" xfId="1" applyNumberFormat="1" applyFont="1" applyAlignment="1">
      <alignment horizontal="center"/>
    </xf>
    <xf numFmtId="3" fontId="24" fillId="0" borderId="0" xfId="1" applyNumberFormat="1" applyFont="1" applyBorder="1" applyAlignment="1">
      <alignment horizontal="center"/>
    </xf>
    <xf numFmtId="3" fontId="24" fillId="23" borderId="0" xfId="0" applyNumberFormat="1" applyFont="1" applyFill="1" applyBorder="1" applyAlignment="1">
      <alignment horizontal="center"/>
    </xf>
    <xf numFmtId="174" fontId="25" fillId="0" borderId="0" xfId="3" applyNumberFormat="1" applyFont="1" applyFill="1" applyBorder="1" applyAlignment="1">
      <alignment horizontal="center"/>
    </xf>
    <xf numFmtId="3" fontId="24" fillId="24" borderId="0" xfId="0" applyNumberFormat="1" applyFont="1" applyFill="1" applyBorder="1" applyAlignment="1">
      <alignment horizontal="center"/>
    </xf>
    <xf numFmtId="3" fontId="10" fillId="24" borderId="0" xfId="3" applyNumberFormat="1" applyFont="1" applyFill="1" applyBorder="1" applyAlignment="1">
      <alignment horizontal="center"/>
    </xf>
    <xf numFmtId="3" fontId="10" fillId="24" borderId="0" xfId="3" quotePrefix="1" applyNumberFormat="1" applyFont="1" applyFill="1" applyBorder="1" applyAlignment="1">
      <alignment horizontal="center" wrapText="1"/>
    </xf>
    <xf numFmtId="3" fontId="0" fillId="24" borderId="0" xfId="0" applyNumberFormat="1" applyFill="1" applyAlignment="1">
      <alignment horizontal="center"/>
    </xf>
    <xf numFmtId="37" fontId="0" fillId="24" borderId="0" xfId="0" applyNumberFormat="1" applyFill="1"/>
    <xf numFmtId="3" fontId="10" fillId="24" borderId="0" xfId="0" applyNumberFormat="1" applyFont="1" applyFill="1" applyBorder="1" applyAlignment="1">
      <alignment horizontal="center"/>
    </xf>
    <xf numFmtId="37" fontId="24" fillId="24" borderId="0" xfId="0" applyNumberFormat="1" applyFont="1" applyFill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7" fontId="10" fillId="24" borderId="0" xfId="3" applyNumberFormat="1" applyFont="1" applyFill="1" applyBorder="1"/>
    <xf numFmtId="43" fontId="10" fillId="24" borderId="0" xfId="3" applyNumberFormat="1" applyFont="1" applyFill="1" applyBorder="1"/>
    <xf numFmtId="43" fontId="10" fillId="0" borderId="2" xfId="3" applyNumberFormat="1" applyFont="1" applyFill="1" applyBorder="1"/>
    <xf numFmtId="167" fontId="0" fillId="0" borderId="2" xfId="1" applyNumberFormat="1" applyFont="1" applyBorder="1"/>
    <xf numFmtId="167" fontId="0" fillId="24" borderId="0" xfId="1" applyNumberFormat="1" applyFont="1" applyFill="1"/>
    <xf numFmtId="167" fontId="0" fillId="0" borderId="0" xfId="1" applyNumberFormat="1" applyFont="1" applyFill="1"/>
    <xf numFmtId="1" fontId="0" fillId="0" borderId="2" xfId="0" applyNumberFormat="1" applyBorder="1"/>
    <xf numFmtId="1" fontId="0" fillId="24" borderId="0" xfId="0" applyNumberFormat="1" applyFill="1"/>
    <xf numFmtId="43" fontId="0" fillId="0" borderId="2" xfId="0" applyNumberFormat="1" applyBorder="1"/>
    <xf numFmtId="43" fontId="0" fillId="24" borderId="0" xfId="0" applyNumberFormat="1" applyFill="1"/>
    <xf numFmtId="1" fontId="0" fillId="0" borderId="0" xfId="0" applyNumberFormat="1" applyFill="1"/>
    <xf numFmtId="43" fontId="0" fillId="0" borderId="0" xfId="0" applyNumberFormat="1" applyFill="1"/>
    <xf numFmtId="2" fontId="24" fillId="0" borderId="0" xfId="0" applyNumberFormat="1" applyFont="1" applyBorder="1"/>
    <xf numFmtId="43" fontId="10" fillId="0" borderId="0" xfId="1" applyNumberFormat="1" applyFont="1" applyBorder="1" applyAlignment="1">
      <alignment horizontal="center"/>
    </xf>
    <xf numFmtId="2" fontId="10" fillId="0" borderId="0" xfId="3" applyNumberFormat="1" applyFont="1" applyFill="1" applyBorder="1"/>
    <xf numFmtId="10" fontId="0" fillId="0" borderId="0" xfId="2" applyNumberFormat="1" applyFont="1"/>
    <xf numFmtId="0" fontId="2" fillId="0" borderId="0" xfId="0" applyFont="1"/>
    <xf numFmtId="0" fontId="0" fillId="0" borderId="0" xfId="0" applyFill="1" applyBorder="1" applyAlignment="1">
      <alignment horizontal="center"/>
    </xf>
    <xf numFmtId="37" fontId="10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165" fontId="8" fillId="0" borderId="13" xfId="3" applyNumberFormat="1" applyFont="1" applyFill="1" applyBorder="1" applyAlignment="1">
      <alignment horizontal="center"/>
    </xf>
    <xf numFmtId="165" fontId="8" fillId="0" borderId="15" xfId="3" applyNumberFormat="1" applyFont="1" applyFill="1" applyBorder="1" applyAlignment="1">
      <alignment horizontal="center"/>
    </xf>
    <xf numFmtId="165" fontId="8" fillId="0" borderId="14" xfId="3" applyNumberFormat="1" applyFont="1" applyFill="1" applyBorder="1" applyAlignment="1">
      <alignment horizontal="center"/>
    </xf>
    <xf numFmtId="165" fontId="12" fillId="0" borderId="3" xfId="3" applyNumberFormat="1" applyFont="1" applyBorder="1" applyAlignment="1">
      <alignment horizontal="center"/>
    </xf>
    <xf numFmtId="165" fontId="12" fillId="0" borderId="4" xfId="3" applyNumberFormat="1" applyFont="1" applyBorder="1" applyAlignment="1">
      <alignment horizontal="center"/>
    </xf>
    <xf numFmtId="165" fontId="12" fillId="0" borderId="5" xfId="3" applyNumberFormat="1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4" fillId="0" borderId="0" xfId="3" applyFont="1" applyAlignment="1">
      <alignment horizontal="center"/>
    </xf>
  </cellXfs>
  <cellStyles count="115">
    <cellStyle name="Comma" xfId="1" builtinId="3"/>
    <cellStyle name="Comma 2" xfId="5"/>
    <cellStyle name="Comma 2 2" xfId="6"/>
    <cellStyle name="Comma 3" xfId="7"/>
    <cellStyle name="Comma 3 2" xfId="8"/>
    <cellStyle name="Comma 4" xfId="9"/>
    <cellStyle name="Comma 5" xfId="10"/>
    <cellStyle name="Comma 6" xfId="11"/>
    <cellStyle name="Comma 7" xfId="12"/>
    <cellStyle name="Comma 8" xfId="13"/>
    <cellStyle name="Currency 2" xfId="14"/>
    <cellStyle name="Currency 3" xfId="15"/>
    <cellStyle name="Currency 4" xfId="16"/>
    <cellStyle name="Currency 5" xfId="17"/>
    <cellStyle name="Currency 6" xfId="18"/>
    <cellStyle name="Currency 7" xfId="19"/>
    <cellStyle name="Normal" xfId="0" builtinId="0"/>
    <cellStyle name="Normal 2" xfId="3"/>
    <cellStyle name="Normal 2 2" xfId="20"/>
    <cellStyle name="Normal 3" xfId="21"/>
    <cellStyle name="Normal 3 2" xfId="22"/>
    <cellStyle name="Normal 4" xfId="23"/>
    <cellStyle name="Normal 4 2" xfId="24"/>
    <cellStyle name="Normal 5" xfId="25"/>
    <cellStyle name="Normal 5 2" xfId="26"/>
    <cellStyle name="Normal 6" xfId="27"/>
    <cellStyle name="Normal 6 2" xfId="28"/>
    <cellStyle name="Normal 9" xfId="29"/>
    <cellStyle name="Normal 9 2" xfId="30"/>
    <cellStyle name="Normal_2008_2012 St_Energy Forecast(2011-12 Joaane's Numbers)" xfId="114"/>
    <cellStyle name="Percent" xfId="2" builtinId="5"/>
    <cellStyle name="Percent 2" xfId="4"/>
    <cellStyle name="Percent 2 2" xfId="31"/>
    <cellStyle name="Percent 3" xfId="32"/>
    <cellStyle name="Percent 3 2" xfId="33"/>
    <cellStyle name="Percent 4" xfId="34"/>
    <cellStyle name="SAPBEXaggData" xfId="35"/>
    <cellStyle name="SAPBEXaggDataEmph" xfId="36"/>
    <cellStyle name="SAPBEXaggItem" xfId="37"/>
    <cellStyle name="SAPBEXaggItemX" xfId="38"/>
    <cellStyle name="SAPBEXchaText" xfId="39"/>
    <cellStyle name="SAPBEXexcBad7" xfId="40"/>
    <cellStyle name="SAPBEXexcBad7 2" xfId="41"/>
    <cellStyle name="SAPBEXexcBad8" xfId="42"/>
    <cellStyle name="SAPBEXexcBad8 2" xfId="43"/>
    <cellStyle name="SAPBEXexcBad9" xfId="44"/>
    <cellStyle name="SAPBEXexcBad9 2" xfId="45"/>
    <cellStyle name="SAPBEXexcCritical4" xfId="46"/>
    <cellStyle name="SAPBEXexcCritical4 2" xfId="47"/>
    <cellStyle name="SAPBEXexcCritical5" xfId="48"/>
    <cellStyle name="SAPBEXexcCritical5 2" xfId="49"/>
    <cellStyle name="SAPBEXexcCritical6" xfId="50"/>
    <cellStyle name="SAPBEXexcCritical6 2" xfId="51"/>
    <cellStyle name="SAPBEXexcGood1" xfId="52"/>
    <cellStyle name="SAPBEXexcGood1 2" xfId="53"/>
    <cellStyle name="SAPBEXexcGood2" xfId="54"/>
    <cellStyle name="SAPBEXexcGood2 2" xfId="55"/>
    <cellStyle name="SAPBEXexcGood3" xfId="56"/>
    <cellStyle name="SAPBEXexcGood3 2" xfId="57"/>
    <cellStyle name="SAPBEXfilterDrill" xfId="58"/>
    <cellStyle name="SAPBEXfilterDrill 2" xfId="59"/>
    <cellStyle name="SAPBEXfilterDrill_Feb 12 Revenue Trend (2)" xfId="60"/>
    <cellStyle name="SAPBEXfilterItem" xfId="61"/>
    <cellStyle name="SAPBEXfilterItem 2" xfId="62"/>
    <cellStyle name="SAPBEXfilterText" xfId="63"/>
    <cellStyle name="SAPBEXformats" xfId="64"/>
    <cellStyle name="SAPBEXformats 2" xfId="65"/>
    <cellStyle name="SAPBEXheaderItem" xfId="66"/>
    <cellStyle name="SAPBEXheaderItem 2" xfId="67"/>
    <cellStyle name="SAPBEXheaderItem 3" xfId="68"/>
    <cellStyle name="SAPBEXheaderItem 4" xfId="69"/>
    <cellStyle name="SAPBEXheaderItem 5" xfId="70"/>
    <cellStyle name="SAPBEXheaderItem 6" xfId="71"/>
    <cellStyle name="SAPBEXheaderItem 7" xfId="72"/>
    <cellStyle name="SAPBEXheaderItem 8" xfId="73"/>
    <cellStyle name="SAPBEXheaderText" xfId="74"/>
    <cellStyle name="SAPBEXheaderText 2" xfId="75"/>
    <cellStyle name="SAPBEXheaderText 3" xfId="76"/>
    <cellStyle name="SAPBEXheaderText 4" xfId="77"/>
    <cellStyle name="SAPBEXheaderText 5" xfId="78"/>
    <cellStyle name="SAPBEXheaderText 6" xfId="79"/>
    <cellStyle name="SAPBEXheaderText 7" xfId="80"/>
    <cellStyle name="SAPBEXheaderText 8" xfId="81"/>
    <cellStyle name="SAPBEXHLevel0" xfId="82"/>
    <cellStyle name="SAPBEXHLevel0X" xfId="83"/>
    <cellStyle name="SAPBEXHLevel1" xfId="84"/>
    <cellStyle name="SAPBEXHLevel1 2" xfId="85"/>
    <cellStyle name="SAPBEXHLevel1_Feb 12 Revenue Trend (2)" xfId="86"/>
    <cellStyle name="SAPBEXHLevel1X" xfId="87"/>
    <cellStyle name="SAPBEXHLevel2" xfId="88"/>
    <cellStyle name="SAPBEXHLevel2 2" xfId="89"/>
    <cellStyle name="SAPBEXHLevel2 3" xfId="90"/>
    <cellStyle name="SAPBEXHLevel2_Feb 12 Revenue Trend (2)" xfId="91"/>
    <cellStyle name="SAPBEXHLevel2X" xfId="92"/>
    <cellStyle name="SAPBEXHLevel3" xfId="93"/>
    <cellStyle name="SAPBEXHLevel3X" xfId="94"/>
    <cellStyle name="SAPBEXinputData" xfId="95"/>
    <cellStyle name="SAPBEXresData" xfId="96"/>
    <cellStyle name="SAPBEXresData 2" xfId="97"/>
    <cellStyle name="SAPBEXresDataEmph" xfId="98"/>
    <cellStyle name="SAPBEXresItem" xfId="99"/>
    <cellStyle name="SAPBEXresItem 2" xfId="100"/>
    <cellStyle name="SAPBEXresItemX" xfId="101"/>
    <cellStyle name="SAPBEXresItemX 2" xfId="102"/>
    <cellStyle name="SAPBEXstdData" xfId="103"/>
    <cellStyle name="SAPBEXstdData 2" xfId="104"/>
    <cellStyle name="SAPBEXstdData 3" xfId="105"/>
    <cellStyle name="SAPBEXstdData_Feb 12 Revenue Trend (2)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APBEXundefined 2" xfId="112"/>
    <cellStyle name="Style 1" xfId="11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Customers!$B$23:$B$33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Customers!$D$23:$D$33</c:f>
              <c:numCache>
                <c:formatCode>#,##0_);\(#,##0\)</c:formatCode>
                <c:ptCount val="11"/>
                <c:pt idx="0">
                  <c:v>87784.729307621674</c:v>
                </c:pt>
                <c:pt idx="1">
                  <c:v>87691.103740694205</c:v>
                </c:pt>
                <c:pt idx="2">
                  <c:v>88458.135730696871</c:v>
                </c:pt>
                <c:pt idx="3">
                  <c:v>87741.327162869944</c:v>
                </c:pt>
                <c:pt idx="4">
                  <c:v>86871.304488048525</c:v>
                </c:pt>
                <c:pt idx="5">
                  <c:v>87161.591610024509</c:v>
                </c:pt>
                <c:pt idx="6">
                  <c:v>85850.377921378196</c:v>
                </c:pt>
                <c:pt idx="7">
                  <c:v>84755.626387164084</c:v>
                </c:pt>
                <c:pt idx="8">
                  <c:v>84067.542789355663</c:v>
                </c:pt>
                <c:pt idx="9">
                  <c:v>83456.318199885805</c:v>
                </c:pt>
                <c:pt idx="10">
                  <c:v>83255.261288917536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92416"/>
        <c:axId val="91722880"/>
      </c:barChart>
      <c:catAx>
        <c:axId val="916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722880"/>
        <c:crosses val="autoZero"/>
        <c:auto val="1"/>
        <c:lblAlgn val="ctr"/>
        <c:lblOffset val="100"/>
        <c:noMultiLvlLbl val="0"/>
      </c:catAx>
      <c:valAx>
        <c:axId val="91722880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91692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WN_Residential_Sales!$A$76:$A$160</c:f>
              <c:numCache>
                <c:formatCode>General</c:formatCode>
                <c:ptCount val="85"/>
                <c:pt idx="0">
                  <c:v>2010</c:v>
                </c:pt>
                <c:pt idx="1">
                  <c:v>2011</c:v>
                </c:pt>
                <c:pt idx="2">
                  <c:v>2011</c:v>
                </c:pt>
                <c:pt idx="3">
                  <c:v>2011</c:v>
                </c:pt>
                <c:pt idx="4">
                  <c:v>2011</c:v>
                </c:pt>
                <c:pt idx="5">
                  <c:v>2011</c:v>
                </c:pt>
                <c:pt idx="6">
                  <c:v>2011</c:v>
                </c:pt>
                <c:pt idx="7">
                  <c:v>2011</c:v>
                </c:pt>
                <c:pt idx="8">
                  <c:v>2011</c:v>
                </c:pt>
                <c:pt idx="9">
                  <c:v>2011</c:v>
                </c:pt>
                <c:pt idx="10">
                  <c:v>2011</c:v>
                </c:pt>
                <c:pt idx="11">
                  <c:v>2011</c:v>
                </c:pt>
                <c:pt idx="12">
                  <c:v>2011</c:v>
                </c:pt>
                <c:pt idx="13">
                  <c:v>2012</c:v>
                </c:pt>
                <c:pt idx="14">
                  <c:v>2012</c:v>
                </c:pt>
                <c:pt idx="15">
                  <c:v>2012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2012</c:v>
                </c:pt>
                <c:pt idx="21">
                  <c:v>2012</c:v>
                </c:pt>
                <c:pt idx="22">
                  <c:v>2012</c:v>
                </c:pt>
                <c:pt idx="23">
                  <c:v>2012</c:v>
                </c:pt>
                <c:pt idx="24">
                  <c:v>2012</c:v>
                </c:pt>
                <c:pt idx="25">
                  <c:v>2013</c:v>
                </c:pt>
                <c:pt idx="26">
                  <c:v>2013</c:v>
                </c:pt>
                <c:pt idx="27">
                  <c:v>2013</c:v>
                </c:pt>
                <c:pt idx="28">
                  <c:v>2013</c:v>
                </c:pt>
                <c:pt idx="29">
                  <c:v>2013</c:v>
                </c:pt>
                <c:pt idx="30">
                  <c:v>2013</c:v>
                </c:pt>
                <c:pt idx="31">
                  <c:v>2013</c:v>
                </c:pt>
                <c:pt idx="32">
                  <c:v>2013</c:v>
                </c:pt>
                <c:pt idx="33">
                  <c:v>2013</c:v>
                </c:pt>
                <c:pt idx="34">
                  <c:v>2013</c:v>
                </c:pt>
                <c:pt idx="35">
                  <c:v>2013</c:v>
                </c:pt>
                <c:pt idx="36">
                  <c:v>2013</c:v>
                </c:pt>
                <c:pt idx="37">
                  <c:v>2014</c:v>
                </c:pt>
                <c:pt idx="38">
                  <c:v>2014</c:v>
                </c:pt>
                <c:pt idx="39">
                  <c:v>2014</c:v>
                </c:pt>
                <c:pt idx="40">
                  <c:v>2014</c:v>
                </c:pt>
                <c:pt idx="41">
                  <c:v>2014</c:v>
                </c:pt>
                <c:pt idx="42">
                  <c:v>2014</c:v>
                </c:pt>
                <c:pt idx="43">
                  <c:v>2014</c:v>
                </c:pt>
                <c:pt idx="44">
                  <c:v>2014</c:v>
                </c:pt>
                <c:pt idx="45">
                  <c:v>2014</c:v>
                </c:pt>
                <c:pt idx="46">
                  <c:v>2014</c:v>
                </c:pt>
                <c:pt idx="47">
                  <c:v>2014</c:v>
                </c:pt>
                <c:pt idx="48">
                  <c:v>2014</c:v>
                </c:pt>
                <c:pt idx="49">
                  <c:v>2015</c:v>
                </c:pt>
                <c:pt idx="50">
                  <c:v>2015</c:v>
                </c:pt>
                <c:pt idx="51">
                  <c:v>2015</c:v>
                </c:pt>
                <c:pt idx="52">
                  <c:v>2015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2015</c:v>
                </c:pt>
                <c:pt idx="57">
                  <c:v>2015</c:v>
                </c:pt>
                <c:pt idx="58">
                  <c:v>2015</c:v>
                </c:pt>
                <c:pt idx="59">
                  <c:v>2015</c:v>
                </c:pt>
                <c:pt idx="60">
                  <c:v>2015</c:v>
                </c:pt>
                <c:pt idx="61">
                  <c:v>2016</c:v>
                </c:pt>
                <c:pt idx="62">
                  <c:v>2016</c:v>
                </c:pt>
                <c:pt idx="63">
                  <c:v>2016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  <c:pt idx="67">
                  <c:v>2016</c:v>
                </c:pt>
                <c:pt idx="68">
                  <c:v>2016</c:v>
                </c:pt>
                <c:pt idx="69">
                  <c:v>2016</c:v>
                </c:pt>
                <c:pt idx="70">
                  <c:v>2016</c:v>
                </c:pt>
                <c:pt idx="71">
                  <c:v>2016</c:v>
                </c:pt>
                <c:pt idx="72">
                  <c:v>2016</c:v>
                </c:pt>
                <c:pt idx="73">
                  <c:v>2017</c:v>
                </c:pt>
                <c:pt idx="74">
                  <c:v>2017</c:v>
                </c:pt>
                <c:pt idx="75">
                  <c:v>2017</c:v>
                </c:pt>
                <c:pt idx="76">
                  <c:v>2017</c:v>
                </c:pt>
                <c:pt idx="77">
                  <c:v>2017</c:v>
                </c:pt>
                <c:pt idx="78">
                  <c:v>2017</c:v>
                </c:pt>
                <c:pt idx="79">
                  <c:v>2017</c:v>
                </c:pt>
                <c:pt idx="80">
                  <c:v>2017</c:v>
                </c:pt>
                <c:pt idx="81">
                  <c:v>2017</c:v>
                </c:pt>
                <c:pt idx="82">
                  <c:v>2017</c:v>
                </c:pt>
                <c:pt idx="83">
                  <c:v>2017</c:v>
                </c:pt>
                <c:pt idx="84">
                  <c:v>2017</c:v>
                </c:pt>
              </c:numCache>
            </c:numRef>
          </c:cat>
          <c:val>
            <c:numRef>
              <c:f>WN_Residential_Sales!$Q$76:$Q$196</c:f>
              <c:numCache>
                <c:formatCode>_(* #,##0.0_);_(* \(#,##0.0\);_(* "-"??_);_(@_)</c:formatCode>
                <c:ptCount val="121"/>
                <c:pt idx="0">
                  <c:v>13105.472565550523</c:v>
                </c:pt>
                <c:pt idx="1">
                  <c:v>12921.777225810296</c:v>
                </c:pt>
                <c:pt idx="2">
                  <c:v>13013.83212529989</c:v>
                </c:pt>
                <c:pt idx="3">
                  <c:v>13003.564086202048</c:v>
                </c:pt>
                <c:pt idx="4">
                  <c:v>13111.186641885441</c:v>
                </c:pt>
                <c:pt idx="5">
                  <c:v>13097.005687885785</c:v>
                </c:pt>
                <c:pt idx="6">
                  <c:v>13128.767520731324</c:v>
                </c:pt>
                <c:pt idx="7">
                  <c:v>13075.515638706833</c:v>
                </c:pt>
                <c:pt idx="8">
                  <c:v>13080.492974146344</c:v>
                </c:pt>
                <c:pt idx="9">
                  <c:v>13144.669081907383</c:v>
                </c:pt>
                <c:pt idx="10">
                  <c:v>13182.188162967997</c:v>
                </c:pt>
                <c:pt idx="11">
                  <c:v>13116.599669592313</c:v>
                </c:pt>
                <c:pt idx="12">
                  <c:v>13151.980720752092</c:v>
                </c:pt>
                <c:pt idx="13">
                  <c:v>13209.835701710366</c:v>
                </c:pt>
                <c:pt idx="14">
                  <c:v>13198.93289680956</c:v>
                </c:pt>
                <c:pt idx="15">
                  <c:v>13261.502677550468</c:v>
                </c:pt>
                <c:pt idx="16">
                  <c:v>13317.486312284133</c:v>
                </c:pt>
                <c:pt idx="17">
                  <c:v>13330.171185469077</c:v>
                </c:pt>
                <c:pt idx="18">
                  <c:v>13344.75723364676</c:v>
                </c:pt>
                <c:pt idx="19">
                  <c:v>13417.763506850357</c:v>
                </c:pt>
                <c:pt idx="20">
                  <c:v>13459.908251454368</c:v>
                </c:pt>
                <c:pt idx="21">
                  <c:v>13398.731049013411</c:v>
                </c:pt>
                <c:pt idx="22">
                  <c:v>13439.998433805811</c:v>
                </c:pt>
                <c:pt idx="23">
                  <c:v>13470.892063882144</c:v>
                </c:pt>
                <c:pt idx="24">
                  <c:v>13447.678570371052</c:v>
                </c:pt>
                <c:pt idx="25">
                  <c:v>13416.981820859488</c:v>
                </c:pt>
                <c:pt idx="26">
                  <c:v>13455.095100556638</c:v>
                </c:pt>
                <c:pt idx="27">
                  <c:v>13365.426622790914</c:v>
                </c:pt>
                <c:pt idx="28">
                  <c:v>13255.197267023379</c:v>
                </c:pt>
                <c:pt idx="29">
                  <c:v>13317.730831226903</c:v>
                </c:pt>
                <c:pt idx="30">
                  <c:v>13281.313950273014</c:v>
                </c:pt>
                <c:pt idx="31">
                  <c:v>13274.914607781389</c:v>
                </c:pt>
                <c:pt idx="32">
                  <c:v>13265.303313405835</c:v>
                </c:pt>
                <c:pt idx="33">
                  <c:v>13312.409520815081</c:v>
                </c:pt>
                <c:pt idx="34">
                  <c:v>13262.824597316336</c:v>
                </c:pt>
                <c:pt idx="35">
                  <c:v>13272.754964927899</c:v>
                </c:pt>
                <c:pt idx="36">
                  <c:v>13295.249030311008</c:v>
                </c:pt>
                <c:pt idx="37">
                  <c:v>13302.523242097181</c:v>
                </c:pt>
                <c:pt idx="38">
                  <c:v>13308.492993760266</c:v>
                </c:pt>
                <c:pt idx="39">
                  <c:v>13371.234954766765</c:v>
                </c:pt>
                <c:pt idx="40">
                  <c:v>13387.139869047922</c:v>
                </c:pt>
                <c:pt idx="41">
                  <c:v>13381.226703514572</c:v>
                </c:pt>
                <c:pt idx="42">
                  <c:v>13371.597900557837</c:v>
                </c:pt>
                <c:pt idx="43">
                  <c:v>13373.761378474421</c:v>
                </c:pt>
                <c:pt idx="44">
                  <c:v>13362.952825979404</c:v>
                </c:pt>
                <c:pt idx="45">
                  <c:v>13386.88649228145</c:v>
                </c:pt>
                <c:pt idx="46">
                  <c:v>13414.675596967078</c:v>
                </c:pt>
                <c:pt idx="47">
                  <c:v>13401.432887698682</c:v>
                </c:pt>
                <c:pt idx="48">
                  <c:v>13382.556987440885</c:v>
                </c:pt>
                <c:pt idx="49">
                  <c:v>13372.681322499519</c:v>
                </c:pt>
                <c:pt idx="50">
                  <c:v>13336.876078018247</c:v>
                </c:pt>
                <c:pt idx="51">
                  <c:v>13348.657238313976</c:v>
                </c:pt>
                <c:pt idx="52">
                  <c:v>13382.075080136503</c:v>
                </c:pt>
                <c:pt idx="53">
                  <c:v>13355.273643881956</c:v>
                </c:pt>
                <c:pt idx="54">
                  <c:v>13379.468617372831</c:v>
                </c:pt>
                <c:pt idx="55">
                  <c:v>13442.263733481577</c:v>
                </c:pt>
                <c:pt idx="56">
                  <c:v>13439.096016439649</c:v>
                </c:pt>
                <c:pt idx="57">
                  <c:v>13400.308728483476</c:v>
                </c:pt>
                <c:pt idx="58">
                  <c:v>13391.419410528901</c:v>
                </c:pt>
                <c:pt idx="59">
                  <c:v>13472.545212465568</c:v>
                </c:pt>
                <c:pt idx="60">
                  <c:v>13472.867506056662</c:v>
                </c:pt>
                <c:pt idx="61">
                  <c:v>13483.161942991133</c:v>
                </c:pt>
                <c:pt idx="62">
                  <c:v>13527.135774536784</c:v>
                </c:pt>
                <c:pt idx="63">
                  <c:v>13519.536189565441</c:v>
                </c:pt>
                <c:pt idx="64">
                  <c:v>13480.651686458355</c:v>
                </c:pt>
                <c:pt idx="65">
                  <c:v>13486.663748990924</c:v>
                </c:pt>
                <c:pt idx="66">
                  <c:v>13477.334356857762</c:v>
                </c:pt>
                <c:pt idx="67">
                  <c:v>13419.91640578443</c:v>
                </c:pt>
                <c:pt idx="68">
                  <c:v>13405.969732230893</c:v>
                </c:pt>
                <c:pt idx="69">
                  <c:v>13369.879225814127</c:v>
                </c:pt>
                <c:pt idx="70">
                  <c:v>13377.37869041755</c:v>
                </c:pt>
                <c:pt idx="71">
                  <c:v>13321.597927738669</c:v>
                </c:pt>
                <c:pt idx="72">
                  <c:v>13343.895337139855</c:v>
                </c:pt>
                <c:pt idx="73">
                  <c:v>13338.461828327294</c:v>
                </c:pt>
                <c:pt idx="74">
                  <c:v>13310.566964784401</c:v>
                </c:pt>
                <c:pt idx="75">
                  <c:v>13284.911755388815</c:v>
                </c:pt>
                <c:pt idx="76">
                  <c:v>13266.572070931577</c:v>
                </c:pt>
                <c:pt idx="77">
                  <c:v>13245.336029372285</c:v>
                </c:pt>
                <c:pt idx="78">
                  <c:v>13223.650433553692</c:v>
                </c:pt>
                <c:pt idx="79">
                  <c:v>13202.476929495469</c:v>
                </c:pt>
                <c:pt idx="80">
                  <c:v>13181.980287276931</c:v>
                </c:pt>
                <c:pt idx="81">
                  <c:v>13163.143949882691</c:v>
                </c:pt>
                <c:pt idx="82">
                  <c:v>13143.007573251187</c:v>
                </c:pt>
                <c:pt idx="83">
                  <c:v>13122.588604019735</c:v>
                </c:pt>
                <c:pt idx="84">
                  <c:v>13101.205222923405</c:v>
                </c:pt>
                <c:pt idx="85">
                  <c:v>13089.928217045752</c:v>
                </c:pt>
                <c:pt idx="86">
                  <c:v>13076.088311088162</c:v>
                </c:pt>
                <c:pt idx="87">
                  <c:v>13064.712033777167</c:v>
                </c:pt>
                <c:pt idx="88">
                  <c:v>13055.690406987978</c:v>
                </c:pt>
                <c:pt idx="89">
                  <c:v>13048.105857384242</c:v>
                </c:pt>
                <c:pt idx="90">
                  <c:v>13040.243283158799</c:v>
                </c:pt>
                <c:pt idx="91">
                  <c:v>13032.357395249177</c:v>
                </c:pt>
                <c:pt idx="92">
                  <c:v>13024.204280413995</c:v>
                </c:pt>
                <c:pt idx="93">
                  <c:v>13016.693668722115</c:v>
                </c:pt>
                <c:pt idx="94">
                  <c:v>13007.721483405028</c:v>
                </c:pt>
                <c:pt idx="95">
                  <c:v>12998.151147731534</c:v>
                </c:pt>
                <c:pt idx="96">
                  <c:v>12989.661684805653</c:v>
                </c:pt>
                <c:pt idx="97">
                  <c:v>12983.569140486516</c:v>
                </c:pt>
                <c:pt idx="98">
                  <c:v>12973.862110482307</c:v>
                </c:pt>
                <c:pt idx="99">
                  <c:v>12964.108338704089</c:v>
                </c:pt>
                <c:pt idx="100">
                  <c:v>12954.513832461822</c:v>
                </c:pt>
                <c:pt idx="101">
                  <c:v>12945.333930384008</c:v>
                </c:pt>
                <c:pt idx="102">
                  <c:v>12936.09212330588</c:v>
                </c:pt>
                <c:pt idx="103">
                  <c:v>12926.961278687182</c:v>
                </c:pt>
                <c:pt idx="104">
                  <c:v>12917.792999347737</c:v>
                </c:pt>
                <c:pt idx="105">
                  <c:v>12909.146238825648</c:v>
                </c:pt>
                <c:pt idx="106">
                  <c:v>12899.568043050869</c:v>
                </c:pt>
                <c:pt idx="107">
                  <c:v>12889.515298668452</c:v>
                </c:pt>
                <c:pt idx="108">
                  <c:v>12880.370008995629</c:v>
                </c:pt>
                <c:pt idx="109">
                  <c:v>12874.356055141123</c:v>
                </c:pt>
                <c:pt idx="110">
                  <c:v>12881.900673045282</c:v>
                </c:pt>
                <c:pt idx="111">
                  <c:v>12885.725558622948</c:v>
                </c:pt>
                <c:pt idx="112">
                  <c:v>12880.574492999289</c:v>
                </c:pt>
                <c:pt idx="113">
                  <c:v>12876.760849981662</c:v>
                </c:pt>
                <c:pt idx="114">
                  <c:v>12873.395162786657</c:v>
                </c:pt>
                <c:pt idx="115">
                  <c:v>12870.336975953265</c:v>
                </c:pt>
                <c:pt idx="116">
                  <c:v>12867.134873137251</c:v>
                </c:pt>
                <c:pt idx="117">
                  <c:v>12864.047748694922</c:v>
                </c:pt>
                <c:pt idx="118">
                  <c:v>12859.873419586618</c:v>
                </c:pt>
                <c:pt idx="119">
                  <c:v>12854.756290916985</c:v>
                </c:pt>
                <c:pt idx="120">
                  <c:v>12850.439578513386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769920"/>
        <c:axId val="332771712"/>
      </c:lineChart>
      <c:catAx>
        <c:axId val="33276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2771712"/>
        <c:crosses val="autoZero"/>
        <c:auto val="1"/>
        <c:lblAlgn val="ctr"/>
        <c:lblOffset val="100"/>
        <c:noMultiLvlLbl val="0"/>
      </c:catAx>
      <c:valAx>
        <c:axId val="332771712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332769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WN_Industrial_Sales!$BR$79:$BR$199</c:f>
              <c:numCache>
                <c:formatCode>_(* #,##0.00_);_(* \(#,##0.00\);_(* "-"??_);_(@_)</c:formatCode>
                <c:ptCount val="121"/>
                <c:pt idx="0">
                  <c:v>351055.20589672867</c:v>
                </c:pt>
                <c:pt idx="1">
                  <c:v>350020.38474096177</c:v>
                </c:pt>
                <c:pt idx="2">
                  <c:v>349174.78692725225</c:v>
                </c:pt>
                <c:pt idx="3">
                  <c:v>351250.38665245153</c:v>
                </c:pt>
                <c:pt idx="4">
                  <c:v>353942.31205037492</c:v>
                </c:pt>
                <c:pt idx="5">
                  <c:v>353406.97776246647</c:v>
                </c:pt>
                <c:pt idx="6">
                  <c:v>354613.77059429203</c:v>
                </c:pt>
                <c:pt idx="7">
                  <c:v>354289.11367217125</c:v>
                </c:pt>
                <c:pt idx="8">
                  <c:v>354877.84538017609</c:v>
                </c:pt>
                <c:pt idx="9">
                  <c:v>355082.32344945031</c:v>
                </c:pt>
                <c:pt idx="10">
                  <c:v>355831.38517659518</c:v>
                </c:pt>
                <c:pt idx="11">
                  <c:v>355591.60387490329</c:v>
                </c:pt>
                <c:pt idx="12">
                  <c:v>354908.05775921157</c:v>
                </c:pt>
                <c:pt idx="13">
                  <c:v>355559.21906554239</c:v>
                </c:pt>
                <c:pt idx="14">
                  <c:v>356398.58593334432</c:v>
                </c:pt>
                <c:pt idx="15">
                  <c:v>356065.341846889</c:v>
                </c:pt>
                <c:pt idx="16">
                  <c:v>353118.59260362334</c:v>
                </c:pt>
                <c:pt idx="17">
                  <c:v>353012.67482469557</c:v>
                </c:pt>
                <c:pt idx="18">
                  <c:v>351770.22449111962</c:v>
                </c:pt>
                <c:pt idx="19">
                  <c:v>351191.32249026513</c:v>
                </c:pt>
                <c:pt idx="20">
                  <c:v>350335.00957460637</c:v>
                </c:pt>
                <c:pt idx="21">
                  <c:v>346678.41423188767</c:v>
                </c:pt>
                <c:pt idx="22">
                  <c:v>348690.61036043701</c:v>
                </c:pt>
                <c:pt idx="23">
                  <c:v>348156.56707847089</c:v>
                </c:pt>
                <c:pt idx="24">
                  <c:v>345922.95325092966</c:v>
                </c:pt>
                <c:pt idx="25">
                  <c:v>344227.59806441143</c:v>
                </c:pt>
                <c:pt idx="26">
                  <c:v>341374.51656040596</c:v>
                </c:pt>
                <c:pt idx="27">
                  <c:v>338908.91472681734</c:v>
                </c:pt>
                <c:pt idx="28">
                  <c:v>336876.98068705783</c:v>
                </c:pt>
                <c:pt idx="29">
                  <c:v>335753.53139445832</c:v>
                </c:pt>
                <c:pt idx="30">
                  <c:v>331357.39531468041</c:v>
                </c:pt>
                <c:pt idx="31">
                  <c:v>328065.23515853134</c:v>
                </c:pt>
                <c:pt idx="32">
                  <c:v>324401.55459847837</c:v>
                </c:pt>
                <c:pt idx="33">
                  <c:v>324034.85762176116</c:v>
                </c:pt>
                <c:pt idx="34">
                  <c:v>317029.05998202175</c:v>
                </c:pt>
                <c:pt idx="35">
                  <c:v>312029.15607667936</c:v>
                </c:pt>
                <c:pt idx="36">
                  <c:v>309824.04698235681</c:v>
                </c:pt>
                <c:pt idx="37">
                  <c:v>306983.0525113148</c:v>
                </c:pt>
                <c:pt idx="38">
                  <c:v>303697.95749907824</c:v>
                </c:pt>
                <c:pt idx="39">
                  <c:v>299426.02511669666</c:v>
                </c:pt>
                <c:pt idx="40">
                  <c:v>295919.44023984059</c:v>
                </c:pt>
                <c:pt idx="41">
                  <c:v>292494.44978758122</c:v>
                </c:pt>
                <c:pt idx="42">
                  <c:v>290984.58455793821</c:v>
                </c:pt>
                <c:pt idx="43">
                  <c:v>289368.46285340912</c:v>
                </c:pt>
                <c:pt idx="44">
                  <c:v>287400.47997318214</c:v>
                </c:pt>
                <c:pt idx="45">
                  <c:v>285693.01174218801</c:v>
                </c:pt>
                <c:pt idx="46">
                  <c:v>285079.76707307016</c:v>
                </c:pt>
                <c:pt idx="47">
                  <c:v>284197.84651779494</c:v>
                </c:pt>
                <c:pt idx="48">
                  <c:v>282404.76165163622</c:v>
                </c:pt>
                <c:pt idx="49">
                  <c:v>281288.03321615054</c:v>
                </c:pt>
                <c:pt idx="50">
                  <c:v>279692.51126296457</c:v>
                </c:pt>
                <c:pt idx="51">
                  <c:v>280180.59095520276</c:v>
                </c:pt>
                <c:pt idx="52">
                  <c:v>279320.98848777759</c:v>
                </c:pt>
                <c:pt idx="53">
                  <c:v>278761.30131702783</c:v>
                </c:pt>
                <c:pt idx="54">
                  <c:v>277069.35533540952</c:v>
                </c:pt>
                <c:pt idx="55">
                  <c:v>275918.74511911528</c:v>
                </c:pt>
                <c:pt idx="56">
                  <c:v>274282.33728269598</c:v>
                </c:pt>
                <c:pt idx="57">
                  <c:v>272094.17522889137</c:v>
                </c:pt>
                <c:pt idx="58">
                  <c:v>269116.31515679741</c:v>
                </c:pt>
                <c:pt idx="59">
                  <c:v>268368.36324902769</c:v>
                </c:pt>
                <c:pt idx="60">
                  <c:v>268580.25442790473</c:v>
                </c:pt>
                <c:pt idx="61">
                  <c:v>267184.22168972797</c:v>
                </c:pt>
                <c:pt idx="62">
                  <c:v>267630.57565024187</c:v>
                </c:pt>
                <c:pt idx="63">
                  <c:v>267203.91627132543</c:v>
                </c:pt>
                <c:pt idx="64">
                  <c:v>266371.08120382886</c:v>
                </c:pt>
                <c:pt idx="65">
                  <c:v>264327.31895011093</c:v>
                </c:pt>
                <c:pt idx="66">
                  <c:v>262873.28049388871</c:v>
                </c:pt>
                <c:pt idx="67">
                  <c:v>261785.30159288648</c:v>
                </c:pt>
                <c:pt idx="68">
                  <c:v>260902.26745363412</c:v>
                </c:pt>
                <c:pt idx="69">
                  <c:v>260260.3753846077</c:v>
                </c:pt>
                <c:pt idx="70">
                  <c:v>261231.23285726435</c:v>
                </c:pt>
                <c:pt idx="71">
                  <c:v>260463.20611228442</c:v>
                </c:pt>
                <c:pt idx="72">
                  <c:v>258706.10921033539</c:v>
                </c:pt>
                <c:pt idx="73">
                  <c:v>257635.08377679146</c:v>
                </c:pt>
                <c:pt idx="74">
                  <c:v>256540.14715377401</c:v>
                </c:pt>
                <c:pt idx="75">
                  <c:v>255422.00158675088</c:v>
                </c:pt>
                <c:pt idx="76">
                  <c:v>254286.2194200854</c:v>
                </c:pt>
                <c:pt idx="77">
                  <c:v>253141.49182013492</c:v>
                </c:pt>
                <c:pt idx="78">
                  <c:v>251995.05692281801</c:v>
                </c:pt>
                <c:pt idx="79">
                  <c:v>250857.52227717137</c:v>
                </c:pt>
                <c:pt idx="80">
                  <c:v>249739.23131956498</c:v>
                </c:pt>
                <c:pt idx="81">
                  <c:v>248659.33857130865</c:v>
                </c:pt>
                <c:pt idx="82">
                  <c:v>247639.30169055282</c:v>
                </c:pt>
                <c:pt idx="83">
                  <c:v>246682.93592459708</c:v>
                </c:pt>
                <c:pt idx="84">
                  <c:v>245773.81459005683</c:v>
                </c:pt>
                <c:pt idx="85">
                  <c:v>244902.1771154376</c:v>
                </c:pt>
                <c:pt idx="86">
                  <c:v>244074.03253784269</c:v>
                </c:pt>
                <c:pt idx="87">
                  <c:v>243302.47576570875</c:v>
                </c:pt>
                <c:pt idx="88">
                  <c:v>242602.73176403885</c:v>
                </c:pt>
                <c:pt idx="89">
                  <c:v>241973.30433458477</c:v>
                </c:pt>
                <c:pt idx="90">
                  <c:v>241412.04702269763</c:v>
                </c:pt>
                <c:pt idx="91">
                  <c:v>240915.19405907652</c:v>
                </c:pt>
                <c:pt idx="92">
                  <c:v>240495.75922229799</c:v>
                </c:pt>
                <c:pt idx="93">
                  <c:v>240152.62558086222</c:v>
                </c:pt>
                <c:pt idx="94">
                  <c:v>239880.39493637992</c:v>
                </c:pt>
                <c:pt idx="95">
                  <c:v>239664.2912135006</c:v>
                </c:pt>
                <c:pt idx="96">
                  <c:v>239501.78032912605</c:v>
                </c:pt>
                <c:pt idx="97">
                  <c:v>239391.68048054352</c:v>
                </c:pt>
                <c:pt idx="98">
                  <c:v>239328.13683116855</c:v>
                </c:pt>
                <c:pt idx="99">
                  <c:v>239290.88458024402</c:v>
                </c:pt>
                <c:pt idx="100">
                  <c:v>239268.85811171023</c:v>
                </c:pt>
                <c:pt idx="101">
                  <c:v>239253.88044340827</c:v>
                </c:pt>
                <c:pt idx="102">
                  <c:v>239247.03651749605</c:v>
                </c:pt>
                <c:pt idx="103">
                  <c:v>239241.39097341505</c:v>
                </c:pt>
                <c:pt idx="104">
                  <c:v>239227.06734158751</c:v>
                </c:pt>
                <c:pt idx="105">
                  <c:v>239195.76320434129</c:v>
                </c:pt>
                <c:pt idx="106">
                  <c:v>239155.16192564549</c:v>
                </c:pt>
                <c:pt idx="107">
                  <c:v>239118.26120787777</c:v>
                </c:pt>
                <c:pt idx="108">
                  <c:v>239089.31477676329</c:v>
                </c:pt>
                <c:pt idx="109">
                  <c:v>239063.25108199453</c:v>
                </c:pt>
                <c:pt idx="110">
                  <c:v>239028.75570414733</c:v>
                </c:pt>
                <c:pt idx="111">
                  <c:v>238980.81406220782</c:v>
                </c:pt>
                <c:pt idx="112">
                  <c:v>238929.78291539458</c:v>
                </c:pt>
                <c:pt idx="113">
                  <c:v>238886.65372134582</c:v>
                </c:pt>
                <c:pt idx="114">
                  <c:v>238858.3847666166</c:v>
                </c:pt>
                <c:pt idx="115">
                  <c:v>238841.68210414797</c:v>
                </c:pt>
                <c:pt idx="116">
                  <c:v>238831.36115148553</c:v>
                </c:pt>
                <c:pt idx="117">
                  <c:v>238817.60890377584</c:v>
                </c:pt>
                <c:pt idx="118">
                  <c:v>238792.27129122327</c:v>
                </c:pt>
                <c:pt idx="119">
                  <c:v>238746.46396415206</c:v>
                </c:pt>
                <c:pt idx="120">
                  <c:v>238680.69404007369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89952"/>
        <c:axId val="95399936"/>
      </c:lineChart>
      <c:catAx>
        <c:axId val="9538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95399936"/>
        <c:crosses val="autoZero"/>
        <c:auto val="1"/>
        <c:lblAlgn val="ctr"/>
        <c:lblOffset val="100"/>
        <c:noMultiLvlLbl val="0"/>
      </c:catAx>
      <c:valAx>
        <c:axId val="953999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95389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19</xdr:row>
      <xdr:rowOff>166687</xdr:rowOff>
    </xdr:from>
    <xdr:to>
      <xdr:col>17</xdr:col>
      <xdr:colOff>561975</xdr:colOff>
      <xdr:row>34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162485</xdr:colOff>
      <xdr:row>138</xdr:row>
      <xdr:rowOff>113179</xdr:rowOff>
    </xdr:from>
    <xdr:to>
      <xdr:col>9</xdr:col>
      <xdr:colOff>565896</xdr:colOff>
      <xdr:row>152</xdr:row>
      <xdr:rowOff>189379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240925</xdr:colOff>
      <xdr:row>3</xdr:row>
      <xdr:rowOff>0</xdr:rowOff>
    </xdr:from>
    <xdr:to>
      <xdr:col>70</xdr:col>
      <xdr:colOff>207308</xdr:colOff>
      <xdr:row>16</xdr:row>
      <xdr:rowOff>132229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7"/>
  <sheetViews>
    <sheetView tabSelected="1" workbookViewId="0">
      <selection sqref="A1:A2"/>
    </sheetView>
  </sheetViews>
  <sheetFormatPr defaultRowHeight="14.4" x14ac:dyDescent="0.3"/>
  <cols>
    <col min="3" max="3" width="12.109375" bestFit="1" customWidth="1"/>
    <col min="4" max="4" width="11.6640625" bestFit="1" customWidth="1"/>
    <col min="5" max="5" width="10.6640625" bestFit="1" customWidth="1"/>
    <col min="6" max="6" width="16.44140625" bestFit="1" customWidth="1"/>
    <col min="7" max="7" width="19.5546875" bestFit="1" customWidth="1"/>
    <col min="8" max="8" width="9.6640625" customWidth="1"/>
    <col min="9" max="9" width="11.88671875" bestFit="1" customWidth="1"/>
    <col min="11" max="11" width="10.5546875" bestFit="1" customWidth="1"/>
  </cols>
  <sheetData>
    <row r="1" spans="1:12" x14ac:dyDescent="0.3">
      <c r="A1" s="277" t="s">
        <v>110</v>
      </c>
    </row>
    <row r="2" spans="1:12" x14ac:dyDescent="0.3">
      <c r="A2" s="277" t="s">
        <v>111</v>
      </c>
    </row>
    <row r="4" spans="1:12" x14ac:dyDescent="0.3">
      <c r="A4" s="1"/>
      <c r="B4" s="1"/>
      <c r="C4" s="280" t="s">
        <v>97</v>
      </c>
      <c r="D4" s="280"/>
      <c r="E4" s="280"/>
      <c r="F4" s="280"/>
      <c r="G4" s="280"/>
      <c r="H4" s="280"/>
      <c r="I4" s="280"/>
      <c r="J4" s="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3">
      <c r="A6" s="1"/>
      <c r="B6" s="1"/>
      <c r="C6" s="227" t="s">
        <v>1</v>
      </c>
      <c r="D6" s="227" t="s">
        <v>2</v>
      </c>
      <c r="E6" s="227" t="s">
        <v>3</v>
      </c>
      <c r="F6" s="227" t="s">
        <v>4</v>
      </c>
      <c r="G6" s="227" t="s">
        <v>5</v>
      </c>
      <c r="H6" s="227" t="s">
        <v>6</v>
      </c>
      <c r="I6" s="227" t="s">
        <v>7</v>
      </c>
      <c r="J6" s="3"/>
    </row>
    <row r="7" spans="1:12" x14ac:dyDescent="0.3">
      <c r="A7" s="1"/>
      <c r="B7" s="6">
        <v>2010</v>
      </c>
      <c r="C7" s="226">
        <v>4004366</v>
      </c>
      <c r="D7" s="226">
        <v>503529.33333333331</v>
      </c>
      <c r="E7" s="226">
        <v>8909.5833333333339</v>
      </c>
      <c r="F7" s="226">
        <v>3304</v>
      </c>
      <c r="G7" s="226">
        <v>190.75</v>
      </c>
      <c r="H7" s="226">
        <v>23</v>
      </c>
      <c r="I7" s="226">
        <f>SUM(C7:H7)</f>
        <v>4520322.666666666</v>
      </c>
      <c r="J7" s="1"/>
      <c r="K7" s="131"/>
    </row>
    <row r="8" spans="1:12" x14ac:dyDescent="0.3">
      <c r="A8" s="1"/>
      <c r="B8" s="6">
        <v>2011</v>
      </c>
      <c r="C8" s="226">
        <v>4026759.6666666665</v>
      </c>
      <c r="D8" s="226">
        <v>508004.66666666669</v>
      </c>
      <c r="E8" s="226">
        <v>8690.75</v>
      </c>
      <c r="F8" s="226">
        <v>3378.5</v>
      </c>
      <c r="G8" s="226">
        <v>189</v>
      </c>
      <c r="H8" s="226">
        <v>23</v>
      </c>
      <c r="I8" s="226">
        <f t="shared" ref="I8:I17" si="0">SUM(C8:H8)</f>
        <v>4547045.583333333</v>
      </c>
      <c r="J8" s="228">
        <f>I8/I7-1</f>
        <v>5.9117276878759561E-3</v>
      </c>
      <c r="K8" s="131"/>
    </row>
    <row r="9" spans="1:12" x14ac:dyDescent="0.3">
      <c r="A9" s="1"/>
      <c r="B9" s="6">
        <v>2012</v>
      </c>
      <c r="C9" s="226">
        <v>4052173.8333333335</v>
      </c>
      <c r="D9" s="226">
        <v>511886.83333333331</v>
      </c>
      <c r="E9" s="226">
        <v>8742.5833333333339</v>
      </c>
      <c r="F9" s="226">
        <v>3429.5</v>
      </c>
      <c r="G9" s="226">
        <v>185.33333333333334</v>
      </c>
      <c r="H9" s="226">
        <v>24</v>
      </c>
      <c r="I9" s="226">
        <f t="shared" si="0"/>
        <v>4576442.083333333</v>
      </c>
      <c r="J9" s="228">
        <f t="shared" ref="J9:J17" si="1">I9/I8-1</f>
        <v>6.464967078348538E-3</v>
      </c>
      <c r="K9" s="131"/>
    </row>
    <row r="10" spans="1:12" x14ac:dyDescent="0.3">
      <c r="A10" s="1"/>
      <c r="B10" s="6">
        <v>2013</v>
      </c>
      <c r="C10" s="226">
        <v>4097171.6666666665</v>
      </c>
      <c r="D10" s="226">
        <v>516499.5</v>
      </c>
      <c r="E10" s="226">
        <v>9540.9166666666661</v>
      </c>
      <c r="F10" s="226">
        <v>3503.4166666666665</v>
      </c>
      <c r="G10" s="226">
        <v>185.66666666666666</v>
      </c>
      <c r="H10" s="226">
        <v>26.166666666666668</v>
      </c>
      <c r="I10" s="226">
        <f t="shared" si="0"/>
        <v>4626927.333333334</v>
      </c>
      <c r="J10" s="228">
        <f t="shared" si="1"/>
        <v>1.1031550073333118E-2</v>
      </c>
      <c r="K10" s="131"/>
    </row>
    <row r="11" spans="1:12" x14ac:dyDescent="0.3">
      <c r="A11" s="1"/>
      <c r="B11" s="6">
        <v>2014</v>
      </c>
      <c r="C11" s="226">
        <v>4169027.8333333335</v>
      </c>
      <c r="D11" s="226">
        <v>525591.25</v>
      </c>
      <c r="E11" s="226">
        <v>10415.083333333334</v>
      </c>
      <c r="F11" s="226">
        <v>3571.5</v>
      </c>
      <c r="G11" s="226">
        <v>185.91666666666666</v>
      </c>
      <c r="H11" s="226">
        <v>27</v>
      </c>
      <c r="I11" s="226">
        <f t="shared" si="0"/>
        <v>4708818.583333334</v>
      </c>
      <c r="J11" s="228">
        <f t="shared" si="1"/>
        <v>1.7698840742546018E-2</v>
      </c>
      <c r="K11" s="131"/>
    </row>
    <row r="12" spans="1:12" x14ac:dyDescent="0.3">
      <c r="A12" s="1"/>
      <c r="B12" s="6">
        <v>2015</v>
      </c>
      <c r="C12" s="226">
        <v>4227965.0890667411</v>
      </c>
      <c r="D12" s="226">
        <v>532914.43063173711</v>
      </c>
      <c r="E12" s="226">
        <v>11261.402604606699</v>
      </c>
      <c r="F12" s="226">
        <v>3691.0201307781531</v>
      </c>
      <c r="G12" s="226">
        <v>184.91666666666666</v>
      </c>
      <c r="H12" s="226">
        <v>27</v>
      </c>
      <c r="I12" s="226">
        <f t="shared" si="0"/>
        <v>4776043.8591005299</v>
      </c>
      <c r="J12" s="228">
        <f t="shared" si="1"/>
        <v>1.4276463316114318E-2</v>
      </c>
    </row>
    <row r="13" spans="1:12" x14ac:dyDescent="0.3">
      <c r="A13" s="5" t="s">
        <v>8</v>
      </c>
      <c r="B13" s="6">
        <v>2016</v>
      </c>
      <c r="C13" s="226">
        <v>4288887.6743672555</v>
      </c>
      <c r="D13" s="226">
        <v>540218.53577661794</v>
      </c>
      <c r="E13" s="226">
        <v>12265.10402786733</v>
      </c>
      <c r="F13" s="226">
        <v>3798.671080233567</v>
      </c>
      <c r="G13" s="226">
        <v>183.91666666666666</v>
      </c>
      <c r="H13" s="226">
        <v>27</v>
      </c>
      <c r="I13" s="226">
        <f t="shared" si="0"/>
        <v>4845380.9019186413</v>
      </c>
      <c r="J13" s="228">
        <f t="shared" si="1"/>
        <v>1.4517672966087414E-2</v>
      </c>
    </row>
    <row r="14" spans="1:12" x14ac:dyDescent="0.3">
      <c r="A14" s="5" t="s">
        <v>8</v>
      </c>
      <c r="B14" s="6">
        <v>2017</v>
      </c>
      <c r="C14" s="226">
        <v>4352668.037536989</v>
      </c>
      <c r="D14" s="226">
        <v>547024.52055344079</v>
      </c>
      <c r="E14" s="226">
        <v>13245.302588823664</v>
      </c>
      <c r="F14" s="226">
        <v>3881.658140214437</v>
      </c>
      <c r="G14" s="226">
        <v>182.91666666666666</v>
      </c>
      <c r="H14" s="226">
        <v>27</v>
      </c>
      <c r="I14" s="226">
        <f t="shared" si="0"/>
        <v>4917029.4354861341</v>
      </c>
      <c r="J14" s="228">
        <f t="shared" si="1"/>
        <v>1.4786976507692451E-2</v>
      </c>
      <c r="L14" s="29">
        <f>(I14/I12)^(1/2)-1</f>
        <v>1.4652315802253346E-2</v>
      </c>
    </row>
    <row r="15" spans="1:12" x14ac:dyDescent="0.3">
      <c r="A15" s="5" t="s">
        <v>8</v>
      </c>
      <c r="B15" s="6">
        <v>2018</v>
      </c>
      <c r="C15" s="226">
        <v>4418320.288907676</v>
      </c>
      <c r="D15" s="226">
        <v>553529.80903651996</v>
      </c>
      <c r="E15" s="226">
        <v>13859.791810409561</v>
      </c>
      <c r="F15" s="226">
        <v>3964.0244526497595</v>
      </c>
      <c r="G15" s="226">
        <v>181.91666666666666</v>
      </c>
      <c r="H15" s="226">
        <v>27</v>
      </c>
      <c r="I15" s="226">
        <f t="shared" si="0"/>
        <v>4989882.8308739224</v>
      </c>
      <c r="J15" s="228">
        <f t="shared" si="1"/>
        <v>1.4816546523396035E-2</v>
      </c>
    </row>
    <row r="16" spans="1:12" x14ac:dyDescent="0.3">
      <c r="A16" s="5" t="s">
        <v>8</v>
      </c>
      <c r="B16" s="6">
        <v>2019</v>
      </c>
      <c r="C16" s="226">
        <v>4484457.3195831152</v>
      </c>
      <c r="D16" s="226">
        <v>559800.27848496905</v>
      </c>
      <c r="E16" s="226">
        <v>14088.4659903763</v>
      </c>
      <c r="F16" s="226">
        <v>4045.7746607636132</v>
      </c>
      <c r="G16" s="226">
        <v>180.91666666666666</v>
      </c>
      <c r="H16" s="226">
        <v>27</v>
      </c>
      <c r="I16" s="226">
        <f t="shared" si="0"/>
        <v>5062599.7553858915</v>
      </c>
      <c r="J16" s="228">
        <f t="shared" si="1"/>
        <v>1.4572872144822169E-2</v>
      </c>
    </row>
    <row r="17" spans="1:10" x14ac:dyDescent="0.3">
      <c r="A17" s="5" t="s">
        <v>8</v>
      </c>
      <c r="B17" s="6">
        <v>2020</v>
      </c>
      <c r="C17" s="226">
        <v>4550120.0454682875</v>
      </c>
      <c r="D17" s="226">
        <v>565959.8163147876</v>
      </c>
      <c r="E17" s="226">
        <v>14273.717486366519</v>
      </c>
      <c r="F17" s="226">
        <v>4126.9133730485255</v>
      </c>
      <c r="G17" s="226">
        <v>179.91666666666666</v>
      </c>
      <c r="H17" s="226">
        <v>27</v>
      </c>
      <c r="I17" s="226">
        <f t="shared" si="0"/>
        <v>5134687.4093091572</v>
      </c>
      <c r="J17" s="228">
        <f t="shared" si="1"/>
        <v>1.4239255996205236E-2</v>
      </c>
    </row>
    <row r="18" spans="1:1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20" spans="1:10" x14ac:dyDescent="0.3">
      <c r="A20" s="1"/>
      <c r="B20" s="1"/>
      <c r="C20" s="280" t="s">
        <v>96</v>
      </c>
      <c r="D20" s="280"/>
      <c r="E20" s="280"/>
      <c r="F20" s="280"/>
      <c r="G20" s="280"/>
      <c r="H20" s="280"/>
      <c r="I20" s="280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10" x14ac:dyDescent="0.3">
      <c r="A22" s="1"/>
      <c r="B22" s="1"/>
      <c r="C22" s="227" t="s">
        <v>1</v>
      </c>
      <c r="D22" s="227" t="s">
        <v>2</v>
      </c>
      <c r="E22" s="227" t="s">
        <v>3</v>
      </c>
      <c r="F22" s="227" t="s">
        <v>4</v>
      </c>
      <c r="G22" s="227" t="s">
        <v>5</v>
      </c>
      <c r="H22" s="227" t="s">
        <v>6</v>
      </c>
      <c r="I22" s="227" t="s">
        <v>7</v>
      </c>
    </row>
    <row r="23" spans="1:10" x14ac:dyDescent="0.3">
      <c r="A23" s="1"/>
      <c r="B23" s="6">
        <v>2010</v>
      </c>
      <c r="C23" s="226">
        <f>'WN Billed Sales'!C7/Customers!C7*1000</f>
        <v>13105.472565550523</v>
      </c>
      <c r="D23" s="226">
        <f>'WN Billed Sales'!D7/Customers!D7*1000</f>
        <v>87784.729307621674</v>
      </c>
      <c r="E23" s="226">
        <f>'WN Billed Sales'!E7/Customers!E7*1000</f>
        <v>351055.20589672867</v>
      </c>
      <c r="F23" s="226">
        <f>'WN Billed Sales'!F7/Customers!F7*1000</f>
        <v>130388.16525423729</v>
      </c>
      <c r="G23" s="226">
        <f>'WN Billed Sales'!G7/Customers!G7*1000</f>
        <v>426344.95412844041</v>
      </c>
      <c r="H23" s="226">
        <f>'WN Billed Sales'!H7/Customers!H7*1000</f>
        <v>1200877.2608695654</v>
      </c>
      <c r="I23" s="226">
        <f>'WN Billed Sales'!I7/Customers!I7*1000</f>
        <v>22199.476888465753</v>
      </c>
    </row>
    <row r="24" spans="1:10" x14ac:dyDescent="0.3">
      <c r="A24" s="1"/>
      <c r="B24" s="6">
        <v>2011</v>
      </c>
      <c r="C24" s="226">
        <f>'WN Billed Sales'!C8/Customers!C8*1000</f>
        <v>13151.980720752092</v>
      </c>
      <c r="D24" s="226">
        <f>'WN Billed Sales'!D8/Customers!D8*1000</f>
        <v>87691.103740694205</v>
      </c>
      <c r="E24" s="226">
        <f>'WN Billed Sales'!E8/Customers!E8*1000</f>
        <v>354908.05775921157</v>
      </c>
      <c r="F24" s="226">
        <f>'WN Billed Sales'!F8/Customers!F8*1000</f>
        <v>129486.36998668047</v>
      </c>
      <c r="G24" s="226">
        <f>'WN Billed Sales'!G8/Customers!G8*1000</f>
        <v>433523.30158730148</v>
      </c>
      <c r="H24" s="226">
        <f>'WN Billed Sales'!H8/Customers!H8*1000</f>
        <v>1179516.3478260871</v>
      </c>
      <c r="I24" s="226">
        <f>'WN Billed Sales'!I8/Customers!I8*1000</f>
        <v>22242.642009837586</v>
      </c>
    </row>
    <row r="25" spans="1:10" x14ac:dyDescent="0.3">
      <c r="A25" s="1"/>
      <c r="B25" s="6">
        <v>2012</v>
      </c>
      <c r="C25" s="226">
        <f>'WN Billed Sales'!C9/Customers!C9*1000</f>
        <v>13447.678570371052</v>
      </c>
      <c r="D25" s="226">
        <f>'WN Billed Sales'!D9/Customers!D9*1000</f>
        <v>88458.135730696871</v>
      </c>
      <c r="E25" s="226">
        <f>'WN Billed Sales'!E9/Customers!E9*1000</f>
        <v>345922.95325092966</v>
      </c>
      <c r="F25" s="226">
        <f>'WN Billed Sales'!F9/Customers!F9*1000</f>
        <v>128686.50386353693</v>
      </c>
      <c r="G25" s="226">
        <f>'WN Billed Sales'!G9/Customers!G9*1000</f>
        <v>434883.18345323735</v>
      </c>
      <c r="H25" s="226">
        <f>'WN Billed Sales'!H9/Customers!H9*1000</f>
        <v>1056679.0416666665</v>
      </c>
      <c r="I25" s="226">
        <f>'WN Billed Sales'!I9/Customers!I9*1000</f>
        <v>22581.829635245344</v>
      </c>
    </row>
    <row r="26" spans="1:10" x14ac:dyDescent="0.3">
      <c r="A26" s="1"/>
      <c r="B26" s="6">
        <v>2013</v>
      </c>
      <c r="C26" s="226">
        <f>'WN Billed Sales'!C10/Customers!C10*1000</f>
        <v>13295.249030311008</v>
      </c>
      <c r="D26" s="226">
        <f>'WN Billed Sales'!D10/Customers!D10*1000</f>
        <v>87741.327162869944</v>
      </c>
      <c r="E26" s="226">
        <f>'WN Billed Sales'!E10/Customers!E10*1000</f>
        <v>309824.04698235681</v>
      </c>
      <c r="F26" s="226">
        <f>'WN Billed Sales'!F10/Customers!F10*1000</f>
        <v>126028.25470374159</v>
      </c>
      <c r="G26" s="226">
        <f>'WN Billed Sales'!G10/Customers!G10*1000</f>
        <v>473141.22441651707</v>
      </c>
      <c r="H26" s="226">
        <f>'WN Billed Sales'!H10/Customers!H10*1000</f>
        <v>1055920.2420382164</v>
      </c>
      <c r="I26" s="226">
        <f>'WN Billed Sales'!I10/Customers!I10*1000</f>
        <v>22326.756649405175</v>
      </c>
    </row>
    <row r="27" spans="1:10" x14ac:dyDescent="0.3">
      <c r="A27" s="1"/>
      <c r="B27" s="6">
        <v>2014</v>
      </c>
      <c r="C27" s="226">
        <f>'WN Billed Sales'!C11/Customers!C11*1000</f>
        <v>13382.556987440885</v>
      </c>
      <c r="D27" s="226">
        <f>'WN Billed Sales'!D11/Customers!D11*1000</f>
        <v>86871.304488048525</v>
      </c>
      <c r="E27" s="226">
        <f>'WN Billed Sales'!E11/Customers!E11*1000</f>
        <v>282404.76165163622</v>
      </c>
      <c r="F27" s="226">
        <f>'WN Billed Sales'!F11/Customers!F11*1000</f>
        <v>124862.75598488029</v>
      </c>
      <c r="G27" s="226">
        <f>'WN Billed Sales'!G11/Customers!G11*1000</f>
        <v>491647.05692514568</v>
      </c>
      <c r="H27" s="226">
        <f>'WN Billed Sales'!H11/Customers!H11*1000</f>
        <v>890812.7407407409</v>
      </c>
      <c r="I27" s="226">
        <f>'WN Billed Sales'!I11/Customers!I11*1000</f>
        <v>22288.759272575462</v>
      </c>
    </row>
    <row r="28" spans="1:10" x14ac:dyDescent="0.3">
      <c r="A28" s="1"/>
      <c r="B28" s="6">
        <v>2015</v>
      </c>
      <c r="C28" s="226">
        <f>'WN Billed Sales'!C12/Customers!C12*1000</f>
        <v>13471.147516102004</v>
      </c>
      <c r="D28" s="226">
        <f>'WN Billed Sales'!D12/Customers!D12*1000</f>
        <v>87161.591610024509</v>
      </c>
      <c r="E28" s="226">
        <f>'WN Billed Sales'!E12/Customers!E12*1000</f>
        <v>269870.45714321092</v>
      </c>
      <c r="F28" s="226">
        <f>'WN Billed Sales'!F12/Customers!F12*1000</f>
        <v>121412.89646814312</v>
      </c>
      <c r="G28" s="226">
        <f>'WN Billed Sales'!G12/Customers!G12*1000</f>
        <v>496338.17034700309</v>
      </c>
      <c r="H28" s="226">
        <f>'WN Billed Sales'!H12/Customers!H12*1000</f>
        <v>865934.25925925933</v>
      </c>
      <c r="I28" s="226">
        <f>'WN Billed Sales'!I12/Customers!I12*1000</f>
        <v>22405.076935933179</v>
      </c>
    </row>
    <row r="29" spans="1:10" x14ac:dyDescent="0.3">
      <c r="A29" s="5" t="s">
        <v>8</v>
      </c>
      <c r="B29" s="6">
        <v>2016</v>
      </c>
      <c r="C29" s="226">
        <f>'WN Billed Sales'!C13/Customers!C13*1000</f>
        <v>13343.895337139855</v>
      </c>
      <c r="D29" s="226">
        <f>'WN Billed Sales'!D13/Customers!D13*1000</f>
        <v>85850.377921378196</v>
      </c>
      <c r="E29" s="226">
        <f>'WN Billed Sales'!E13/Customers!E13*1000</f>
        <v>258706.10921033539</v>
      </c>
      <c r="F29" s="226">
        <f>'WN Billed Sales'!F13/Customers!F13*1000</f>
        <v>125820.67348122394</v>
      </c>
      <c r="G29" s="226">
        <f>'WN Billed Sales'!G13/Customers!G13*1000</f>
        <v>496279.05994911294</v>
      </c>
      <c r="H29" s="226">
        <f>'WN Billed Sales'!H13/Customers!H13*1000</f>
        <v>862853.89401041658</v>
      </c>
      <c r="I29" s="226">
        <f>'WN Billed Sales'!I13/Customers!I13*1000</f>
        <v>22160.076908480729</v>
      </c>
    </row>
    <row r="30" spans="1:10" x14ac:dyDescent="0.3">
      <c r="A30" s="5" t="s">
        <v>8</v>
      </c>
      <c r="B30" s="6">
        <v>2017</v>
      </c>
      <c r="C30" s="226">
        <f>'WN Billed Sales'!C14/Customers!C14*1000</f>
        <v>13101.205222923405</v>
      </c>
      <c r="D30" s="226">
        <f>'WN Billed Sales'!D14/Customers!D14*1000</f>
        <v>84755.626387164084</v>
      </c>
      <c r="E30" s="226">
        <f>'WN Billed Sales'!E14/Customers!E14*1000</f>
        <v>245773.81459005683</v>
      </c>
      <c r="F30" s="226">
        <f>'WN Billed Sales'!F14/Customers!F14*1000</f>
        <v>125820.84039994021</v>
      </c>
      <c r="G30" s="226">
        <f>'WN Billed Sales'!G14/Customers!G14*1000</f>
        <v>498633.04599614517</v>
      </c>
      <c r="H30" s="226">
        <f>'WN Billed Sales'!H14/Customers!H14*1000</f>
        <v>849027.41597475403</v>
      </c>
      <c r="I30" s="226">
        <f>'WN Billed Sales'!I14/Customers!I14*1000</f>
        <v>21811.233507893317</v>
      </c>
    </row>
    <row r="31" spans="1:10" x14ac:dyDescent="0.3">
      <c r="A31" s="5" t="s">
        <v>8</v>
      </c>
      <c r="B31" s="6">
        <v>2018</v>
      </c>
      <c r="C31" s="226">
        <f>'WN Billed Sales'!C15/Customers!C15*1000</f>
        <v>12989.661684805653</v>
      </c>
      <c r="D31" s="226">
        <f>'WN Billed Sales'!D15/Customers!D15*1000</f>
        <v>84067.542789355663</v>
      </c>
      <c r="E31" s="226">
        <f>'WN Billed Sales'!E15/Customers!E15*1000</f>
        <v>239501.78032912605</v>
      </c>
      <c r="F31" s="226">
        <f>'WN Billed Sales'!F15/Customers!F15*1000</f>
        <v>125820.99915941207</v>
      </c>
      <c r="G31" s="226">
        <f>'WN Billed Sales'!G15/Customers!G15*1000</f>
        <v>501554.60862785869</v>
      </c>
      <c r="H31" s="226">
        <f>'WN Billed Sales'!H15/Customers!H15*1000</f>
        <v>853926.98121993721</v>
      </c>
      <c r="I31" s="226">
        <f>'WN Billed Sales'!I15/Customers!I15*1000</f>
        <v>21615.512795006729</v>
      </c>
    </row>
    <row r="32" spans="1:10" x14ac:dyDescent="0.3">
      <c r="A32" s="5" t="s">
        <v>8</v>
      </c>
      <c r="B32" s="6">
        <v>2019</v>
      </c>
      <c r="C32" s="226">
        <f>'WN Billed Sales'!C16/Customers!C16*1000</f>
        <v>12880.370008995629</v>
      </c>
      <c r="D32" s="226">
        <f>'WN Billed Sales'!D16/Customers!D16*1000</f>
        <v>83456.318199885805</v>
      </c>
      <c r="E32" s="226">
        <f>'WN Billed Sales'!E16/Customers!E16*1000</f>
        <v>239089.31477676329</v>
      </c>
      <c r="F32" s="226">
        <f>'WN Billed Sales'!F16/Customers!F16*1000</f>
        <v>125821.15033946169</v>
      </c>
      <c r="G32" s="226">
        <f>'WN Billed Sales'!G16/Customers!G16*1000</f>
        <v>504236.12312209897</v>
      </c>
      <c r="H32" s="226">
        <f>'WN Billed Sales'!H16/Customers!H16*1000</f>
        <v>849476.01509394229</v>
      </c>
      <c r="I32" s="226">
        <f>'WN Billed Sales'!I16/Customers!I16*1000</f>
        <v>21426.135039166136</v>
      </c>
    </row>
    <row r="33" spans="1:11" x14ac:dyDescent="0.3">
      <c r="A33" s="5" t="s">
        <v>8</v>
      </c>
      <c r="B33" s="6">
        <v>2020</v>
      </c>
      <c r="C33" s="226">
        <f>'WN Billed Sales'!C17/Customers!C17*1000</f>
        <v>12850.439578513386</v>
      </c>
      <c r="D33" s="226">
        <f>'WN Billed Sales'!D17/Customers!D17*1000</f>
        <v>83255.261288917536</v>
      </c>
      <c r="E33" s="226">
        <f>'WN Billed Sales'!E17/Customers!E17*1000</f>
        <v>238680.69404007369</v>
      </c>
      <c r="F33" s="226">
        <f>'WN Billed Sales'!F17/Customers!F17*1000</f>
        <v>125821.29446624689</v>
      </c>
      <c r="G33" s="226">
        <f>'WN Billed Sales'!G17/Customers!G17*1000</f>
        <v>507084.37562128127</v>
      </c>
      <c r="H33" s="226">
        <f>'WN Billed Sales'!H17/Customers!H17*1000</f>
        <v>849704.10666210402</v>
      </c>
      <c r="I33" s="226">
        <f>'WN Billed Sales'!I17/Customers!I17*1000</f>
        <v>21350.952002884183</v>
      </c>
    </row>
    <row r="35" spans="1:11" x14ac:dyDescent="0.3">
      <c r="B35">
        <f>B24</f>
        <v>2011</v>
      </c>
      <c r="C35" s="29">
        <f>C24/C23-1</f>
        <v>3.5487583502957776E-3</v>
      </c>
      <c r="D35" s="29">
        <f t="shared" ref="D35:I35" si="2">D24/D23-1</f>
        <v>-1.0665359187858048E-3</v>
      </c>
      <c r="E35" s="29">
        <f t="shared" si="2"/>
        <v>1.0975059756317407E-2</v>
      </c>
      <c r="F35" s="29">
        <f t="shared" si="2"/>
        <v>-6.9162355785776786E-3</v>
      </c>
      <c r="G35" s="29">
        <f t="shared" si="2"/>
        <v>1.6836947146555259E-2</v>
      </c>
      <c r="H35" s="29">
        <f t="shared" si="2"/>
        <v>-1.7787757116835334E-2</v>
      </c>
      <c r="I35" s="29">
        <f t="shared" si="2"/>
        <v>1.9444206540857323E-3</v>
      </c>
      <c r="K35" s="29">
        <v>-4.2173495884708645E-3</v>
      </c>
    </row>
    <row r="36" spans="1:11" x14ac:dyDescent="0.3">
      <c r="B36">
        <f t="shared" ref="B36:B44" si="3">B25</f>
        <v>2012</v>
      </c>
      <c r="C36" s="29">
        <f t="shared" ref="C36:I44" si="4">C25/C24-1</f>
        <v>2.2483141961452846E-2</v>
      </c>
      <c r="D36" s="29">
        <f t="shared" si="4"/>
        <v>8.7469761159673087E-3</v>
      </c>
      <c r="E36" s="29">
        <f t="shared" si="4"/>
        <v>-2.531671037567107E-2</v>
      </c>
      <c r="F36" s="29">
        <f t="shared" si="4"/>
        <v>-6.1772225387569657E-3</v>
      </c>
      <c r="G36" s="29">
        <f t="shared" si="4"/>
        <v>3.1368137789982153E-3</v>
      </c>
      <c r="H36" s="29">
        <f t="shared" si="4"/>
        <v>-0.10414209721282497</v>
      </c>
      <c r="I36" s="29">
        <f t="shared" si="4"/>
        <v>1.5249430587325863E-2</v>
      </c>
      <c r="K36" s="29">
        <v>6.1369133989372937E-3</v>
      </c>
    </row>
    <row r="37" spans="1:11" x14ac:dyDescent="0.3">
      <c r="B37">
        <f t="shared" si="3"/>
        <v>2013</v>
      </c>
      <c r="C37" s="29">
        <f t="shared" si="4"/>
        <v>-1.1335007693884736E-2</v>
      </c>
      <c r="D37" s="29">
        <f t="shared" si="4"/>
        <v>-8.103365076663982E-3</v>
      </c>
      <c r="E37" s="29">
        <f t="shared" si="4"/>
        <v>-0.10435533672836972</v>
      </c>
      <c r="F37" s="29">
        <f t="shared" si="4"/>
        <v>-2.0656782801514506E-2</v>
      </c>
      <c r="G37" s="29">
        <f t="shared" si="4"/>
        <v>8.797314409696777E-2</v>
      </c>
      <c r="H37" s="29">
        <f t="shared" si="4"/>
        <v>-7.1809849398851711E-4</v>
      </c>
      <c r="I37" s="29">
        <f t="shared" si="4"/>
        <v>-1.1295496864525689E-2</v>
      </c>
      <c r="K37" s="29">
        <v>-7.5934062182732021E-3</v>
      </c>
    </row>
    <row r="38" spans="1:11" x14ac:dyDescent="0.3">
      <c r="B38">
        <f t="shared" si="3"/>
        <v>2014</v>
      </c>
      <c r="C38" s="29">
        <f t="shared" si="4"/>
        <v>6.5668538386027819E-3</v>
      </c>
      <c r="D38" s="29">
        <f t="shared" si="4"/>
        <v>-9.915768349462506E-3</v>
      </c>
      <c r="E38" s="29">
        <f t="shared" si="4"/>
        <v>-8.8499539005382655E-2</v>
      </c>
      <c r="F38" s="29">
        <f t="shared" si="4"/>
        <v>-9.2479160455016807E-3</v>
      </c>
      <c r="G38" s="29">
        <f t="shared" si="4"/>
        <v>3.9112703678378935E-2</v>
      </c>
      <c r="H38" s="29">
        <f t="shared" si="4"/>
        <v>-0.15636361036016566</v>
      </c>
      <c r="I38" s="29">
        <f t="shared" si="4"/>
        <v>-1.7018762476961324E-3</v>
      </c>
      <c r="K38" s="29">
        <v>-1.6751708449834757E-3</v>
      </c>
    </row>
    <row r="39" spans="1:11" x14ac:dyDescent="0.3">
      <c r="B39">
        <f t="shared" si="3"/>
        <v>2015</v>
      </c>
      <c r="C39" s="29">
        <f t="shared" si="4"/>
        <v>6.6198506566614856E-3</v>
      </c>
      <c r="D39" s="29">
        <f t="shared" si="4"/>
        <v>3.3415766424449433E-3</v>
      </c>
      <c r="E39" s="29">
        <f t="shared" si="4"/>
        <v>-4.4384182600600508E-2</v>
      </c>
      <c r="F39" s="29">
        <f t="shared" si="4"/>
        <v>-2.7629211685467836E-2</v>
      </c>
      <c r="G39" s="29">
        <f t="shared" si="4"/>
        <v>9.541628198074692E-3</v>
      </c>
      <c r="H39" s="29">
        <f t="shared" si="4"/>
        <v>-2.7927846497563857E-2</v>
      </c>
      <c r="I39" s="29">
        <f t="shared" si="4"/>
        <v>5.2186692823603664E-3</v>
      </c>
      <c r="K39" s="29">
        <v>-8.0319626854630233E-3</v>
      </c>
    </row>
    <row r="40" spans="1:11" x14ac:dyDescent="0.3">
      <c r="B40">
        <f t="shared" si="3"/>
        <v>2016</v>
      </c>
      <c r="C40" s="29">
        <f t="shared" si="4"/>
        <v>-9.4462761104832094E-3</v>
      </c>
      <c r="D40" s="29">
        <f t="shared" si="4"/>
        <v>-1.504348032689562E-2</v>
      </c>
      <c r="E40" s="29">
        <f t="shared" si="4"/>
        <v>-4.1369285289908575E-2</v>
      </c>
      <c r="F40" s="29">
        <f t="shared" si="4"/>
        <v>3.6304026518610755E-2</v>
      </c>
      <c r="G40" s="29">
        <f t="shared" si="4"/>
        <v>-1.1909299228152204E-4</v>
      </c>
      <c r="H40" s="29">
        <f t="shared" si="4"/>
        <v>-3.5572737952159761E-3</v>
      </c>
      <c r="I40" s="29">
        <f t="shared" si="4"/>
        <v>-1.0935022814383633E-2</v>
      </c>
      <c r="K40" s="29">
        <v>2.7502668429817412E-3</v>
      </c>
    </row>
    <row r="41" spans="1:11" x14ac:dyDescent="0.3">
      <c r="B41">
        <f t="shared" si="3"/>
        <v>2017</v>
      </c>
      <c r="C41" s="29">
        <f t="shared" si="4"/>
        <v>-1.8187351450589806E-2</v>
      </c>
      <c r="D41" s="29">
        <f t="shared" si="4"/>
        <v>-1.2751854572110144E-2</v>
      </c>
      <c r="E41" s="29">
        <f t="shared" si="4"/>
        <v>-4.9988361928338665E-2</v>
      </c>
      <c r="F41" s="29">
        <f t="shared" si="4"/>
        <v>1.3266398251055023E-6</v>
      </c>
      <c r="G41" s="29">
        <f t="shared" si="4"/>
        <v>4.7432709477477353E-3</v>
      </c>
      <c r="H41" s="29">
        <f t="shared" si="4"/>
        <v>-1.6024124282964181E-2</v>
      </c>
      <c r="I41" s="29">
        <f t="shared" si="4"/>
        <v>-1.5741976078336939E-2</v>
      </c>
      <c r="K41" s="29">
        <v>-1.2697176747112793E-2</v>
      </c>
    </row>
    <row r="42" spans="1:11" x14ac:dyDescent="0.3">
      <c r="B42">
        <f t="shared" si="3"/>
        <v>2018</v>
      </c>
      <c r="C42" s="29">
        <f t="shared" si="4"/>
        <v>-8.513990600084842E-3</v>
      </c>
      <c r="D42" s="29">
        <f t="shared" si="4"/>
        <v>-8.118441537618426E-3</v>
      </c>
      <c r="E42" s="29">
        <f t="shared" si="4"/>
        <v>-2.5519538244512918E-2</v>
      </c>
      <c r="F42" s="29">
        <f t="shared" si="4"/>
        <v>1.2617899496358831E-6</v>
      </c>
      <c r="G42" s="29">
        <f t="shared" si="4"/>
        <v>5.8591436230965854E-3</v>
      </c>
      <c r="H42" s="29">
        <f t="shared" si="4"/>
        <v>5.7707974477574364E-3</v>
      </c>
      <c r="I42" s="29">
        <f t="shared" si="4"/>
        <v>-8.9733903777500235E-3</v>
      </c>
      <c r="K42" s="29">
        <v>-8.8047059468722155E-3</v>
      </c>
    </row>
    <row r="43" spans="1:11" x14ac:dyDescent="0.3">
      <c r="B43">
        <f t="shared" si="3"/>
        <v>2019</v>
      </c>
      <c r="C43" s="29">
        <f t="shared" si="4"/>
        <v>-8.413743056746803E-3</v>
      </c>
      <c r="D43" s="29">
        <f t="shared" si="4"/>
        <v>-7.2706370281497845E-3</v>
      </c>
      <c r="E43" s="29">
        <f t="shared" si="4"/>
        <v>-1.7221815712431532E-3</v>
      </c>
      <c r="F43" s="29">
        <f t="shared" si="4"/>
        <v>1.2015486337002557E-6</v>
      </c>
      <c r="G43" s="29">
        <f t="shared" si="4"/>
        <v>5.3464058511520918E-3</v>
      </c>
      <c r="H43" s="29">
        <f t="shared" si="4"/>
        <v>-5.2123497955717246E-3</v>
      </c>
      <c r="I43" s="29">
        <f t="shared" si="4"/>
        <v>-8.7611965367918598E-3</v>
      </c>
      <c r="K43" s="29">
        <v>-6.830601485981691E-3</v>
      </c>
    </row>
    <row r="44" spans="1:11" x14ac:dyDescent="0.3">
      <c r="B44">
        <f t="shared" si="3"/>
        <v>2020</v>
      </c>
      <c r="C44" s="29">
        <f t="shared" si="4"/>
        <v>-2.3237244319332939E-3</v>
      </c>
      <c r="D44" s="29">
        <f t="shared" si="4"/>
        <v>-2.40912749693456E-3</v>
      </c>
      <c r="E44" s="29">
        <f t="shared" si="4"/>
        <v>-1.709071511920679E-3</v>
      </c>
      <c r="F44" s="29">
        <f t="shared" si="4"/>
        <v>1.1454893300566482E-6</v>
      </c>
      <c r="G44" s="29">
        <f t="shared" si="4"/>
        <v>5.6486482593645082E-3</v>
      </c>
      <c r="H44" s="29">
        <f t="shared" si="4"/>
        <v>2.6850854421889281E-4</v>
      </c>
      <c r="I44" s="29">
        <f t="shared" si="4"/>
        <v>-3.5089406532966549E-3</v>
      </c>
      <c r="K44" s="29">
        <v>-9.4269213104485328E-3</v>
      </c>
    </row>
    <row r="45" spans="1:11" x14ac:dyDescent="0.3">
      <c r="C45" s="29"/>
      <c r="D45" s="29"/>
      <c r="E45" s="29"/>
      <c r="F45" s="29"/>
      <c r="G45" s="29"/>
      <c r="H45" s="29"/>
      <c r="I45" s="29"/>
    </row>
    <row r="46" spans="1:11" x14ac:dyDescent="0.3">
      <c r="C46" s="29"/>
      <c r="D46" s="29"/>
      <c r="E46" s="29"/>
      <c r="F46" s="29"/>
      <c r="G46" s="29"/>
      <c r="H46" s="29"/>
      <c r="I46" s="29"/>
    </row>
    <row r="47" spans="1:11" x14ac:dyDescent="0.3">
      <c r="C47" s="29"/>
      <c r="D47" s="29"/>
      <c r="E47" s="29"/>
      <c r="F47" s="29"/>
      <c r="G47" s="29"/>
      <c r="H47" s="29"/>
      <c r="I47" s="29"/>
    </row>
  </sheetData>
  <mergeCells count="2">
    <mergeCell ref="C4:I4"/>
    <mergeCell ref="C20:I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7"/>
  <sheetViews>
    <sheetView workbookViewId="0">
      <selection sqref="A1:A2"/>
    </sheetView>
  </sheetViews>
  <sheetFormatPr defaultRowHeight="14.4" x14ac:dyDescent="0.3"/>
  <cols>
    <col min="3" max="3" width="12.109375" bestFit="1" customWidth="1"/>
    <col min="4" max="4" width="11.6640625" bestFit="1" customWidth="1"/>
    <col min="5" max="5" width="10.6640625" bestFit="1" customWidth="1"/>
    <col min="6" max="6" width="16.44140625" bestFit="1" customWidth="1"/>
    <col min="7" max="7" width="19.5546875" bestFit="1" customWidth="1"/>
    <col min="8" max="8" width="9.6640625" customWidth="1"/>
    <col min="9" max="9" width="11.88671875" bestFit="1" customWidth="1"/>
    <col min="11" max="11" width="10.5546875" bestFit="1" customWidth="1"/>
  </cols>
  <sheetData>
    <row r="1" spans="1:15" x14ac:dyDescent="0.3">
      <c r="A1" s="277" t="s">
        <v>112</v>
      </c>
    </row>
    <row r="2" spans="1:15" x14ac:dyDescent="0.3">
      <c r="A2" s="277" t="s">
        <v>111</v>
      </c>
    </row>
    <row r="4" spans="1:15" x14ac:dyDescent="0.3">
      <c r="A4" s="1"/>
      <c r="B4" s="1"/>
      <c r="C4" s="280" t="s">
        <v>0</v>
      </c>
      <c r="D4" s="280"/>
      <c r="E4" s="280"/>
      <c r="F4" s="280"/>
      <c r="G4" s="280"/>
      <c r="H4" s="280"/>
      <c r="I4" s="280"/>
      <c r="J4" s="1"/>
    </row>
    <row r="5" spans="1:15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3">
      <c r="A6" s="1"/>
      <c r="B6" s="1"/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3"/>
      <c r="M6" s="131"/>
    </row>
    <row r="7" spans="1:15" x14ac:dyDescent="0.3">
      <c r="A7" s="1"/>
      <c r="B7" s="6">
        <v>2010</v>
      </c>
      <c r="C7" s="226">
        <f>WN_Residential_Sales!O204</f>
        <v>52479108.755423285</v>
      </c>
      <c r="D7" s="226">
        <f>WN_Commercial_Sales!BJ207</f>
        <v>44202186.225113869</v>
      </c>
      <c r="E7" s="226">
        <f>WN_Industrial_Sales!BJ207</f>
        <v>3127755.611537396</v>
      </c>
      <c r="F7" s="226">
        <f>SUMIF('Street&amp;Highway'!A:A,B7,'Street&amp;Highway'!D:D)</f>
        <v>430802.49800000002</v>
      </c>
      <c r="G7" s="226">
        <f>SUMIF('R&amp;R'!A:A,'WN Billed Sales'!B7,'R&amp;R'!D:D)</f>
        <v>81325.3</v>
      </c>
      <c r="H7" s="226">
        <f>SUMIF(Other!A:A,B7,Other!E:E)</f>
        <v>27620.177000000003</v>
      </c>
      <c r="I7" s="226">
        <f>SUM(C7:H7)</f>
        <v>100348798.56707454</v>
      </c>
      <c r="J7" s="1"/>
      <c r="K7" s="131"/>
      <c r="M7" s="131"/>
    </row>
    <row r="8" spans="1:15" x14ac:dyDescent="0.3">
      <c r="A8" s="1"/>
      <c r="B8" s="6">
        <v>2011</v>
      </c>
      <c r="C8" s="226">
        <f>WN_Residential_Sales!O205</f>
        <v>52959865.503102116</v>
      </c>
      <c r="D8" s="226">
        <f>WN_Commercial_Sales!BJ208</f>
        <v>44547489.925423443</v>
      </c>
      <c r="E8" s="226">
        <f>WN_Industrial_Sales!BJ208</f>
        <v>3084417.2029708684</v>
      </c>
      <c r="F8" s="226">
        <f>SUMIF('Street&amp;Highway'!A:A,B8,'Street&amp;Highway'!D:D)</f>
        <v>437469.70099999994</v>
      </c>
      <c r="G8" s="226">
        <f>SUMIF('R&amp;R'!A:A,'WN Billed Sales'!B8,'R&amp;R'!D:D)</f>
        <v>81935.90399999998</v>
      </c>
      <c r="H8" s="226">
        <f>SUMIF(Other!A:A,B8,Other!E:E)</f>
        <v>27128.876000000004</v>
      </c>
      <c r="I8" s="226">
        <f t="shared" ref="I8:I17" si="0">SUM(C8:H8)</f>
        <v>101138307.11249644</v>
      </c>
      <c r="J8" s="228">
        <f>I8/I7-1</f>
        <v>7.8676432273794283E-3</v>
      </c>
      <c r="K8" s="131"/>
      <c r="M8" s="131"/>
    </row>
    <row r="9" spans="1:15" x14ac:dyDescent="0.3">
      <c r="A9" s="1"/>
      <c r="B9" s="6">
        <v>2012</v>
      </c>
      <c r="C9" s="226">
        <f>WN_Residential_Sales!O206</f>
        <v>54492331.221934989</v>
      </c>
      <c r="D9" s="226">
        <f>WN_Commercial_Sales!BJ209</f>
        <v>45280554.981756605</v>
      </c>
      <c r="E9" s="226">
        <f>WN_Industrial_Sales!BJ209</f>
        <v>3024260.2457090234</v>
      </c>
      <c r="F9" s="226">
        <f>SUMIF('Street&amp;Highway'!A:A,B9,'Street&amp;Highway'!D:D)</f>
        <v>441330.36499999993</v>
      </c>
      <c r="G9" s="226">
        <f>SUMIF('R&amp;R'!A:A,'WN Billed Sales'!B9,'R&amp;R'!D:D)</f>
        <v>80598.349999999991</v>
      </c>
      <c r="H9" s="226">
        <f>SUMIF(Other!A:A,B9,Other!E:E)</f>
        <v>25360.296999999999</v>
      </c>
      <c r="I9" s="226">
        <f t="shared" si="0"/>
        <v>103344435.46140061</v>
      </c>
      <c r="J9" s="228">
        <f t="shared" ref="J9:J17" si="1">I9/I8-1</f>
        <v>2.1812984732385354E-2</v>
      </c>
      <c r="K9" s="131"/>
      <c r="M9" s="131"/>
    </row>
    <row r="10" spans="1:15" x14ac:dyDescent="0.3">
      <c r="A10" s="1"/>
      <c r="B10" s="6">
        <v>2013</v>
      </c>
      <c r="C10" s="226">
        <f>WN_Residential_Sales!O207</f>
        <v>54472917.628267735</v>
      </c>
      <c r="D10" s="226">
        <f>WN_Commercial_Sales!BJ210</f>
        <v>45318351.608958751</v>
      </c>
      <c r="E10" s="226">
        <f>WN_Industrial_Sales!BJ210</f>
        <v>2956005.4135880843</v>
      </c>
      <c r="F10" s="226">
        <f>SUMIF('Street&amp;Highway'!A:A,B10,'Street&amp;Highway'!D:D)</f>
        <v>441529.48800000001</v>
      </c>
      <c r="G10" s="226">
        <f>SUMIF('R&amp;R'!A:A,'WN Billed Sales'!B10,'R&amp;R'!D:D)</f>
        <v>87846.553999999989</v>
      </c>
      <c r="H10" s="226">
        <f>SUMIF(Other!A:A,B10,Other!E:E)</f>
        <v>27629.912999999997</v>
      </c>
      <c r="I10" s="226">
        <f t="shared" si="0"/>
        <v>103304280.60581458</v>
      </c>
      <c r="J10" s="228">
        <f t="shared" si="1"/>
        <v>-3.8855363045686708E-4</v>
      </c>
      <c r="K10" s="131"/>
      <c r="L10" s="29"/>
      <c r="M10" s="131"/>
      <c r="O10" s="131"/>
    </row>
    <row r="11" spans="1:15" x14ac:dyDescent="0.3">
      <c r="A11" s="1"/>
      <c r="B11" s="6">
        <v>2014</v>
      </c>
      <c r="C11" s="226">
        <f>WN_Residential_Sales!O208</f>
        <v>55792252.561810538</v>
      </c>
      <c r="D11" s="226">
        <f>WN_Commercial_Sales!BJ211</f>
        <v>45658797.515004031</v>
      </c>
      <c r="E11" s="226">
        <f>WN_Industrial_Sales!BJ211</f>
        <v>2941269.1263319287</v>
      </c>
      <c r="F11" s="226">
        <f>SUMIF('Street&amp;Highway'!A:A,B11,'Street&amp;Highway'!D:D)</f>
        <v>445947.33299999998</v>
      </c>
      <c r="G11" s="226">
        <f>SUMIF('R&amp;R'!A:A,'WN Billed Sales'!B11,'R&amp;R'!D:D)</f>
        <v>91405.381999999998</v>
      </c>
      <c r="H11" s="226">
        <f>SUMIF(Other!A:A,B11,Other!E:E)</f>
        <v>24051.944000000003</v>
      </c>
      <c r="I11" s="226">
        <f t="shared" si="0"/>
        <v>104953723.8621465</v>
      </c>
      <c r="J11" s="228">
        <f t="shared" si="1"/>
        <v>1.596684325817832E-2</v>
      </c>
      <c r="K11" s="131"/>
      <c r="M11" s="131"/>
      <c r="O11" s="131"/>
    </row>
    <row r="12" spans="1:15" x14ac:dyDescent="0.3">
      <c r="A12" s="1"/>
      <c r="B12" s="6">
        <v>2015</v>
      </c>
      <c r="C12" s="226">
        <f>WN_Residential_Sales!O209</f>
        <v>56955541.407747418</v>
      </c>
      <c r="D12" s="226">
        <f>WN_Commercial_Sales!BJ212</f>
        <v>46449669.965812206</v>
      </c>
      <c r="E12" s="226">
        <f>WN_Industrial_Sales!BJ212</f>
        <v>3039119.8689789558</v>
      </c>
      <c r="F12" s="226">
        <f>SUMIF('Street&amp;Highway'!A:A,B12,'Street&amp;Highway'!D:D)</f>
        <v>448137.44499999995</v>
      </c>
      <c r="G12" s="226">
        <f>SUMIF('R&amp;R'!A:A,'WN Billed Sales'!B12,'R&amp;R'!D:D)</f>
        <v>91781.199999999983</v>
      </c>
      <c r="H12" s="226">
        <f>SUMIF(Other!A:A,B12,Other!E:E)</f>
        <v>23380.225000000002</v>
      </c>
      <c r="I12" s="231">
        <f t="shared" si="0"/>
        <v>107007630.11253858</v>
      </c>
      <c r="J12" s="228">
        <f t="shared" si="1"/>
        <v>1.9569636739043439E-2</v>
      </c>
      <c r="M12" s="131"/>
      <c r="N12" s="27"/>
      <c r="O12" s="131"/>
    </row>
    <row r="13" spans="1:15" x14ac:dyDescent="0.3">
      <c r="A13" s="5" t="s">
        <v>8</v>
      </c>
      <c r="B13" s="6">
        <v>2016</v>
      </c>
      <c r="C13" s="226">
        <f>SUMIF(WN_Residential_Sales!A:A,'WN Billed Sales'!B13,WN_Residential_Sales!O:O)</f>
        <v>57230468.23950582</v>
      </c>
      <c r="D13" s="226">
        <f>SUMIF(WN_Commercial_Sales!A:A,'WN Billed Sales'!B13,WN_Commercial_Sales!BJ:BJ)</f>
        <v>46377965.456556216</v>
      </c>
      <c r="E13" s="226">
        <f>SUMIF(WN_Industrial_Sales!A:A,'WN Billed Sales'!B13,WN_Industrial_Sales!BJ:BJ)</f>
        <v>3173057.3421095703</v>
      </c>
      <c r="F13" s="226">
        <f>SUMIF('Street&amp;Highway'!A:A,B13,'Street&amp;Highway'!D:D)</f>
        <v>477951.35364863591</v>
      </c>
      <c r="G13" s="226">
        <f>SUMIF('R&amp;R'!A:A,'WN Billed Sales'!B13,'R&amp;R'!D:D)</f>
        <v>91273.99044230768</v>
      </c>
      <c r="H13" s="226">
        <f>SUMIF(Other!A:A,B13,Other!E:E)</f>
        <v>23297.055138281248</v>
      </c>
      <c r="I13" s="231">
        <f t="shared" si="0"/>
        <v>107374013.43740082</v>
      </c>
      <c r="J13" s="228">
        <f t="shared" si="1"/>
        <v>3.4238990666077829E-3</v>
      </c>
    </row>
    <row r="14" spans="1:15" x14ac:dyDescent="0.3">
      <c r="A14" s="5" t="s">
        <v>8</v>
      </c>
      <c r="B14" s="6">
        <v>2017</v>
      </c>
      <c r="C14" s="226">
        <f>SUMIF(WN_Residential_Sales!A:A,'WN Billed Sales'!B14,WN_Residential_Sales!O:O)</f>
        <v>57025197.227031365</v>
      </c>
      <c r="D14" s="226">
        <f>SUMIF(WN_Commercial_Sales!A:A,'WN Billed Sales'!B14,WN_Commercial_Sales!BJ:BJ)</f>
        <v>46363405.888644986</v>
      </c>
      <c r="E14" s="226">
        <f>SUMIF(WN_Industrial_Sales!A:A,'WN Billed Sales'!B14,WN_Industrial_Sales!BJ:BJ)</f>
        <v>3255348.5426547471</v>
      </c>
      <c r="F14" s="226">
        <f>SUMIF('Street&amp;Highway'!A:A,B14,'Street&amp;Highway'!D:D)</f>
        <v>488393.48934704944</v>
      </c>
      <c r="G14" s="226">
        <f>SUMIF('R&amp;R'!A:A,'WN Billed Sales'!B14,'R&amp;R'!D:D)</f>
        <v>91208.294663461551</v>
      </c>
      <c r="H14" s="226">
        <f>SUMIF(Other!A:A,B14,Other!E:E)</f>
        <v>22923.740231318359</v>
      </c>
      <c r="I14" s="231">
        <f t="shared" si="0"/>
        <v>107246477.18257293</v>
      </c>
      <c r="J14" s="228">
        <f t="shared" si="1"/>
        <v>-1.1877758010996331E-3</v>
      </c>
      <c r="L14" s="29"/>
    </row>
    <row r="15" spans="1:15" x14ac:dyDescent="0.3">
      <c r="A15" s="5" t="s">
        <v>8</v>
      </c>
      <c r="B15" s="6">
        <v>2018</v>
      </c>
      <c r="C15" s="226">
        <f>SUMIF(WN_Residential_Sales!A:A,'WN Billed Sales'!B15,WN_Residential_Sales!O:O)</f>
        <v>57392485.768023476</v>
      </c>
      <c r="D15" s="226">
        <f>SUMIF(WN_Commercial_Sales!A:A,'WN Billed Sales'!B15,WN_Commercial_Sales!BJ:BJ)</f>
        <v>46533890.906361505</v>
      </c>
      <c r="E15" s="226">
        <f>SUMIF(WN_Industrial_Sales!A:A,'WN Billed Sales'!B15,WN_Industrial_Sales!BJ:BJ)</f>
        <v>3319444.8135841312</v>
      </c>
      <c r="F15" s="226">
        <f>SUMIF('Street&amp;Highway'!A:A,B15,'Street&amp;Highway'!D:D)</f>
        <v>498757.51732473425</v>
      </c>
      <c r="G15" s="226">
        <f>SUMIF('R&amp;R'!A:A,'WN Billed Sales'!B15,'R&amp;R'!D:D)</f>
        <v>91241.142552884616</v>
      </c>
      <c r="H15" s="226">
        <f>SUMIF(Other!A:A,B15,Other!E:E)</f>
        <v>23056.028492938305</v>
      </c>
      <c r="I15" s="226">
        <f t="shared" si="0"/>
        <v>107858876.17633967</v>
      </c>
      <c r="J15" s="228">
        <f t="shared" si="1"/>
        <v>5.7102014896415199E-3</v>
      </c>
    </row>
    <row r="16" spans="1:15" x14ac:dyDescent="0.3">
      <c r="A16" s="5" t="s">
        <v>8</v>
      </c>
      <c r="B16" s="6">
        <v>2019</v>
      </c>
      <c r="C16" s="226">
        <f>SUMIF(WN_Residential_Sales!A:A,'WN Billed Sales'!B16,WN_Residential_Sales!O:O)</f>
        <v>57761469.565779284</v>
      </c>
      <c r="D16" s="226">
        <f>SUMIF(WN_Commercial_Sales!A:A,'WN Billed Sales'!B16,WN_Commercial_Sales!BJ:BJ)</f>
        <v>46718870.169626258</v>
      </c>
      <c r="E16" s="226">
        <f>SUMIF(WN_Industrial_Sales!A:A,'WN Billed Sales'!B16,WN_Industrial_Sales!BJ:BJ)</f>
        <v>3368401.6798948036</v>
      </c>
      <c r="F16" s="226">
        <f>SUMIF('Street&amp;Highway'!A:A,B16,'Street&amp;Highway'!D:D)</f>
        <v>509044.02183152322</v>
      </c>
      <c r="G16" s="226">
        <f>SUMIF('R&amp;R'!A:A,'WN Billed Sales'!B16,'R&amp;R'!D:D)</f>
        <v>91224.718608173062</v>
      </c>
      <c r="H16" s="226">
        <f>SUMIF(Other!A:A,B16,Other!E:E)</f>
        <v>22935.85240753644</v>
      </c>
      <c r="I16" s="226">
        <f t="shared" si="0"/>
        <v>108471946.00814757</v>
      </c>
      <c r="J16" s="228">
        <f t="shared" si="1"/>
        <v>5.6839998110640444E-3</v>
      </c>
    </row>
    <row r="17" spans="1:10" x14ac:dyDescent="0.3">
      <c r="A17" s="5" t="s">
        <v>8</v>
      </c>
      <c r="B17" s="6">
        <v>2020</v>
      </c>
      <c r="C17" s="226">
        <f>SUMIF(WN_Residential_Sales!A:A,'WN Billed Sales'!B17,WN_Residential_Sales!O:O)</f>
        <v>58471042.719272807</v>
      </c>
      <c r="D17" s="226">
        <f>SUMIF(WN_Commercial_Sales!A:A,'WN Billed Sales'!B17,WN_Commercial_Sales!BJ:BJ)</f>
        <v>47119132.386315413</v>
      </c>
      <c r="E17" s="226">
        <f>SUMIF(WN_Industrial_Sales!A:A,'WN Billed Sales'!B17,WN_Industrial_Sales!BJ:BJ)</f>
        <v>3406860.7961778967</v>
      </c>
      <c r="F17" s="226">
        <f>SUMIF('Street&amp;Highway'!A:A,B17,'Street&amp;Highway'!D:D)</f>
        <v>519253.58274703077</v>
      </c>
      <c r="G17" s="226">
        <f>SUMIF('R&amp;R'!A:A,'WN Billed Sales'!B17,'R&amp;R'!D:D)</f>
        <v>91232.930580528846</v>
      </c>
      <c r="H17" s="226">
        <f>SUMIF(Other!A:A,B17,Other!E:E)</f>
        <v>22942.010879876809</v>
      </c>
      <c r="I17" s="226">
        <f t="shared" si="0"/>
        <v>109630464.42597355</v>
      </c>
      <c r="J17" s="228">
        <f t="shared" si="1"/>
        <v>1.0680350638670788E-2</v>
      </c>
    </row>
    <row r="18" spans="1:1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20" spans="1:10" x14ac:dyDescent="0.3">
      <c r="A20" s="1"/>
      <c r="B20" s="1"/>
      <c r="C20" s="280" t="s">
        <v>25</v>
      </c>
      <c r="D20" s="280"/>
      <c r="E20" s="280"/>
      <c r="F20" s="280"/>
      <c r="G20" s="280"/>
      <c r="H20" s="280"/>
      <c r="I20" s="280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10" x14ac:dyDescent="0.3">
      <c r="A22" s="1"/>
      <c r="B22" s="1"/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4" t="s">
        <v>7</v>
      </c>
    </row>
    <row r="23" spans="1:10" x14ac:dyDescent="0.3">
      <c r="A23" s="1"/>
      <c r="B23" s="6">
        <v>2010</v>
      </c>
      <c r="C23" s="226">
        <f>SUMIF(WN_Residential_Sales!A:A,'WN Billed Sales'!B23,WN_Residential_Sales!M:M)</f>
        <v>3863394.4435767159</v>
      </c>
      <c r="D23" s="226">
        <f>SUMIF(WN_Commercial_Sales!A:A,'WN Billed Sales'!B23,WN_Commercial_Sales!BK:BK)</f>
        <v>341969.77188613574</v>
      </c>
      <c r="E23" s="226">
        <f>SUMIF(WN_Industrial_Sales!A:A,'WN Billed Sales'!B23,WN_Industrial_Sales!BK:BK)</f>
        <v>2342.7644626042934</v>
      </c>
      <c r="F23" s="226">
        <v>0</v>
      </c>
      <c r="G23" s="226">
        <v>0</v>
      </c>
      <c r="H23" s="226">
        <v>0</v>
      </c>
      <c r="I23" s="226">
        <f>SUM(C23:H23)</f>
        <v>4207706.9799254555</v>
      </c>
    </row>
    <row r="24" spans="1:10" x14ac:dyDescent="0.3">
      <c r="A24" s="1"/>
      <c r="B24" s="6">
        <v>2011</v>
      </c>
      <c r="C24" s="226">
        <f>SUMIF(WN_Residential_Sales!A:A,'WN Billed Sales'!B24,WN_Residential_Sales!M:M)</f>
        <v>1682633.2148978761</v>
      </c>
      <c r="D24" s="226">
        <f>SUMIF(WN_Commercial_Sales!A:A,'WN Billed Sales'!B24,WN_Commercial_Sales!BK:BK)</f>
        <v>504801.07157656644</v>
      </c>
      <c r="E24" s="226">
        <f>SUMIF(WN_Industrial_Sales!A:A,'WN Billed Sales'!B24,WN_Industrial_Sales!BK:BK)</f>
        <v>1700.3570291317671</v>
      </c>
      <c r="F24" s="226">
        <v>0</v>
      </c>
      <c r="G24" s="226">
        <v>0</v>
      </c>
      <c r="H24" s="226">
        <v>0</v>
      </c>
      <c r="I24" s="226">
        <f t="shared" ref="I24:I33" si="2">SUM(C24:H24)</f>
        <v>2189134.6435035742</v>
      </c>
    </row>
    <row r="25" spans="1:10" x14ac:dyDescent="0.3">
      <c r="A25" s="1"/>
      <c r="B25" s="6">
        <v>2012</v>
      </c>
      <c r="C25" s="226">
        <f>SUMIF(WN_Residential_Sales!A:A,'WN Billed Sales'!B25,WN_Residential_Sales!M:M)</f>
        <v>-1058141.6629350015</v>
      </c>
      <c r="D25" s="226">
        <f>SUMIF(WN_Commercial_Sales!A:A,'WN Billed Sales'!B25,WN_Commercial_Sales!BK:BK)</f>
        <v>-60296.24575660644</v>
      </c>
      <c r="E25" s="226">
        <f>SUMIF(WN_Industrial_Sales!A:A,'WN Billed Sales'!B25,WN_Industrial_Sales!BK:BK)</f>
        <v>-450.70470902374444</v>
      </c>
      <c r="F25" s="226">
        <v>0</v>
      </c>
      <c r="G25" s="226">
        <v>0</v>
      </c>
      <c r="H25" s="226">
        <v>0</v>
      </c>
      <c r="I25" s="226">
        <f t="shared" si="2"/>
        <v>-1118888.6134006316</v>
      </c>
    </row>
    <row r="26" spans="1:10" x14ac:dyDescent="0.3">
      <c r="A26" s="1"/>
      <c r="B26" s="6">
        <v>2013</v>
      </c>
      <c r="C26" s="226">
        <f>SUMIF(WN_Residential_Sales!A:A,'WN Billed Sales'!B26,WN_Residential_Sales!M:M)</f>
        <v>-542903.68826773402</v>
      </c>
      <c r="D26" s="226">
        <f>SUMIF(WN_Commercial_Sales!A:A,'WN Billed Sales'!B26,WN_Commercial_Sales!BK:BK)</f>
        <v>22981.211041248927</v>
      </c>
      <c r="E26" s="226">
        <f>SUMIF(WN_Industrial_Sales!A:A,'WN Billed Sales'!B26,WN_Industrial_Sales!BK:BK)</f>
        <v>-500.81758808426616</v>
      </c>
      <c r="F26" s="226">
        <v>0</v>
      </c>
      <c r="G26" s="226">
        <v>0</v>
      </c>
      <c r="H26" s="226">
        <v>0</v>
      </c>
      <c r="I26" s="226">
        <f t="shared" si="2"/>
        <v>-520423.29481456935</v>
      </c>
    </row>
    <row r="27" spans="1:10" x14ac:dyDescent="0.3">
      <c r="A27" s="1"/>
      <c r="B27" s="6">
        <v>2014</v>
      </c>
      <c r="C27" s="226">
        <f>SUMIF(WN_Residential_Sales!A:A,'WN Billed Sales'!B27,WN_Residential_Sales!M:M)</f>
        <v>-589829.48381054471</v>
      </c>
      <c r="D27" s="226">
        <f>SUMIF(WN_Commercial_Sales!A:A,'WN Billed Sales'!B27,WN_Commercial_Sales!BK:BK)</f>
        <v>25225.076995973937</v>
      </c>
      <c r="E27" s="226">
        <f>SUMIF(WN_Industrial_Sales!A:A,'WN Billed Sales'!B27,WN_Industrial_Sales!BK:BK)</f>
        <v>-67.709331929074821</v>
      </c>
      <c r="F27" s="226">
        <v>0</v>
      </c>
      <c r="G27" s="226">
        <v>0</v>
      </c>
      <c r="H27" s="226">
        <v>0</v>
      </c>
      <c r="I27" s="226">
        <f t="shared" si="2"/>
        <v>-564672.11614649987</v>
      </c>
    </row>
    <row r="28" spans="1:10" x14ac:dyDescent="0.3">
      <c r="A28" s="1"/>
      <c r="B28" s="6">
        <v>2015</v>
      </c>
      <c r="C28" s="226">
        <f>SUMIF(WN_Residential_Sales!A:A,'WN Billed Sales'!B28,WN_Residential_Sales!M:M)</f>
        <v>1890800.567252581</v>
      </c>
      <c r="D28" s="226">
        <f>SUMIF(WN_Commercial_Sales!A:A,'WN Billed Sales'!B28,WN_Commercial_Sales!BK:BK)</f>
        <v>918859.70518778474</v>
      </c>
      <c r="E28" s="226">
        <f>SUMIF(WN_Industrial_Sales!A:A,'WN Billed Sales'!B28,WN_Industrial_Sales!BK:BK)</f>
        <v>3107.8860210438247</v>
      </c>
      <c r="F28" s="226">
        <v>0</v>
      </c>
      <c r="G28" s="226">
        <v>0</v>
      </c>
      <c r="H28" s="226">
        <v>0</v>
      </c>
      <c r="I28" s="226">
        <f t="shared" si="2"/>
        <v>2812768.1584614092</v>
      </c>
    </row>
    <row r="29" spans="1:10" x14ac:dyDescent="0.3">
      <c r="A29" s="5" t="s">
        <v>8</v>
      </c>
      <c r="B29" s="6">
        <v>2016</v>
      </c>
      <c r="C29" s="226">
        <f>SUMIF(WN_Residential_Sales!A:A,'WN Billed Sales'!B29,WN_Residential_Sales!M:M)</f>
        <v>0</v>
      </c>
      <c r="D29" s="226">
        <f>SUMIF(WN_Commercial_Sales!A:A,'WN Billed Sales'!B29,WN_Commercial_Sales!BK:BK)</f>
        <v>3247</v>
      </c>
      <c r="E29" s="226">
        <f>SUMIF(WN_Industrial_Sales!A:A,'WN Billed Sales'!B29,WN_Industrial_Sales!BK:BK)</f>
        <v>0</v>
      </c>
      <c r="F29" s="226">
        <v>0</v>
      </c>
      <c r="G29" s="226">
        <v>0</v>
      </c>
      <c r="H29" s="226">
        <v>0</v>
      </c>
      <c r="I29" s="226">
        <f t="shared" si="2"/>
        <v>3247</v>
      </c>
    </row>
    <row r="30" spans="1:10" x14ac:dyDescent="0.3">
      <c r="A30" s="5" t="s">
        <v>8</v>
      </c>
      <c r="B30" s="6">
        <v>2017</v>
      </c>
      <c r="C30" s="226">
        <f>SUMIF(WN_Residential_Sales!A:A,'WN Billed Sales'!B30,WN_Residential_Sales!M:M)</f>
        <v>0</v>
      </c>
      <c r="D30" s="226">
        <f>SUMIF(WN_Commercial_Sales!A:A,'WN Billed Sales'!B30,WN_Commercial_Sales!BK:BK)</f>
        <v>0</v>
      </c>
      <c r="E30" s="226">
        <f>SUMIF(WN_Industrial_Sales!A:A,'WN Billed Sales'!B30,WN_Industrial_Sales!BK:BK)</f>
        <v>0</v>
      </c>
      <c r="F30" s="226">
        <v>0</v>
      </c>
      <c r="G30" s="226">
        <v>0</v>
      </c>
      <c r="H30" s="226">
        <v>0</v>
      </c>
      <c r="I30" s="226">
        <f t="shared" si="2"/>
        <v>0</v>
      </c>
    </row>
    <row r="31" spans="1:10" ht="15" x14ac:dyDescent="0.25">
      <c r="A31" s="5" t="s">
        <v>8</v>
      </c>
      <c r="B31" s="6">
        <v>2018</v>
      </c>
      <c r="C31" s="226">
        <f>SUMIF(WN_Residential_Sales!A:A,'WN Billed Sales'!B31,WN_Residential_Sales!M:M)</f>
        <v>0</v>
      </c>
      <c r="D31" s="226">
        <f>SUMIF(WN_Commercial_Sales!A:A,'WN Billed Sales'!B31,WN_Commercial_Sales!BK:BK)</f>
        <v>0</v>
      </c>
      <c r="E31" s="226">
        <f>SUMIF(WN_Industrial_Sales!A:A,'WN Billed Sales'!B31,WN_Industrial_Sales!BK:BK)</f>
        <v>0</v>
      </c>
      <c r="F31" s="226">
        <v>0</v>
      </c>
      <c r="G31" s="226">
        <v>0</v>
      </c>
      <c r="H31" s="226">
        <v>0</v>
      </c>
      <c r="I31" s="226">
        <f t="shared" si="2"/>
        <v>0</v>
      </c>
    </row>
    <row r="32" spans="1:10" x14ac:dyDescent="0.3">
      <c r="A32" s="5" t="s">
        <v>8</v>
      </c>
      <c r="B32" s="6">
        <v>2019</v>
      </c>
      <c r="C32" s="226">
        <f>SUMIF(WN_Residential_Sales!A:A,'WN Billed Sales'!B32,WN_Residential_Sales!M:M)</f>
        <v>0</v>
      </c>
      <c r="D32" s="226">
        <f>SUMIF(WN_Commercial_Sales!A:A,'WN Billed Sales'!B32,WN_Commercial_Sales!BK:BK)</f>
        <v>0</v>
      </c>
      <c r="E32" s="226">
        <f>SUMIF(WN_Industrial_Sales!A:A,'WN Billed Sales'!B32,WN_Industrial_Sales!BK:BK)</f>
        <v>0</v>
      </c>
      <c r="F32" s="226">
        <v>0</v>
      </c>
      <c r="G32" s="226">
        <v>0</v>
      </c>
      <c r="H32" s="226">
        <v>0</v>
      </c>
      <c r="I32" s="226">
        <f t="shared" si="2"/>
        <v>0</v>
      </c>
    </row>
    <row r="33" spans="1:11" x14ac:dyDescent="0.3">
      <c r="A33" s="5" t="s">
        <v>8</v>
      </c>
      <c r="B33" s="6">
        <v>2020</v>
      </c>
      <c r="C33" s="226">
        <f>SUMIF(WN_Residential_Sales!A:A,'WN Billed Sales'!B33,WN_Residential_Sales!M:M)</f>
        <v>0</v>
      </c>
      <c r="D33" s="226">
        <f>SUMIF(WN_Commercial_Sales!A:A,'WN Billed Sales'!B33,WN_Commercial_Sales!BK:BK)</f>
        <v>0</v>
      </c>
      <c r="E33" s="226">
        <f>SUMIF(WN_Industrial_Sales!A:A,'WN Billed Sales'!B33,WN_Industrial_Sales!BK:BK)</f>
        <v>0</v>
      </c>
      <c r="F33" s="226">
        <v>0</v>
      </c>
      <c r="G33" s="226">
        <v>0</v>
      </c>
      <c r="H33" s="226">
        <v>0</v>
      </c>
      <c r="I33" s="226">
        <f t="shared" si="2"/>
        <v>0</v>
      </c>
    </row>
    <row r="35" spans="1:11" x14ac:dyDescent="0.3">
      <c r="B35">
        <f>B24</f>
        <v>2011</v>
      </c>
      <c r="C35" s="29">
        <f>C8/C7-1</f>
        <v>9.1609167739372666E-3</v>
      </c>
      <c r="D35" s="29">
        <f t="shared" ref="D35:I35" si="3">D8/D7-1</f>
        <v>7.8119145182322658E-3</v>
      </c>
      <c r="E35" s="29">
        <f t="shared" si="3"/>
        <v>-1.385607251623644E-2</v>
      </c>
      <c r="F35" s="29">
        <f t="shared" si="3"/>
        <v>1.5476240344362902E-2</v>
      </c>
      <c r="G35" s="29">
        <f t="shared" si="3"/>
        <v>7.5081678149355735E-3</v>
      </c>
      <c r="H35" s="29">
        <f t="shared" si="3"/>
        <v>-1.7787757116835223E-2</v>
      </c>
      <c r="I35" s="29">
        <f t="shared" si="3"/>
        <v>7.8676432273794283E-3</v>
      </c>
      <c r="K35" s="29">
        <v>1.6694948380846508E-3</v>
      </c>
    </row>
    <row r="36" spans="1:11" x14ac:dyDescent="0.3">
      <c r="B36">
        <f t="shared" ref="B36:B44" si="4">B25</f>
        <v>2012</v>
      </c>
      <c r="C36" s="29">
        <f t="shared" ref="C36:I36" si="5">C9/C8-1</f>
        <v>2.8936359718343851E-2</v>
      </c>
      <c r="D36" s="29">
        <f t="shared" si="5"/>
        <v>1.6455810586867514E-2</v>
      </c>
      <c r="E36" s="29">
        <f t="shared" si="5"/>
        <v>-1.9503508540901215E-2</v>
      </c>
      <c r="F36" s="29">
        <f t="shared" si="5"/>
        <v>8.8249860302895833E-3</v>
      </c>
      <c r="G36" s="29">
        <f t="shared" si="5"/>
        <v>-1.6324394248460217E-2</v>
      </c>
      <c r="H36" s="29">
        <f t="shared" si="5"/>
        <v>-6.5191753613382475E-2</v>
      </c>
      <c r="I36" s="29">
        <f t="shared" si="5"/>
        <v>2.1812984732385354E-2</v>
      </c>
      <c r="K36" s="29">
        <v>1.2641842940033676E-2</v>
      </c>
    </row>
    <row r="37" spans="1:11" x14ac:dyDescent="0.3">
      <c r="B37">
        <f t="shared" si="4"/>
        <v>2013</v>
      </c>
      <c r="C37" s="29">
        <f t="shared" ref="C37:I37" si="6">C10/C9-1</f>
        <v>-3.5626285812928593E-4</v>
      </c>
      <c r="D37" s="29">
        <f t="shared" si="6"/>
        <v>8.3472093523084823E-4</v>
      </c>
      <c r="E37" s="29">
        <f t="shared" si="6"/>
        <v>-2.2569100069275705E-2</v>
      </c>
      <c r="F37" s="29">
        <f t="shared" si="6"/>
        <v>4.5118807993205223E-4</v>
      </c>
      <c r="G37" s="29">
        <f t="shared" si="6"/>
        <v>8.9929930327357743E-2</v>
      </c>
      <c r="H37" s="29">
        <f t="shared" si="6"/>
        <v>8.9494850947526405E-2</v>
      </c>
      <c r="I37" s="29">
        <f t="shared" si="6"/>
        <v>-3.8855363045686708E-4</v>
      </c>
      <c r="K37" s="29">
        <v>3.3544514199856934E-3</v>
      </c>
    </row>
    <row r="38" spans="1:11" x14ac:dyDescent="0.3">
      <c r="B38">
        <f t="shared" si="4"/>
        <v>2014</v>
      </c>
      <c r="C38" s="29">
        <f t="shared" ref="C38:I38" si="7">C11/C10-1</f>
        <v>2.4220015945284334E-2</v>
      </c>
      <c r="D38" s="29">
        <f t="shared" si="7"/>
        <v>7.5123188279861974E-3</v>
      </c>
      <c r="E38" s="29">
        <f t="shared" si="7"/>
        <v>-4.9852030677671744E-3</v>
      </c>
      <c r="F38" s="29">
        <f t="shared" si="7"/>
        <v>1.0005775650481441E-2</v>
      </c>
      <c r="G38" s="29">
        <f t="shared" si="7"/>
        <v>4.0511868001105844E-2</v>
      </c>
      <c r="H38" s="29">
        <f t="shared" si="7"/>
        <v>-0.12949620941622197</v>
      </c>
      <c r="I38" s="29">
        <f t="shared" si="7"/>
        <v>1.596684325817832E-2</v>
      </c>
      <c r="K38" s="29">
        <v>1.5994803698344384E-2</v>
      </c>
    </row>
    <row r="39" spans="1:11" x14ac:dyDescent="0.3">
      <c r="B39">
        <f t="shared" si="4"/>
        <v>2015</v>
      </c>
      <c r="C39" s="29">
        <f t="shared" ref="C39:I39" si="8">C12/C11-1</f>
        <v>2.0850365284106553E-2</v>
      </c>
      <c r="D39" s="29">
        <f t="shared" si="8"/>
        <v>1.7321359603224007E-2</v>
      </c>
      <c r="E39" s="29">
        <f t="shared" si="8"/>
        <v>3.32682044533128E-2</v>
      </c>
      <c r="F39" s="29">
        <f t="shared" si="8"/>
        <v>4.911144966977421E-3</v>
      </c>
      <c r="G39" s="29">
        <f t="shared" si="8"/>
        <v>4.1115522059738119E-3</v>
      </c>
      <c r="H39" s="29">
        <f t="shared" si="8"/>
        <v>-2.7927846497563857E-2</v>
      </c>
      <c r="I39" s="29">
        <f t="shared" si="8"/>
        <v>1.9569636739043439E-2</v>
      </c>
      <c r="K39" s="29">
        <v>6.1295193976984574E-3</v>
      </c>
    </row>
    <row r="40" spans="1:11" x14ac:dyDescent="0.3">
      <c r="B40">
        <f t="shared" si="4"/>
        <v>2016</v>
      </c>
      <c r="C40" s="29">
        <f t="shared" ref="C40:I40" si="9">C13/C12-1</f>
        <v>4.8270427242573799E-3</v>
      </c>
      <c r="D40" s="29">
        <f t="shared" si="9"/>
        <v>-1.5437033095986319E-3</v>
      </c>
      <c r="E40" s="29">
        <f t="shared" si="9"/>
        <v>4.4071138653577702E-2</v>
      </c>
      <c r="F40" s="29">
        <f t="shared" si="9"/>
        <v>6.6528492499964953E-2</v>
      </c>
      <c r="G40" s="29">
        <f t="shared" si="9"/>
        <v>-5.5262903262575103E-3</v>
      </c>
      <c r="H40" s="29">
        <f t="shared" si="9"/>
        <v>-3.5572737952159761E-3</v>
      </c>
      <c r="I40" s="29">
        <f t="shared" si="9"/>
        <v>3.4238990666077829E-3</v>
      </c>
      <c r="K40" s="29">
        <v>1.7307751100563484E-2</v>
      </c>
    </row>
    <row r="41" spans="1:11" x14ac:dyDescent="0.3">
      <c r="B41">
        <f t="shared" si="4"/>
        <v>2017</v>
      </c>
      <c r="C41" s="29">
        <f t="shared" ref="C41:I41" si="10">C14/C13-1</f>
        <v>-3.5867435439355111E-3</v>
      </c>
      <c r="D41" s="29">
        <f t="shared" si="10"/>
        <v>-3.1393287238679068E-4</v>
      </c>
      <c r="E41" s="29">
        <f t="shared" si="10"/>
        <v>2.5934356575625817E-2</v>
      </c>
      <c r="F41" s="29">
        <f t="shared" si="10"/>
        <v>2.1847695625714314E-2</v>
      </c>
      <c r="G41" s="29">
        <f t="shared" si="10"/>
        <v>-7.1976450824351446E-4</v>
      </c>
      <c r="H41" s="29">
        <f t="shared" si="10"/>
        <v>-1.6024124282964181E-2</v>
      </c>
      <c r="I41" s="29">
        <f t="shared" si="10"/>
        <v>-1.1877758010996331E-3</v>
      </c>
      <c r="K41" s="29">
        <v>1.9016122666377644E-3</v>
      </c>
    </row>
    <row r="42" spans="1:11" x14ac:dyDescent="0.3">
      <c r="B42">
        <f t="shared" si="4"/>
        <v>2018</v>
      </c>
      <c r="C42" s="29">
        <f t="shared" ref="C42:I42" si="11">C15/C14-1</f>
        <v>6.4408114106093706E-3</v>
      </c>
      <c r="D42" s="29">
        <f t="shared" si="11"/>
        <v>3.6771461123021876E-3</v>
      </c>
      <c r="E42" s="29">
        <f t="shared" si="11"/>
        <v>1.9689526356251097E-2</v>
      </c>
      <c r="F42" s="29">
        <f t="shared" si="11"/>
        <v>2.122065138816831E-2</v>
      </c>
      <c r="G42" s="29">
        <f t="shared" si="11"/>
        <v>3.6014147117069406E-4</v>
      </c>
      <c r="H42" s="29">
        <f t="shared" si="11"/>
        <v>5.7707974477574364E-3</v>
      </c>
      <c r="I42" s="29">
        <f t="shared" si="11"/>
        <v>5.7102014896415199E-3</v>
      </c>
      <c r="K42" s="29">
        <v>5.8811627499160135E-3</v>
      </c>
    </row>
    <row r="43" spans="1:11" x14ac:dyDescent="0.3">
      <c r="B43">
        <f t="shared" si="4"/>
        <v>2019</v>
      </c>
      <c r="C43" s="29">
        <f t="shared" ref="C43:I43" si="12">C16/C15-1</f>
        <v>6.4291307967947464E-3</v>
      </c>
      <c r="D43" s="29">
        <f t="shared" si="12"/>
        <v>3.9751514361217044E-3</v>
      </c>
      <c r="E43" s="29">
        <f t="shared" si="12"/>
        <v>1.474851038653413E-2</v>
      </c>
      <c r="F43" s="29">
        <f t="shared" si="12"/>
        <v>2.0624259584024696E-2</v>
      </c>
      <c r="G43" s="29">
        <f t="shared" si="12"/>
        <v>-1.8000590799305272E-4</v>
      </c>
      <c r="H43" s="29">
        <f t="shared" si="12"/>
        <v>-5.2123497955718356E-3</v>
      </c>
      <c r="I43" s="29">
        <f t="shared" si="12"/>
        <v>5.6839998110640444E-3</v>
      </c>
      <c r="K43" s="29">
        <v>7.642512737145335E-3</v>
      </c>
    </row>
    <row r="44" spans="1:11" x14ac:dyDescent="0.3">
      <c r="B44">
        <f t="shared" si="4"/>
        <v>2020</v>
      </c>
      <c r="C44" s="29">
        <f>C17/C16-1</f>
        <v>1.2284541214545364E-2</v>
      </c>
      <c r="D44" s="29">
        <f t="shared" ref="D44:I44" si="13">D17/D16-1</f>
        <v>8.5674635374504149E-3</v>
      </c>
      <c r="E44" s="29">
        <f t="shared" si="13"/>
        <v>1.1417615812462811E-2</v>
      </c>
      <c r="F44" s="29">
        <f t="shared" si="13"/>
        <v>2.0056341844019387E-2</v>
      </c>
      <c r="G44" s="29">
        <f t="shared" si="13"/>
        <v>9.0019157976906072E-5</v>
      </c>
      <c r="H44" s="29">
        <f t="shared" si="13"/>
        <v>2.6850854421889281E-4</v>
      </c>
      <c r="I44" s="29">
        <f t="shared" si="13"/>
        <v>1.0680350638670788E-2</v>
      </c>
      <c r="K44" s="29">
        <v>4.6780884093615693E-3</v>
      </c>
    </row>
    <row r="45" spans="1:11" x14ac:dyDescent="0.3">
      <c r="C45" s="29"/>
      <c r="D45" s="29"/>
      <c r="E45" s="29"/>
      <c r="F45" s="29"/>
      <c r="G45" s="29"/>
      <c r="H45" s="29"/>
      <c r="I45" s="29"/>
    </row>
    <row r="46" spans="1:11" x14ac:dyDescent="0.3">
      <c r="C46" s="29"/>
      <c r="D46" s="29"/>
      <c r="E46" s="29"/>
      <c r="F46" s="29"/>
      <c r="G46" s="29"/>
      <c r="H46" s="29"/>
      <c r="I46" s="29"/>
    </row>
    <row r="47" spans="1:11" x14ac:dyDescent="0.3">
      <c r="B47">
        <f>B23</f>
        <v>2010</v>
      </c>
      <c r="C47" s="29">
        <f>C7/$I7</f>
        <v>0.52296698620009407</v>
      </c>
      <c r="D47" s="29">
        <f t="shared" ref="D47:H47" si="14">D7/$I7</f>
        <v>0.44048545529489835</v>
      </c>
      <c r="E47" s="29">
        <f t="shared" si="14"/>
        <v>3.1168839649303431E-2</v>
      </c>
      <c r="F47" s="29">
        <f t="shared" si="14"/>
        <v>4.2930508800466168E-3</v>
      </c>
      <c r="G47" s="29">
        <f t="shared" si="14"/>
        <v>8.1042624487069506E-4</v>
      </c>
      <c r="H47" s="29">
        <f t="shared" si="14"/>
        <v>2.7524173078702374E-4</v>
      </c>
      <c r="I47" s="29">
        <f>SUM(E47:H47)</f>
        <v>3.6547558505007766E-2</v>
      </c>
    </row>
    <row r="48" spans="1:11" x14ac:dyDescent="0.3">
      <c r="B48">
        <f t="shared" ref="B48:B57" si="15">B24</f>
        <v>2011</v>
      </c>
      <c r="C48" s="29">
        <f t="shared" ref="C48:H48" si="16">C8/$I8</f>
        <v>0.52363804591068253</v>
      </c>
      <c r="D48" s="29">
        <f t="shared" si="16"/>
        <v>0.44046109923387528</v>
      </c>
      <c r="E48" s="29">
        <f t="shared" si="16"/>
        <v>3.0497022256265986E-2</v>
      </c>
      <c r="F48" s="29">
        <f t="shared" si="16"/>
        <v>4.3254599912711722E-3</v>
      </c>
      <c r="G48" s="29">
        <f t="shared" si="16"/>
        <v>8.1013719073686331E-4</v>
      </c>
      <c r="H48" s="29">
        <f t="shared" si="16"/>
        <v>2.682354171681406E-4</v>
      </c>
      <c r="I48" s="29">
        <f t="shared" ref="I48:I57" si="17">SUM(E48:H48)</f>
        <v>3.5900854855442164E-2</v>
      </c>
    </row>
    <row r="49" spans="2:9" x14ac:dyDescent="0.3">
      <c r="B49">
        <f t="shared" si="15"/>
        <v>2012</v>
      </c>
      <c r="C49" s="29">
        <f t="shared" ref="C49:H49" si="18">C9/$I9</f>
        <v>0.52728848900904779</v>
      </c>
      <c r="D49" s="29">
        <f t="shared" si="18"/>
        <v>0.43815184416648151</v>
      </c>
      <c r="E49" s="29">
        <f t="shared" si="18"/>
        <v>2.926389052498711E-2</v>
      </c>
      <c r="F49" s="29">
        <f t="shared" si="18"/>
        <v>4.2704801959544099E-3</v>
      </c>
      <c r="G49" s="29">
        <f t="shared" si="18"/>
        <v>7.7990023981604369E-4</v>
      </c>
      <c r="H49" s="29">
        <f t="shared" si="18"/>
        <v>2.453958637131665E-4</v>
      </c>
      <c r="I49" s="29">
        <f t="shared" si="17"/>
        <v>3.4559666824470731E-2</v>
      </c>
    </row>
    <row r="50" spans="2:9" x14ac:dyDescent="0.3">
      <c r="B50">
        <f t="shared" si="15"/>
        <v>2013</v>
      </c>
      <c r="C50" s="29">
        <f t="shared" ref="C50:H50" si="19">C10/$I10</f>
        <v>0.52730552217989768</v>
      </c>
      <c r="D50" s="29">
        <f t="shared" si="19"/>
        <v>0.43868803251128752</v>
      </c>
      <c r="E50" s="29">
        <f t="shared" si="19"/>
        <v>2.8614549138263907E-2</v>
      </c>
      <c r="F50" s="29">
        <f t="shared" si="19"/>
        <v>4.2740676902322684E-3</v>
      </c>
      <c r="G50" s="29">
        <f t="shared" si="19"/>
        <v>8.5036702724064527E-4</v>
      </c>
      <c r="H50" s="29">
        <f t="shared" si="19"/>
        <v>2.6746145307791653E-4</v>
      </c>
      <c r="I50" s="29">
        <f t="shared" si="17"/>
        <v>3.4006445308814741E-2</v>
      </c>
    </row>
    <row r="51" spans="2:9" x14ac:dyDescent="0.3">
      <c r="B51">
        <f t="shared" si="15"/>
        <v>2014</v>
      </c>
      <c r="C51" s="29">
        <f t="shared" ref="C51:H51" si="20">C11/$I11</f>
        <v>0.53158907096133101</v>
      </c>
      <c r="D51" s="29">
        <f t="shared" si="20"/>
        <v>0.43503742254038996</v>
      </c>
      <c r="E51" s="29">
        <f t="shared" si="20"/>
        <v>2.8024437991311251E-2</v>
      </c>
      <c r="F51" s="29">
        <f t="shared" si="20"/>
        <v>4.2489900938220936E-3</v>
      </c>
      <c r="G51" s="29">
        <f t="shared" si="20"/>
        <v>8.7091128009958148E-4</v>
      </c>
      <c r="H51" s="29">
        <f t="shared" si="20"/>
        <v>2.2916713304609845E-4</v>
      </c>
      <c r="I51" s="29">
        <f t="shared" si="17"/>
        <v>3.3373506498279026E-2</v>
      </c>
    </row>
    <row r="52" spans="2:9" x14ac:dyDescent="0.3">
      <c r="B52">
        <f t="shared" si="15"/>
        <v>2015</v>
      </c>
      <c r="C52" s="29">
        <f t="shared" ref="C52:H52" si="21">C12/$I12</f>
        <v>0.53225682456333245</v>
      </c>
      <c r="D52" s="276">
        <f t="shared" si="21"/>
        <v>0.43407811122404705</v>
      </c>
      <c r="E52" s="29">
        <f t="shared" si="21"/>
        <v>2.8400964172206708E-2</v>
      </c>
      <c r="F52" s="29">
        <f t="shared" si="21"/>
        <v>4.1879017835335618E-3</v>
      </c>
      <c r="G52" s="29">
        <f t="shared" si="21"/>
        <v>8.5770706166910578E-4</v>
      </c>
      <c r="H52" s="29">
        <f t="shared" si="21"/>
        <v>2.184911952111388E-4</v>
      </c>
      <c r="I52" s="29">
        <f t="shared" si="17"/>
        <v>3.366506421262052E-2</v>
      </c>
    </row>
    <row r="53" spans="2:9" x14ac:dyDescent="0.3">
      <c r="B53">
        <f t="shared" si="15"/>
        <v>2016</v>
      </c>
      <c r="C53" s="29">
        <f t="shared" ref="C53:H53" si="22">C13/$I13</f>
        <v>0.53300110899618425</v>
      </c>
      <c r="D53" s="29">
        <f t="shared" si="22"/>
        <v>0.43192914162228485</v>
      </c>
      <c r="E53" s="29">
        <f t="shared" si="22"/>
        <v>2.955144583432626E-2</v>
      </c>
      <c r="F53" s="29">
        <f t="shared" si="22"/>
        <v>4.4512758566790664E-3</v>
      </c>
      <c r="G53" s="29">
        <f t="shared" si="22"/>
        <v>8.5005661537947944E-4</v>
      </c>
      <c r="H53" s="29">
        <f t="shared" si="22"/>
        <v>2.1697107514625464E-4</v>
      </c>
      <c r="I53" s="29">
        <f t="shared" si="17"/>
        <v>3.5069749381531061E-2</v>
      </c>
    </row>
    <row r="54" spans="2:9" x14ac:dyDescent="0.3">
      <c r="B54">
        <f t="shared" si="15"/>
        <v>2017</v>
      </c>
      <c r="C54" s="29">
        <f t="shared" ref="C54:H54" si="23">C14/$I14</f>
        <v>0.53172093597026515</v>
      </c>
      <c r="D54" s="29">
        <f t="shared" si="23"/>
        <v>0.43230702869351528</v>
      </c>
      <c r="E54" s="29">
        <f t="shared" si="23"/>
        <v>3.035389719247325E-2</v>
      </c>
      <c r="F54" s="29">
        <f t="shared" si="23"/>
        <v>4.5539350305709731E-3</v>
      </c>
      <c r="G54" s="29">
        <f t="shared" si="23"/>
        <v>8.5045492457707023E-4</v>
      </c>
      <c r="H54" s="29">
        <f t="shared" si="23"/>
        <v>2.1374818859824855E-4</v>
      </c>
      <c r="I54" s="29">
        <f t="shared" si="17"/>
        <v>3.5972035336219538E-2</v>
      </c>
    </row>
    <row r="55" spans="2:9" ht="15" x14ac:dyDescent="0.25">
      <c r="B55">
        <f t="shared" si="15"/>
        <v>2018</v>
      </c>
      <c r="C55" s="29">
        <f t="shared" ref="C55:H55" si="24">C15/$I15</f>
        <v>0.53210721085385559</v>
      </c>
      <c r="D55" s="29">
        <f t="shared" si="24"/>
        <v>0.43143311478864965</v>
      </c>
      <c r="E55" s="29">
        <f t="shared" si="24"/>
        <v>3.077581494690464E-2</v>
      </c>
      <c r="F55" s="29">
        <f t="shared" si="24"/>
        <v>4.6241675697539257E-3</v>
      </c>
      <c r="G55" s="29">
        <f t="shared" si="24"/>
        <v>8.4593077350178817E-4</v>
      </c>
      <c r="H55" s="29">
        <f t="shared" si="24"/>
        <v>2.137610673343541E-4</v>
      </c>
      <c r="I55" s="29">
        <f t="shared" si="17"/>
        <v>3.6459674357494705E-2</v>
      </c>
    </row>
    <row r="56" spans="2:9" ht="15" x14ac:dyDescent="0.25">
      <c r="B56">
        <f t="shared" si="15"/>
        <v>2019</v>
      </c>
      <c r="C56" s="29">
        <f t="shared" ref="C56:H56" si="25">C16/$I16</f>
        <v>0.53250145951507766</v>
      </c>
      <c r="D56" s="29">
        <f t="shared" si="25"/>
        <v>0.43070002787741174</v>
      </c>
      <c r="E56" s="29">
        <f t="shared" si="25"/>
        <v>3.1053205956513358E-2</v>
      </c>
      <c r="F56" s="29">
        <f t="shared" si="25"/>
        <v>4.6928633675778972E-3</v>
      </c>
      <c r="G56" s="29">
        <f t="shared" si="25"/>
        <v>8.4099826697421815E-4</v>
      </c>
      <c r="H56" s="29">
        <f t="shared" si="25"/>
        <v>2.1144501644520766E-4</v>
      </c>
      <c r="I56" s="29">
        <f t="shared" si="17"/>
        <v>3.6798512607510686E-2</v>
      </c>
    </row>
    <row r="57" spans="2:9" x14ac:dyDescent="0.3">
      <c r="B57">
        <f t="shared" si="15"/>
        <v>2020</v>
      </c>
      <c r="C57" s="29">
        <f t="shared" ref="C57:H57" si="26">C17/$I17</f>
        <v>0.53334666623395144</v>
      </c>
      <c r="D57" s="29">
        <f t="shared" si="26"/>
        <v>0.4297996239734253</v>
      </c>
      <c r="E57" s="29">
        <f t="shared" si="26"/>
        <v>3.107585846704437E-2</v>
      </c>
      <c r="F57" s="29">
        <f t="shared" si="26"/>
        <v>4.7363986412522182E-3</v>
      </c>
      <c r="G57" s="29">
        <f t="shared" si="26"/>
        <v>8.3218593534402677E-4</v>
      </c>
      <c r="H57" s="29">
        <f t="shared" si="26"/>
        <v>2.0926674898260678E-4</v>
      </c>
      <c r="I57" s="29">
        <f t="shared" si="17"/>
        <v>3.6853709792623215E-2</v>
      </c>
    </row>
  </sheetData>
  <mergeCells count="2">
    <mergeCell ref="C4:I4"/>
    <mergeCell ref="C20:I20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209"/>
  <sheetViews>
    <sheetView zoomScale="85" zoomScaleNormal="85" workbookViewId="0">
      <pane xSplit="2" ySplit="16" topLeftCell="C17" activePane="bottomRight" state="frozen"/>
      <selection pane="topRight" activeCell="C1" sqref="C1"/>
      <selection pane="bottomLeft" activeCell="A11" sqref="A11"/>
      <selection pane="bottomRight" activeCell="A2" sqref="A1:A2"/>
    </sheetView>
  </sheetViews>
  <sheetFormatPr defaultRowHeight="14.4" x14ac:dyDescent="0.3"/>
  <cols>
    <col min="1" max="1" width="31.109375" customWidth="1"/>
    <col min="2" max="2" width="10.88671875" bestFit="1" customWidth="1"/>
    <col min="3" max="3" width="13.109375" customWidth="1"/>
    <col min="4" max="4" width="12.44140625" customWidth="1"/>
    <col min="5" max="5" width="6" customWidth="1"/>
    <col min="6" max="6" width="14.109375" customWidth="1"/>
    <col min="7" max="7" width="11.5546875" customWidth="1"/>
    <col min="8" max="8" width="3.109375" customWidth="1"/>
    <col min="9" max="9" width="15.109375" customWidth="1"/>
    <col min="10" max="10" width="14.33203125" customWidth="1"/>
    <col min="11" max="11" width="10.33203125" bestFit="1" customWidth="1"/>
    <col min="12" max="12" width="12.88671875" customWidth="1"/>
    <col min="13" max="13" width="10.5546875" customWidth="1"/>
    <col min="14" max="14" width="11.88671875" customWidth="1"/>
    <col min="15" max="15" width="12.33203125" customWidth="1"/>
    <col min="17" max="17" width="10.109375" customWidth="1"/>
  </cols>
  <sheetData>
    <row r="1" spans="1:16" x14ac:dyDescent="0.3">
      <c r="A1" s="277" t="s">
        <v>113</v>
      </c>
    </row>
    <row r="2" spans="1:16" x14ac:dyDescent="0.3">
      <c r="A2" s="277" t="s">
        <v>111</v>
      </c>
    </row>
    <row r="4" spans="1:16" x14ac:dyDescent="0.3">
      <c r="A4" s="7" t="s">
        <v>9</v>
      </c>
      <c r="B4" s="7" t="s">
        <v>10</v>
      </c>
      <c r="C4" s="7" t="s">
        <v>11</v>
      </c>
      <c r="D4" s="7" t="s">
        <v>12</v>
      </c>
      <c r="E4" s="8" t="s">
        <v>13</v>
      </c>
    </row>
    <row r="5" spans="1:16" x14ac:dyDescent="0.3">
      <c r="A5" s="9" t="s">
        <v>14</v>
      </c>
      <c r="B5" s="10">
        <v>0.75136408321374937</v>
      </c>
      <c r="C5" s="11">
        <v>0.14791025998429436</v>
      </c>
      <c r="D5" s="11">
        <v>5.0798645292999414</v>
      </c>
      <c r="E5" s="12">
        <v>1.840576582143927E-6</v>
      </c>
    </row>
    <row r="6" spans="1:16" x14ac:dyDescent="0.3">
      <c r="A6" s="192" t="s">
        <v>15</v>
      </c>
      <c r="B6" s="193">
        <v>2.0948612997249484E-3</v>
      </c>
      <c r="C6" s="11">
        <v>5.3682025587715505E-5</v>
      </c>
      <c r="D6" s="11">
        <v>39.023514422010422</v>
      </c>
      <c r="E6" s="12">
        <v>3.9754782797129288E-37</v>
      </c>
    </row>
    <row r="7" spans="1:16" x14ac:dyDescent="0.3">
      <c r="A7" s="194" t="s">
        <v>29</v>
      </c>
      <c r="B7" s="193">
        <v>1.8517955772816676E-3</v>
      </c>
      <c r="C7" s="11">
        <v>1.6587916260738127E-4</v>
      </c>
      <c r="D7" s="11">
        <v>11.163521374078041</v>
      </c>
      <c r="E7" s="12">
        <v>2.6554397748029839E-16</v>
      </c>
    </row>
    <row r="8" spans="1:16" x14ac:dyDescent="0.3">
      <c r="A8" s="13" t="s">
        <v>16</v>
      </c>
      <c r="B8" s="10">
        <v>1.5973041164971915E-2</v>
      </c>
      <c r="C8" s="11">
        <v>4.7783044904933696E-3</v>
      </c>
      <c r="D8" s="11">
        <v>3.3428261419402903</v>
      </c>
      <c r="E8" s="12">
        <v>1.112100849046361E-3</v>
      </c>
    </row>
    <row r="9" spans="1:16" x14ac:dyDescent="0.3">
      <c r="A9" s="13" t="s">
        <v>30</v>
      </c>
      <c r="B9" s="10">
        <v>-3.6100526055958392E-2</v>
      </c>
      <c r="C9" s="11">
        <v>1.4223284411123355E-2</v>
      </c>
      <c r="D9" s="11">
        <v>-2.5381286777705072</v>
      </c>
      <c r="E9" s="12">
        <v>1.2407998993257471E-2</v>
      </c>
    </row>
    <row r="10" spans="1:16" x14ac:dyDescent="0.3">
      <c r="A10" s="13" t="s">
        <v>31</v>
      </c>
      <c r="B10" s="10">
        <v>-5.9042638125449808E-3</v>
      </c>
      <c r="C10" s="11">
        <v>3.4245656946517043E-3</v>
      </c>
      <c r="D10" s="11">
        <v>-1.7240912684974714</v>
      </c>
      <c r="E10" s="12">
        <v>8.7251578055624626E-2</v>
      </c>
    </row>
    <row r="11" spans="1:16" x14ac:dyDescent="0.3">
      <c r="A11" s="13"/>
      <c r="B11" s="10"/>
      <c r="C11" s="11"/>
      <c r="D11" s="11"/>
      <c r="E11" s="12"/>
    </row>
    <row r="12" spans="1:16" x14ac:dyDescent="0.3">
      <c r="A12" s="13"/>
      <c r="B12" s="10"/>
      <c r="C12" s="11"/>
      <c r="D12" s="11"/>
      <c r="E12" s="12"/>
    </row>
    <row r="13" spans="1:16" x14ac:dyDescent="0.3">
      <c r="A13" s="13"/>
      <c r="B13" s="10"/>
      <c r="C13" s="11"/>
      <c r="D13" s="11"/>
      <c r="E13" s="12"/>
    </row>
    <row r="14" spans="1:16" ht="15" thickBot="1" x14ac:dyDescent="0.35"/>
    <row r="15" spans="1:16" s="14" customFormat="1" ht="17.399999999999999" x14ac:dyDescent="0.3">
      <c r="B15" s="15"/>
      <c r="C15" s="281" t="s">
        <v>18</v>
      </c>
      <c r="D15" s="282"/>
      <c r="E15" s="55"/>
      <c r="F15" s="281" t="s">
        <v>19</v>
      </c>
      <c r="G15" s="282"/>
      <c r="H15" s="15"/>
      <c r="I15" s="281" t="s">
        <v>20</v>
      </c>
      <c r="J15" s="283"/>
      <c r="K15" s="282"/>
      <c r="L15" s="55"/>
      <c r="M15" s="15"/>
    </row>
    <row r="16" spans="1:16" s="2" customFormat="1" ht="24.6" thickBot="1" x14ac:dyDescent="0.3">
      <c r="A16" s="16" t="s">
        <v>21</v>
      </c>
      <c r="B16" s="16" t="s">
        <v>22</v>
      </c>
      <c r="C16" s="214" t="s">
        <v>15</v>
      </c>
      <c r="D16" s="215" t="s">
        <v>29</v>
      </c>
      <c r="E16" s="17"/>
      <c r="F16" s="214" t="s">
        <v>15</v>
      </c>
      <c r="G16" s="215" t="s">
        <v>29</v>
      </c>
      <c r="H16" s="17"/>
      <c r="I16" s="214" t="s">
        <v>15</v>
      </c>
      <c r="J16" s="216" t="s">
        <v>29</v>
      </c>
      <c r="K16" s="217" t="s">
        <v>23</v>
      </c>
      <c r="L16" s="18" t="s">
        <v>24</v>
      </c>
      <c r="M16" s="18" t="s">
        <v>25</v>
      </c>
      <c r="N16" s="19" t="s">
        <v>26</v>
      </c>
      <c r="O16" s="210" t="s">
        <v>27</v>
      </c>
      <c r="P16" s="20" t="s">
        <v>28</v>
      </c>
    </row>
    <row r="17" spans="1:16" s="2" customFormat="1" x14ac:dyDescent="0.3">
      <c r="A17" s="16">
        <v>2006</v>
      </c>
      <c r="B17" s="21">
        <v>1</v>
      </c>
      <c r="C17" s="30">
        <f t="shared" ref="C17:D17" si="0">+C29</f>
        <v>34.661127124401681</v>
      </c>
      <c r="D17" s="30">
        <f t="shared" si="0"/>
        <v>84.711434828629194</v>
      </c>
      <c r="E17"/>
      <c r="F17" s="30">
        <v>23.954984268239556</v>
      </c>
      <c r="G17" s="30">
        <v>73.66010698567797</v>
      </c>
      <c r="H17"/>
      <c r="I17" s="22">
        <f t="shared" ref="I17:I52" si="1">+$B$6*(F17-C17)</f>
        <v>-2.2427884338700757E-2</v>
      </c>
      <c r="J17" s="22">
        <f t="shared" ref="J17:J52" si="2">+$B$7*(G17-D17)</f>
        <v>-2.0464800022666828E-2</v>
      </c>
      <c r="K17" s="23">
        <f t="shared" ref="K17:K52" si="3">SUM(I17:J17)</f>
        <v>-4.2892684361367589E-2</v>
      </c>
      <c r="L17" s="24">
        <v>3872326</v>
      </c>
      <c r="M17" s="25">
        <f t="shared" ref="M17:M52" si="4">+L17*K17</f>
        <v>-166094.45686231711</v>
      </c>
      <c r="N17" s="26">
        <v>4154739.5929999999</v>
      </c>
      <c r="O17" s="211">
        <f t="shared" ref="O17:O52" si="5">+N17-M17</f>
        <v>4320834.0498623168</v>
      </c>
      <c r="P17" s="26">
        <f t="shared" ref="P17:P52" si="6">+O17/L17*1000</f>
        <v>1115.8239388580189</v>
      </c>
    </row>
    <row r="18" spans="1:16" s="2" customFormat="1" x14ac:dyDescent="0.3">
      <c r="A18" s="16">
        <v>2006</v>
      </c>
      <c r="B18" s="21">
        <v>2</v>
      </c>
      <c r="C18" s="30">
        <f t="shared" ref="C18:D18" si="7">+C30</f>
        <v>30.798265729077841</v>
      </c>
      <c r="D18" s="30">
        <f t="shared" si="7"/>
        <v>80.980530904111944</v>
      </c>
      <c r="E18"/>
      <c r="F18" s="30">
        <v>25.119705216573117</v>
      </c>
      <c r="G18" s="30">
        <v>84.502803816518536</v>
      </c>
      <c r="H18"/>
      <c r="I18" s="22">
        <f t="shared" si="1"/>
        <v>-1.1895796655792415E-2</v>
      </c>
      <c r="J18" s="22">
        <f t="shared" si="2"/>
        <v>6.5225294011735458E-3</v>
      </c>
      <c r="K18" s="23">
        <f t="shared" si="3"/>
        <v>-5.3732672546188695E-3</v>
      </c>
      <c r="L18" s="24">
        <v>3879506</v>
      </c>
      <c r="M18" s="25">
        <f t="shared" si="4"/>
        <v>-20845.622553897432</v>
      </c>
      <c r="N18" s="26">
        <v>3662361.5239999997</v>
      </c>
      <c r="O18" s="211">
        <f t="shared" si="5"/>
        <v>3683207.1465538973</v>
      </c>
      <c r="P18" s="26">
        <f t="shared" si="6"/>
        <v>949.40106976349489</v>
      </c>
    </row>
    <row r="19" spans="1:16" s="2" customFormat="1" x14ac:dyDescent="0.3">
      <c r="A19" s="16">
        <v>2006</v>
      </c>
      <c r="B19" s="21">
        <v>3</v>
      </c>
      <c r="C19" s="30">
        <f t="shared" ref="C19:D19" si="8">+C31</f>
        <v>50.906388729186801</v>
      </c>
      <c r="D19" s="30">
        <f t="shared" si="8"/>
        <v>43.541291222508221</v>
      </c>
      <c r="E19"/>
      <c r="F19" s="30">
        <v>37.690401514439003</v>
      </c>
      <c r="G19" s="30">
        <v>58.424515355346983</v>
      </c>
      <c r="H19"/>
      <c r="I19" s="22">
        <f t="shared" si="1"/>
        <v>-2.7685660153834873E-2</v>
      </c>
      <c r="J19" s="22">
        <f t="shared" si="2"/>
        <v>2.7560688624882604E-2</v>
      </c>
      <c r="K19" s="23">
        <f t="shared" si="3"/>
        <v>-1.249715289522689E-4</v>
      </c>
      <c r="L19" s="24">
        <v>3890134</v>
      </c>
      <c r="M19" s="25">
        <f t="shared" si="4"/>
        <v>-486.15599380920565</v>
      </c>
      <c r="N19" s="26">
        <v>3556451.9299999997</v>
      </c>
      <c r="O19" s="211">
        <f t="shared" si="5"/>
        <v>3556938.0859938087</v>
      </c>
      <c r="P19" s="26">
        <f t="shared" si="6"/>
        <v>914.34847385560727</v>
      </c>
    </row>
    <row r="20" spans="1:16" s="2" customFormat="1" x14ac:dyDescent="0.3">
      <c r="A20" s="16">
        <v>2006</v>
      </c>
      <c r="B20" s="21">
        <v>4</v>
      </c>
      <c r="C20" s="30">
        <f t="shared" ref="C20:D20" si="9">+C32</f>
        <v>92.25873715316439</v>
      </c>
      <c r="D20" s="30">
        <f t="shared" si="9"/>
        <v>14.56695045838303</v>
      </c>
      <c r="E20"/>
      <c r="F20" s="30">
        <v>91.642283043448316</v>
      </c>
      <c r="G20" s="30">
        <v>10.049095989247622</v>
      </c>
      <c r="H20"/>
      <c r="I20" s="22">
        <f t="shared" si="1"/>
        <v>-1.2913858575006E-3</v>
      </c>
      <c r="J20" s="22">
        <f t="shared" si="2"/>
        <v>-8.3661429247471643E-3</v>
      </c>
      <c r="K20" s="23">
        <f t="shared" si="3"/>
        <v>-9.6575287822477651E-3</v>
      </c>
      <c r="L20" s="24">
        <v>3898256</v>
      </c>
      <c r="M20" s="25">
        <f t="shared" si="4"/>
        <v>-37647.519520570044</v>
      </c>
      <c r="N20" s="26">
        <v>3819200.2560000001</v>
      </c>
      <c r="O20" s="211">
        <f t="shared" si="5"/>
        <v>3856847.7755205701</v>
      </c>
      <c r="P20" s="26">
        <f t="shared" si="6"/>
        <v>989.3777564943324</v>
      </c>
    </row>
    <row r="21" spans="1:16" s="2" customFormat="1" x14ac:dyDescent="0.3">
      <c r="A21" s="16">
        <v>2006</v>
      </c>
      <c r="B21" s="21">
        <v>5</v>
      </c>
      <c r="C21" s="30">
        <f t="shared" ref="C21:D21" si="10">+C33</f>
        <v>161.65050003731275</v>
      </c>
      <c r="D21" s="30">
        <f t="shared" si="10"/>
        <v>0</v>
      </c>
      <c r="E21"/>
      <c r="F21" s="30">
        <v>162.93276353971618</v>
      </c>
      <c r="G21" s="30">
        <v>0</v>
      </c>
      <c r="H21"/>
      <c r="I21" s="22">
        <f t="shared" si="1"/>
        <v>2.6861641872347017E-3</v>
      </c>
      <c r="J21" s="22">
        <f t="shared" si="2"/>
        <v>0</v>
      </c>
      <c r="K21" s="23">
        <f t="shared" si="3"/>
        <v>2.6861641872347017E-3</v>
      </c>
      <c r="L21" s="24">
        <v>3895260</v>
      </c>
      <c r="M21" s="25">
        <f t="shared" si="4"/>
        <v>10463.307911967844</v>
      </c>
      <c r="N21" s="26">
        <v>4421975.0360000003</v>
      </c>
      <c r="O21" s="211">
        <f t="shared" si="5"/>
        <v>4411511.7280880325</v>
      </c>
      <c r="P21" s="26">
        <f t="shared" si="6"/>
        <v>1132.5333169257076</v>
      </c>
    </row>
    <row r="22" spans="1:16" s="2" customFormat="1" x14ac:dyDescent="0.3">
      <c r="A22" s="16">
        <v>2006</v>
      </c>
      <c r="B22" s="21">
        <v>6</v>
      </c>
      <c r="C22" s="30">
        <f t="shared" ref="C22:D22" si="11">+C34</f>
        <v>239.83482026903096</v>
      </c>
      <c r="D22" s="30">
        <f t="shared" si="11"/>
        <v>0</v>
      </c>
      <c r="E22"/>
      <c r="F22" s="30">
        <v>236.76759169222848</v>
      </c>
      <c r="G22" s="30">
        <v>0</v>
      </c>
      <c r="H22"/>
      <c r="I22" s="22">
        <f t="shared" si="1"/>
        <v>-6.4254184429539422E-3</v>
      </c>
      <c r="J22" s="22">
        <f t="shared" si="2"/>
        <v>0</v>
      </c>
      <c r="K22" s="23">
        <f t="shared" si="3"/>
        <v>-6.4254184429539422E-3</v>
      </c>
      <c r="L22" s="24">
        <v>3900600</v>
      </c>
      <c r="M22" s="25">
        <f t="shared" si="4"/>
        <v>-25062.987178586147</v>
      </c>
      <c r="N22" s="26">
        <v>5205314.8929999992</v>
      </c>
      <c r="O22" s="211">
        <f t="shared" si="5"/>
        <v>5230377.8801785856</v>
      </c>
      <c r="P22" s="26">
        <f t="shared" si="6"/>
        <v>1340.9162385731902</v>
      </c>
    </row>
    <row r="23" spans="1:16" s="2" customFormat="1" x14ac:dyDescent="0.3">
      <c r="A23" s="16">
        <v>2006</v>
      </c>
      <c r="B23" s="21">
        <v>7</v>
      </c>
      <c r="C23" s="30">
        <f t="shared" ref="C23:D23" si="12">+C35</f>
        <v>298.50611919012817</v>
      </c>
      <c r="D23" s="30">
        <f t="shared" si="12"/>
        <v>0</v>
      </c>
      <c r="E23"/>
      <c r="F23" s="30">
        <v>288.69204702817757</v>
      </c>
      <c r="G23" s="30">
        <v>0</v>
      </c>
      <c r="H23"/>
      <c r="I23" s="22">
        <f t="shared" si="1"/>
        <v>-2.0559119964778279E-2</v>
      </c>
      <c r="J23" s="22">
        <f t="shared" si="2"/>
        <v>0</v>
      </c>
      <c r="K23" s="23">
        <f t="shared" si="3"/>
        <v>-2.0559119964778279E-2</v>
      </c>
      <c r="L23" s="24">
        <v>3902901</v>
      </c>
      <c r="M23" s="25">
        <f t="shared" si="4"/>
        <v>-80240.209869653103</v>
      </c>
      <c r="N23" s="26">
        <v>5542796.8660000004</v>
      </c>
      <c r="O23" s="211">
        <f t="shared" si="5"/>
        <v>5623037.0758696534</v>
      </c>
      <c r="P23" s="26">
        <f t="shared" si="6"/>
        <v>1440.7326949542542</v>
      </c>
    </row>
    <row r="24" spans="1:16" s="2" customFormat="1" x14ac:dyDescent="0.3">
      <c r="A24" s="16">
        <v>2006</v>
      </c>
      <c r="B24" s="21">
        <v>8</v>
      </c>
      <c r="C24" s="30">
        <f t="shared" ref="C24:D24" si="13">+C36</f>
        <v>326.47320018030592</v>
      </c>
      <c r="D24" s="30">
        <f t="shared" si="13"/>
        <v>0</v>
      </c>
      <c r="E24"/>
      <c r="F24" s="30">
        <v>312.17997120855097</v>
      </c>
      <c r="G24" s="30">
        <v>0</v>
      </c>
      <c r="H24"/>
      <c r="I24" s="22">
        <f t="shared" si="1"/>
        <v>-2.9942332221036875E-2</v>
      </c>
      <c r="J24" s="22">
        <f t="shared" si="2"/>
        <v>0</v>
      </c>
      <c r="K24" s="23">
        <f t="shared" si="3"/>
        <v>-2.9942332221036875E-2</v>
      </c>
      <c r="L24" s="24">
        <v>3911165</v>
      </c>
      <c r="M24" s="25">
        <f t="shared" si="4"/>
        <v>-117109.40180129169</v>
      </c>
      <c r="N24" s="26">
        <v>5644434.4840000002</v>
      </c>
      <c r="O24" s="211">
        <f t="shared" si="5"/>
        <v>5761543.885801292</v>
      </c>
      <c r="P24" s="26">
        <f t="shared" si="6"/>
        <v>1473.1017192578918</v>
      </c>
    </row>
    <row r="25" spans="1:16" s="2" customFormat="1" x14ac:dyDescent="0.3">
      <c r="A25" s="16">
        <v>2006</v>
      </c>
      <c r="B25" s="21">
        <v>9</v>
      </c>
      <c r="C25" s="30">
        <f t="shared" ref="C25:D25" si="14">+C37</f>
        <v>303.9711914609627</v>
      </c>
      <c r="D25" s="30">
        <f t="shared" si="14"/>
        <v>0</v>
      </c>
      <c r="E25"/>
      <c r="F25" s="30">
        <v>295.95083337802964</v>
      </c>
      <c r="G25" s="30">
        <v>0</v>
      </c>
      <c r="H25"/>
      <c r="I25" s="22">
        <f t="shared" si="1"/>
        <v>-1.6801537757872641E-2</v>
      </c>
      <c r="J25" s="22">
        <f t="shared" si="2"/>
        <v>0</v>
      </c>
      <c r="K25" s="23">
        <f t="shared" si="3"/>
        <v>-1.6801537757872641E-2</v>
      </c>
      <c r="L25" s="24">
        <v>3918631</v>
      </c>
      <c r="M25" s="25">
        <f t="shared" si="4"/>
        <v>-65839.026705670229</v>
      </c>
      <c r="N25" s="26">
        <v>5487448.0449999999</v>
      </c>
      <c r="O25" s="211">
        <f t="shared" si="5"/>
        <v>5553287.0717056701</v>
      </c>
      <c r="P25" s="26">
        <f t="shared" si="6"/>
        <v>1417.1497831017184</v>
      </c>
    </row>
    <row r="26" spans="1:16" s="2" customFormat="1" x14ac:dyDescent="0.3">
      <c r="A26" s="16">
        <v>2006</v>
      </c>
      <c r="B26" s="21">
        <v>10</v>
      </c>
      <c r="C26" s="30">
        <f t="shared" ref="C26:D26" si="15">+C38</f>
        <v>238.52377373576331</v>
      </c>
      <c r="D26" s="30">
        <f t="shared" si="15"/>
        <v>0</v>
      </c>
      <c r="E26"/>
      <c r="F26" s="30">
        <v>232.36740023277929</v>
      </c>
      <c r="G26" s="30">
        <v>0</v>
      </c>
      <c r="H26"/>
      <c r="I26" s="22">
        <f t="shared" si="1"/>
        <v>-1.2896748598053348E-2</v>
      </c>
      <c r="J26" s="22">
        <f t="shared" si="2"/>
        <v>0</v>
      </c>
      <c r="K26" s="23">
        <f t="shared" si="3"/>
        <v>-1.2896748598053348E-2</v>
      </c>
      <c r="L26" s="24">
        <v>3923143</v>
      </c>
      <c r="M26" s="25">
        <f t="shared" si="4"/>
        <v>-50595.788985212806</v>
      </c>
      <c r="N26" s="26">
        <v>5042900.7829999998</v>
      </c>
      <c r="O26" s="211">
        <f t="shared" si="5"/>
        <v>5093496.5719852131</v>
      </c>
      <c r="P26" s="26">
        <f t="shared" si="6"/>
        <v>1298.3203956585862</v>
      </c>
    </row>
    <row r="27" spans="1:16" s="2" customFormat="1" x14ac:dyDescent="0.3">
      <c r="A27" s="16">
        <v>2006</v>
      </c>
      <c r="B27" s="21">
        <v>11</v>
      </c>
      <c r="C27" s="30">
        <f t="shared" ref="C27:D27" si="16">+C39</f>
        <v>137.25192955352946</v>
      </c>
      <c r="D27" s="30">
        <f t="shared" si="16"/>
        <v>0</v>
      </c>
      <c r="E27"/>
      <c r="F27" s="30">
        <v>131.9443757337703</v>
      </c>
      <c r="G27" s="30">
        <v>0</v>
      </c>
      <c r="H27"/>
      <c r="I27" s="22">
        <f t="shared" si="1"/>
        <v>-1.1118589093220797E-2</v>
      </c>
      <c r="J27" s="22">
        <f t="shared" si="2"/>
        <v>0</v>
      </c>
      <c r="K27" s="23">
        <f t="shared" si="3"/>
        <v>-1.1118589093220797E-2</v>
      </c>
      <c r="L27" s="24">
        <v>3935484</v>
      </c>
      <c r="M27" s="25">
        <f t="shared" si="4"/>
        <v>-43757.029478944954</v>
      </c>
      <c r="N27" s="26">
        <v>4106098.2949999999</v>
      </c>
      <c r="O27" s="211">
        <f t="shared" si="5"/>
        <v>4149855.3244789448</v>
      </c>
      <c r="P27" s="26">
        <f t="shared" si="6"/>
        <v>1054.4714003357517</v>
      </c>
    </row>
    <row r="28" spans="1:16" s="2" customFormat="1" x14ac:dyDescent="0.3">
      <c r="A28" s="16">
        <v>2006</v>
      </c>
      <c r="B28" s="21">
        <v>12</v>
      </c>
      <c r="C28" s="30">
        <f t="shared" ref="C28:D28" si="17">+C40</f>
        <v>59.058459028179144</v>
      </c>
      <c r="D28" s="30">
        <f t="shared" si="17"/>
        <v>32.705244688642438</v>
      </c>
      <c r="E28"/>
      <c r="F28" s="30">
        <v>65.324082328332352</v>
      </c>
      <c r="G28" s="30">
        <v>6.7236721307280334</v>
      </c>
      <c r="H28"/>
      <c r="I28" s="22">
        <f t="shared" si="1"/>
        <v>1.3125611770145871E-2</v>
      </c>
      <c r="J28" s="22">
        <f t="shared" si="2"/>
        <v>-4.8112561153568635E-2</v>
      </c>
      <c r="K28" s="23">
        <f t="shared" si="3"/>
        <v>-3.4986949383422762E-2</v>
      </c>
      <c r="L28" s="24">
        <v>3947802</v>
      </c>
      <c r="M28" s="25">
        <f t="shared" si="4"/>
        <v>-138121.54874977516</v>
      </c>
      <c r="N28" s="26">
        <v>3926763.6940000001</v>
      </c>
      <c r="O28" s="211">
        <f t="shared" si="5"/>
        <v>4064885.2427497753</v>
      </c>
      <c r="P28" s="26">
        <f t="shared" si="6"/>
        <v>1029.6578305471692</v>
      </c>
    </row>
    <row r="29" spans="1:16" s="2" customFormat="1" x14ac:dyDescent="0.3">
      <c r="A29" s="16">
        <v>2007</v>
      </c>
      <c r="B29" s="21">
        <v>1</v>
      </c>
      <c r="C29" s="30">
        <f t="shared" ref="C29:D29" si="18">+C41</f>
        <v>34.661127124401681</v>
      </c>
      <c r="D29" s="30">
        <f t="shared" si="18"/>
        <v>84.711434828629194</v>
      </c>
      <c r="E29"/>
      <c r="F29" s="30">
        <v>54.620883670765551</v>
      </c>
      <c r="G29" s="30">
        <v>30.337415767102851</v>
      </c>
      <c r="H29"/>
      <c r="I29" s="22">
        <f t="shared" si="1"/>
        <v>4.1812921540909362E-2</v>
      </c>
      <c r="J29" s="22">
        <f t="shared" si="2"/>
        <v>-0.10068956801716357</v>
      </c>
      <c r="K29" s="23">
        <f t="shared" si="3"/>
        <v>-5.8876646476254207E-2</v>
      </c>
      <c r="L29" s="24">
        <v>3955335</v>
      </c>
      <c r="M29" s="25">
        <f t="shared" si="4"/>
        <v>-232876.86049015494</v>
      </c>
      <c r="N29" s="26">
        <v>4283865.5259999996</v>
      </c>
      <c r="O29" s="211">
        <f t="shared" si="5"/>
        <v>4516742.386490155</v>
      </c>
      <c r="P29" s="26">
        <f t="shared" si="6"/>
        <v>1141.9367478330294</v>
      </c>
    </row>
    <row r="30" spans="1:16" s="2" customFormat="1" x14ac:dyDescent="0.3">
      <c r="A30" s="16">
        <v>2007</v>
      </c>
      <c r="B30" s="21">
        <v>2</v>
      </c>
      <c r="C30" s="30">
        <f t="shared" ref="C30:D30" si="19">+C42</f>
        <v>30.798265729077841</v>
      </c>
      <c r="D30" s="30">
        <f t="shared" si="19"/>
        <v>80.980530904111944</v>
      </c>
      <c r="E30"/>
      <c r="F30" s="30">
        <v>38.025204471430257</v>
      </c>
      <c r="G30" s="30">
        <v>61.066207122089295</v>
      </c>
      <c r="H30"/>
      <c r="I30" s="22">
        <f t="shared" si="1"/>
        <v>1.5139434286836968E-2</v>
      </c>
      <c r="J30" s="22">
        <f t="shared" si="2"/>
        <v>-3.6877256704104674E-2</v>
      </c>
      <c r="K30" s="23">
        <f t="shared" si="3"/>
        <v>-2.1737822417267707E-2</v>
      </c>
      <c r="L30" s="24">
        <v>3965136</v>
      </c>
      <c r="M30" s="25">
        <f t="shared" si="4"/>
        <v>-86193.422228315205</v>
      </c>
      <c r="N30" s="26">
        <v>3726114.3119999999</v>
      </c>
      <c r="O30" s="211">
        <f t="shared" si="5"/>
        <v>3812307.7342283153</v>
      </c>
      <c r="P30" s="26">
        <f t="shared" si="6"/>
        <v>961.45699270550006</v>
      </c>
    </row>
    <row r="31" spans="1:16" s="2" customFormat="1" x14ac:dyDescent="0.3">
      <c r="A31" s="16">
        <v>2007</v>
      </c>
      <c r="B31" s="21">
        <v>3</v>
      </c>
      <c r="C31" s="30">
        <f t="shared" ref="C31:D31" si="20">+C43</f>
        <v>50.906388729186801</v>
      </c>
      <c r="D31" s="30">
        <f t="shared" si="20"/>
        <v>43.541291222508221</v>
      </c>
      <c r="E31"/>
      <c r="F31" s="30">
        <v>46.654447590571223</v>
      </c>
      <c r="G31" s="30">
        <v>43.211867973168182</v>
      </c>
      <c r="H31"/>
      <c r="I31" s="22">
        <f t="shared" si="1"/>
        <v>-8.9072269399942065E-3</v>
      </c>
      <c r="J31" s="22">
        <f t="shared" si="2"/>
        <v>-6.1002451618163956E-4</v>
      </c>
      <c r="K31" s="23">
        <f t="shared" si="3"/>
        <v>-9.5172514561758462E-3</v>
      </c>
      <c r="L31" s="24">
        <v>3975438</v>
      </c>
      <c r="M31" s="25">
        <f t="shared" si="4"/>
        <v>-37835.243094436795</v>
      </c>
      <c r="N31" s="26">
        <v>3644338.4289999995</v>
      </c>
      <c r="O31" s="211">
        <f t="shared" si="5"/>
        <v>3682173.6720944364</v>
      </c>
      <c r="P31" s="26">
        <f t="shared" si="6"/>
        <v>926.23093910518446</v>
      </c>
    </row>
    <row r="32" spans="1:16" s="2" customFormat="1" x14ac:dyDescent="0.3">
      <c r="A32" s="16">
        <v>2007</v>
      </c>
      <c r="B32" s="21">
        <v>4</v>
      </c>
      <c r="C32" s="30">
        <f t="shared" ref="C32:D32" si="21">+C44</f>
        <v>92.25873715316439</v>
      </c>
      <c r="D32" s="30">
        <f t="shared" si="21"/>
        <v>14.56695045838303</v>
      </c>
      <c r="E32"/>
      <c r="F32" s="30">
        <v>82.432756933314778</v>
      </c>
      <c r="G32" s="30">
        <v>5.7594044874537111</v>
      </c>
      <c r="H32"/>
      <c r="I32" s="22">
        <f t="shared" si="1"/>
        <v>-2.0584065694425793E-2</v>
      </c>
      <c r="J32" s="22">
        <f t="shared" si="2"/>
        <v>-1.6309774675671882E-2</v>
      </c>
      <c r="K32" s="23">
        <f t="shared" si="3"/>
        <v>-3.6893840370097672E-2</v>
      </c>
      <c r="L32" s="24">
        <v>3979792</v>
      </c>
      <c r="M32" s="25">
        <f t="shared" si="4"/>
        <v>-146829.81075419174</v>
      </c>
      <c r="N32" s="26">
        <v>3702030.8249999997</v>
      </c>
      <c r="O32" s="211">
        <f t="shared" si="5"/>
        <v>3848860.6357541913</v>
      </c>
      <c r="P32" s="26">
        <f t="shared" si="6"/>
        <v>967.10095295286567</v>
      </c>
    </row>
    <row r="33" spans="1:16" s="2" customFormat="1" x14ac:dyDescent="0.3">
      <c r="A33" s="16">
        <v>2007</v>
      </c>
      <c r="B33" s="21">
        <v>5</v>
      </c>
      <c r="C33" s="30">
        <f t="shared" ref="C33:D33" si="22">+C45</f>
        <v>161.65050003731275</v>
      </c>
      <c r="D33" s="30">
        <f t="shared" si="22"/>
        <v>0</v>
      </c>
      <c r="E33"/>
      <c r="F33" s="30">
        <v>134.57368693362113</v>
      </c>
      <c r="G33" s="30">
        <v>0</v>
      </c>
      <c r="H33"/>
      <c r="I33" s="22">
        <f t="shared" si="1"/>
        <v>-5.6722167890808937E-2</v>
      </c>
      <c r="J33" s="22">
        <f t="shared" si="2"/>
        <v>0</v>
      </c>
      <c r="K33" s="23">
        <f t="shared" si="3"/>
        <v>-5.6722167890808937E-2</v>
      </c>
      <c r="L33" s="24">
        <v>3978583</v>
      </c>
      <c r="M33" s="25">
        <f t="shared" si="4"/>
        <v>-225673.85289351828</v>
      </c>
      <c r="N33" s="26">
        <v>4204168.2120000003</v>
      </c>
      <c r="O33" s="211">
        <f t="shared" si="5"/>
        <v>4429842.0648935186</v>
      </c>
      <c r="P33" s="26">
        <f t="shared" si="6"/>
        <v>1113.4220562681535</v>
      </c>
    </row>
    <row r="34" spans="1:16" s="2" customFormat="1" x14ac:dyDescent="0.3">
      <c r="A34" s="16">
        <v>2007</v>
      </c>
      <c r="B34" s="21">
        <v>6</v>
      </c>
      <c r="C34" s="30">
        <f t="shared" ref="C34:D34" si="23">+C46</f>
        <v>239.83482026903096</v>
      </c>
      <c r="D34" s="30">
        <f t="shared" si="23"/>
        <v>0</v>
      </c>
      <c r="E34"/>
      <c r="F34" s="30">
        <v>209.62300614692523</v>
      </c>
      <c r="G34" s="30">
        <v>0</v>
      </c>
      <c r="H34"/>
      <c r="I34" s="22">
        <f t="shared" si="1"/>
        <v>-6.3289560198882946E-2</v>
      </c>
      <c r="J34" s="22">
        <f t="shared" si="2"/>
        <v>0</v>
      </c>
      <c r="K34" s="23">
        <f t="shared" si="3"/>
        <v>-6.3289560198882946E-2</v>
      </c>
      <c r="L34" s="24">
        <v>3981256</v>
      </c>
      <c r="M34" s="25">
        <f t="shared" si="4"/>
        <v>-251971.94127916393</v>
      </c>
      <c r="N34" s="26">
        <v>4813296.4349999996</v>
      </c>
      <c r="O34" s="211">
        <f t="shared" si="5"/>
        <v>5065268.3762791632</v>
      </c>
      <c r="P34" s="26">
        <f t="shared" si="6"/>
        <v>1272.2789934330178</v>
      </c>
    </row>
    <row r="35" spans="1:16" s="2" customFormat="1" x14ac:dyDescent="0.3">
      <c r="A35" s="16">
        <v>2007</v>
      </c>
      <c r="B35" s="21">
        <v>7</v>
      </c>
      <c r="C35" s="30">
        <f t="shared" ref="C35:D35" si="24">+C47</f>
        <v>298.50611919012817</v>
      </c>
      <c r="D35" s="30">
        <f t="shared" si="24"/>
        <v>0</v>
      </c>
      <c r="E35"/>
      <c r="F35" s="30">
        <v>284.87441857612703</v>
      </c>
      <c r="G35" s="30">
        <v>0</v>
      </c>
      <c r="H35"/>
      <c r="I35" s="22">
        <f t="shared" si="1"/>
        <v>-2.8556522065707819E-2</v>
      </c>
      <c r="J35" s="22">
        <f t="shared" si="2"/>
        <v>0</v>
      </c>
      <c r="K35" s="23">
        <f t="shared" si="3"/>
        <v>-2.8556522065707819E-2</v>
      </c>
      <c r="L35" s="24">
        <v>3986068</v>
      </c>
      <c r="M35" s="25">
        <f t="shared" si="4"/>
        <v>-113828.23879741183</v>
      </c>
      <c r="N35" s="26">
        <v>5633379.0650000004</v>
      </c>
      <c r="O35" s="211">
        <f t="shared" si="5"/>
        <v>5747207.3037974127</v>
      </c>
      <c r="P35" s="26">
        <f t="shared" si="6"/>
        <v>1441.8236978891009</v>
      </c>
    </row>
    <row r="36" spans="1:16" s="2" customFormat="1" x14ac:dyDescent="0.3">
      <c r="A36" s="16">
        <v>2007</v>
      </c>
      <c r="B36" s="21">
        <v>8</v>
      </c>
      <c r="C36" s="30">
        <f t="shared" ref="C36:D36" si="25">+C48</f>
        <v>326.47320018030592</v>
      </c>
      <c r="D36" s="30">
        <f t="shared" si="25"/>
        <v>0</v>
      </c>
      <c r="E36"/>
      <c r="F36" s="30">
        <v>340.84216283404874</v>
      </c>
      <c r="G36" s="30">
        <v>0</v>
      </c>
      <c r="H36"/>
      <c r="I36" s="22">
        <f t="shared" si="1"/>
        <v>3.0100983780518911E-2</v>
      </c>
      <c r="J36" s="22">
        <f t="shared" si="2"/>
        <v>0</v>
      </c>
      <c r="K36" s="23">
        <f t="shared" si="3"/>
        <v>3.0100983780518911E-2</v>
      </c>
      <c r="L36" s="24">
        <v>3991803</v>
      </c>
      <c r="M36" s="25">
        <f t="shared" si="4"/>
        <v>120157.19735802674</v>
      </c>
      <c r="N36" s="26">
        <v>5741023.9110000003</v>
      </c>
      <c r="O36" s="211">
        <f t="shared" si="5"/>
        <v>5620866.7136419732</v>
      </c>
      <c r="P36" s="26">
        <f t="shared" si="6"/>
        <v>1408.1022319092333</v>
      </c>
    </row>
    <row r="37" spans="1:16" s="2" customFormat="1" x14ac:dyDescent="0.3">
      <c r="A37" s="16">
        <v>2007</v>
      </c>
      <c r="B37" s="21">
        <v>9</v>
      </c>
      <c r="C37" s="30">
        <f t="shared" ref="C37:D37" si="26">+C49</f>
        <v>303.9711914609627</v>
      </c>
      <c r="D37" s="30">
        <f t="shared" si="26"/>
        <v>0</v>
      </c>
      <c r="E37"/>
      <c r="F37" s="30">
        <v>323.35422458098844</v>
      </c>
      <c r="G37" s="30">
        <v>0</v>
      </c>
      <c r="H37"/>
      <c r="I37" s="22">
        <f t="shared" si="1"/>
        <v>4.0604765954428849E-2</v>
      </c>
      <c r="J37" s="22">
        <f t="shared" si="2"/>
        <v>0</v>
      </c>
      <c r="K37" s="23">
        <f t="shared" si="3"/>
        <v>4.0604765954428849E-2</v>
      </c>
      <c r="L37" s="24">
        <v>3990293</v>
      </c>
      <c r="M37" s="25">
        <f t="shared" si="4"/>
        <v>162024.91335459574</v>
      </c>
      <c r="N37" s="26">
        <v>6003705.1710000001</v>
      </c>
      <c r="O37" s="211">
        <f t="shared" si="5"/>
        <v>5841680.257645404</v>
      </c>
      <c r="P37" s="26">
        <f t="shared" si="6"/>
        <v>1463.9727603074271</v>
      </c>
    </row>
    <row r="38" spans="1:16" s="2" customFormat="1" x14ac:dyDescent="0.3">
      <c r="A38" s="16">
        <v>2007</v>
      </c>
      <c r="B38" s="21">
        <v>10</v>
      </c>
      <c r="C38" s="30">
        <f t="shared" ref="C38:D38" si="27">+C50</f>
        <v>238.52377373576331</v>
      </c>
      <c r="D38" s="30">
        <f t="shared" si="27"/>
        <v>0</v>
      </c>
      <c r="E38"/>
      <c r="F38" s="30">
        <v>267.48804878859164</v>
      </c>
      <c r="G38" s="30">
        <v>0</v>
      </c>
      <c r="H38"/>
      <c r="I38" s="22">
        <f t="shared" si="1"/>
        <v>6.067613888275885E-2</v>
      </c>
      <c r="J38" s="22">
        <f t="shared" si="2"/>
        <v>0</v>
      </c>
      <c r="K38" s="23">
        <f t="shared" si="3"/>
        <v>6.067613888275885E-2</v>
      </c>
      <c r="L38" s="24">
        <v>3990563</v>
      </c>
      <c r="M38" s="25">
        <f t="shared" si="4"/>
        <v>242131.95480839879</v>
      </c>
      <c r="N38" s="26">
        <v>5088978.9399999995</v>
      </c>
      <c r="O38" s="211">
        <f t="shared" si="5"/>
        <v>4846846.9851916004</v>
      </c>
      <c r="P38" s="26">
        <f t="shared" si="6"/>
        <v>1214.577237645816</v>
      </c>
    </row>
    <row r="39" spans="1:16" s="2" customFormat="1" x14ac:dyDescent="0.3">
      <c r="A39" s="16">
        <v>2007</v>
      </c>
      <c r="B39" s="21">
        <v>11</v>
      </c>
      <c r="C39" s="30">
        <f t="shared" ref="C39:D39" si="28">+C51</f>
        <v>137.25192955352946</v>
      </c>
      <c r="D39" s="30">
        <f t="shared" si="28"/>
        <v>0</v>
      </c>
      <c r="E39"/>
      <c r="F39" s="30">
        <v>163.63138897748925</v>
      </c>
      <c r="G39" s="30">
        <v>0</v>
      </c>
      <c r="H39"/>
      <c r="I39" s="22">
        <f t="shared" si="1"/>
        <v>5.5261308654917934E-2</v>
      </c>
      <c r="J39" s="22">
        <f t="shared" si="2"/>
        <v>0</v>
      </c>
      <c r="K39" s="23">
        <f t="shared" si="3"/>
        <v>5.5261308654917934E-2</v>
      </c>
      <c r="L39" s="24">
        <v>3990843</v>
      </c>
      <c r="M39" s="25">
        <f t="shared" si="4"/>
        <v>220539.20681631865</v>
      </c>
      <c r="N39" s="26">
        <v>4284518.3550000004</v>
      </c>
      <c r="O39" s="211">
        <f t="shared" si="5"/>
        <v>4063979.148183682</v>
      </c>
      <c r="P39" s="26">
        <f t="shared" si="6"/>
        <v>1018.3259898181116</v>
      </c>
    </row>
    <row r="40" spans="1:16" s="2" customFormat="1" x14ac:dyDescent="0.3">
      <c r="A40" s="16">
        <v>2007</v>
      </c>
      <c r="B40" s="21">
        <v>12</v>
      </c>
      <c r="C40" s="30">
        <f t="shared" ref="C40:D40" si="29">+C52</f>
        <v>59.058459028179144</v>
      </c>
      <c r="D40" s="30">
        <f t="shared" si="29"/>
        <v>32.705244688642438</v>
      </c>
      <c r="E40"/>
      <c r="F40" s="30">
        <v>76.036182213799364</v>
      </c>
      <c r="G40" s="30">
        <v>7.6811842000501969</v>
      </c>
      <c r="H40"/>
      <c r="I40" s="22">
        <f t="shared" si="1"/>
        <v>3.5565975258998767E-2</v>
      </c>
      <c r="J40" s="22">
        <f t="shared" si="2"/>
        <v>-4.6339444538404037E-2</v>
      </c>
      <c r="K40" s="23">
        <f t="shared" si="3"/>
        <v>-1.0773469279405271E-2</v>
      </c>
      <c r="L40" s="24">
        <v>3992297</v>
      </c>
      <c r="M40" s="25">
        <f t="shared" si="4"/>
        <v>-43010.889083761824</v>
      </c>
      <c r="N40" s="26">
        <v>4013036.8620000002</v>
      </c>
      <c r="O40" s="211">
        <f t="shared" si="5"/>
        <v>4056047.7510837619</v>
      </c>
      <c r="P40" s="26">
        <f t="shared" si="6"/>
        <v>1015.96843899233</v>
      </c>
    </row>
    <row r="41" spans="1:16" s="2" customFormat="1" x14ac:dyDescent="0.3">
      <c r="A41" s="16">
        <v>2008</v>
      </c>
      <c r="B41" s="21">
        <v>1</v>
      </c>
      <c r="C41" s="30">
        <f t="shared" ref="C41:D41" si="30">+C53</f>
        <v>34.661127124401681</v>
      </c>
      <c r="D41" s="30">
        <f t="shared" si="30"/>
        <v>84.711434828629194</v>
      </c>
      <c r="E41"/>
      <c r="F41" s="30">
        <v>53.14304783767885</v>
      </c>
      <c r="G41" s="30">
        <v>40.158725944054567</v>
      </c>
      <c r="H41"/>
      <c r="I41" s="22">
        <f t="shared" si="1"/>
        <v>3.8717060446829259E-2</v>
      </c>
      <c r="J41" s="22">
        <f t="shared" si="2"/>
        <v>-8.2502509268372951E-2</v>
      </c>
      <c r="K41" s="23">
        <f t="shared" si="3"/>
        <v>-4.3785448821543692E-2</v>
      </c>
      <c r="L41" s="24">
        <v>3995414</v>
      </c>
      <c r="M41" s="25">
        <f t="shared" si="4"/>
        <v>-174940.99521787916</v>
      </c>
      <c r="N41" s="26">
        <v>4234067.5429999996</v>
      </c>
      <c r="O41" s="211">
        <f t="shared" si="5"/>
        <v>4409008.5382178789</v>
      </c>
      <c r="P41" s="26">
        <f t="shared" si="6"/>
        <v>1103.517317158592</v>
      </c>
    </row>
    <row r="42" spans="1:16" s="2" customFormat="1" x14ac:dyDescent="0.3">
      <c r="A42" s="16">
        <v>2008</v>
      </c>
      <c r="B42" s="21">
        <v>2</v>
      </c>
      <c r="C42" s="30">
        <f t="shared" ref="C42:D42" si="31">+C54</f>
        <v>30.798265729077841</v>
      </c>
      <c r="D42" s="30">
        <f t="shared" si="31"/>
        <v>80.980530904111944</v>
      </c>
      <c r="E42"/>
      <c r="F42" s="30">
        <v>44.251711558916362</v>
      </c>
      <c r="G42" s="30">
        <v>43.243657123297794</v>
      </c>
      <c r="H42"/>
      <c r="I42" s="22">
        <f t="shared" si="1"/>
        <v>2.8183103016874711E-2</v>
      </c>
      <c r="J42" s="22">
        <f t="shared" si="2"/>
        <v>-6.9880975967748171E-2</v>
      </c>
      <c r="K42" s="23">
        <f t="shared" si="3"/>
        <v>-4.169787295087346E-2</v>
      </c>
      <c r="L42" s="24">
        <v>4001651</v>
      </c>
      <c r="M42" s="25">
        <f t="shared" si="4"/>
        <v>-166860.33499173573</v>
      </c>
      <c r="N42" s="26">
        <v>3604218.0830000001</v>
      </c>
      <c r="O42" s="211">
        <f t="shared" si="5"/>
        <v>3771078.417991736</v>
      </c>
      <c r="P42" s="26">
        <f t="shared" si="6"/>
        <v>942.38063689005753</v>
      </c>
    </row>
    <row r="43" spans="1:16" s="2" customFormat="1" x14ac:dyDescent="0.3">
      <c r="A43" s="16">
        <v>2008</v>
      </c>
      <c r="B43" s="21">
        <v>3</v>
      </c>
      <c r="C43" s="30">
        <f t="shared" ref="C43:D43" si="32">+C55</f>
        <v>50.906388729186801</v>
      </c>
      <c r="D43" s="30">
        <f t="shared" si="32"/>
        <v>43.541291222508221</v>
      </c>
      <c r="E43"/>
      <c r="F43" s="30">
        <v>62.488298775764491</v>
      </c>
      <c r="G43" s="30">
        <v>15.419699699718038</v>
      </c>
      <c r="H43"/>
      <c r="I43" s="22">
        <f t="shared" si="1"/>
        <v>2.4262495133471177E-2</v>
      </c>
      <c r="J43" s="22">
        <f t="shared" si="2"/>
        <v>-5.2075438808024496E-2</v>
      </c>
      <c r="K43" s="23">
        <f t="shared" si="3"/>
        <v>-2.7812943674553319E-2</v>
      </c>
      <c r="L43" s="24">
        <v>4003023</v>
      </c>
      <c r="M43" s="25">
        <f t="shared" si="4"/>
        <v>-111335.85322694146</v>
      </c>
      <c r="N43" s="26">
        <v>3598528.1470000003</v>
      </c>
      <c r="O43" s="211">
        <f t="shared" si="5"/>
        <v>3709864.0002269419</v>
      </c>
      <c r="P43" s="26">
        <f t="shared" si="6"/>
        <v>926.76559695683534</v>
      </c>
    </row>
    <row r="44" spans="1:16" s="2" customFormat="1" x14ac:dyDescent="0.3">
      <c r="A44" s="16">
        <v>2008</v>
      </c>
      <c r="B44" s="21">
        <v>4</v>
      </c>
      <c r="C44" s="30">
        <f t="shared" ref="C44:D44" si="33">+C56</f>
        <v>92.25873715316439</v>
      </c>
      <c r="D44" s="30">
        <f t="shared" si="33"/>
        <v>14.56695045838303</v>
      </c>
      <c r="E44"/>
      <c r="F44" s="30">
        <v>87.373698600523909</v>
      </c>
      <c r="G44" s="30">
        <v>4.6535843204246135</v>
      </c>
      <c r="H44"/>
      <c r="I44" s="22">
        <f t="shared" si="1"/>
        <v>-1.0233478211590917E-2</v>
      </c>
      <c r="J44" s="22">
        <f t="shared" si="2"/>
        <v>-1.8357527570245242E-2</v>
      </c>
      <c r="K44" s="23">
        <f t="shared" si="3"/>
        <v>-2.8591005781836161E-2</v>
      </c>
      <c r="L44" s="24">
        <v>4001785</v>
      </c>
      <c r="M44" s="25">
        <f t="shared" si="4"/>
        <v>-114415.05807266523</v>
      </c>
      <c r="N44" s="26">
        <v>3779246.6199999996</v>
      </c>
      <c r="O44" s="211">
        <f t="shared" si="5"/>
        <v>3893661.6780726649</v>
      </c>
      <c r="P44" s="26">
        <f t="shared" si="6"/>
        <v>972.98122664577556</v>
      </c>
    </row>
    <row r="45" spans="1:16" s="2" customFormat="1" x14ac:dyDescent="0.3">
      <c r="A45" s="16">
        <v>2008</v>
      </c>
      <c r="B45" s="21">
        <v>5</v>
      </c>
      <c r="C45" s="30">
        <f t="shared" ref="C45:D45" si="34">+C57</f>
        <v>161.65050003731275</v>
      </c>
      <c r="D45" s="30">
        <f t="shared" si="34"/>
        <v>0</v>
      </c>
      <c r="E45"/>
      <c r="F45" s="30">
        <v>173.09563069590888</v>
      </c>
      <c r="G45" s="30">
        <v>0</v>
      </c>
      <c r="H45"/>
      <c r="I45" s="22">
        <f t="shared" si="1"/>
        <v>2.3975961286988538E-2</v>
      </c>
      <c r="J45" s="22">
        <f t="shared" si="2"/>
        <v>0</v>
      </c>
      <c r="K45" s="23">
        <f t="shared" si="3"/>
        <v>2.3975961286988538E-2</v>
      </c>
      <c r="L45" s="24">
        <v>3996910</v>
      </c>
      <c r="M45" s="25">
        <f t="shared" si="4"/>
        <v>95829.759427577359</v>
      </c>
      <c r="N45" s="26">
        <v>4283254.5109999999</v>
      </c>
      <c r="O45" s="211">
        <f t="shared" si="5"/>
        <v>4187424.7515724227</v>
      </c>
      <c r="P45" s="26">
        <f t="shared" si="6"/>
        <v>1047.6655094991938</v>
      </c>
    </row>
    <row r="46" spans="1:16" s="2" customFormat="1" x14ac:dyDescent="0.3">
      <c r="A46" s="16">
        <v>2008</v>
      </c>
      <c r="B46" s="21">
        <v>6</v>
      </c>
      <c r="C46" s="30">
        <f t="shared" ref="C46:D46" si="35">+C58</f>
        <v>239.83482026903096</v>
      </c>
      <c r="D46" s="30">
        <f t="shared" si="35"/>
        <v>0</v>
      </c>
      <c r="E46"/>
      <c r="F46" s="30">
        <v>258.14157125166162</v>
      </c>
      <c r="G46" s="30">
        <v>0</v>
      </c>
      <c r="H46"/>
      <c r="I46" s="22">
        <f t="shared" si="1"/>
        <v>3.835010415721464E-2</v>
      </c>
      <c r="J46" s="22">
        <f t="shared" si="2"/>
        <v>0</v>
      </c>
      <c r="K46" s="23">
        <f t="shared" si="3"/>
        <v>3.835010415721464E-2</v>
      </c>
      <c r="L46" s="24">
        <v>3996829</v>
      </c>
      <c r="M46" s="25">
        <f t="shared" si="4"/>
        <v>153278.80844857602</v>
      </c>
      <c r="N46" s="26">
        <v>5282804.8379999995</v>
      </c>
      <c r="O46" s="211">
        <f t="shared" si="5"/>
        <v>5129526.0295514232</v>
      </c>
      <c r="P46" s="26">
        <f t="shared" si="6"/>
        <v>1283.3989218831787</v>
      </c>
    </row>
    <row r="47" spans="1:16" s="2" customFormat="1" x14ac:dyDescent="0.3">
      <c r="A47" s="16">
        <v>2008</v>
      </c>
      <c r="B47" s="21">
        <v>7</v>
      </c>
      <c r="C47" s="30">
        <f t="shared" ref="C47:D47" si="36">+C59</f>
        <v>298.50611919012817</v>
      </c>
      <c r="D47" s="30">
        <f t="shared" si="36"/>
        <v>0</v>
      </c>
      <c r="E47"/>
      <c r="F47" s="30">
        <v>282.87453022819307</v>
      </c>
      <c r="G47" s="30">
        <v>0</v>
      </c>
      <c r="H47"/>
      <c r="I47" s="22">
        <f t="shared" si="1"/>
        <v>-3.2746010769565535E-2</v>
      </c>
      <c r="J47" s="22">
        <f t="shared" si="2"/>
        <v>0</v>
      </c>
      <c r="K47" s="23">
        <f t="shared" si="3"/>
        <v>-3.2746010769565535E-2</v>
      </c>
      <c r="L47" s="24">
        <v>3991810</v>
      </c>
      <c r="M47" s="25">
        <f t="shared" si="4"/>
        <v>-130715.8532500594</v>
      </c>
      <c r="N47" s="26">
        <v>5301896.2829999998</v>
      </c>
      <c r="O47" s="211">
        <f t="shared" si="5"/>
        <v>5432612.1362500591</v>
      </c>
      <c r="P47" s="26">
        <f t="shared" si="6"/>
        <v>1360.9395578071249</v>
      </c>
    </row>
    <row r="48" spans="1:16" s="2" customFormat="1" x14ac:dyDescent="0.3">
      <c r="A48" s="16">
        <v>2008</v>
      </c>
      <c r="B48" s="21">
        <v>8</v>
      </c>
      <c r="C48" s="30">
        <f t="shared" ref="C48:D48" si="37">+C60</f>
        <v>326.47320018030592</v>
      </c>
      <c r="D48" s="30">
        <f t="shared" si="37"/>
        <v>0</v>
      </c>
      <c r="E48"/>
      <c r="F48" s="30">
        <v>305.88411722065371</v>
      </c>
      <c r="G48" s="30">
        <v>0</v>
      </c>
      <c r="H48"/>
      <c r="I48" s="22">
        <f t="shared" si="1"/>
        <v>-4.3131273089001831E-2</v>
      </c>
      <c r="J48" s="22">
        <f t="shared" si="2"/>
        <v>0</v>
      </c>
      <c r="K48" s="23">
        <f t="shared" si="3"/>
        <v>-4.3131273089001831E-2</v>
      </c>
      <c r="L48" s="24">
        <v>3989187</v>
      </c>
      <c r="M48" s="25">
        <f t="shared" si="4"/>
        <v>-172058.71390009596</v>
      </c>
      <c r="N48" s="26">
        <v>5331470.6049999995</v>
      </c>
      <c r="O48" s="211">
        <f t="shared" si="5"/>
        <v>5503529.3189000953</v>
      </c>
      <c r="P48" s="26">
        <f t="shared" si="6"/>
        <v>1379.6117652293801</v>
      </c>
    </row>
    <row r="49" spans="1:16" s="2" customFormat="1" x14ac:dyDescent="0.3">
      <c r="A49" s="16">
        <v>2008</v>
      </c>
      <c r="B49" s="21">
        <v>9</v>
      </c>
      <c r="C49" s="30">
        <f t="shared" ref="C49:D49" si="38">+C61</f>
        <v>303.9711914609627</v>
      </c>
      <c r="D49" s="30">
        <f t="shared" si="38"/>
        <v>0</v>
      </c>
      <c r="E49"/>
      <c r="F49" s="30">
        <v>309.86103829873912</v>
      </c>
      <c r="G49" s="30">
        <v>0</v>
      </c>
      <c r="H49"/>
      <c r="I49" s="22">
        <f t="shared" si="1"/>
        <v>1.2338412201765183E-2</v>
      </c>
      <c r="J49" s="22">
        <f t="shared" si="2"/>
        <v>0</v>
      </c>
      <c r="K49" s="23">
        <f t="shared" si="3"/>
        <v>1.2338412201765183E-2</v>
      </c>
      <c r="L49" s="24">
        <v>3985030</v>
      </c>
      <c r="M49" s="25">
        <f t="shared" si="4"/>
        <v>49168.942776400305</v>
      </c>
      <c r="N49" s="26">
        <v>5632132.7520000003</v>
      </c>
      <c r="O49" s="211">
        <f t="shared" si="5"/>
        <v>5582963.8092235997</v>
      </c>
      <c r="P49" s="26">
        <f t="shared" si="6"/>
        <v>1400.9841354327571</v>
      </c>
    </row>
    <row r="50" spans="1:16" s="2" customFormat="1" x14ac:dyDescent="0.3">
      <c r="A50" s="16">
        <v>2008</v>
      </c>
      <c r="B50" s="21">
        <v>10</v>
      </c>
      <c r="C50" s="30">
        <f t="shared" ref="C50:D50" si="39">+C62</f>
        <v>238.52377373576331</v>
      </c>
      <c r="D50" s="30">
        <f t="shared" si="39"/>
        <v>0</v>
      </c>
      <c r="E50"/>
      <c r="F50" s="30">
        <v>233.93201508304099</v>
      </c>
      <c r="G50" s="30">
        <v>0</v>
      </c>
      <c r="H50"/>
      <c r="I50" s="22">
        <f t="shared" si="1"/>
        <v>-9.6190974992651553E-3</v>
      </c>
      <c r="J50" s="22">
        <f t="shared" si="2"/>
        <v>0</v>
      </c>
      <c r="K50" s="23">
        <f t="shared" si="3"/>
        <v>-9.6190974992651553E-3</v>
      </c>
      <c r="L50" s="24">
        <v>3983523</v>
      </c>
      <c r="M50" s="25">
        <f t="shared" si="4"/>
        <v>-38317.896127565233</v>
      </c>
      <c r="N50" s="26">
        <v>4805004.6639999999</v>
      </c>
      <c r="O50" s="211">
        <f t="shared" si="5"/>
        <v>4843322.5601275647</v>
      </c>
      <c r="P50" s="26">
        <f t="shared" si="6"/>
        <v>1215.8389847699048</v>
      </c>
    </row>
    <row r="51" spans="1:16" s="2" customFormat="1" x14ac:dyDescent="0.3">
      <c r="A51" s="16">
        <v>2008</v>
      </c>
      <c r="B51" s="21">
        <v>11</v>
      </c>
      <c r="C51" s="30">
        <f t="shared" ref="C51:D51" si="40">+C63</f>
        <v>137.25192955352946</v>
      </c>
      <c r="D51" s="30">
        <f t="shared" si="40"/>
        <v>0</v>
      </c>
      <c r="E51"/>
      <c r="F51" s="30">
        <v>113.72919670740806</v>
      </c>
      <c r="G51" s="30">
        <v>0</v>
      </c>
      <c r="H51"/>
      <c r="I51" s="22">
        <f t="shared" si="1"/>
        <v>-4.9276862703108611E-2</v>
      </c>
      <c r="J51" s="22">
        <f t="shared" si="2"/>
        <v>0</v>
      </c>
      <c r="K51" s="23">
        <f t="shared" si="3"/>
        <v>-4.9276862703108611E-2</v>
      </c>
      <c r="L51" s="24">
        <v>3981138</v>
      </c>
      <c r="M51" s="25">
        <f t="shared" si="4"/>
        <v>-196177.99062812841</v>
      </c>
      <c r="N51" s="26">
        <v>3672851.443</v>
      </c>
      <c r="O51" s="211">
        <f t="shared" si="5"/>
        <v>3869029.4336281284</v>
      </c>
      <c r="P51" s="26">
        <f t="shared" si="6"/>
        <v>971.84007025833534</v>
      </c>
    </row>
    <row r="52" spans="1:16" s="2" customFormat="1" x14ac:dyDescent="0.3">
      <c r="A52" s="16">
        <v>2008</v>
      </c>
      <c r="B52" s="21">
        <v>12</v>
      </c>
      <c r="C52" s="30">
        <f t="shared" ref="C52:D52" si="41">+C64</f>
        <v>59.058459028179144</v>
      </c>
      <c r="D52" s="30">
        <f t="shared" si="41"/>
        <v>32.705244688642438</v>
      </c>
      <c r="E52"/>
      <c r="F52" s="30">
        <v>45.872011006340294</v>
      </c>
      <c r="G52" s="30">
        <v>12.468070900091298</v>
      </c>
      <c r="H52"/>
      <c r="I52" s="22">
        <f t="shared" si="1"/>
        <v>-2.7623779641784807E-2</v>
      </c>
      <c r="J52" s="22">
        <f t="shared" si="2"/>
        <v>-3.747510891831949E-2</v>
      </c>
      <c r="K52" s="23">
        <f t="shared" si="3"/>
        <v>-6.509888856010429E-2</v>
      </c>
      <c r="L52" s="24">
        <v>3980785</v>
      </c>
      <c r="M52" s="25">
        <f t="shared" si="4"/>
        <v>-259144.67909673476</v>
      </c>
      <c r="N52" s="26">
        <v>3703339.3190000001</v>
      </c>
      <c r="O52" s="211">
        <f t="shared" si="5"/>
        <v>3962483.9980967348</v>
      </c>
      <c r="P52" s="26">
        <f t="shared" si="6"/>
        <v>995.40266507654519</v>
      </c>
    </row>
    <row r="53" spans="1:16" s="2" customFormat="1" x14ac:dyDescent="0.3">
      <c r="A53" s="16">
        <v>2009</v>
      </c>
      <c r="B53" s="32">
        <v>1</v>
      </c>
      <c r="C53" s="30">
        <f>+C65</f>
        <v>34.661127124401681</v>
      </c>
      <c r="D53" s="30">
        <f>+D65</f>
        <v>84.711434828629194</v>
      </c>
      <c r="E53"/>
      <c r="F53" s="30">
        <v>30.132611501474557</v>
      </c>
      <c r="G53" s="30">
        <v>66.813355495275175</v>
      </c>
      <c r="H53"/>
      <c r="I53" s="22">
        <f t="shared" ref="I53:I64" si="42">+$B$6*(F53-C53)</f>
        <v>-9.4866121236698488E-3</v>
      </c>
      <c r="J53" s="22">
        <f t="shared" ref="J53:J64" si="43">+$B$7*(G53-D53)</f>
        <v>-3.3143584151341388E-2</v>
      </c>
      <c r="K53" s="23">
        <f t="shared" ref="K53:K64" si="44">SUM(I53:J53)</f>
        <v>-4.2630196275011238E-2</v>
      </c>
      <c r="L53" s="24">
        <v>3981732</v>
      </c>
      <c r="M53" s="25">
        <f t="shared" ref="M53:M64" si="45">+L53*K53</f>
        <v>-169742.01667449306</v>
      </c>
      <c r="N53" s="26">
        <v>3931714.5269999998</v>
      </c>
      <c r="O53" s="211">
        <f t="shared" ref="O53:O64" si="46">+N53-M53</f>
        <v>4101456.5436744927</v>
      </c>
      <c r="P53" s="26">
        <f t="shared" ref="P53:P64" si="47">+O53/L53*1000</f>
        <v>1030.0684585689073</v>
      </c>
    </row>
    <row r="54" spans="1:16" s="2" customFormat="1" x14ac:dyDescent="0.3">
      <c r="A54" s="16">
        <v>2009</v>
      </c>
      <c r="B54" s="32">
        <v>2</v>
      </c>
      <c r="C54" s="30">
        <f t="shared" ref="C54:D54" si="48">+C66</f>
        <v>30.798265729077841</v>
      </c>
      <c r="D54" s="30">
        <f t="shared" si="48"/>
        <v>80.980530904111944</v>
      </c>
      <c r="E54"/>
      <c r="F54" s="30">
        <v>21.03668249638886</v>
      </c>
      <c r="G54" s="30">
        <v>94.395986015558833</v>
      </c>
      <c r="H54"/>
      <c r="I54" s="22">
        <f t="shared" si="42"/>
        <v>-2.0449162938204101E-2</v>
      </c>
      <c r="J54" s="22">
        <f t="shared" si="43"/>
        <v>2.4842680442598089E-2</v>
      </c>
      <c r="K54" s="23">
        <f t="shared" si="44"/>
        <v>4.3935175043939879E-3</v>
      </c>
      <c r="L54" s="24">
        <v>3986717</v>
      </c>
      <c r="M54" s="25">
        <f t="shared" si="45"/>
        <v>17515.710924565086</v>
      </c>
      <c r="N54" s="26">
        <v>3843118.9</v>
      </c>
      <c r="O54" s="211">
        <f t="shared" si="46"/>
        <v>3825603.189075435</v>
      </c>
      <c r="P54" s="26">
        <f t="shared" si="47"/>
        <v>959.58734695124713</v>
      </c>
    </row>
    <row r="55" spans="1:16" s="2" customFormat="1" x14ac:dyDescent="0.3">
      <c r="A55" s="16">
        <v>2009</v>
      </c>
      <c r="B55" s="32">
        <v>3</v>
      </c>
      <c r="C55" s="30">
        <f t="shared" ref="C55:D55" si="49">+C67</f>
        <v>50.906388729186801</v>
      </c>
      <c r="D55" s="30">
        <f t="shared" si="49"/>
        <v>43.541291222508221</v>
      </c>
      <c r="E55"/>
      <c r="F55" s="30">
        <v>38.75888702427924</v>
      </c>
      <c r="G55" s="30">
        <v>54.703632744240849</v>
      </c>
      <c r="H55"/>
      <c r="I55" s="22">
        <f t="shared" si="42"/>
        <v>-2.544733120995368E-2</v>
      </c>
      <c r="J55" s="22">
        <f t="shared" si="43"/>
        <v>2.0670374662052002E-2</v>
      </c>
      <c r="K55" s="23">
        <f t="shared" si="44"/>
        <v>-4.7769565479016778E-3</v>
      </c>
      <c r="L55" s="24">
        <v>3987693</v>
      </c>
      <c r="M55" s="25">
        <f t="shared" si="45"/>
        <v>-19049.036187371687</v>
      </c>
      <c r="N55" s="26">
        <v>3354308.1660000002</v>
      </c>
      <c r="O55" s="211">
        <f t="shared" si="46"/>
        <v>3373357.2021873719</v>
      </c>
      <c r="P55" s="26">
        <f t="shared" si="47"/>
        <v>845.94205275766512</v>
      </c>
    </row>
    <row r="56" spans="1:16" s="2" customFormat="1" x14ac:dyDescent="0.3">
      <c r="A56" s="16">
        <v>2009</v>
      </c>
      <c r="B56" s="32">
        <v>4</v>
      </c>
      <c r="C56" s="30">
        <f t="shared" ref="C56:D56" si="50">+C68</f>
        <v>92.25873715316439</v>
      </c>
      <c r="D56" s="30">
        <f t="shared" si="50"/>
        <v>14.56695045838303</v>
      </c>
      <c r="E56"/>
      <c r="F56" s="30">
        <v>90.589185839896203</v>
      </c>
      <c r="G56" s="30">
        <v>14.652931323865896</v>
      </c>
      <c r="H56"/>
      <c r="I56" s="22">
        <f t="shared" si="42"/>
        <v>-3.4974784340704879E-3</v>
      </c>
      <c r="J56" s="22">
        <f t="shared" si="43"/>
        <v>1.5921898643202288E-4</v>
      </c>
      <c r="K56" s="23">
        <f t="shared" si="44"/>
        <v>-3.338259447638465E-3</v>
      </c>
      <c r="L56" s="24">
        <v>3987872</v>
      </c>
      <c r="M56" s="25">
        <f t="shared" si="45"/>
        <v>-13312.551379972901</v>
      </c>
      <c r="N56" s="26">
        <v>3695347.1120000002</v>
      </c>
      <c r="O56" s="211">
        <f t="shared" si="46"/>
        <v>3708659.6633799733</v>
      </c>
      <c r="P56" s="26">
        <f t="shared" si="47"/>
        <v>929.98462924085152</v>
      </c>
    </row>
    <row r="57" spans="1:16" s="2" customFormat="1" x14ac:dyDescent="0.3">
      <c r="A57" s="16">
        <v>2009</v>
      </c>
      <c r="B57" s="32">
        <v>5</v>
      </c>
      <c r="C57" s="30">
        <f t="shared" ref="C57:D57" si="51">+C69</f>
        <v>161.65050003731275</v>
      </c>
      <c r="D57" s="30">
        <f t="shared" si="51"/>
        <v>0</v>
      </c>
      <c r="E57"/>
      <c r="F57" s="30">
        <v>164.31363803358488</v>
      </c>
      <c r="G57" s="30">
        <v>0</v>
      </c>
      <c r="H57"/>
      <c r="I57" s="22">
        <f t="shared" si="42"/>
        <v>5.5789047242175227E-3</v>
      </c>
      <c r="J57" s="22">
        <f t="shared" si="43"/>
        <v>0</v>
      </c>
      <c r="K57" s="23">
        <f t="shared" si="44"/>
        <v>5.5789047242175227E-3</v>
      </c>
      <c r="L57" s="24">
        <v>3984699</v>
      </c>
      <c r="M57" s="25">
        <f t="shared" si="45"/>
        <v>22230.25607568484</v>
      </c>
      <c r="N57" s="26">
        <v>4232803.7760000005</v>
      </c>
      <c r="O57" s="211">
        <f t="shared" si="46"/>
        <v>4210573.5199243156</v>
      </c>
      <c r="P57" s="26">
        <f t="shared" si="47"/>
        <v>1056.6854660601255</v>
      </c>
    </row>
    <row r="58" spans="1:16" s="2" customFormat="1" x14ac:dyDescent="0.3">
      <c r="A58" s="16">
        <v>2009</v>
      </c>
      <c r="B58" s="32">
        <v>6</v>
      </c>
      <c r="C58" s="30">
        <f t="shared" ref="C58:D58" si="52">+C70</f>
        <v>239.83482026903096</v>
      </c>
      <c r="D58" s="30">
        <f t="shared" si="52"/>
        <v>0</v>
      </c>
      <c r="E58"/>
      <c r="F58" s="30">
        <v>245.9220295555026</v>
      </c>
      <c r="G58" s="30">
        <v>0</v>
      </c>
      <c r="H58"/>
      <c r="I58" s="22">
        <f t="shared" si="42"/>
        <v>1.2751859157555771E-2</v>
      </c>
      <c r="J58" s="22">
        <f t="shared" si="43"/>
        <v>0</v>
      </c>
      <c r="K58" s="23">
        <f t="shared" si="44"/>
        <v>1.2751859157555771E-2</v>
      </c>
      <c r="L58" s="24">
        <v>3984326</v>
      </c>
      <c r="M58" s="25">
        <f t="shared" si="45"/>
        <v>50807.563989787559</v>
      </c>
      <c r="N58" s="26">
        <v>4857369.0460000001</v>
      </c>
      <c r="O58" s="211">
        <f t="shared" si="46"/>
        <v>4806561.4820102127</v>
      </c>
      <c r="P58" s="26">
        <f t="shared" si="47"/>
        <v>1206.3675216360841</v>
      </c>
    </row>
    <row r="59" spans="1:16" s="2" customFormat="1" x14ac:dyDescent="0.3">
      <c r="A59" s="16">
        <v>2009</v>
      </c>
      <c r="B59" s="32">
        <v>7</v>
      </c>
      <c r="C59" s="30">
        <f t="shared" ref="C59:D59" si="53">+C71</f>
        <v>298.50611919012817</v>
      </c>
      <c r="D59" s="30">
        <f t="shared" si="53"/>
        <v>0</v>
      </c>
      <c r="E59"/>
      <c r="F59" s="30">
        <v>309.73801214901425</v>
      </c>
      <c r="G59" s="30">
        <v>0</v>
      </c>
      <c r="H59"/>
      <c r="I59" s="22">
        <f t="shared" si="42"/>
        <v>2.3529257882223587E-2</v>
      </c>
      <c r="J59" s="22">
        <f t="shared" si="43"/>
        <v>0</v>
      </c>
      <c r="K59" s="23">
        <f t="shared" si="44"/>
        <v>2.3529257882223587E-2</v>
      </c>
      <c r="L59" s="24">
        <v>3984488</v>
      </c>
      <c r="M59" s="25">
        <f t="shared" si="45"/>
        <v>93752.045680625291</v>
      </c>
      <c r="N59" s="26">
        <v>5575985.6209999993</v>
      </c>
      <c r="O59" s="211">
        <f t="shared" si="46"/>
        <v>5482233.575319374</v>
      </c>
      <c r="P59" s="26">
        <f t="shared" si="47"/>
        <v>1375.8941111930501</v>
      </c>
    </row>
    <row r="60" spans="1:16" s="2" customFormat="1" x14ac:dyDescent="0.3">
      <c r="A60" s="16">
        <v>2009</v>
      </c>
      <c r="B60" s="32">
        <v>8</v>
      </c>
      <c r="C60" s="30">
        <f t="shared" ref="C60:D60" si="54">+C72</f>
        <v>326.47320018030592</v>
      </c>
      <c r="D60" s="30">
        <f t="shared" si="54"/>
        <v>0</v>
      </c>
      <c r="E60"/>
      <c r="F60" s="30">
        <v>346.04410588187557</v>
      </c>
      <c r="G60" s="30">
        <v>0</v>
      </c>
      <c r="H60"/>
      <c r="I60" s="22">
        <f t="shared" si="42"/>
        <v>4.0998332954784583E-2</v>
      </c>
      <c r="J60" s="22">
        <f t="shared" si="43"/>
        <v>0</v>
      </c>
      <c r="K60" s="23">
        <f t="shared" si="44"/>
        <v>4.0998332954784583E-2</v>
      </c>
      <c r="L60" s="24">
        <v>3984668</v>
      </c>
      <c r="M60" s="25">
        <f t="shared" si="45"/>
        <v>163364.74537827558</v>
      </c>
      <c r="N60" s="26">
        <v>5525885.1899999995</v>
      </c>
      <c r="O60" s="211">
        <f t="shared" si="46"/>
        <v>5362520.4446217241</v>
      </c>
      <c r="P60" s="26">
        <f t="shared" si="47"/>
        <v>1345.7885185470218</v>
      </c>
    </row>
    <row r="61" spans="1:16" s="2" customFormat="1" x14ac:dyDescent="0.3">
      <c r="A61" s="16">
        <v>2009</v>
      </c>
      <c r="B61" s="32">
        <v>9</v>
      </c>
      <c r="C61" s="30">
        <f t="shared" ref="C61:D61" si="55">+C73</f>
        <v>303.9711914609627</v>
      </c>
      <c r="D61" s="30">
        <f t="shared" si="55"/>
        <v>0</v>
      </c>
      <c r="E61"/>
      <c r="F61" s="30">
        <v>326.03836846353278</v>
      </c>
      <c r="G61" s="30">
        <v>0</v>
      </c>
      <c r="H61"/>
      <c r="I61" s="22">
        <f t="shared" si="42"/>
        <v>4.6227675096864443E-2</v>
      </c>
      <c r="J61" s="22">
        <f t="shared" si="43"/>
        <v>0</v>
      </c>
      <c r="K61" s="23">
        <f t="shared" si="44"/>
        <v>4.6227675096864443E-2</v>
      </c>
      <c r="L61" s="24">
        <v>3981876</v>
      </c>
      <c r="M61" s="25">
        <f t="shared" si="45"/>
        <v>184072.87000400221</v>
      </c>
      <c r="N61" s="26">
        <v>5490522.1779999994</v>
      </c>
      <c r="O61" s="211">
        <f t="shared" si="46"/>
        <v>5306449.3079959974</v>
      </c>
      <c r="P61" s="26">
        <f t="shared" si="47"/>
        <v>1332.6505667167933</v>
      </c>
    </row>
    <row r="62" spans="1:16" s="2" customFormat="1" x14ac:dyDescent="0.3">
      <c r="A62" s="16">
        <v>2009</v>
      </c>
      <c r="B62" s="32">
        <v>10</v>
      </c>
      <c r="C62" s="30">
        <f t="shared" ref="C62:D62" si="56">+C74</f>
        <v>238.52377373576331</v>
      </c>
      <c r="D62" s="30">
        <f t="shared" si="56"/>
        <v>0</v>
      </c>
      <c r="E62"/>
      <c r="F62" s="30">
        <v>278.77322976481395</v>
      </c>
      <c r="G62" s="30">
        <v>0</v>
      </c>
      <c r="H62"/>
      <c r="I62" s="22">
        <f t="shared" si="42"/>
        <v>8.4317027770239167E-2</v>
      </c>
      <c r="J62" s="22">
        <f t="shared" si="43"/>
        <v>0</v>
      </c>
      <c r="K62" s="23">
        <f t="shared" si="44"/>
        <v>8.4317027770239167E-2</v>
      </c>
      <c r="L62" s="24">
        <v>3980940</v>
      </c>
      <c r="M62" s="25">
        <f t="shared" si="45"/>
        <v>335661.0285316559</v>
      </c>
      <c r="N62" s="26">
        <v>5140396.8149999995</v>
      </c>
      <c r="O62" s="211">
        <f t="shared" si="46"/>
        <v>4804735.7864683438</v>
      </c>
      <c r="P62" s="26">
        <f t="shared" si="47"/>
        <v>1206.9349918532669</v>
      </c>
    </row>
    <row r="63" spans="1:16" s="2" customFormat="1" x14ac:dyDescent="0.3">
      <c r="A63" s="16">
        <v>2009</v>
      </c>
      <c r="B63" s="32">
        <v>11</v>
      </c>
      <c r="C63" s="30">
        <f t="shared" ref="C63:D63" si="57">+C75</f>
        <v>137.25192955352946</v>
      </c>
      <c r="D63" s="30">
        <f t="shared" si="57"/>
        <v>0</v>
      </c>
      <c r="E63"/>
      <c r="F63" s="30">
        <v>182.33603051448623</v>
      </c>
      <c r="G63" s="30">
        <v>0</v>
      </c>
      <c r="H63"/>
      <c r="I63" s="22">
        <f t="shared" si="42"/>
        <v>9.4444938336000678E-2</v>
      </c>
      <c r="J63" s="22">
        <f t="shared" si="43"/>
        <v>0</v>
      </c>
      <c r="K63" s="23">
        <f t="shared" si="44"/>
        <v>9.4444938336000678E-2</v>
      </c>
      <c r="L63" s="24">
        <v>3984445</v>
      </c>
      <c r="M63" s="25">
        <f t="shared" si="45"/>
        <v>376310.66232818621</v>
      </c>
      <c r="N63" s="26">
        <v>4356808.5319999997</v>
      </c>
      <c r="O63" s="211">
        <f t="shared" si="46"/>
        <v>3980497.8696718132</v>
      </c>
      <c r="P63" s="26">
        <f t="shared" si="47"/>
        <v>999.00936508643315</v>
      </c>
    </row>
    <row r="64" spans="1:16" s="2" customFormat="1" x14ac:dyDescent="0.3">
      <c r="A64" s="16">
        <v>2009</v>
      </c>
      <c r="B64" s="32">
        <v>12</v>
      </c>
      <c r="C64" s="30">
        <f t="shared" ref="C64:D64" si="58">+C76</f>
        <v>59.058459028179144</v>
      </c>
      <c r="D64" s="30">
        <f t="shared" si="58"/>
        <v>32.705244688642438</v>
      </c>
      <c r="E64"/>
      <c r="F64" s="30">
        <v>81.798898491500282</v>
      </c>
      <c r="G64" s="30">
        <v>24.227216290522328</v>
      </c>
      <c r="H64"/>
      <c r="I64" s="22">
        <f t="shared" si="42"/>
        <v>4.7638066570449424E-2</v>
      </c>
      <c r="J64" s="22">
        <f t="shared" si="43"/>
        <v>-1.56995754917072E-2</v>
      </c>
      <c r="K64" s="23">
        <f t="shared" si="44"/>
        <v>3.193849107874222E-2</v>
      </c>
      <c r="L64" s="24">
        <v>3984423</v>
      </c>
      <c r="M64" s="25">
        <f t="shared" si="45"/>
        <v>127256.45843943532</v>
      </c>
      <c r="N64" s="26">
        <v>3945267.9760000003</v>
      </c>
      <c r="O64" s="211">
        <f t="shared" si="46"/>
        <v>3818011.5175605649</v>
      </c>
      <c r="P64" s="26">
        <f t="shared" si="47"/>
        <v>958.23448402957331</v>
      </c>
    </row>
    <row r="65" spans="1:22" x14ac:dyDescent="0.3">
      <c r="A65" s="21">
        <v>2010</v>
      </c>
      <c r="B65" s="21">
        <v>1</v>
      </c>
      <c r="C65" s="30">
        <v>34.661127124401681</v>
      </c>
      <c r="D65" s="30">
        <v>84.711434828629194</v>
      </c>
      <c r="F65" s="30">
        <v>41.163158437279797</v>
      </c>
      <c r="G65" s="30">
        <v>146.33124784142211</v>
      </c>
      <c r="I65" s="22">
        <f t="shared" ref="I65:I93" si="59">+$B$6*(F65-C65)</f>
        <v>1.3620853766948163E-2</v>
      </c>
      <c r="J65" s="22">
        <f t="shared" ref="J65:J93" si="60">+$B$7*(G65-D65)</f>
        <v>0.11410729721001328</v>
      </c>
      <c r="K65" s="23">
        <f t="shared" ref="K65:K93" si="61">SUM(I65:J65)</f>
        <v>0.12772815097696144</v>
      </c>
      <c r="L65" s="24">
        <v>3988092</v>
      </c>
      <c r="M65" s="25">
        <f t="shared" ref="M65:M93" si="62">+L65*K65</f>
        <v>509391.61708601209</v>
      </c>
      <c r="N65" s="26">
        <v>5216442.7929999996</v>
      </c>
      <c r="O65" s="211">
        <f t="shared" ref="O65:O93" si="63">+N65-M65</f>
        <v>4707051.1759139877</v>
      </c>
      <c r="P65" s="26">
        <f t="shared" ref="P65:P93" si="64">+O65/L65*1000</f>
        <v>1180.2764770506769</v>
      </c>
      <c r="Q65" s="31"/>
      <c r="R65" s="27"/>
      <c r="S65" s="29"/>
      <c r="T65" s="2"/>
      <c r="U65" s="29"/>
      <c r="V65" s="28"/>
    </row>
    <row r="66" spans="1:22" x14ac:dyDescent="0.3">
      <c r="A66" s="21">
        <v>2010</v>
      </c>
      <c r="B66" s="21">
        <v>2</v>
      </c>
      <c r="C66" s="30">
        <v>30.798265729077841</v>
      </c>
      <c r="D66" s="30">
        <v>80.980530904111944</v>
      </c>
      <c r="F66" s="30">
        <v>13.102874477276822</v>
      </c>
      <c r="G66" s="30">
        <v>211.14564701654857</v>
      </c>
      <c r="I66" s="22">
        <f t="shared" si="59"/>
        <v>-3.7069390316889363E-2</v>
      </c>
      <c r="J66" s="22">
        <f t="shared" si="60"/>
        <v>0.24103918633336488</v>
      </c>
      <c r="K66" s="23">
        <f t="shared" si="61"/>
        <v>0.20396979601647552</v>
      </c>
      <c r="L66" s="24">
        <v>3996803</v>
      </c>
      <c r="M66" s="25">
        <f t="shared" si="62"/>
        <v>815227.09262803744</v>
      </c>
      <c r="N66" s="26">
        <v>3987392.0829999996</v>
      </c>
      <c r="O66" s="211">
        <f t="shared" si="63"/>
        <v>3172164.9903719621</v>
      </c>
      <c r="P66" s="26">
        <f t="shared" si="64"/>
        <v>793.67559281054434</v>
      </c>
      <c r="Q66" s="31"/>
      <c r="R66" s="27"/>
      <c r="S66" s="29"/>
      <c r="T66" s="2"/>
      <c r="U66" s="29"/>
      <c r="V66" s="28"/>
    </row>
    <row r="67" spans="1:22" x14ac:dyDescent="0.3">
      <c r="A67" s="21">
        <v>2010</v>
      </c>
      <c r="B67" s="21">
        <v>3</v>
      </c>
      <c r="C67" s="30">
        <v>50.906388729186801</v>
      </c>
      <c r="D67" s="30">
        <v>43.541291222508221</v>
      </c>
      <c r="F67" s="30">
        <v>11.282994310316695</v>
      </c>
      <c r="G67" s="30">
        <v>136.03055635738329</v>
      </c>
      <c r="I67" s="22">
        <f t="shared" si="59"/>
        <v>-8.30055155318285E-2</v>
      </c>
      <c r="J67" s="22">
        <f t="shared" si="60"/>
        <v>0.1712712121227932</v>
      </c>
      <c r="K67" s="23">
        <f t="shared" si="61"/>
        <v>8.8265696590964698E-2</v>
      </c>
      <c r="L67" s="24">
        <v>4002154</v>
      </c>
      <c r="M67" s="25">
        <f t="shared" si="62"/>
        <v>353252.91067431576</v>
      </c>
      <c r="N67" s="26">
        <v>3850643.3329999996</v>
      </c>
      <c r="O67" s="211">
        <f t="shared" si="63"/>
        <v>3497390.4223256838</v>
      </c>
      <c r="P67" s="26">
        <f t="shared" si="64"/>
        <v>873.87702280464066</v>
      </c>
      <c r="Q67" s="31"/>
      <c r="R67" s="27"/>
      <c r="S67" s="29"/>
      <c r="T67" s="2"/>
      <c r="U67" s="29"/>
      <c r="V67" s="28"/>
    </row>
    <row r="68" spans="1:22" x14ac:dyDescent="0.3">
      <c r="A68" s="21">
        <v>2010</v>
      </c>
      <c r="B68" s="21">
        <v>4</v>
      </c>
      <c r="C68" s="30">
        <v>92.25873715316439</v>
      </c>
      <c r="D68" s="30">
        <v>14.56695045838303</v>
      </c>
      <c r="F68" s="30">
        <v>52.234824377790694</v>
      </c>
      <c r="G68" s="30">
        <v>46.988940891734501</v>
      </c>
      <c r="I68" s="22">
        <f t="shared" si="59"/>
        <v>-8.3844545936697309E-2</v>
      </c>
      <c r="J68" s="22">
        <f t="shared" si="60"/>
        <v>6.0038898491148789E-2</v>
      </c>
      <c r="K68" s="23">
        <f t="shared" si="61"/>
        <v>-2.3805647445548521E-2</v>
      </c>
      <c r="L68" s="24">
        <v>4005428</v>
      </c>
      <c r="M68" s="25">
        <f t="shared" si="62"/>
        <v>-95351.806836528514</v>
      </c>
      <c r="N68" s="26">
        <v>3335505.3169999998</v>
      </c>
      <c r="O68" s="211">
        <f t="shared" si="63"/>
        <v>3430857.1238365285</v>
      </c>
      <c r="P68" s="26">
        <f t="shared" si="64"/>
        <v>856.55193997658387</v>
      </c>
      <c r="Q68" s="31"/>
      <c r="R68" s="27"/>
      <c r="S68" s="29"/>
      <c r="T68" s="2"/>
      <c r="U68" s="29"/>
      <c r="V68" s="28"/>
    </row>
    <row r="69" spans="1:22" x14ac:dyDescent="0.3">
      <c r="A69" s="21">
        <v>2010</v>
      </c>
      <c r="B69" s="21">
        <v>5</v>
      </c>
      <c r="C69" s="30">
        <v>161.65050003731275</v>
      </c>
      <c r="D69" s="30">
        <v>0</v>
      </c>
      <c r="F69" s="30">
        <v>172.13560881606466</v>
      </c>
      <c r="G69" s="30">
        <v>0</v>
      </c>
      <c r="I69" s="22">
        <f t="shared" si="59"/>
        <v>2.1964848604013688E-2</v>
      </c>
      <c r="J69" s="22">
        <f t="shared" si="60"/>
        <v>0</v>
      </c>
      <c r="K69" s="23">
        <f t="shared" si="61"/>
        <v>2.1964848604013688E-2</v>
      </c>
      <c r="L69" s="24">
        <v>4006527</v>
      </c>
      <c r="M69" s="25">
        <f t="shared" si="62"/>
        <v>88002.758982893152</v>
      </c>
      <c r="N69" s="26">
        <v>4299630.642</v>
      </c>
      <c r="O69" s="211">
        <f t="shared" si="63"/>
        <v>4211627.8830171069</v>
      </c>
      <c r="P69" s="26">
        <f t="shared" si="64"/>
        <v>1051.191688716214</v>
      </c>
      <c r="Q69" s="31"/>
      <c r="R69" s="27"/>
      <c r="S69" s="29"/>
      <c r="T69" s="2"/>
      <c r="U69" s="29"/>
      <c r="V69" s="28"/>
    </row>
    <row r="70" spans="1:22" x14ac:dyDescent="0.3">
      <c r="A70" s="21">
        <v>2010</v>
      </c>
      <c r="B70" s="21">
        <v>6</v>
      </c>
      <c r="C70" s="30">
        <v>239.83482026903096</v>
      </c>
      <c r="D70" s="30">
        <v>0</v>
      </c>
      <c r="F70" s="30">
        <v>306.47913620852484</v>
      </c>
      <c r="G70" s="30">
        <v>0</v>
      </c>
      <c r="I70" s="22">
        <f t="shared" si="59"/>
        <v>0.13961059830828823</v>
      </c>
      <c r="J70" s="22">
        <f t="shared" si="60"/>
        <v>0</v>
      </c>
      <c r="K70" s="23">
        <f t="shared" si="61"/>
        <v>0.13961059830828823</v>
      </c>
      <c r="L70" s="24">
        <v>4006189</v>
      </c>
      <c r="M70" s="25">
        <f t="shared" si="62"/>
        <v>559306.44322608295</v>
      </c>
      <c r="N70" s="26">
        <v>5503337.7070000004</v>
      </c>
      <c r="O70" s="211">
        <f t="shared" si="63"/>
        <v>4944031.2637739172</v>
      </c>
      <c r="P70" s="26">
        <f t="shared" si="64"/>
        <v>1234.0983572602086</v>
      </c>
      <c r="Q70" s="31"/>
      <c r="R70" s="27"/>
      <c r="S70" s="29"/>
      <c r="T70" s="2"/>
      <c r="U70" s="29"/>
      <c r="V70" s="28"/>
    </row>
    <row r="71" spans="1:22" x14ac:dyDescent="0.3">
      <c r="A71" s="21">
        <v>2010</v>
      </c>
      <c r="B71" s="21">
        <v>7</v>
      </c>
      <c r="C71" s="30">
        <v>298.50611919012817</v>
      </c>
      <c r="D71" s="30">
        <v>0</v>
      </c>
      <c r="F71" s="30">
        <v>362.53252027494057</v>
      </c>
      <c r="G71" s="30">
        <v>0</v>
      </c>
      <c r="I71" s="22">
        <f t="shared" si="59"/>
        <v>0.13412642979324094</v>
      </c>
      <c r="J71" s="22">
        <f t="shared" si="60"/>
        <v>0</v>
      </c>
      <c r="K71" s="23">
        <f t="shared" si="61"/>
        <v>0.13412642979324094</v>
      </c>
      <c r="L71" s="24">
        <v>4006320</v>
      </c>
      <c r="M71" s="25">
        <f t="shared" si="62"/>
        <v>537353.39820925705</v>
      </c>
      <c r="N71" s="26">
        <v>5922255.4809999997</v>
      </c>
      <c r="O71" s="211">
        <f t="shared" si="63"/>
        <v>5384902.0827907426</v>
      </c>
      <c r="P71" s="26">
        <f t="shared" si="64"/>
        <v>1344.1018397908163</v>
      </c>
      <c r="Q71" s="31"/>
      <c r="R71" s="27"/>
      <c r="S71" s="29"/>
      <c r="T71" s="2"/>
      <c r="U71" s="29"/>
      <c r="V71" s="28"/>
    </row>
    <row r="72" spans="1:22" x14ac:dyDescent="0.3">
      <c r="A72" s="21">
        <v>2010</v>
      </c>
      <c r="B72" s="21">
        <v>8</v>
      </c>
      <c r="C72" s="30">
        <v>326.47320018030592</v>
      </c>
      <c r="D72" s="30">
        <v>0</v>
      </c>
      <c r="F72" s="30">
        <v>360.98017269149227</v>
      </c>
      <c r="G72" s="30">
        <v>0</v>
      </c>
      <c r="I72" s="22">
        <f t="shared" si="59"/>
        <v>7.2287321284356901E-2</v>
      </c>
      <c r="J72" s="22">
        <f t="shared" si="60"/>
        <v>0</v>
      </c>
      <c r="K72" s="23">
        <f t="shared" si="61"/>
        <v>7.2287321284356901E-2</v>
      </c>
      <c r="L72" s="24">
        <v>4009524</v>
      </c>
      <c r="M72" s="25">
        <f t="shared" si="62"/>
        <v>289837.7495853398</v>
      </c>
      <c r="N72" s="26">
        <v>5850882.0549999997</v>
      </c>
      <c r="O72" s="211">
        <f t="shared" si="63"/>
        <v>5561044.3054146599</v>
      </c>
      <c r="P72" s="26">
        <f t="shared" si="64"/>
        <v>1386.9587276231941</v>
      </c>
      <c r="Q72" s="31"/>
      <c r="R72" s="27"/>
      <c r="S72" s="29"/>
      <c r="T72" s="2"/>
      <c r="U72" s="29"/>
      <c r="V72" s="28"/>
    </row>
    <row r="73" spans="1:22" x14ac:dyDescent="0.3">
      <c r="A73" s="21">
        <v>2010</v>
      </c>
      <c r="B73" s="21">
        <v>9</v>
      </c>
      <c r="C73" s="30">
        <v>303.9711914609627</v>
      </c>
      <c r="D73" s="30">
        <v>0</v>
      </c>
      <c r="F73" s="30">
        <v>332.43282338075261</v>
      </c>
      <c r="G73" s="30">
        <v>0</v>
      </c>
      <c r="I73" s="22">
        <f t="shared" si="59"/>
        <v>5.9623171235784166E-2</v>
      </c>
      <c r="J73" s="22">
        <f t="shared" si="60"/>
        <v>0</v>
      </c>
      <c r="K73" s="23">
        <f t="shared" si="61"/>
        <v>5.9623171235784166E-2</v>
      </c>
      <c r="L73" s="24">
        <v>4007495</v>
      </c>
      <c r="M73" s="25">
        <f t="shared" si="62"/>
        <v>238939.56061154886</v>
      </c>
      <c r="N73" s="26">
        <v>5646214.682</v>
      </c>
      <c r="O73" s="211">
        <f t="shared" si="63"/>
        <v>5407275.1213884512</v>
      </c>
      <c r="P73" s="26">
        <f t="shared" si="64"/>
        <v>1349.2905471843262</v>
      </c>
      <c r="Q73" s="31"/>
      <c r="R73" s="27"/>
      <c r="S73" s="29"/>
      <c r="T73" s="2"/>
      <c r="U73" s="29"/>
      <c r="V73" s="28"/>
    </row>
    <row r="74" spans="1:22" x14ac:dyDescent="0.3">
      <c r="A74" s="21">
        <v>2010</v>
      </c>
      <c r="B74" s="21">
        <v>10</v>
      </c>
      <c r="C74" s="30">
        <v>238.52377373576331</v>
      </c>
      <c r="D74" s="30">
        <v>0</v>
      </c>
      <c r="F74" s="30">
        <v>245.92750343656391</v>
      </c>
      <c r="G74" s="30">
        <v>0</v>
      </c>
      <c r="I74" s="22">
        <f t="shared" si="59"/>
        <v>1.5509786823831341E-2</v>
      </c>
      <c r="J74" s="22">
        <f t="shared" si="60"/>
        <v>0</v>
      </c>
      <c r="K74" s="23">
        <f t="shared" si="61"/>
        <v>1.5509786823831341E-2</v>
      </c>
      <c r="L74" s="24">
        <v>4006475</v>
      </c>
      <c r="M74" s="25">
        <f t="shared" si="62"/>
        <v>62139.573165009671</v>
      </c>
      <c r="N74" s="26">
        <v>4656524.523</v>
      </c>
      <c r="O74" s="211">
        <f t="shared" si="63"/>
        <v>4594384.9498349903</v>
      </c>
      <c r="P74" s="26">
        <f t="shared" si="64"/>
        <v>1146.7399521611867</v>
      </c>
      <c r="Q74" s="31"/>
      <c r="R74" s="27"/>
      <c r="S74" s="29"/>
      <c r="T74" s="2"/>
      <c r="U74" s="29"/>
      <c r="V74" s="28"/>
    </row>
    <row r="75" spans="1:22" x14ac:dyDescent="0.3">
      <c r="A75" s="21">
        <v>2010</v>
      </c>
      <c r="B75" s="21">
        <v>11</v>
      </c>
      <c r="C75" s="30">
        <v>137.25192955352946</v>
      </c>
      <c r="D75" s="30">
        <v>0</v>
      </c>
      <c r="F75" s="30">
        <v>129.84331849407144</v>
      </c>
      <c r="G75" s="30">
        <v>0</v>
      </c>
      <c r="I75" s="22">
        <f t="shared" si="59"/>
        <v>-1.5520012593172865E-2</v>
      </c>
      <c r="J75" s="22">
        <f t="shared" si="60"/>
        <v>0</v>
      </c>
      <c r="K75" s="23">
        <f t="shared" si="61"/>
        <v>-1.5520012593172865E-2</v>
      </c>
      <c r="L75" s="24">
        <v>4007538</v>
      </c>
      <c r="M75" s="25">
        <f t="shared" si="62"/>
        <v>-62197.040227618796</v>
      </c>
      <c r="N75" s="26">
        <v>3910018.7889999994</v>
      </c>
      <c r="O75" s="211">
        <f t="shared" si="63"/>
        <v>3972215.8292276184</v>
      </c>
      <c r="P75" s="26">
        <f t="shared" si="64"/>
        <v>991.18606716333534</v>
      </c>
      <c r="Q75" s="31"/>
      <c r="R75" s="27"/>
      <c r="S75" s="29"/>
      <c r="T75" s="2"/>
      <c r="U75" s="29"/>
      <c r="V75" s="28"/>
    </row>
    <row r="76" spans="1:22" x14ac:dyDescent="0.3">
      <c r="A76" s="21">
        <v>2010</v>
      </c>
      <c r="B76" s="21">
        <v>12</v>
      </c>
      <c r="C76" s="30">
        <v>59.058459028179144</v>
      </c>
      <c r="D76" s="30">
        <v>32.705244688642438</v>
      </c>
      <c r="F76" s="30">
        <v>40.889151389619983</v>
      </c>
      <c r="G76" s="30">
        <v>129.68507871197446</v>
      </c>
      <c r="I76" s="22">
        <f t="shared" si="59"/>
        <v>-3.8062179414814476E-2</v>
      </c>
      <c r="J76" s="22">
        <f t="shared" si="60"/>
        <v>0.17958682772991641</v>
      </c>
      <c r="K76" s="23">
        <f t="shared" si="61"/>
        <v>0.14152464831510192</v>
      </c>
      <c r="L76" s="24">
        <v>4009847</v>
      </c>
      <c r="M76" s="25">
        <f t="shared" si="62"/>
        <v>567492.18647236645</v>
      </c>
      <c r="N76" s="26">
        <v>4163655.7940000007</v>
      </c>
      <c r="O76" s="211">
        <f t="shared" si="63"/>
        <v>3596163.6075276341</v>
      </c>
      <c r="P76" s="26">
        <f t="shared" si="64"/>
        <v>896.83312294150733</v>
      </c>
      <c r="Q76" s="229">
        <f>SUM(O65:O76)/AVERAGE(L65:L76)*1000</f>
        <v>13105.472565550523</v>
      </c>
      <c r="R76" s="27"/>
      <c r="S76" s="29"/>
      <c r="T76" s="2"/>
      <c r="U76" s="29"/>
      <c r="V76" s="28"/>
    </row>
    <row r="77" spans="1:22" x14ac:dyDescent="0.3">
      <c r="A77" s="21">
        <v>2011</v>
      </c>
      <c r="B77" s="21">
        <v>1</v>
      </c>
      <c r="C77" s="30">
        <f>C65</f>
        <v>34.661127124401681</v>
      </c>
      <c r="D77" s="30">
        <f>D65</f>
        <v>84.711434828629194</v>
      </c>
      <c r="F77" s="30">
        <v>8.6154087494013876</v>
      </c>
      <c r="G77" s="30">
        <v>186.0945490866485</v>
      </c>
      <c r="I77" s="22">
        <f t="shared" si="59"/>
        <v>-5.4562167447323083E-2</v>
      </c>
      <c r="J77" s="22">
        <f t="shared" si="60"/>
        <v>0.18774080259404213</v>
      </c>
      <c r="K77" s="23">
        <f t="shared" si="61"/>
        <v>0.13317863514671904</v>
      </c>
      <c r="L77" s="24">
        <v>4015002</v>
      </c>
      <c r="M77" s="25">
        <f t="shared" si="62"/>
        <v>534712.48647134728</v>
      </c>
      <c r="N77" s="26">
        <v>4535157.375</v>
      </c>
      <c r="O77" s="211">
        <f t="shared" si="63"/>
        <v>4000444.8885286525</v>
      </c>
      <c r="P77" s="26">
        <f t="shared" si="64"/>
        <v>996.3743202440877</v>
      </c>
      <c r="Q77" s="229">
        <f t="shared" ref="Q77:Q140" si="65">SUM(O66:O77)/AVERAGE(L66:L77)*1000</f>
        <v>12921.777225810296</v>
      </c>
      <c r="R77" s="27"/>
      <c r="S77" s="29"/>
      <c r="T77" s="2"/>
      <c r="U77" s="29"/>
      <c r="V77" s="28"/>
    </row>
    <row r="78" spans="1:22" x14ac:dyDescent="0.3">
      <c r="A78" s="21">
        <v>2011</v>
      </c>
      <c r="B78" s="21">
        <v>2</v>
      </c>
      <c r="C78" s="30">
        <f t="shared" ref="C78:D78" si="66">C66</f>
        <v>30.798265729077841</v>
      </c>
      <c r="D78" s="30">
        <f t="shared" si="66"/>
        <v>80.980530904111944</v>
      </c>
      <c r="F78" s="30">
        <v>27.861935330576838</v>
      </c>
      <c r="G78" s="30">
        <v>73.688033386179001</v>
      </c>
      <c r="I78" s="22">
        <f t="shared" si="59"/>
        <v>-6.1512049150256858E-3</v>
      </c>
      <c r="J78" s="22">
        <f t="shared" si="60"/>
        <v>-1.3504214651045763E-2</v>
      </c>
      <c r="K78" s="23">
        <f t="shared" si="61"/>
        <v>-1.9655419566071447E-2</v>
      </c>
      <c r="L78" s="24">
        <v>4021384</v>
      </c>
      <c r="M78" s="25">
        <f t="shared" si="62"/>
        <v>-79041.989756286654</v>
      </c>
      <c r="N78" s="26">
        <v>3488608.6939999997</v>
      </c>
      <c r="O78" s="211">
        <f t="shared" si="63"/>
        <v>3567650.6837562863</v>
      </c>
      <c r="P78" s="26">
        <f t="shared" si="64"/>
        <v>887.16986086289853</v>
      </c>
      <c r="Q78" s="229">
        <f t="shared" si="65"/>
        <v>13013.83212529989</v>
      </c>
      <c r="R78" s="27"/>
      <c r="S78" s="29"/>
      <c r="T78" s="2"/>
      <c r="U78" s="29"/>
      <c r="V78" s="28"/>
    </row>
    <row r="79" spans="1:22" x14ac:dyDescent="0.3">
      <c r="A79" s="21">
        <v>2011</v>
      </c>
      <c r="B79" s="21">
        <v>3</v>
      </c>
      <c r="C79" s="30">
        <f t="shared" ref="C79:D79" si="67">C67</f>
        <v>50.906388729186801</v>
      </c>
      <c r="D79" s="30">
        <f t="shared" si="67"/>
        <v>43.541291222508221</v>
      </c>
      <c r="F79" s="30">
        <v>60.61893170849941</v>
      </c>
      <c r="G79" s="30">
        <v>22.994165352245446</v>
      </c>
      <c r="I79" s="22">
        <f t="shared" si="59"/>
        <v>2.0346430409277232E-2</v>
      </c>
      <c r="J79" s="22">
        <f t="shared" si="60"/>
        <v>-3.8049076812402341E-2</v>
      </c>
      <c r="K79" s="23">
        <f t="shared" si="61"/>
        <v>-1.7702646403125109E-2</v>
      </c>
      <c r="L79" s="24">
        <v>4027937</v>
      </c>
      <c r="M79" s="25">
        <f t="shared" si="62"/>
        <v>-71305.144445064536</v>
      </c>
      <c r="N79" s="26">
        <v>3412863.4729999998</v>
      </c>
      <c r="O79" s="211">
        <f t="shared" si="63"/>
        <v>3484168.6174450642</v>
      </c>
      <c r="P79" s="26">
        <f t="shared" si="64"/>
        <v>865.00077271443536</v>
      </c>
      <c r="Q79" s="229">
        <f t="shared" si="65"/>
        <v>13003.564086202048</v>
      </c>
      <c r="R79" s="27"/>
      <c r="S79" s="29"/>
      <c r="T79" s="2"/>
      <c r="U79" s="29"/>
      <c r="V79" s="28"/>
    </row>
    <row r="80" spans="1:22" x14ac:dyDescent="0.3">
      <c r="A80" s="21">
        <v>2011</v>
      </c>
      <c r="B80" s="21">
        <v>4</v>
      </c>
      <c r="C80" s="30">
        <f t="shared" ref="C80:D80" si="68">C68</f>
        <v>92.25873715316439</v>
      </c>
      <c r="D80" s="30">
        <f t="shared" si="68"/>
        <v>14.56695045838303</v>
      </c>
      <c r="F80" s="30">
        <v>134.68904443938953</v>
      </c>
      <c r="G80" s="30">
        <v>5.7156023407404781</v>
      </c>
      <c r="I80" s="22">
        <f t="shared" si="59"/>
        <v>8.8885608669350552E-2</v>
      </c>
      <c r="J80" s="22">
        <f t="shared" si="60"/>
        <v>-1.6390887297230889E-2</v>
      </c>
      <c r="K80" s="23">
        <f t="shared" si="61"/>
        <v>7.2494721372119666E-2</v>
      </c>
      <c r="L80" s="24">
        <v>4030950</v>
      </c>
      <c r="M80" s="25">
        <f t="shared" si="62"/>
        <v>292222.59711494576</v>
      </c>
      <c r="N80" s="26">
        <v>4182618.1679999996</v>
      </c>
      <c r="O80" s="211">
        <f t="shared" si="63"/>
        <v>3890395.5708850538</v>
      </c>
      <c r="P80" s="26">
        <f t="shared" si="64"/>
        <v>965.13119013757398</v>
      </c>
      <c r="Q80" s="229">
        <f t="shared" si="65"/>
        <v>13111.186641885441</v>
      </c>
      <c r="R80" s="27"/>
      <c r="S80" s="29"/>
      <c r="T80" s="2"/>
      <c r="U80" s="29"/>
      <c r="V80" s="28"/>
    </row>
    <row r="81" spans="1:22" x14ac:dyDescent="0.3">
      <c r="A81" s="21">
        <v>2011</v>
      </c>
      <c r="B81" s="21">
        <v>5</v>
      </c>
      <c r="C81" s="30">
        <f t="shared" ref="C81:D81" si="69">C69</f>
        <v>161.65050003731275</v>
      </c>
      <c r="D81" s="30">
        <f t="shared" si="69"/>
        <v>0</v>
      </c>
      <c r="F81" s="30">
        <v>216.3394553712771</v>
      </c>
      <c r="G81" s="30">
        <v>0</v>
      </c>
      <c r="I81" s="22">
        <f t="shared" si="59"/>
        <v>0.11456577605150819</v>
      </c>
      <c r="J81" s="22">
        <f t="shared" si="60"/>
        <v>0</v>
      </c>
      <c r="K81" s="23">
        <f t="shared" si="61"/>
        <v>0.11456577605150819</v>
      </c>
      <c r="L81" s="24">
        <v>4029779</v>
      </c>
      <c r="M81" s="25">
        <f t="shared" si="62"/>
        <v>461674.75845107064</v>
      </c>
      <c r="N81" s="26">
        <v>4641773.0640000002</v>
      </c>
      <c r="O81" s="211">
        <f t="shared" si="63"/>
        <v>4180098.3055489296</v>
      </c>
      <c r="P81" s="26">
        <f t="shared" si="64"/>
        <v>1037.3021214187997</v>
      </c>
      <c r="Q81" s="229">
        <f t="shared" si="65"/>
        <v>13097.005687885785</v>
      </c>
      <c r="R81" s="27"/>
      <c r="S81" s="29"/>
      <c r="T81" s="2"/>
      <c r="U81" s="29"/>
      <c r="V81" s="28"/>
    </row>
    <row r="82" spans="1:22" x14ac:dyDescent="0.3">
      <c r="A82" s="21">
        <v>2011</v>
      </c>
      <c r="B82" s="21">
        <v>6</v>
      </c>
      <c r="C82" s="30">
        <f t="shared" ref="C82:D82" si="70">C70</f>
        <v>239.83482026903096</v>
      </c>
      <c r="D82" s="30">
        <f t="shared" si="70"/>
        <v>0</v>
      </c>
      <c r="F82" s="30">
        <v>273.43219901485907</v>
      </c>
      <c r="G82" s="30">
        <v>0</v>
      </c>
      <c r="I82" s="22">
        <f t="shared" si="59"/>
        <v>7.0381848506836833E-2</v>
      </c>
      <c r="J82" s="22">
        <f t="shared" si="60"/>
        <v>0</v>
      </c>
      <c r="K82" s="23">
        <f t="shared" si="61"/>
        <v>7.0381848506836833E-2</v>
      </c>
      <c r="L82" s="24">
        <v>4028663</v>
      </c>
      <c r="M82" s="25">
        <f t="shared" si="62"/>
        <v>283544.74895109882</v>
      </c>
      <c r="N82" s="26">
        <v>5379683.6359999999</v>
      </c>
      <c r="O82" s="211">
        <f t="shared" si="63"/>
        <v>5096138.8870489011</v>
      </c>
      <c r="P82" s="26">
        <f t="shared" si="64"/>
        <v>1264.9702611136502</v>
      </c>
      <c r="Q82" s="229">
        <f t="shared" si="65"/>
        <v>13128.767520731324</v>
      </c>
      <c r="R82" s="27"/>
      <c r="S82" s="29"/>
      <c r="T82" s="2"/>
      <c r="U82" s="29"/>
      <c r="V82" s="28"/>
    </row>
    <row r="83" spans="1:22" x14ac:dyDescent="0.3">
      <c r="A83" s="21">
        <v>2011</v>
      </c>
      <c r="B83" s="21">
        <v>7</v>
      </c>
      <c r="C83" s="30">
        <f t="shared" ref="C83:D83" si="71">C71</f>
        <v>298.50611919012817</v>
      </c>
      <c r="D83" s="30">
        <f t="shared" si="71"/>
        <v>0</v>
      </c>
      <c r="F83" s="30">
        <v>330.18548878627678</v>
      </c>
      <c r="G83" s="30">
        <v>0</v>
      </c>
      <c r="I83" s="22">
        <f t="shared" si="59"/>
        <v>6.6363885366654871E-2</v>
      </c>
      <c r="J83" s="22">
        <f t="shared" si="60"/>
        <v>0</v>
      </c>
      <c r="K83" s="23">
        <f t="shared" si="61"/>
        <v>6.6363885366654871E-2</v>
      </c>
      <c r="L83" s="24">
        <v>4028593</v>
      </c>
      <c r="M83" s="25">
        <f t="shared" si="62"/>
        <v>267353.08404090826</v>
      </c>
      <c r="N83" s="26">
        <v>5462625.2979999995</v>
      </c>
      <c r="O83" s="211">
        <f t="shared" si="63"/>
        <v>5195272.2139590913</v>
      </c>
      <c r="P83" s="26">
        <f t="shared" si="64"/>
        <v>1289.5996726298961</v>
      </c>
      <c r="Q83" s="229">
        <f t="shared" si="65"/>
        <v>13075.515638706833</v>
      </c>
      <c r="R83" s="27"/>
      <c r="S83" s="29"/>
      <c r="T83" s="2"/>
      <c r="U83" s="29"/>
      <c r="V83" s="28"/>
    </row>
    <row r="84" spans="1:22" x14ac:dyDescent="0.3">
      <c r="A84" s="21">
        <v>2011</v>
      </c>
      <c r="B84" s="21">
        <v>8</v>
      </c>
      <c r="C84" s="30">
        <f t="shared" ref="C84:D84" si="72">C72</f>
        <v>326.47320018030592</v>
      </c>
      <c r="D84" s="30">
        <f t="shared" si="72"/>
        <v>0</v>
      </c>
      <c r="F84" s="30">
        <v>349.09781598685487</v>
      </c>
      <c r="G84" s="30">
        <v>0</v>
      </c>
      <c r="I84" s="22">
        <f t="shared" si="59"/>
        <v>4.7395432074284732E-2</v>
      </c>
      <c r="J84" s="22">
        <f t="shared" si="60"/>
        <v>0</v>
      </c>
      <c r="K84" s="23">
        <f t="shared" si="61"/>
        <v>4.7395432074284732E-2</v>
      </c>
      <c r="L84" s="24">
        <v>4028766</v>
      </c>
      <c r="M84" s="25">
        <f t="shared" si="62"/>
        <v>190945.1052961878</v>
      </c>
      <c r="N84" s="26">
        <v>5792965.8959999997</v>
      </c>
      <c r="O84" s="211">
        <f t="shared" si="63"/>
        <v>5602020.7907038117</v>
      </c>
      <c r="P84" s="26">
        <f t="shared" si="64"/>
        <v>1390.5053782482803</v>
      </c>
      <c r="Q84" s="229">
        <f t="shared" si="65"/>
        <v>13080.492974146344</v>
      </c>
      <c r="R84" s="27"/>
      <c r="S84" s="29"/>
      <c r="T84" s="2"/>
      <c r="U84" s="29"/>
      <c r="V84" s="28"/>
    </row>
    <row r="85" spans="1:22" x14ac:dyDescent="0.3">
      <c r="A85" s="21">
        <v>2011</v>
      </c>
      <c r="B85" s="21">
        <v>9</v>
      </c>
      <c r="C85" s="30">
        <f t="shared" ref="C85:D85" si="73">C73</f>
        <v>303.9711914609627</v>
      </c>
      <c r="D85" s="30">
        <f t="shared" si="73"/>
        <v>0</v>
      </c>
      <c r="F85" s="30">
        <v>320.51801230541736</v>
      </c>
      <c r="G85" s="30">
        <v>0</v>
      </c>
      <c r="I85" s="22">
        <f t="shared" si="59"/>
        <v>3.4663294620530152E-2</v>
      </c>
      <c r="J85" s="22">
        <f t="shared" si="60"/>
        <v>0</v>
      </c>
      <c r="K85" s="23">
        <f t="shared" si="61"/>
        <v>3.4663294620530152E-2</v>
      </c>
      <c r="L85" s="24">
        <v>4024718</v>
      </c>
      <c r="M85" s="25">
        <f t="shared" si="62"/>
        <v>139509.98579855089</v>
      </c>
      <c r="N85" s="26">
        <v>5823651.9369999999</v>
      </c>
      <c r="O85" s="211">
        <f t="shared" si="63"/>
        <v>5684141.9512014491</v>
      </c>
      <c r="P85" s="26">
        <f t="shared" si="64"/>
        <v>1412.3081297128019</v>
      </c>
      <c r="Q85" s="229">
        <f t="shared" si="65"/>
        <v>13144.669081907383</v>
      </c>
      <c r="R85" s="27"/>
      <c r="S85" s="29"/>
      <c r="T85" s="2"/>
      <c r="U85" s="29"/>
      <c r="V85" s="28"/>
    </row>
    <row r="86" spans="1:22" x14ac:dyDescent="0.3">
      <c r="A86" s="21">
        <v>2011</v>
      </c>
      <c r="B86" s="21">
        <v>10</v>
      </c>
      <c r="C86" s="30">
        <f t="shared" ref="C86:D86" si="74">C74</f>
        <v>238.52377373576331</v>
      </c>
      <c r="D86" s="30">
        <f t="shared" si="74"/>
        <v>0</v>
      </c>
      <c r="F86" s="30">
        <v>230.08633038290048</v>
      </c>
      <c r="G86" s="30">
        <v>0</v>
      </c>
      <c r="I86" s="22">
        <f t="shared" si="59"/>
        <v>-1.7675273548533852E-2</v>
      </c>
      <c r="J86" s="22">
        <f t="shared" si="60"/>
        <v>0</v>
      </c>
      <c r="K86" s="23">
        <f t="shared" si="61"/>
        <v>-1.7675273548533852E-2</v>
      </c>
      <c r="L86" s="24">
        <v>4025416</v>
      </c>
      <c r="M86" s="25">
        <f t="shared" si="62"/>
        <v>-71150.32894664495</v>
      </c>
      <c r="N86" s="26">
        <v>4694929.7560000001</v>
      </c>
      <c r="O86" s="211">
        <f t="shared" si="63"/>
        <v>4766080.0849466454</v>
      </c>
      <c r="P86" s="26">
        <f t="shared" si="64"/>
        <v>1183.9969049029082</v>
      </c>
      <c r="Q86" s="229">
        <f t="shared" si="65"/>
        <v>13182.188162967997</v>
      </c>
      <c r="R86" s="27"/>
      <c r="S86" s="29"/>
      <c r="T86" s="2"/>
      <c r="U86" s="29"/>
      <c r="V86" s="28"/>
    </row>
    <row r="87" spans="1:22" x14ac:dyDescent="0.3">
      <c r="A87" s="21">
        <v>2011</v>
      </c>
      <c r="B87" s="21">
        <v>11</v>
      </c>
      <c r="C87" s="30">
        <f t="shared" ref="C87:D87" si="75">C75</f>
        <v>137.25192955352946</v>
      </c>
      <c r="D87" s="30">
        <f t="shared" si="75"/>
        <v>0</v>
      </c>
      <c r="F87" s="30">
        <v>121.45368437922727</v>
      </c>
      <c r="G87" s="30">
        <v>0</v>
      </c>
      <c r="I87" s="22">
        <f t="shared" si="59"/>
        <v>-3.3095132419212088E-2</v>
      </c>
      <c r="J87" s="22">
        <f t="shared" si="60"/>
        <v>0</v>
      </c>
      <c r="K87" s="23">
        <f t="shared" si="61"/>
        <v>-3.3095132419212088E-2</v>
      </c>
      <c r="L87" s="24">
        <v>4027556</v>
      </c>
      <c r="M87" s="25">
        <f t="shared" si="62"/>
        <v>-133292.49914579216</v>
      </c>
      <c r="N87" s="26">
        <v>3596927.3229999999</v>
      </c>
      <c r="O87" s="211">
        <f t="shared" si="63"/>
        <v>3730219.8221457922</v>
      </c>
      <c r="P87" s="26">
        <f t="shared" si="64"/>
        <v>926.1745391363379</v>
      </c>
      <c r="Q87" s="229">
        <f t="shared" si="65"/>
        <v>13116.599669592313</v>
      </c>
      <c r="R87" s="27"/>
      <c r="S87" s="29"/>
      <c r="T87" s="2"/>
      <c r="U87" s="29"/>
      <c r="V87" s="28"/>
    </row>
    <row r="88" spans="1:22" x14ac:dyDescent="0.3">
      <c r="A88" s="21">
        <v>2011</v>
      </c>
      <c r="B88" s="21">
        <v>12</v>
      </c>
      <c r="C88" s="30">
        <f t="shared" ref="C88:D88" si="76">C76</f>
        <v>59.058459028179144</v>
      </c>
      <c r="D88" s="30">
        <f t="shared" si="76"/>
        <v>32.705244688642438</v>
      </c>
      <c r="F88" s="30">
        <v>64.654902681649801</v>
      </c>
      <c r="G88" s="30">
        <v>8.6243871087740125</v>
      </c>
      <c r="I88" s="22">
        <f t="shared" si="59"/>
        <v>1.1723773225746982E-2</v>
      </c>
      <c r="J88" s="22">
        <f t="shared" si="60"/>
        <v>-4.459282556355007E-2</v>
      </c>
      <c r="K88" s="23">
        <f t="shared" si="61"/>
        <v>-3.2869052337803087E-2</v>
      </c>
      <c r="L88" s="24">
        <v>4032352</v>
      </c>
      <c r="M88" s="25">
        <f t="shared" si="62"/>
        <v>-132539.58893244495</v>
      </c>
      <c r="N88" s="26">
        <v>3630694.0980000002</v>
      </c>
      <c r="O88" s="211">
        <f t="shared" si="63"/>
        <v>3763233.686932445</v>
      </c>
      <c r="P88" s="26">
        <f t="shared" si="64"/>
        <v>933.2602131293213</v>
      </c>
      <c r="Q88" s="229">
        <f t="shared" si="65"/>
        <v>13151.980720752092</v>
      </c>
      <c r="R88" s="27"/>
      <c r="S88" s="29">
        <f t="shared" ref="S88:S117" si="77">Q88/Q76-1</f>
        <v>3.5487583502957776E-3</v>
      </c>
      <c r="T88" s="2"/>
      <c r="U88" s="29"/>
      <c r="V88" s="28"/>
    </row>
    <row r="89" spans="1:22" x14ac:dyDescent="0.3">
      <c r="A89" s="21">
        <v>2012</v>
      </c>
      <c r="B89" s="21">
        <v>1</v>
      </c>
      <c r="C89" s="30">
        <f t="shared" ref="C89:D89" si="78">C77</f>
        <v>34.661127124401681</v>
      </c>
      <c r="D89" s="30">
        <f t="shared" si="78"/>
        <v>84.711434828629194</v>
      </c>
      <c r="F89" s="30">
        <v>37.516490647721632</v>
      </c>
      <c r="G89" s="30">
        <v>47.022049397229054</v>
      </c>
      <c r="I89" s="22">
        <f t="shared" si="59"/>
        <v>5.9815905416492413E-3</v>
      </c>
      <c r="J89" s="22">
        <f t="shared" si="60"/>
        <v>-6.9793037252330895E-2</v>
      </c>
      <c r="K89" s="23">
        <f t="shared" si="61"/>
        <v>-6.3811446710681646E-2</v>
      </c>
      <c r="L89" s="24">
        <v>4037796</v>
      </c>
      <c r="M89" s="25">
        <f t="shared" si="62"/>
        <v>-257657.60428260351</v>
      </c>
      <c r="N89" s="26">
        <v>4000847.4709999999</v>
      </c>
      <c r="O89" s="211">
        <f t="shared" si="63"/>
        <v>4258505.0752826035</v>
      </c>
      <c r="P89" s="26">
        <f t="shared" si="64"/>
        <v>1054.6607791187578</v>
      </c>
      <c r="Q89" s="229">
        <f t="shared" si="65"/>
        <v>13209.835701710366</v>
      </c>
      <c r="R89" s="27"/>
      <c r="S89" s="29">
        <f t="shared" si="77"/>
        <v>2.2292481201788172E-2</v>
      </c>
      <c r="T89" s="2"/>
      <c r="U89" s="29"/>
      <c r="V89" s="28"/>
    </row>
    <row r="90" spans="1:22" x14ac:dyDescent="0.3">
      <c r="A90" s="21">
        <v>2012</v>
      </c>
      <c r="B90" s="21">
        <v>2</v>
      </c>
      <c r="C90" s="30">
        <f t="shared" ref="C90:D90" si="79">C78</f>
        <v>30.798265729077841</v>
      </c>
      <c r="D90" s="30">
        <f t="shared" si="79"/>
        <v>80.980530904111944</v>
      </c>
      <c r="F90" s="30">
        <v>38.587606712426023</v>
      </c>
      <c r="G90" s="30">
        <v>51.18470821321273</v>
      </c>
      <c r="I90" s="22">
        <f t="shared" si="59"/>
        <v>1.631758897637758E-2</v>
      </c>
      <c r="J90" s="22">
        <f t="shared" si="60"/>
        <v>-5.5175772680475924E-2</v>
      </c>
      <c r="K90" s="23">
        <f t="shared" si="61"/>
        <v>-3.885818370409834E-2</v>
      </c>
      <c r="L90" s="24">
        <v>4043285</v>
      </c>
      <c r="M90" s="25">
        <f t="shared" si="62"/>
        <v>-157114.71129802524</v>
      </c>
      <c r="N90" s="26">
        <v>3390701.44</v>
      </c>
      <c r="O90" s="211">
        <f t="shared" si="63"/>
        <v>3547816.1512980252</v>
      </c>
      <c r="P90" s="26">
        <f t="shared" si="64"/>
        <v>877.45883639120791</v>
      </c>
      <c r="Q90" s="229">
        <f t="shared" si="65"/>
        <v>13198.93289680956</v>
      </c>
      <c r="R90" s="27"/>
      <c r="S90" s="29">
        <f t="shared" si="77"/>
        <v>1.422338706443127E-2</v>
      </c>
      <c r="T90" s="2"/>
      <c r="U90" s="29"/>
      <c r="V90" s="28"/>
    </row>
    <row r="91" spans="1:22" x14ac:dyDescent="0.3">
      <c r="A91" s="21">
        <v>2012</v>
      </c>
      <c r="B91" s="21">
        <v>3</v>
      </c>
      <c r="C91" s="30">
        <f t="shared" ref="C91:D91" si="80">C79</f>
        <v>50.906388729186801</v>
      </c>
      <c r="D91" s="30">
        <f t="shared" si="80"/>
        <v>43.541291222508221</v>
      </c>
      <c r="F91" s="30">
        <v>69.651034158620945</v>
      </c>
      <c r="G91" s="30">
        <v>14.320631298657847</v>
      </c>
      <c r="I91" s="22">
        <f t="shared" si="59"/>
        <v>3.9267432287187723E-2</v>
      </c>
      <c r="J91" s="22">
        <f t="shared" si="60"/>
        <v>-5.4110688812237795E-2</v>
      </c>
      <c r="K91" s="23">
        <f t="shared" si="61"/>
        <v>-1.4843256525050072E-2</v>
      </c>
      <c r="L91" s="24">
        <v>4051099</v>
      </c>
      <c r="M91" s="25">
        <f t="shared" si="62"/>
        <v>-60131.50166537382</v>
      </c>
      <c r="N91" s="26">
        <v>3701820.5419999999</v>
      </c>
      <c r="O91" s="211">
        <f t="shared" si="63"/>
        <v>3761952.0436653737</v>
      </c>
      <c r="P91" s="26">
        <f t="shared" si="64"/>
        <v>928.6250579572046</v>
      </c>
      <c r="Q91" s="229">
        <f t="shared" si="65"/>
        <v>13261.502677550468</v>
      </c>
      <c r="R91" s="27"/>
      <c r="S91" s="29">
        <f t="shared" si="77"/>
        <v>1.9835991858733193E-2</v>
      </c>
      <c r="T91" s="2"/>
      <c r="U91" s="29"/>
      <c r="V91" s="28"/>
    </row>
    <row r="92" spans="1:22" x14ac:dyDescent="0.3">
      <c r="A92" s="21">
        <v>2012</v>
      </c>
      <c r="B92" s="21">
        <v>4</v>
      </c>
      <c r="C92" s="30">
        <f t="shared" ref="C92:D92" si="81">C80</f>
        <v>92.25873715316439</v>
      </c>
      <c r="D92" s="30">
        <f t="shared" si="81"/>
        <v>14.56695045838303</v>
      </c>
      <c r="F92" s="30">
        <v>97.845690924664666</v>
      </c>
      <c r="G92" s="30">
        <v>1.5335853739001628</v>
      </c>
      <c r="I92" s="22">
        <f t="shared" si="59"/>
        <v>1.1703893239268272E-2</v>
      </c>
      <c r="J92" s="22">
        <f t="shared" si="60"/>
        <v>-2.4135127820542682E-2</v>
      </c>
      <c r="K92" s="23">
        <f t="shared" si="61"/>
        <v>-1.243123458127441E-2</v>
      </c>
      <c r="L92" s="24">
        <v>4053654</v>
      </c>
      <c r="M92" s="25">
        <f t="shared" si="62"/>
        <v>-50391.923785321334</v>
      </c>
      <c r="N92" s="26">
        <v>4090949.5469999998</v>
      </c>
      <c r="O92" s="211">
        <f t="shared" si="63"/>
        <v>4141341.4707853212</v>
      </c>
      <c r="P92" s="26">
        <f t="shared" si="64"/>
        <v>1021.631710744262</v>
      </c>
      <c r="Q92" s="229">
        <f t="shared" si="65"/>
        <v>13317.486312284133</v>
      </c>
      <c r="R92" s="27"/>
      <c r="S92" s="29">
        <f t="shared" si="77"/>
        <v>1.573462997923003E-2</v>
      </c>
      <c r="T92" s="2"/>
      <c r="U92" s="29"/>
      <c r="V92" s="28"/>
    </row>
    <row r="93" spans="1:22" x14ac:dyDescent="0.3">
      <c r="A93" s="21">
        <v>2012</v>
      </c>
      <c r="B93" s="21">
        <v>5</v>
      </c>
      <c r="C93" s="30">
        <f t="shared" ref="C93:D93" si="82">C81</f>
        <v>161.65050003731275</v>
      </c>
      <c r="D93" s="30">
        <f t="shared" si="82"/>
        <v>0</v>
      </c>
      <c r="F93" s="30">
        <v>154.25288689906637</v>
      </c>
      <c r="G93" s="30">
        <v>0</v>
      </c>
      <c r="I93" s="22">
        <f t="shared" si="59"/>
        <v>-1.5496973473649176E-2</v>
      </c>
      <c r="J93" s="22">
        <f t="shared" si="60"/>
        <v>0</v>
      </c>
      <c r="K93" s="23">
        <f t="shared" si="61"/>
        <v>-1.5496973473649176E-2</v>
      </c>
      <c r="L93" s="24">
        <v>4052782</v>
      </c>
      <c r="M93" s="25">
        <f t="shared" si="62"/>
        <v>-62805.855148482857</v>
      </c>
      <c r="N93" s="26">
        <v>4194019.9430000004</v>
      </c>
      <c r="O93" s="211">
        <f t="shared" si="63"/>
        <v>4256825.798148483</v>
      </c>
      <c r="P93" s="26">
        <f t="shared" si="64"/>
        <v>1050.346600964099</v>
      </c>
      <c r="Q93" s="229">
        <f t="shared" si="65"/>
        <v>13330.171185469077</v>
      </c>
      <c r="R93" s="27"/>
      <c r="S93" s="29">
        <f t="shared" si="77"/>
        <v>1.78029622296767E-2</v>
      </c>
      <c r="T93" s="2"/>
      <c r="U93" s="29"/>
      <c r="V93" s="28"/>
    </row>
    <row r="94" spans="1:22" x14ac:dyDescent="0.3">
      <c r="A94" s="21">
        <v>2012</v>
      </c>
      <c r="B94" s="21">
        <v>6</v>
      </c>
      <c r="C94" s="30">
        <f t="shared" ref="C94:D94" si="83">C82</f>
        <v>239.83482026903096</v>
      </c>
      <c r="D94" s="30">
        <f t="shared" si="83"/>
        <v>0</v>
      </c>
      <c r="F94" s="30">
        <v>239.2541403682697</v>
      </c>
      <c r="G94" s="30">
        <v>0</v>
      </c>
      <c r="I94" s="22">
        <f t="shared" ref="I94:I131" si="84">+$B$6*(F94-C94)</f>
        <v>-1.2164438516328745E-3</v>
      </c>
      <c r="J94" s="22">
        <f t="shared" ref="J94:J131" si="85">+$B$7*(G94-D94)</f>
        <v>0</v>
      </c>
      <c r="K94" s="23">
        <f t="shared" ref="K94:K131" si="86">SUM(I94:J94)</f>
        <v>-1.2164438516328745E-3</v>
      </c>
      <c r="L94" s="24">
        <v>4051323</v>
      </c>
      <c r="M94" s="25">
        <f t="shared" ref="M94:M135" si="87">+L94*K94</f>
        <v>-4928.2069543288517</v>
      </c>
      <c r="N94" s="26">
        <v>5175282.5779999997</v>
      </c>
      <c r="O94" s="211">
        <f t="shared" ref="O94:O136" si="88">+N94-M94</f>
        <v>5180210.784954329</v>
      </c>
      <c r="P94" s="26">
        <f t="shared" ref="P94:P157" si="89">+O94/L94*1000</f>
        <v>1278.6467000913849</v>
      </c>
      <c r="Q94" s="229">
        <f t="shared" si="65"/>
        <v>13344.75723364676</v>
      </c>
      <c r="R94" s="27"/>
      <c r="S94" s="29">
        <f t="shared" si="77"/>
        <v>1.6451636650155699E-2</v>
      </c>
      <c r="T94" s="2"/>
      <c r="U94" s="29"/>
      <c r="V94" s="28"/>
    </row>
    <row r="95" spans="1:22" x14ac:dyDescent="0.3">
      <c r="A95" s="21">
        <v>2012</v>
      </c>
      <c r="B95" s="21">
        <v>7</v>
      </c>
      <c r="C95" s="30">
        <f t="shared" ref="C95:D95" si="90">C83</f>
        <v>298.50611919012817</v>
      </c>
      <c r="D95" s="30">
        <f t="shared" si="90"/>
        <v>0</v>
      </c>
      <c r="F95" s="30">
        <v>299.0818308762889</v>
      </c>
      <c r="G95" s="30">
        <v>0</v>
      </c>
      <c r="I95" s="22">
        <f t="shared" si="84"/>
        <v>1.2060361311375086E-3</v>
      </c>
      <c r="J95" s="22">
        <f t="shared" si="85"/>
        <v>0</v>
      </c>
      <c r="K95" s="23">
        <f t="shared" si="86"/>
        <v>1.2060361311375086E-3</v>
      </c>
      <c r="L95" s="24">
        <v>4052570</v>
      </c>
      <c r="M95" s="25">
        <f t="shared" si="87"/>
        <v>4887.5458439639333</v>
      </c>
      <c r="N95" s="26">
        <v>5521777.0530000003</v>
      </c>
      <c r="O95" s="211">
        <f t="shared" si="88"/>
        <v>5516889.5071560368</v>
      </c>
      <c r="P95" s="26">
        <f t="shared" si="89"/>
        <v>1361.3310830302837</v>
      </c>
      <c r="Q95" s="229">
        <f t="shared" si="65"/>
        <v>13417.763506850357</v>
      </c>
      <c r="R95" s="27"/>
      <c r="S95" s="29">
        <f t="shared" si="77"/>
        <v>2.6174712921483767E-2</v>
      </c>
      <c r="T95" s="2"/>
      <c r="U95" s="29"/>
      <c r="V95" s="28"/>
    </row>
    <row r="96" spans="1:22" x14ac:dyDescent="0.3">
      <c r="A96" s="21">
        <v>2012</v>
      </c>
      <c r="B96" s="21">
        <v>8</v>
      </c>
      <c r="C96" s="30">
        <f t="shared" ref="C96:D96" si="91">C84</f>
        <v>326.47320018030592</v>
      </c>
      <c r="D96" s="30">
        <f t="shared" si="91"/>
        <v>0</v>
      </c>
      <c r="F96" s="30">
        <v>322.05757449668442</v>
      </c>
      <c r="G96" s="30">
        <v>0</v>
      </c>
      <c r="I96" s="22">
        <f t="shared" si="84"/>
        <v>-9.2501233586901981E-3</v>
      </c>
      <c r="J96" s="22">
        <f t="shared" si="85"/>
        <v>0</v>
      </c>
      <c r="K96" s="23">
        <f t="shared" si="86"/>
        <v>-9.2501233586901981E-3</v>
      </c>
      <c r="L96" s="24">
        <v>4054570</v>
      </c>
      <c r="M96" s="25">
        <f t="shared" si="87"/>
        <v>-37505.272666444514</v>
      </c>
      <c r="N96" s="26">
        <v>5763728.2009999994</v>
      </c>
      <c r="O96" s="211">
        <f t="shared" si="88"/>
        <v>5801233.4736664435</v>
      </c>
      <c r="P96" s="26">
        <f t="shared" si="89"/>
        <v>1430.7888317790648</v>
      </c>
      <c r="Q96" s="229">
        <f t="shared" si="65"/>
        <v>13459.908251454368</v>
      </c>
      <c r="R96" s="27"/>
      <c r="S96" s="29">
        <f t="shared" si="77"/>
        <v>2.9006190979035784E-2</v>
      </c>
      <c r="T96" s="2"/>
      <c r="U96" s="29"/>
      <c r="V96" s="28"/>
    </row>
    <row r="97" spans="1:22" x14ac:dyDescent="0.3">
      <c r="A97" s="21">
        <v>2012</v>
      </c>
      <c r="B97" s="21">
        <v>9</v>
      </c>
      <c r="C97" s="30">
        <f t="shared" ref="C97:D97" si="92">C85</f>
        <v>303.9711914609627</v>
      </c>
      <c r="D97" s="30">
        <f t="shared" si="92"/>
        <v>0</v>
      </c>
      <c r="F97" s="30">
        <v>298.45697256926132</v>
      </c>
      <c r="G97" s="30">
        <v>0</v>
      </c>
      <c r="I97" s="22">
        <f t="shared" si="84"/>
        <v>-1.1551523754437408E-2</v>
      </c>
      <c r="J97" s="22">
        <f t="shared" si="85"/>
        <v>0</v>
      </c>
      <c r="K97" s="23">
        <f t="shared" si="86"/>
        <v>-1.1551523754437408E-2</v>
      </c>
      <c r="L97" s="24">
        <v>4053644</v>
      </c>
      <c r="M97" s="25">
        <f t="shared" si="87"/>
        <v>-46825.764958032669</v>
      </c>
      <c r="N97" s="26">
        <v>5422319.6639999999</v>
      </c>
      <c r="O97" s="211">
        <f t="shared" si="88"/>
        <v>5469145.4289580323</v>
      </c>
      <c r="P97" s="26">
        <f t="shared" si="89"/>
        <v>1349.1923387840748</v>
      </c>
      <c r="Q97" s="229">
        <f t="shared" si="65"/>
        <v>13398.731049013411</v>
      </c>
      <c r="R97" s="27"/>
      <c r="S97" s="29">
        <f t="shared" si="77"/>
        <v>1.9328137172789361E-2</v>
      </c>
      <c r="T97" s="2"/>
      <c r="U97" s="29"/>
      <c r="V97" s="28"/>
    </row>
    <row r="98" spans="1:22" x14ac:dyDescent="0.3">
      <c r="A98" s="21">
        <v>2012</v>
      </c>
      <c r="B98" s="21">
        <v>10</v>
      </c>
      <c r="C98" s="30">
        <f t="shared" ref="C98:D98" si="93">C86</f>
        <v>238.52377373576331</v>
      </c>
      <c r="D98" s="30">
        <f t="shared" si="93"/>
        <v>0</v>
      </c>
      <c r="F98" s="30">
        <v>236.61251938880184</v>
      </c>
      <c r="G98" s="30">
        <v>0</v>
      </c>
      <c r="I98" s="22">
        <f t="shared" si="84"/>
        <v>-4.0038127653806641E-3</v>
      </c>
      <c r="J98" s="22">
        <f t="shared" si="85"/>
        <v>0</v>
      </c>
      <c r="K98" s="23">
        <f t="shared" si="86"/>
        <v>-4.0038127653806641E-3</v>
      </c>
      <c r="L98" s="24">
        <v>4055163</v>
      </c>
      <c r="M98" s="25">
        <f t="shared" si="87"/>
        <v>-16236.11338509935</v>
      </c>
      <c r="N98" s="26">
        <v>4950073.585</v>
      </c>
      <c r="O98" s="211">
        <f t="shared" si="88"/>
        <v>4966309.6983850989</v>
      </c>
      <c r="P98" s="26">
        <f t="shared" si="89"/>
        <v>1224.6880577636703</v>
      </c>
      <c r="Q98" s="229">
        <f t="shared" si="65"/>
        <v>13439.998433805811</v>
      </c>
      <c r="R98" s="27"/>
      <c r="S98" s="29">
        <f t="shared" si="77"/>
        <v>1.9557471616288069E-2</v>
      </c>
      <c r="T98" s="2"/>
      <c r="U98" s="29"/>
      <c r="V98" s="28"/>
    </row>
    <row r="99" spans="1:22" x14ac:dyDescent="0.3">
      <c r="A99" s="21">
        <v>2012</v>
      </c>
      <c r="B99" s="21">
        <v>11</v>
      </c>
      <c r="C99" s="30">
        <f t="shared" ref="C99:D99" si="94">C87</f>
        <v>137.25192955352946</v>
      </c>
      <c r="D99" s="30">
        <f t="shared" si="94"/>
        <v>0</v>
      </c>
      <c r="F99" s="30">
        <v>118.88503134637841</v>
      </c>
      <c r="G99" s="30">
        <v>0</v>
      </c>
      <c r="I99" s="22">
        <f t="shared" si="84"/>
        <v>-3.8476104250148281E-2</v>
      </c>
      <c r="J99" s="22">
        <f t="shared" si="85"/>
        <v>0</v>
      </c>
      <c r="K99" s="23">
        <f t="shared" si="86"/>
        <v>-3.8476104250148281E-2</v>
      </c>
      <c r="L99" s="24">
        <v>4058216</v>
      </c>
      <c r="M99" s="25">
        <f t="shared" si="87"/>
        <v>-156144.34188561977</v>
      </c>
      <c r="N99" s="26">
        <v>3733524.7489999998</v>
      </c>
      <c r="O99" s="211">
        <f t="shared" si="88"/>
        <v>3889669.0908856196</v>
      </c>
      <c r="P99" s="26">
        <f t="shared" si="89"/>
        <v>958.4677333305126</v>
      </c>
      <c r="Q99" s="229">
        <f t="shared" si="65"/>
        <v>13470.892063882144</v>
      </c>
      <c r="R99" s="27"/>
      <c r="S99" s="29">
        <f t="shared" si="77"/>
        <v>2.7010993947705231E-2</v>
      </c>
      <c r="T99" s="2"/>
      <c r="U99" s="29"/>
      <c r="V99" s="28"/>
    </row>
    <row r="100" spans="1:22" x14ac:dyDescent="0.3">
      <c r="A100" s="21">
        <v>2012</v>
      </c>
      <c r="B100" s="21">
        <v>12</v>
      </c>
      <c r="C100" s="30">
        <f t="shared" ref="C100:D100" si="95">C88</f>
        <v>59.058459028179144</v>
      </c>
      <c r="D100" s="30">
        <f t="shared" si="95"/>
        <v>32.705244688642438</v>
      </c>
      <c r="F100" s="30">
        <v>45.527139166285608</v>
      </c>
      <c r="G100" s="30">
        <v>19.657329784798893</v>
      </c>
      <c r="I100" s="22">
        <f t="shared" si="84"/>
        <v>-2.8346238312880301E-2</v>
      </c>
      <c r="J100" s="22">
        <f t="shared" si="85"/>
        <v>-2.416207111168503E-2</v>
      </c>
      <c r="K100" s="23">
        <f t="shared" si="86"/>
        <v>-5.250830942456533E-2</v>
      </c>
      <c r="L100" s="24">
        <v>4061984</v>
      </c>
      <c r="M100" s="25">
        <f t="shared" si="87"/>
        <v>-213287.91274963357</v>
      </c>
      <c r="N100" s="26">
        <v>3489144.7859999998</v>
      </c>
      <c r="O100" s="211">
        <f t="shared" si="88"/>
        <v>3702432.6987496335</v>
      </c>
      <c r="P100" s="26">
        <f t="shared" si="89"/>
        <v>911.48382139113141</v>
      </c>
      <c r="Q100" s="229">
        <f t="shared" si="65"/>
        <v>13447.678570371052</v>
      </c>
      <c r="R100" s="27"/>
      <c r="S100" s="29">
        <f t="shared" si="77"/>
        <v>2.2483141961452846E-2</v>
      </c>
      <c r="T100" s="2"/>
      <c r="U100" s="29"/>
      <c r="V100" s="28"/>
    </row>
    <row r="101" spans="1:22" x14ac:dyDescent="0.3">
      <c r="A101" s="32">
        <v>2013</v>
      </c>
      <c r="B101" s="32">
        <v>1</v>
      </c>
      <c r="C101" s="30">
        <f t="shared" ref="C101:D101" si="96">C89</f>
        <v>34.661127124401681</v>
      </c>
      <c r="D101" s="30">
        <f t="shared" si="96"/>
        <v>84.711434828629194</v>
      </c>
      <c r="F101" s="30">
        <v>51.27059173729932</v>
      </c>
      <c r="G101" s="30">
        <v>24.685269997126753</v>
      </c>
      <c r="I101" s="22">
        <f t="shared" si="84"/>
        <v>3.4794524626710288E-2</v>
      </c>
      <c r="J101" s="22">
        <f t="shared" si="85"/>
        <v>-0.1111561865561566</v>
      </c>
      <c r="K101" s="23">
        <f t="shared" si="86"/>
        <v>-7.6361661929446309E-2</v>
      </c>
      <c r="L101" s="24">
        <v>4068399</v>
      </c>
      <c r="M101" s="25">
        <f t="shared" si="87"/>
        <v>-310669.70903209742</v>
      </c>
      <c r="N101" s="26">
        <v>3857663.4589999998</v>
      </c>
      <c r="O101" s="211">
        <f t="shared" si="88"/>
        <v>4168333.1680320972</v>
      </c>
      <c r="P101" s="26">
        <f t="shared" si="89"/>
        <v>1024.563512092127</v>
      </c>
      <c r="Q101" s="229">
        <f t="shared" si="65"/>
        <v>13416.981820859488</v>
      </c>
      <c r="R101" s="27"/>
      <c r="S101" s="29">
        <f t="shared" si="77"/>
        <v>1.5681203296290969E-2</v>
      </c>
      <c r="T101" s="2"/>
      <c r="U101" s="29"/>
      <c r="V101" s="28"/>
    </row>
    <row r="102" spans="1:22" x14ac:dyDescent="0.3">
      <c r="A102" s="32">
        <v>2013</v>
      </c>
      <c r="B102" s="32">
        <v>2</v>
      </c>
      <c r="C102" s="30">
        <f t="shared" ref="C102:D102" si="97">C90</f>
        <v>30.798265729077841</v>
      </c>
      <c r="D102" s="30">
        <f t="shared" si="97"/>
        <v>80.980530904111944</v>
      </c>
      <c r="F102" s="30">
        <v>47.767051858298323</v>
      </c>
      <c r="G102" s="30">
        <v>27.839773808157187</v>
      </c>
      <c r="I102" s="22">
        <f t="shared" si="84"/>
        <v>3.5547253365413499E-2</v>
      </c>
      <c r="J102" s="22">
        <f t="shared" si="85"/>
        <v>-9.8405818963688413E-2</v>
      </c>
      <c r="K102" s="23">
        <f t="shared" si="86"/>
        <v>-6.2858565598274907E-2</v>
      </c>
      <c r="L102" s="24">
        <v>4072597</v>
      </c>
      <c r="M102" s="25">
        <f t="shared" si="87"/>
        <v>-255997.60567983758</v>
      </c>
      <c r="N102" s="26">
        <v>3479223.6909999996</v>
      </c>
      <c r="O102" s="211">
        <f t="shared" si="88"/>
        <v>3735221.2966798372</v>
      </c>
      <c r="P102" s="26">
        <f t="shared" si="89"/>
        <v>917.15956591821816</v>
      </c>
      <c r="Q102" s="229">
        <f t="shared" si="65"/>
        <v>13455.095100556638</v>
      </c>
      <c r="R102" s="27"/>
      <c r="S102" s="29">
        <f t="shared" si="77"/>
        <v>1.9407796505200636E-2</v>
      </c>
      <c r="T102" s="2"/>
      <c r="U102" s="29"/>
      <c r="V102" s="28"/>
    </row>
    <row r="103" spans="1:22" x14ac:dyDescent="0.3">
      <c r="A103" s="32">
        <v>2013</v>
      </c>
      <c r="B103" s="32">
        <v>3</v>
      </c>
      <c r="C103" s="30">
        <f t="shared" ref="C103:D103" si="98">C91</f>
        <v>50.906388729186801</v>
      </c>
      <c r="D103" s="30">
        <f t="shared" si="98"/>
        <v>43.541291222508221</v>
      </c>
      <c r="F103" s="30">
        <v>36.777170164719998</v>
      </c>
      <c r="G103" s="30">
        <v>69.616394620042172</v>
      </c>
      <c r="I103" s="22">
        <f t="shared" si="84"/>
        <v>-2.9598753166056799E-2</v>
      </c>
      <c r="J103" s="22">
        <f t="shared" si="85"/>
        <v>4.8285761148715557E-2</v>
      </c>
      <c r="K103" s="23">
        <f t="shared" si="86"/>
        <v>1.8687007982658758E-2</v>
      </c>
      <c r="L103" s="24">
        <v>4078650</v>
      </c>
      <c r="M103" s="25">
        <f t="shared" si="87"/>
        <v>76217.76510847114</v>
      </c>
      <c r="N103" s="26">
        <v>3505055.7479999997</v>
      </c>
      <c r="O103" s="211">
        <f t="shared" si="88"/>
        <v>3428837.9828915284</v>
      </c>
      <c r="P103" s="26">
        <f t="shared" si="89"/>
        <v>840.67963244983707</v>
      </c>
      <c r="Q103" s="229">
        <f t="shared" si="65"/>
        <v>13365.426622790914</v>
      </c>
      <c r="R103" s="27"/>
      <c r="S103" s="29">
        <f t="shared" si="77"/>
        <v>7.8365135360092264E-3</v>
      </c>
      <c r="T103" s="2"/>
      <c r="U103" s="29"/>
      <c r="V103" s="28"/>
    </row>
    <row r="104" spans="1:22" x14ac:dyDescent="0.3">
      <c r="A104" s="32">
        <v>2013</v>
      </c>
      <c r="B104" s="32">
        <v>4</v>
      </c>
      <c r="C104" s="30">
        <f t="shared" ref="C104:D104" si="99">C92</f>
        <v>92.25873715316439</v>
      </c>
      <c r="D104" s="30">
        <f t="shared" si="99"/>
        <v>14.56695045838303</v>
      </c>
      <c r="F104" s="30">
        <v>81.959417675438644</v>
      </c>
      <c r="G104" s="30">
        <v>46.804561024212845</v>
      </c>
      <c r="I104" s="22">
        <f t="shared" si="84"/>
        <v>-2.1575645787391032E-2</v>
      </c>
      <c r="J104" s="22">
        <f t="shared" si="85"/>
        <v>5.9697464667932403E-2</v>
      </c>
      <c r="K104" s="23">
        <f t="shared" si="86"/>
        <v>3.8121818880541371E-2</v>
      </c>
      <c r="L104" s="24">
        <v>4081968</v>
      </c>
      <c r="M104" s="25">
        <f t="shared" si="87"/>
        <v>155612.04477216571</v>
      </c>
      <c r="N104" s="26">
        <v>3880757.199</v>
      </c>
      <c r="O104" s="211">
        <f t="shared" si="88"/>
        <v>3725145.1542278342</v>
      </c>
      <c r="P104" s="26">
        <f t="shared" si="89"/>
        <v>912.5855847541759</v>
      </c>
      <c r="Q104" s="229">
        <f t="shared" si="65"/>
        <v>13255.197267023379</v>
      </c>
      <c r="R104" s="27"/>
      <c r="S104" s="29">
        <f t="shared" si="77"/>
        <v>-4.6772374155397145E-3</v>
      </c>
      <c r="T104" s="2"/>
      <c r="U104" s="29"/>
      <c r="V104" s="28"/>
    </row>
    <row r="105" spans="1:22" x14ac:dyDescent="0.3">
      <c r="A105" s="32">
        <v>2013</v>
      </c>
      <c r="B105" s="32">
        <v>5</v>
      </c>
      <c r="C105" s="30">
        <f t="shared" ref="C105:D105" si="100">C93</f>
        <v>161.65050003731275</v>
      </c>
      <c r="D105" s="30">
        <f t="shared" si="100"/>
        <v>0</v>
      </c>
      <c r="F105" s="30">
        <v>149.64200688216579</v>
      </c>
      <c r="G105" s="30">
        <v>0</v>
      </c>
      <c r="I105" s="22">
        <f t="shared" si="84"/>
        <v>-2.5156127578729318E-2</v>
      </c>
      <c r="J105" s="22">
        <f t="shared" si="85"/>
        <v>0</v>
      </c>
      <c r="K105" s="23">
        <f t="shared" si="86"/>
        <v>-2.5156127578729318E-2</v>
      </c>
      <c r="L105" s="24">
        <v>4083253</v>
      </c>
      <c r="M105" s="25">
        <f t="shared" si="87"/>
        <v>-102718.83340422923</v>
      </c>
      <c r="N105" s="26">
        <v>4441924.2300000004</v>
      </c>
      <c r="O105" s="211">
        <f t="shared" si="88"/>
        <v>4544643.0634042295</v>
      </c>
      <c r="P105" s="26">
        <f t="shared" si="89"/>
        <v>1112.9957079329224</v>
      </c>
      <c r="Q105" s="229">
        <f t="shared" si="65"/>
        <v>13317.730831226903</v>
      </c>
      <c r="R105" s="27"/>
      <c r="S105" s="29">
        <f t="shared" si="77"/>
        <v>-9.3324789825166565E-4</v>
      </c>
      <c r="T105" s="2"/>
      <c r="U105" s="29"/>
      <c r="V105" s="28"/>
    </row>
    <row r="106" spans="1:22" x14ac:dyDescent="0.3">
      <c r="A106" s="32">
        <v>2013</v>
      </c>
      <c r="B106" s="32">
        <v>6</v>
      </c>
      <c r="C106" s="30">
        <f t="shared" ref="C106:D106" si="101">C94</f>
        <v>239.83482026903096</v>
      </c>
      <c r="D106" s="30">
        <f t="shared" si="101"/>
        <v>0</v>
      </c>
      <c r="F106" s="30">
        <v>218.40020873757646</v>
      </c>
      <c r="G106" s="30">
        <v>0</v>
      </c>
      <c r="I106" s="22">
        <f t="shared" si="84"/>
        <v>-4.4902538171882125E-2</v>
      </c>
      <c r="J106" s="22">
        <f t="shared" si="85"/>
        <v>0</v>
      </c>
      <c r="K106" s="23">
        <f t="shared" si="86"/>
        <v>-4.4902538171882125E-2</v>
      </c>
      <c r="L106" s="24">
        <v>4084806</v>
      </c>
      <c r="M106" s="25">
        <f t="shared" si="87"/>
        <v>-183418.15733973312</v>
      </c>
      <c r="N106" s="26">
        <v>4885839.4479999999</v>
      </c>
      <c r="O106" s="211">
        <f t="shared" si="88"/>
        <v>5069257.605339733</v>
      </c>
      <c r="P106" s="26">
        <f t="shared" si="89"/>
        <v>1241.0032704955224</v>
      </c>
      <c r="Q106" s="229">
        <f t="shared" si="65"/>
        <v>13281.313950273014</v>
      </c>
      <c r="R106" s="27"/>
      <c r="S106" s="29">
        <f t="shared" si="77"/>
        <v>-4.7541729132234423E-3</v>
      </c>
      <c r="T106" s="2"/>
      <c r="U106" s="29"/>
      <c r="V106" s="28"/>
    </row>
    <row r="107" spans="1:22" x14ac:dyDescent="0.3">
      <c r="A107" s="32">
        <v>2013</v>
      </c>
      <c r="B107" s="32">
        <v>7</v>
      </c>
      <c r="C107" s="30">
        <f t="shared" ref="C107:D107" si="102">C95</f>
        <v>298.50611919012817</v>
      </c>
      <c r="D107" s="30">
        <f t="shared" si="102"/>
        <v>0</v>
      </c>
      <c r="F107" s="30">
        <v>283.29222194780994</v>
      </c>
      <c r="G107" s="30">
        <v>0</v>
      </c>
      <c r="I107" s="22">
        <f t="shared" si="84"/>
        <v>-3.1871004550924592E-2</v>
      </c>
      <c r="J107" s="22">
        <f t="shared" si="85"/>
        <v>0</v>
      </c>
      <c r="K107" s="23">
        <f t="shared" si="86"/>
        <v>-3.1871004550924592E-2</v>
      </c>
      <c r="L107" s="24">
        <v>4091309</v>
      </c>
      <c r="M107" s="25">
        <f t="shared" si="87"/>
        <v>-130394.12775823874</v>
      </c>
      <c r="N107" s="26">
        <v>5403323.0259999996</v>
      </c>
      <c r="O107" s="211">
        <f t="shared" si="88"/>
        <v>5533717.1537582381</v>
      </c>
      <c r="P107" s="26">
        <f t="shared" si="89"/>
        <v>1352.5541956763077</v>
      </c>
      <c r="Q107" s="229">
        <f t="shared" si="65"/>
        <v>13274.914607781389</v>
      </c>
      <c r="R107" s="27"/>
      <c r="S107" s="29">
        <f t="shared" si="77"/>
        <v>-1.064625255885876E-2</v>
      </c>
      <c r="T107" s="2"/>
      <c r="U107" s="29"/>
      <c r="V107" s="28"/>
    </row>
    <row r="108" spans="1:22" x14ac:dyDescent="0.3">
      <c r="A108" s="32">
        <v>2013</v>
      </c>
      <c r="B108" s="32">
        <v>8</v>
      </c>
      <c r="C108" s="30">
        <f t="shared" ref="C108:D108" si="103">C96</f>
        <v>326.47320018030592</v>
      </c>
      <c r="D108" s="30">
        <f t="shared" si="103"/>
        <v>0</v>
      </c>
      <c r="F108" s="30">
        <v>315.6264834413015</v>
      </c>
      <c r="G108" s="30">
        <v>0</v>
      </c>
      <c r="I108" s="22">
        <f t="shared" si="84"/>
        <v>-2.2722367125619154E-2</v>
      </c>
      <c r="J108" s="22">
        <f t="shared" si="85"/>
        <v>0</v>
      </c>
      <c r="K108" s="23">
        <f t="shared" si="86"/>
        <v>-2.2722367125619154E-2</v>
      </c>
      <c r="L108" s="24">
        <v>4100454</v>
      </c>
      <c r="M108" s="25">
        <f t="shared" si="87"/>
        <v>-93172.021169713567</v>
      </c>
      <c r="N108" s="26">
        <v>5719661.9309999999</v>
      </c>
      <c r="O108" s="211">
        <f t="shared" si="88"/>
        <v>5812833.9521697136</v>
      </c>
      <c r="P108" s="26">
        <f t="shared" si="89"/>
        <v>1417.6074044897744</v>
      </c>
      <c r="Q108" s="229">
        <f t="shared" si="65"/>
        <v>13265.303313405835</v>
      </c>
      <c r="R108" s="27"/>
      <c r="S108" s="29">
        <f t="shared" si="77"/>
        <v>-1.4458117723611164E-2</v>
      </c>
      <c r="T108" s="2"/>
      <c r="U108" s="29"/>
      <c r="V108" s="28"/>
    </row>
    <row r="109" spans="1:22" x14ac:dyDescent="0.3">
      <c r="A109" s="32">
        <v>2013</v>
      </c>
      <c r="B109" s="32">
        <v>9</v>
      </c>
      <c r="C109" s="30">
        <f t="shared" ref="C109:D109" si="104">C97</f>
        <v>303.9711914609627</v>
      </c>
      <c r="D109" s="30">
        <f t="shared" si="104"/>
        <v>0</v>
      </c>
      <c r="F109" s="30">
        <v>303.79441386317154</v>
      </c>
      <c r="G109" s="30">
        <v>0</v>
      </c>
      <c r="I109" s="22">
        <f t="shared" si="84"/>
        <v>-3.7032454827104006E-4</v>
      </c>
      <c r="J109" s="22">
        <f t="shared" si="85"/>
        <v>0</v>
      </c>
      <c r="K109" s="23">
        <f t="shared" si="86"/>
        <v>-3.7032454827104006E-4</v>
      </c>
      <c r="L109" s="24">
        <v>4112677</v>
      </c>
      <c r="M109" s="25">
        <f t="shared" si="87"/>
        <v>-1523.0252522096962</v>
      </c>
      <c r="N109" s="26">
        <v>5725031.9720000001</v>
      </c>
      <c r="O109" s="211">
        <f t="shared" si="88"/>
        <v>5726554.99725221</v>
      </c>
      <c r="P109" s="26">
        <f t="shared" si="89"/>
        <v>1392.4154503872319</v>
      </c>
      <c r="Q109" s="229">
        <f t="shared" si="65"/>
        <v>13312.409520815081</v>
      </c>
      <c r="R109" s="27"/>
      <c r="S109" s="29">
        <f t="shared" si="77"/>
        <v>-6.4425151816661641E-3</v>
      </c>
      <c r="T109" s="2"/>
      <c r="U109" s="29"/>
      <c r="V109" s="28"/>
    </row>
    <row r="110" spans="1:22" x14ac:dyDescent="0.3">
      <c r="A110" s="32">
        <v>2013</v>
      </c>
      <c r="B110" s="32">
        <v>10</v>
      </c>
      <c r="C110" s="30">
        <f t="shared" ref="C110:D110" si="105">C98</f>
        <v>238.52377373576331</v>
      </c>
      <c r="D110" s="30">
        <f t="shared" si="105"/>
        <v>0</v>
      </c>
      <c r="F110" s="30">
        <v>241.66496602388833</v>
      </c>
      <c r="G110" s="30">
        <v>0</v>
      </c>
      <c r="I110" s="22">
        <f t="shared" si="84"/>
        <v>6.5803621593875476E-3</v>
      </c>
      <c r="J110" s="22">
        <f t="shared" si="85"/>
        <v>0</v>
      </c>
      <c r="K110" s="23">
        <f t="shared" si="86"/>
        <v>6.5803621593875476E-3</v>
      </c>
      <c r="L110" s="24">
        <v>4124489</v>
      </c>
      <c r="M110" s="25">
        <f t="shared" si="87"/>
        <v>27140.631342410186</v>
      </c>
      <c r="N110" s="26">
        <v>4867808.8760000002</v>
      </c>
      <c r="O110" s="211">
        <f t="shared" si="88"/>
        <v>4840668.2446575901</v>
      </c>
      <c r="P110" s="26">
        <f t="shared" si="89"/>
        <v>1173.6407212281545</v>
      </c>
      <c r="Q110" s="229">
        <f t="shared" si="65"/>
        <v>13262.824597316336</v>
      </c>
      <c r="R110" s="27"/>
      <c r="S110" s="29">
        <f t="shared" si="77"/>
        <v>-1.3182578655948962E-2</v>
      </c>
      <c r="T110" s="2"/>
      <c r="U110" s="29"/>
      <c r="V110" s="28"/>
    </row>
    <row r="111" spans="1:22" x14ac:dyDescent="0.3">
      <c r="A111" s="32">
        <v>2013</v>
      </c>
      <c r="B111" s="32">
        <v>11</v>
      </c>
      <c r="C111" s="30">
        <f t="shared" ref="C111:D111" si="106">C99</f>
        <v>137.25192955352946</v>
      </c>
      <c r="D111" s="30">
        <f t="shared" si="106"/>
        <v>0</v>
      </c>
      <c r="F111" s="30">
        <v>161.75954303421412</v>
      </c>
      <c r="G111" s="30">
        <v>0</v>
      </c>
      <c r="I111" s="22">
        <f t="shared" si="84"/>
        <v>5.1340051029303717E-2</v>
      </c>
      <c r="J111" s="22">
        <f t="shared" si="85"/>
        <v>0</v>
      </c>
      <c r="K111" s="23">
        <f t="shared" si="86"/>
        <v>5.1340051029303717E-2</v>
      </c>
      <c r="L111" s="24">
        <v>4130692</v>
      </c>
      <c r="M111" s="25">
        <f t="shared" si="87"/>
        <v>212069.93806633662</v>
      </c>
      <c r="N111" s="26">
        <v>4222466.6050000004</v>
      </c>
      <c r="O111" s="211">
        <f t="shared" si="88"/>
        <v>4010396.6669336637</v>
      </c>
      <c r="P111" s="26">
        <f t="shared" si="89"/>
        <v>970.8776802854494</v>
      </c>
      <c r="Q111" s="229">
        <f t="shared" si="65"/>
        <v>13272.754964927899</v>
      </c>
      <c r="R111" s="27"/>
      <c r="S111" s="29">
        <f t="shared" si="77"/>
        <v>-1.4708535857509086E-2</v>
      </c>
      <c r="T111" s="2"/>
      <c r="U111" s="29"/>
      <c r="V111" s="28"/>
    </row>
    <row r="112" spans="1:22" x14ac:dyDescent="0.3">
      <c r="A112" s="32">
        <v>2013</v>
      </c>
      <c r="B112" s="32">
        <v>12</v>
      </c>
      <c r="C112" s="30">
        <f t="shared" ref="C112:D112" si="107">C100</f>
        <v>59.058459028179144</v>
      </c>
      <c r="D112" s="30">
        <f t="shared" si="107"/>
        <v>32.705244688642438</v>
      </c>
      <c r="F112" s="30">
        <v>94.619119299376123</v>
      </c>
      <c r="G112" s="30">
        <v>0.82491294830634132</v>
      </c>
      <c r="I112" s="22">
        <f t="shared" si="84"/>
        <v>7.4494650994797046E-2</v>
      </c>
      <c r="J112" s="22">
        <f t="shared" si="85"/>
        <v>-5.9035857319026754E-2</v>
      </c>
      <c r="K112" s="23">
        <f t="shared" si="86"/>
        <v>1.5458793675770292E-2</v>
      </c>
      <c r="L112" s="24">
        <v>4136766</v>
      </c>
      <c r="M112" s="25">
        <f t="shared" si="87"/>
        <v>63949.412078941568</v>
      </c>
      <c r="N112" s="26">
        <v>3941257.7549999999</v>
      </c>
      <c r="O112" s="211">
        <f t="shared" si="88"/>
        <v>3877308.3429210582</v>
      </c>
      <c r="P112" s="26">
        <f t="shared" si="89"/>
        <v>937.28007407744553</v>
      </c>
      <c r="Q112" s="229">
        <f t="shared" si="65"/>
        <v>13295.249030311008</v>
      </c>
      <c r="R112" s="27"/>
      <c r="S112" s="29">
        <f t="shared" si="77"/>
        <v>-1.1335007693884736E-2</v>
      </c>
      <c r="T112" s="2"/>
      <c r="U112" s="29"/>
      <c r="V112" s="28"/>
    </row>
    <row r="113" spans="1:22" x14ac:dyDescent="0.3">
      <c r="A113" s="32">
        <v>2014</v>
      </c>
      <c r="B113" s="32">
        <v>1</v>
      </c>
      <c r="C113" s="30">
        <f t="shared" ref="C113:D113" si="108">C101</f>
        <v>34.661127124401681</v>
      </c>
      <c r="D113" s="30">
        <f t="shared" si="108"/>
        <v>84.711434828629194</v>
      </c>
      <c r="F113" s="30">
        <v>52.98097133229146</v>
      </c>
      <c r="G113" s="30">
        <v>60.059275990652843</v>
      </c>
      <c r="I113" s="22">
        <f t="shared" si="84"/>
        <v>3.8377532648098553E-2</v>
      </c>
      <c r="J113" s="22">
        <f t="shared" si="85"/>
        <v>-4.5650758706609784E-2</v>
      </c>
      <c r="K113" s="23">
        <f t="shared" si="86"/>
        <v>-7.2732260585112313E-3</v>
      </c>
      <c r="L113" s="24">
        <v>4143809</v>
      </c>
      <c r="M113" s="25">
        <f t="shared" si="87"/>
        <v>-30138.859600293366</v>
      </c>
      <c r="N113" s="26">
        <v>4251593.2759999996</v>
      </c>
      <c r="O113" s="211">
        <f t="shared" si="88"/>
        <v>4281732.1356002931</v>
      </c>
      <c r="P113" s="26">
        <f t="shared" si="89"/>
        <v>1033.2841440327711</v>
      </c>
      <c r="Q113" s="229">
        <f t="shared" si="65"/>
        <v>13302.523242097181</v>
      </c>
      <c r="R113" s="27"/>
      <c r="S113" s="29">
        <f t="shared" si="77"/>
        <v>-8.5308738053410105E-3</v>
      </c>
      <c r="T113" s="2"/>
      <c r="U113" s="29"/>
      <c r="V113" s="28"/>
    </row>
    <row r="114" spans="1:22" x14ac:dyDescent="0.3">
      <c r="A114" s="32">
        <v>2014</v>
      </c>
      <c r="B114" s="32">
        <v>2</v>
      </c>
      <c r="C114" s="30">
        <f t="shared" ref="C114:D114" si="109">C102</f>
        <v>30.798265729077841</v>
      </c>
      <c r="D114" s="30">
        <f t="shared" si="109"/>
        <v>80.980530904111944</v>
      </c>
      <c r="F114" s="30">
        <v>42.233771239198369</v>
      </c>
      <c r="G114" s="30">
        <v>68.039559451513583</v>
      </c>
      <c r="I114" s="22">
        <f t="shared" si="84"/>
        <v>2.3955797935942897E-2</v>
      </c>
      <c r="J114" s="22">
        <f t="shared" si="85"/>
        <v>-2.3964033701649963E-2</v>
      </c>
      <c r="K114" s="23">
        <f t="shared" si="86"/>
        <v>-8.2357657070659951E-6</v>
      </c>
      <c r="L114" s="24">
        <v>4150625</v>
      </c>
      <c r="M114" s="25">
        <f t="shared" si="87"/>
        <v>-34.183575037890797</v>
      </c>
      <c r="N114" s="26">
        <v>3846219.983</v>
      </c>
      <c r="O114" s="211">
        <f t="shared" si="88"/>
        <v>3846254.1665750379</v>
      </c>
      <c r="P114" s="26">
        <f t="shared" si="89"/>
        <v>926.6686743743503</v>
      </c>
      <c r="Q114" s="229">
        <f t="shared" si="65"/>
        <v>13308.492993760266</v>
      </c>
      <c r="R114" s="27"/>
      <c r="S114" s="29">
        <f t="shared" si="77"/>
        <v>-1.0895657422020477E-2</v>
      </c>
      <c r="T114" s="2"/>
      <c r="U114" s="29"/>
      <c r="V114" s="28"/>
    </row>
    <row r="115" spans="1:22" x14ac:dyDescent="0.3">
      <c r="A115" s="32">
        <v>2014</v>
      </c>
      <c r="B115" s="32">
        <v>3</v>
      </c>
      <c r="C115" s="30">
        <f t="shared" ref="C115:D115" si="110">C103</f>
        <v>50.906388729186801</v>
      </c>
      <c r="D115" s="30">
        <f t="shared" si="110"/>
        <v>43.541291222508221</v>
      </c>
      <c r="F115" s="30">
        <v>59.856230897127752</v>
      </c>
      <c r="G115" s="30">
        <v>13.347300171478992</v>
      </c>
      <c r="I115" s="22">
        <f t="shared" si="84"/>
        <v>1.8748677996265929E-2</v>
      </c>
      <c r="J115" s="22">
        <f t="shared" si="85"/>
        <v>-5.591309908877818E-2</v>
      </c>
      <c r="K115" s="23">
        <f t="shared" si="86"/>
        <v>-3.7164421092512251E-2</v>
      </c>
      <c r="L115" s="24">
        <v>4157504</v>
      </c>
      <c r="M115" s="25">
        <f t="shared" si="87"/>
        <v>-154511.22934980405</v>
      </c>
      <c r="N115" s="26">
        <v>3620058.202</v>
      </c>
      <c r="O115" s="211">
        <f t="shared" si="88"/>
        <v>3774569.4313498042</v>
      </c>
      <c r="P115" s="26">
        <f t="shared" si="89"/>
        <v>907.89315689168404</v>
      </c>
      <c r="Q115" s="229">
        <f t="shared" si="65"/>
        <v>13371.234954766765</v>
      </c>
      <c r="R115" s="27"/>
      <c r="S115" s="29">
        <f t="shared" si="77"/>
        <v>4.3457886828290881E-4</v>
      </c>
      <c r="T115" s="2"/>
      <c r="U115" s="29"/>
      <c r="V115" s="28"/>
    </row>
    <row r="116" spans="1:22" x14ac:dyDescent="0.3">
      <c r="A116" s="32">
        <v>2014</v>
      </c>
      <c r="B116" s="32">
        <v>4</v>
      </c>
      <c r="C116" s="30">
        <f t="shared" ref="C116:D116" si="111">C104</f>
        <v>92.25873715316439</v>
      </c>
      <c r="D116" s="30">
        <f t="shared" si="111"/>
        <v>14.56695045838303</v>
      </c>
      <c r="F116" s="30">
        <v>99.668903187281728</v>
      </c>
      <c r="G116" s="30">
        <v>4.542103762311914</v>
      </c>
      <c r="I116" s="22">
        <f t="shared" si="84"/>
        <v>1.5523270049408714E-2</v>
      </c>
      <c r="J116" s="22">
        <f t="shared" si="85"/>
        <v>-1.856396677471123E-2</v>
      </c>
      <c r="K116" s="23">
        <f t="shared" si="86"/>
        <v>-3.0406967253025167E-3</v>
      </c>
      <c r="L116" s="24">
        <v>4161055</v>
      </c>
      <c r="M116" s="25">
        <f t="shared" si="87"/>
        <v>-12652.506312303663</v>
      </c>
      <c r="N116" s="26">
        <v>3866194.7549999999</v>
      </c>
      <c r="O116" s="211">
        <f t="shared" si="88"/>
        <v>3878847.2613123036</v>
      </c>
      <c r="P116" s="26">
        <f t="shared" si="89"/>
        <v>932.17880112430703</v>
      </c>
      <c r="Q116" s="229">
        <f t="shared" si="65"/>
        <v>13387.139869047922</v>
      </c>
      <c r="R116" s="27"/>
      <c r="S116" s="29">
        <f t="shared" si="77"/>
        <v>9.9540277950289635E-3</v>
      </c>
      <c r="T116" s="2"/>
      <c r="U116" s="29"/>
      <c r="V116" s="28"/>
    </row>
    <row r="117" spans="1:22" x14ac:dyDescent="0.3">
      <c r="A117" s="32">
        <v>2014</v>
      </c>
      <c r="B117" s="32">
        <v>5</v>
      </c>
      <c r="C117" s="30">
        <f t="shared" ref="C117:D117" si="112">C105</f>
        <v>161.65050003731275</v>
      </c>
      <c r="D117" s="30">
        <f t="shared" si="112"/>
        <v>0</v>
      </c>
      <c r="F117" s="30">
        <v>178.89655972265376</v>
      </c>
      <c r="G117" s="30">
        <v>0</v>
      </c>
      <c r="I117" s="22">
        <f t="shared" si="84"/>
        <v>3.6128103007567504E-2</v>
      </c>
      <c r="J117" s="22">
        <f t="shared" si="85"/>
        <v>0</v>
      </c>
      <c r="K117" s="23">
        <f t="shared" si="86"/>
        <v>3.6128103007567504E-2</v>
      </c>
      <c r="L117" s="24">
        <v>4163079</v>
      </c>
      <c r="M117" s="25">
        <f t="shared" si="87"/>
        <v>150404.14694064111</v>
      </c>
      <c r="N117" s="26">
        <v>4759680.67</v>
      </c>
      <c r="O117" s="211">
        <f t="shared" si="88"/>
        <v>4609276.5230593588</v>
      </c>
      <c r="P117" s="26">
        <f t="shared" si="89"/>
        <v>1107.1796915358461</v>
      </c>
      <c r="Q117" s="229">
        <f t="shared" si="65"/>
        <v>13381.226703514572</v>
      </c>
      <c r="R117" s="27"/>
      <c r="S117" s="29">
        <f t="shared" si="77"/>
        <v>4.7677696067249808E-3</v>
      </c>
      <c r="T117" s="2"/>
      <c r="U117" s="29"/>
      <c r="V117" s="28"/>
    </row>
    <row r="118" spans="1:22" x14ac:dyDescent="0.3">
      <c r="A118" s="32">
        <v>2014</v>
      </c>
      <c r="B118" s="32">
        <v>6</v>
      </c>
      <c r="C118" s="30">
        <f t="shared" ref="C118:D118" si="113">C106</f>
        <v>239.83482026903096</v>
      </c>
      <c r="D118" s="30">
        <f t="shared" si="113"/>
        <v>0</v>
      </c>
      <c r="F118" s="30">
        <v>234.12232789587995</v>
      </c>
      <c r="G118" s="30">
        <v>0</v>
      </c>
      <c r="I118" s="22">
        <f t="shared" si="84"/>
        <v>-1.1966879197487975E-2</v>
      </c>
      <c r="J118" s="22">
        <f t="shared" si="85"/>
        <v>0</v>
      </c>
      <c r="K118" s="23">
        <f t="shared" si="86"/>
        <v>-1.1966879197487975E-2</v>
      </c>
      <c r="L118" s="24">
        <v>4165874</v>
      </c>
      <c r="M118" s="25">
        <f t="shared" si="87"/>
        <v>-49852.510909956021</v>
      </c>
      <c r="N118" s="26">
        <v>5069974.3910000008</v>
      </c>
      <c r="O118" s="211">
        <f t="shared" si="88"/>
        <v>5119826.9019099567</v>
      </c>
      <c r="P118" s="26">
        <f t="shared" si="89"/>
        <v>1228.9922599459217</v>
      </c>
      <c r="Q118" s="229">
        <f t="shared" si="65"/>
        <v>13371.597900557837</v>
      </c>
      <c r="R118" s="27"/>
      <c r="S118" s="29">
        <f t="shared" ref="S118:S122" si="114">Q118/Q106-1</f>
        <v>6.7978176423550973E-3</v>
      </c>
      <c r="T118" s="2"/>
      <c r="U118" s="29"/>
      <c r="V118" s="28"/>
    </row>
    <row r="119" spans="1:22" x14ac:dyDescent="0.3">
      <c r="A119" s="32">
        <v>2014</v>
      </c>
      <c r="B119" s="32">
        <v>7</v>
      </c>
      <c r="C119" s="30">
        <f t="shared" ref="C119:D119" si="115">C107</f>
        <v>298.50611919012817</v>
      </c>
      <c r="D119" s="30">
        <f t="shared" si="115"/>
        <v>0</v>
      </c>
      <c r="F119" s="30">
        <v>279.62711870270726</v>
      </c>
      <c r="G119" s="30">
        <v>0</v>
      </c>
      <c r="I119" s="22">
        <f t="shared" si="84"/>
        <v>-3.9548887498586503E-2</v>
      </c>
      <c r="J119" s="22">
        <f t="shared" si="85"/>
        <v>0</v>
      </c>
      <c r="K119" s="23">
        <f t="shared" si="86"/>
        <v>-3.9548887498586503E-2</v>
      </c>
      <c r="L119" s="24">
        <v>4169041</v>
      </c>
      <c r="M119" s="25">
        <f t="shared" si="87"/>
        <v>-164880.93348599458</v>
      </c>
      <c r="N119" s="26">
        <v>5464416.2750000004</v>
      </c>
      <c r="O119" s="211">
        <f t="shared" si="88"/>
        <v>5629297.2084859945</v>
      </c>
      <c r="P119" s="26">
        <f t="shared" si="89"/>
        <v>1350.2618967973676</v>
      </c>
      <c r="Q119" s="229">
        <f t="shared" si="65"/>
        <v>13373.761378474421</v>
      </c>
      <c r="R119" s="27"/>
      <c r="S119" s="29">
        <f t="shared" si="114"/>
        <v>7.4461323190049278E-3</v>
      </c>
      <c r="T119" s="2"/>
      <c r="U119" s="29"/>
      <c r="V119" s="28"/>
    </row>
    <row r="120" spans="1:22" x14ac:dyDescent="0.3">
      <c r="A120" s="32">
        <v>2014</v>
      </c>
      <c r="B120" s="32">
        <v>8</v>
      </c>
      <c r="C120" s="30">
        <f t="shared" ref="C120:D120" si="116">C108</f>
        <v>326.47320018030592</v>
      </c>
      <c r="D120" s="30">
        <f t="shared" si="116"/>
        <v>0</v>
      </c>
      <c r="F120" s="30">
        <v>331.31237628792121</v>
      </c>
      <c r="G120" s="30">
        <v>0</v>
      </c>
      <c r="I120" s="22">
        <f t="shared" si="84"/>
        <v>1.0137402750396879E-2</v>
      </c>
      <c r="J120" s="22">
        <f t="shared" si="85"/>
        <v>0</v>
      </c>
      <c r="K120" s="23">
        <f t="shared" si="86"/>
        <v>1.0137402750396879E-2</v>
      </c>
      <c r="L120" s="24">
        <v>4172469</v>
      </c>
      <c r="M120" s="25">
        <f t="shared" si="87"/>
        <v>42297.998716545713</v>
      </c>
      <c r="N120" s="26">
        <v>5890546.4800000004</v>
      </c>
      <c r="O120" s="211">
        <f t="shared" si="88"/>
        <v>5848248.4812834552</v>
      </c>
      <c r="P120" s="26">
        <f t="shared" si="89"/>
        <v>1401.6277847201393</v>
      </c>
      <c r="Q120" s="229">
        <f t="shared" si="65"/>
        <v>13362.952825979404</v>
      </c>
      <c r="R120" s="27"/>
      <c r="S120" s="29">
        <f t="shared" si="114"/>
        <v>7.3612725066667384E-3</v>
      </c>
      <c r="T120" s="2"/>
      <c r="U120" s="29"/>
      <c r="V120" s="28"/>
    </row>
    <row r="121" spans="1:22" x14ac:dyDescent="0.3">
      <c r="A121" s="32">
        <v>2014</v>
      </c>
      <c r="B121" s="32">
        <v>9</v>
      </c>
      <c r="C121" s="30">
        <f t="shared" ref="C121:D121" si="117">C109</f>
        <v>303.9711914609627</v>
      </c>
      <c r="D121" s="30">
        <f t="shared" si="117"/>
        <v>0</v>
      </c>
      <c r="F121" s="30">
        <v>302.65637742231684</v>
      </c>
      <c r="G121" s="30">
        <v>0</v>
      </c>
      <c r="I121" s="22">
        <f t="shared" si="84"/>
        <v>-2.754353045894282E-3</v>
      </c>
      <c r="J121" s="22">
        <f t="shared" si="85"/>
        <v>0</v>
      </c>
      <c r="K121" s="23">
        <f t="shared" si="86"/>
        <v>-2.754353045894282E-3</v>
      </c>
      <c r="L121" s="24">
        <v>4177177</v>
      </c>
      <c r="M121" s="25">
        <f t="shared" si="87"/>
        <v>-11505.420193189539</v>
      </c>
      <c r="N121" s="26">
        <v>5886305.0329999998</v>
      </c>
      <c r="O121" s="211">
        <f t="shared" si="88"/>
        <v>5897810.4531931896</v>
      </c>
      <c r="P121" s="26">
        <f t="shared" si="89"/>
        <v>1411.9129864961885</v>
      </c>
      <c r="Q121" s="229">
        <f t="shared" si="65"/>
        <v>13386.88649228145</v>
      </c>
      <c r="R121" s="29">
        <f t="shared" ref="R121:R133" si="118">P121/P109-1</f>
        <v>1.4002671475337625E-2</v>
      </c>
      <c r="S121" s="29">
        <f t="shared" si="114"/>
        <v>5.5945523122555851E-3</v>
      </c>
      <c r="T121" s="2"/>
      <c r="U121" s="29"/>
      <c r="V121" s="28"/>
    </row>
    <row r="122" spans="1:22" x14ac:dyDescent="0.3">
      <c r="A122" s="32">
        <v>2014</v>
      </c>
      <c r="B122" s="32">
        <v>10</v>
      </c>
      <c r="C122" s="30">
        <f t="shared" ref="C122:D122" si="119">C110</f>
        <v>238.52377373576331</v>
      </c>
      <c r="D122" s="30">
        <f t="shared" si="119"/>
        <v>0</v>
      </c>
      <c r="F122" s="30">
        <v>221.68118741696898</v>
      </c>
      <c r="G122" s="30">
        <v>0</v>
      </c>
      <c r="I122" s="22">
        <f t="shared" si="84"/>
        <v>-3.5282882266519128E-2</v>
      </c>
      <c r="J122" s="22">
        <f t="shared" si="85"/>
        <v>0</v>
      </c>
      <c r="K122" s="23">
        <f t="shared" si="86"/>
        <v>-3.5282882266519128E-2</v>
      </c>
      <c r="L122" s="24">
        <v>4182719</v>
      </c>
      <c r="M122" s="25">
        <f t="shared" si="87"/>
        <v>-147578.38203093261</v>
      </c>
      <c r="N122" s="26">
        <v>4873631.1229999997</v>
      </c>
      <c r="O122" s="211">
        <f t="shared" si="88"/>
        <v>5021209.5050309319</v>
      </c>
      <c r="P122" s="26">
        <f t="shared" si="89"/>
        <v>1200.4654161637279</v>
      </c>
      <c r="Q122" s="229">
        <f t="shared" si="65"/>
        <v>13414.675596967078</v>
      </c>
      <c r="R122" s="29">
        <f t="shared" si="118"/>
        <v>2.2855968142876604E-2</v>
      </c>
      <c r="S122" s="29">
        <f t="shared" si="114"/>
        <v>1.1449371024741417E-2</v>
      </c>
      <c r="T122" s="2"/>
      <c r="U122" s="29"/>
      <c r="V122" s="28"/>
    </row>
    <row r="123" spans="1:22" x14ac:dyDescent="0.3">
      <c r="A123" s="32">
        <v>2014</v>
      </c>
      <c r="B123" s="32">
        <v>11</v>
      </c>
      <c r="C123" s="30">
        <f t="shared" ref="C123:D123" si="120">C111</f>
        <v>137.25192955352946</v>
      </c>
      <c r="D123" s="30">
        <f t="shared" si="120"/>
        <v>0</v>
      </c>
      <c r="F123" s="30">
        <v>126.12850914502594</v>
      </c>
      <c r="G123" s="30">
        <v>0</v>
      </c>
      <c r="I123" s="22">
        <f t="shared" si="84"/>
        <v>-2.3302022934344701E-2</v>
      </c>
      <c r="J123" s="22">
        <f t="shared" si="85"/>
        <v>0</v>
      </c>
      <c r="K123" s="23">
        <f t="shared" si="86"/>
        <v>-2.3302022934344701E-2</v>
      </c>
      <c r="L123" s="24">
        <v>4189026</v>
      </c>
      <c r="M123" s="25">
        <f t="shared" si="87"/>
        <v>-97612.779924566246</v>
      </c>
      <c r="N123" s="26">
        <v>3922850.9570000004</v>
      </c>
      <c r="O123" s="211">
        <f t="shared" si="88"/>
        <v>4020463.7369245668</v>
      </c>
      <c r="P123" s="26">
        <f t="shared" si="89"/>
        <v>959.76098905200558</v>
      </c>
      <c r="Q123" s="229">
        <f t="shared" si="65"/>
        <v>13401.432887698682</v>
      </c>
      <c r="R123" s="29">
        <f t="shared" si="118"/>
        <v>-1.14501460474149E-2</v>
      </c>
      <c r="S123" s="29">
        <f t="shared" ref="S123:S132" si="121">Q123/Q111-1</f>
        <v>9.6948917621701991E-3</v>
      </c>
      <c r="T123" s="2"/>
      <c r="U123" s="29"/>
      <c r="V123" s="28"/>
    </row>
    <row r="124" spans="1:22" s="46" customFormat="1" x14ac:dyDescent="0.3">
      <c r="A124" s="44">
        <v>2014</v>
      </c>
      <c r="B124" s="44">
        <v>12</v>
      </c>
      <c r="C124" s="45">
        <f t="shared" ref="C124:D124" si="122">C112</f>
        <v>59.058459028179144</v>
      </c>
      <c r="D124" s="45">
        <f t="shared" si="122"/>
        <v>32.705244688642438</v>
      </c>
      <c r="F124" s="45">
        <v>54.929161998759959</v>
      </c>
      <c r="G124" s="45">
        <v>22.735103017656346</v>
      </c>
      <c r="I124" s="47">
        <f t="shared" si="84"/>
        <v>-8.6503045419994411E-3</v>
      </c>
      <c r="J124" s="47">
        <f t="shared" si="85"/>
        <v>-1.84626642512037E-2</v>
      </c>
      <c r="K124" s="48">
        <f t="shared" si="86"/>
        <v>-2.7112968793203143E-2</v>
      </c>
      <c r="L124" s="49">
        <v>4195956</v>
      </c>
      <c r="M124" s="50">
        <f t="shared" si="87"/>
        <v>-113764.82408565348</v>
      </c>
      <c r="N124" s="51">
        <v>3750951.9330000002</v>
      </c>
      <c r="O124" s="212">
        <f t="shared" si="88"/>
        <v>3864716.7570856535</v>
      </c>
      <c r="P124" s="51">
        <f t="shared" si="89"/>
        <v>921.0575032449467</v>
      </c>
      <c r="Q124" s="229">
        <f t="shared" si="65"/>
        <v>13382.556987440885</v>
      </c>
      <c r="R124" s="29">
        <f t="shared" si="118"/>
        <v>-1.7308135829588123E-2</v>
      </c>
      <c r="S124" s="29">
        <f t="shared" si="121"/>
        <v>6.5668538386027819E-3</v>
      </c>
      <c r="T124" s="53"/>
      <c r="U124" s="52"/>
      <c r="V124" s="54"/>
    </row>
    <row r="125" spans="1:22" x14ac:dyDescent="0.3">
      <c r="A125" s="32">
        <v>2015</v>
      </c>
      <c r="B125" s="32">
        <v>1</v>
      </c>
      <c r="C125" s="30">
        <f t="shared" ref="C125:D125" si="123">C113</f>
        <v>34.661127124401681</v>
      </c>
      <c r="D125" s="30">
        <f t="shared" si="123"/>
        <v>84.711434828629194</v>
      </c>
      <c r="F125" s="40">
        <v>39.464515904704712</v>
      </c>
      <c r="G125" s="30">
        <v>47.436542255824655</v>
      </c>
      <c r="I125" s="22">
        <f t="shared" si="84"/>
        <v>1.0062433263389842E-2</v>
      </c>
      <c r="J125" s="22">
        <f t="shared" si="85"/>
        <v>-6.9025481209968723E-2</v>
      </c>
      <c r="K125" s="23">
        <f t="shared" si="86"/>
        <v>-5.8963047946578882E-2</v>
      </c>
      <c r="L125" s="41">
        <v>4202391</v>
      </c>
      <c r="M125" s="42">
        <f t="shared" si="87"/>
        <v>-247785.78202327157</v>
      </c>
      <c r="N125" s="43">
        <v>4058057.6329999999</v>
      </c>
      <c r="O125" s="211">
        <f t="shared" si="88"/>
        <v>4305843.4150232719</v>
      </c>
      <c r="P125" s="26">
        <f t="shared" si="89"/>
        <v>1024.617512988028</v>
      </c>
      <c r="Q125" s="229">
        <f t="shared" si="65"/>
        <v>13372.681322499519</v>
      </c>
      <c r="R125" s="29">
        <f t="shared" si="118"/>
        <v>-8.3874615659138563E-3</v>
      </c>
      <c r="S125" s="29">
        <f t="shared" si="121"/>
        <v>5.2740430612678857E-3</v>
      </c>
      <c r="T125" s="2"/>
      <c r="U125" s="29"/>
      <c r="V125" s="28"/>
    </row>
    <row r="126" spans="1:22" x14ac:dyDescent="0.3">
      <c r="A126" s="32">
        <v>2015</v>
      </c>
      <c r="B126" s="32">
        <v>2</v>
      </c>
      <c r="C126" s="30">
        <f t="shared" ref="C126:D126" si="124">C114</f>
        <v>30.798265729077841</v>
      </c>
      <c r="D126" s="30">
        <f t="shared" si="124"/>
        <v>80.980530904111944</v>
      </c>
      <c r="F126" s="40">
        <v>25.665171692373146</v>
      </c>
      <c r="G126" s="30">
        <v>63.876219806366876</v>
      </c>
      <c r="I126" s="22">
        <f t="shared" si="84"/>
        <v>-1.0753120045341577E-2</v>
      </c>
      <c r="J126" s="22">
        <f t="shared" si="85"/>
        <v>-3.167368764325406E-2</v>
      </c>
      <c r="K126" s="23">
        <f t="shared" si="86"/>
        <v>-4.2426807688595636E-2</v>
      </c>
      <c r="L126" s="41">
        <v>4209051</v>
      </c>
      <c r="M126" s="42">
        <f t="shared" si="87"/>
        <v>-178576.59732849116</v>
      </c>
      <c r="N126" s="43">
        <v>3583164.74</v>
      </c>
      <c r="O126" s="211">
        <f t="shared" si="88"/>
        <v>3761741.3373284913</v>
      </c>
      <c r="P126" s="26">
        <f t="shared" si="89"/>
        <v>893.72671828602017</v>
      </c>
      <c r="Q126" s="229">
        <f t="shared" si="65"/>
        <v>13336.876078018247</v>
      </c>
      <c r="R126" s="29">
        <f t="shared" si="118"/>
        <v>-3.5548796456911891E-2</v>
      </c>
      <c r="S126" s="29">
        <f t="shared" si="121"/>
        <v>2.1327046023384977E-3</v>
      </c>
      <c r="T126" s="2"/>
      <c r="U126" s="29"/>
      <c r="V126" s="28"/>
    </row>
    <row r="127" spans="1:22" x14ac:dyDescent="0.3">
      <c r="A127" s="32">
        <v>2015</v>
      </c>
      <c r="B127" s="32">
        <v>3</v>
      </c>
      <c r="C127" s="30">
        <f t="shared" ref="C127:D127" si="125">C115</f>
        <v>50.906388729186801</v>
      </c>
      <c r="D127" s="30">
        <f t="shared" si="125"/>
        <v>43.541291222508221</v>
      </c>
      <c r="F127" s="40">
        <v>65.737391045319839</v>
      </c>
      <c r="G127" s="30">
        <v>40.64095376324677</v>
      </c>
      <c r="I127" s="22">
        <f t="shared" si="84"/>
        <v>3.1068892788198174E-2</v>
      </c>
      <c r="J127" s="22">
        <f t="shared" si="85"/>
        <v>-5.3708320796847031E-3</v>
      </c>
      <c r="K127" s="23">
        <f t="shared" si="86"/>
        <v>2.5698060708513472E-2</v>
      </c>
      <c r="L127" s="41">
        <v>4216219</v>
      </c>
      <c r="M127" s="42">
        <f t="shared" si="87"/>
        <v>108348.65182238797</v>
      </c>
      <c r="N127" s="43">
        <v>3997462.8099999996</v>
      </c>
      <c r="O127" s="211">
        <f t="shared" si="88"/>
        <v>3889114.1581776114</v>
      </c>
      <c r="P127" s="26">
        <f t="shared" si="89"/>
        <v>922.41749258698644</v>
      </c>
      <c r="Q127" s="229">
        <f t="shared" si="65"/>
        <v>13348.657238313976</v>
      </c>
      <c r="R127" s="29">
        <f t="shared" si="118"/>
        <v>1.5997846866726784E-2</v>
      </c>
      <c r="S127" s="29">
        <f t="shared" si="121"/>
        <v>-1.6885288852650504E-3</v>
      </c>
      <c r="T127" s="2"/>
      <c r="U127" s="29"/>
      <c r="V127" s="28"/>
    </row>
    <row r="128" spans="1:22" x14ac:dyDescent="0.3">
      <c r="A128" s="32">
        <v>2015</v>
      </c>
      <c r="B128" s="32">
        <v>4</v>
      </c>
      <c r="C128" s="30">
        <f t="shared" ref="C128:D128" si="126">C116</f>
        <v>92.25873715316439</v>
      </c>
      <c r="D128" s="30">
        <f t="shared" si="126"/>
        <v>14.56695045838303</v>
      </c>
      <c r="F128" s="40">
        <v>152.47108346839576</v>
      </c>
      <c r="G128" s="30">
        <v>1.4661731950481958</v>
      </c>
      <c r="I128" s="22">
        <f t="shared" si="84"/>
        <v>0.1261365140614143</v>
      </c>
      <c r="J128" s="22">
        <f t="shared" si="85"/>
        <v>-2.4259961395195675E-2</v>
      </c>
      <c r="K128" s="23">
        <f t="shared" si="86"/>
        <v>0.10187655266621862</v>
      </c>
      <c r="L128" s="41">
        <v>4219370</v>
      </c>
      <c r="M128" s="42">
        <f t="shared" si="87"/>
        <v>429854.87002326286</v>
      </c>
      <c r="N128" s="43">
        <v>4513542.71</v>
      </c>
      <c r="O128" s="211">
        <f t="shared" si="88"/>
        <v>4083687.8399767373</v>
      </c>
      <c r="P128" s="26">
        <f t="shared" si="89"/>
        <v>967.84302869308397</v>
      </c>
      <c r="Q128" s="229">
        <f t="shared" si="65"/>
        <v>13382.075080136503</v>
      </c>
      <c r="R128" s="29">
        <f t="shared" si="118"/>
        <v>3.8258998730460458E-2</v>
      </c>
      <c r="S128" s="29">
        <f t="shared" si="121"/>
        <v>-3.7833241162510411E-4</v>
      </c>
      <c r="T128" s="2"/>
      <c r="U128" s="29"/>
      <c r="V128" s="28"/>
    </row>
    <row r="129" spans="1:22" x14ac:dyDescent="0.3">
      <c r="A129" s="32">
        <v>2015</v>
      </c>
      <c r="B129" s="32">
        <v>5</v>
      </c>
      <c r="C129" s="30">
        <f t="shared" ref="C129:D129" si="127">C117</f>
        <v>161.65050003731275</v>
      </c>
      <c r="D129" s="30">
        <f t="shared" si="127"/>
        <v>0</v>
      </c>
      <c r="F129" s="40">
        <v>213.23729622298117</v>
      </c>
      <c r="G129" s="30">
        <v>0</v>
      </c>
      <c r="I129" s="22">
        <f t="shared" si="84"/>
        <v>0.10806718290615536</v>
      </c>
      <c r="J129" s="22">
        <f t="shared" si="85"/>
        <v>0</v>
      </c>
      <c r="K129" s="23">
        <f t="shared" si="86"/>
        <v>0.10806718290615536</v>
      </c>
      <c r="L129" s="41">
        <v>4220764</v>
      </c>
      <c r="M129" s="42">
        <f t="shared" si="87"/>
        <v>456126.07519171591</v>
      </c>
      <c r="N129" s="43">
        <v>5017343.8650000002</v>
      </c>
      <c r="O129" s="211">
        <f t="shared" si="88"/>
        <v>4561217.7898082845</v>
      </c>
      <c r="P129" s="26">
        <f t="shared" si="89"/>
        <v>1080.6616503098217</v>
      </c>
      <c r="Q129" s="229">
        <f t="shared" si="65"/>
        <v>13355.273643881956</v>
      </c>
      <c r="R129" s="29">
        <f t="shared" si="118"/>
        <v>-2.3950982328116432E-2</v>
      </c>
      <c r="S129" s="29">
        <f t="shared" si="121"/>
        <v>-1.9395127373337262E-3</v>
      </c>
      <c r="T129" s="2"/>
      <c r="U129" s="29"/>
      <c r="V129" s="28"/>
    </row>
    <row r="130" spans="1:22" x14ac:dyDescent="0.3">
      <c r="A130" s="32">
        <v>2015</v>
      </c>
      <c r="B130" s="32">
        <v>6</v>
      </c>
      <c r="C130" s="30">
        <f t="shared" ref="C130:D130" si="128">C118</f>
        <v>239.83482026903096</v>
      </c>
      <c r="D130" s="30">
        <f t="shared" si="128"/>
        <v>0</v>
      </c>
      <c r="F130" s="40">
        <v>266.8596251215493</v>
      </c>
      <c r="G130" s="30">
        <v>0</v>
      </c>
      <c r="I130" s="22">
        <f t="shared" si="84"/>
        <v>5.6613217818159665E-2</v>
      </c>
      <c r="J130" s="22">
        <f t="shared" si="85"/>
        <v>0</v>
      </c>
      <c r="K130" s="23">
        <f t="shared" si="86"/>
        <v>5.6613217818159665E-2</v>
      </c>
      <c r="L130" s="41">
        <v>4224554</v>
      </c>
      <c r="M130" s="42">
        <f t="shared" si="87"/>
        <v>239165.59578657767</v>
      </c>
      <c r="N130" s="43">
        <v>5525875.8029999994</v>
      </c>
      <c r="O130" s="211">
        <f t="shared" si="88"/>
        <v>5286710.2072134214</v>
      </c>
      <c r="P130" s="26">
        <f t="shared" si="89"/>
        <v>1251.4244597686338</v>
      </c>
      <c r="Q130" s="229">
        <f t="shared" si="65"/>
        <v>13379.468617372831</v>
      </c>
      <c r="R130" s="29">
        <f t="shared" si="118"/>
        <v>1.8252515132763492E-2</v>
      </c>
      <c r="S130" s="29">
        <f t="shared" si="121"/>
        <v>5.8861453010528031E-4</v>
      </c>
      <c r="T130" s="2"/>
      <c r="U130" s="29"/>
      <c r="V130" s="28"/>
    </row>
    <row r="131" spans="1:22" s="35" customFormat="1" ht="15" thickBot="1" x14ac:dyDescent="0.35">
      <c r="A131" s="33">
        <v>2015</v>
      </c>
      <c r="B131" s="33">
        <v>7</v>
      </c>
      <c r="C131" s="34">
        <f t="shared" ref="C131:D131" si="129">C119</f>
        <v>298.50611919012817</v>
      </c>
      <c r="D131" s="34">
        <f t="shared" si="129"/>
        <v>0</v>
      </c>
      <c r="F131" s="56">
        <v>316.27735744271558</v>
      </c>
      <c r="G131" s="34">
        <v>0</v>
      </c>
      <c r="I131" s="36">
        <f t="shared" si="84"/>
        <v>3.722827926353698E-2</v>
      </c>
      <c r="J131" s="36">
        <f t="shared" si="85"/>
        <v>0</v>
      </c>
      <c r="K131" s="37">
        <f t="shared" si="86"/>
        <v>3.722827926353698E-2</v>
      </c>
      <c r="L131" s="57">
        <v>4227891</v>
      </c>
      <c r="M131" s="58">
        <f t="shared" si="87"/>
        <v>157397.10684379464</v>
      </c>
      <c r="N131" s="59">
        <v>6116245.6370000001</v>
      </c>
      <c r="O131" s="213">
        <f t="shared" si="88"/>
        <v>5958848.5301562054</v>
      </c>
      <c r="P131" s="38">
        <f t="shared" si="89"/>
        <v>1409.4139442469555</v>
      </c>
      <c r="Q131" s="229">
        <f t="shared" si="65"/>
        <v>13442.263733481577</v>
      </c>
      <c r="R131" s="29">
        <f t="shared" si="118"/>
        <v>4.380783282849654E-2</v>
      </c>
      <c r="S131" s="29">
        <f t="shared" si="121"/>
        <v>5.1221457500665313E-3</v>
      </c>
      <c r="T131" s="61"/>
      <c r="U131" s="60"/>
      <c r="V131" s="39"/>
    </row>
    <row r="132" spans="1:22" x14ac:dyDescent="0.3">
      <c r="A132" s="32">
        <v>2015</v>
      </c>
      <c r="B132" s="32">
        <v>8</v>
      </c>
      <c r="C132" s="45">
        <f t="shared" ref="C132" si="130">C120</f>
        <v>326.47320018030592</v>
      </c>
      <c r="D132" s="45">
        <f t="shared" ref="D132" si="131">D120</f>
        <v>0</v>
      </c>
      <c r="F132" s="30">
        <v>333.73851114598142</v>
      </c>
      <c r="G132" s="259">
        <v>0</v>
      </c>
      <c r="I132" s="47">
        <f t="shared" ref="I132:I135" si="132">+$B$6*(F132-C132)</f>
        <v>1.521981877246089E-2</v>
      </c>
      <c r="J132" s="47">
        <f t="shared" ref="J132:J133" si="133">+$B$7*(G132-D132)</f>
        <v>0</v>
      </c>
      <c r="K132" s="48">
        <f t="shared" ref="K132:K133" si="134">SUM(I132:J132)</f>
        <v>1.521981877246089E-2</v>
      </c>
      <c r="L132" s="233">
        <v>4232387</v>
      </c>
      <c r="M132" s="234">
        <f t="shared" si="87"/>
        <v>64416.163114919429</v>
      </c>
      <c r="N132" s="235">
        <v>5966453.9570000004</v>
      </c>
      <c r="O132" s="212">
        <f t="shared" si="88"/>
        <v>5902037.7938850811</v>
      </c>
      <c r="P132" s="116">
        <f t="shared" si="89"/>
        <v>1394.4938858107921</v>
      </c>
      <c r="Q132" s="229">
        <f>SUM(O121:O132)/AVERAGE(L121:L132)*1000</f>
        <v>13439.096016439649</v>
      </c>
      <c r="R132" s="29">
        <f t="shared" si="118"/>
        <v>-5.0897242385727903E-3</v>
      </c>
      <c r="S132" s="29">
        <f t="shared" si="121"/>
        <v>5.6980812139224568E-3</v>
      </c>
    </row>
    <row r="133" spans="1:22" x14ac:dyDescent="0.3">
      <c r="A133" s="32">
        <v>2015</v>
      </c>
      <c r="B133" s="32">
        <v>9</v>
      </c>
      <c r="C133" s="45">
        <f t="shared" ref="C133:C136" si="135">C121</f>
        <v>303.9711914609627</v>
      </c>
      <c r="D133" s="45">
        <f t="shared" ref="D133:D135" si="136">D121</f>
        <v>0</v>
      </c>
      <c r="E133" s="46"/>
      <c r="F133" s="45">
        <v>308.09138367973526</v>
      </c>
      <c r="G133" s="260">
        <v>0</v>
      </c>
      <c r="H133" s="46"/>
      <c r="I133" s="47">
        <f t="shared" si="132"/>
        <v>8.6312312265345009E-3</v>
      </c>
      <c r="J133" s="47">
        <f t="shared" si="133"/>
        <v>0</v>
      </c>
      <c r="K133" s="48">
        <f t="shared" si="134"/>
        <v>8.6312312265345009E-3</v>
      </c>
      <c r="L133" s="233">
        <v>4235561</v>
      </c>
      <c r="M133" s="234">
        <f t="shared" si="87"/>
        <v>36558.106365091699</v>
      </c>
      <c r="N133" s="235">
        <v>5836343.7560000001</v>
      </c>
      <c r="O133" s="212">
        <f t="shared" si="88"/>
        <v>5799785.649634908</v>
      </c>
      <c r="P133" s="116">
        <f t="shared" si="89"/>
        <v>1369.3075485478564</v>
      </c>
      <c r="Q133" s="229">
        <f t="shared" si="65"/>
        <v>13400.308728483476</v>
      </c>
      <c r="R133" s="29">
        <f t="shared" si="118"/>
        <v>-3.0175682464726128E-2</v>
      </c>
      <c r="S133" s="29">
        <f>Q133/Q121-1</f>
        <v>1.0026406222063411E-3</v>
      </c>
    </row>
    <row r="134" spans="1:22" x14ac:dyDescent="0.3">
      <c r="A134" s="32">
        <v>2015</v>
      </c>
      <c r="B134" s="32">
        <v>10</v>
      </c>
      <c r="C134" s="45">
        <f t="shared" si="135"/>
        <v>238.52377373576331</v>
      </c>
      <c r="D134" s="45">
        <f t="shared" si="136"/>
        <v>0</v>
      </c>
      <c r="F134" s="45">
        <v>240.56372920922485</v>
      </c>
      <c r="G134" s="260">
        <v>0</v>
      </c>
      <c r="I134" s="47">
        <f t="shared" si="132"/>
        <v>4.273423774516648E-3</v>
      </c>
      <c r="J134" s="47">
        <f t="shared" ref="J134:J135" si="137">+$B$7*(G134-D134)</f>
        <v>0</v>
      </c>
      <c r="K134" s="48">
        <f t="shared" ref="K134:K135" si="138">SUM(I134:J134)</f>
        <v>4.273423774516648E-3</v>
      </c>
      <c r="L134" s="233">
        <v>4239444</v>
      </c>
      <c r="M134" s="234">
        <f t="shared" si="87"/>
        <v>18116.940780331955</v>
      </c>
      <c r="N134" s="235">
        <v>5065178.1869999999</v>
      </c>
      <c r="O134" s="212">
        <f t="shared" si="88"/>
        <v>5047061.2462196676</v>
      </c>
      <c r="P134" s="116">
        <f t="shared" si="89"/>
        <v>1190.5007463760974</v>
      </c>
      <c r="Q134" s="229">
        <f t="shared" si="65"/>
        <v>13391.419410528901</v>
      </c>
      <c r="R134" s="29">
        <f>P134/P122-1</f>
        <v>-8.3006721005542961E-3</v>
      </c>
      <c r="S134" s="29">
        <f>Q134/Q122-1</f>
        <v>-1.7336376321641644E-3</v>
      </c>
    </row>
    <row r="135" spans="1:22" x14ac:dyDescent="0.3">
      <c r="A135" s="32">
        <v>2015</v>
      </c>
      <c r="B135" s="32">
        <v>11</v>
      </c>
      <c r="C135" s="45">
        <f t="shared" si="135"/>
        <v>137.25192955352946</v>
      </c>
      <c r="D135" s="45">
        <f t="shared" si="136"/>
        <v>0</v>
      </c>
      <c r="F135" s="45">
        <v>179.00806023209532</v>
      </c>
      <c r="G135" s="260">
        <v>0</v>
      </c>
      <c r="I135" s="47">
        <f t="shared" si="132"/>
        <v>8.7473302184785259E-2</v>
      </c>
      <c r="J135" s="47">
        <f t="shared" si="137"/>
        <v>0</v>
      </c>
      <c r="K135" s="48">
        <f t="shared" si="138"/>
        <v>8.7473302184785259E-2</v>
      </c>
      <c r="L135" s="233">
        <v>4246837</v>
      </c>
      <c r="M135" s="234">
        <f t="shared" si="87"/>
        <v>371484.85623052687</v>
      </c>
      <c r="N135" s="235">
        <v>4799019.4440000001</v>
      </c>
      <c r="O135" s="212">
        <f t="shared" si="88"/>
        <v>4427534.587769473</v>
      </c>
      <c r="P135" s="116">
        <f t="shared" si="89"/>
        <v>1042.5487457534803</v>
      </c>
      <c r="Q135" s="229">
        <f t="shared" si="65"/>
        <v>13472.545212465568</v>
      </c>
      <c r="R135" s="29">
        <f>P135/P123-1</f>
        <v>8.6258722375502472E-2</v>
      </c>
      <c r="S135" s="29">
        <f>Q135/Q123-1</f>
        <v>5.3063224927358821E-3</v>
      </c>
    </row>
    <row r="136" spans="1:22" x14ac:dyDescent="0.3">
      <c r="A136" s="32">
        <v>2015</v>
      </c>
      <c r="B136" s="32">
        <v>12</v>
      </c>
      <c r="C136" s="45">
        <f t="shared" si="135"/>
        <v>59.058459028179144</v>
      </c>
      <c r="D136" s="45">
        <f>D124</f>
        <v>32.705244688642438</v>
      </c>
      <c r="F136" s="45">
        <v>136.85268722295561</v>
      </c>
      <c r="G136" s="278">
        <v>0</v>
      </c>
      <c r="I136" s="47">
        <f t="shared" ref="I136" si="139">+$B$6*(F136-C136)</f>
        <v>0.16296811798720864</v>
      </c>
      <c r="J136" s="47">
        <f t="shared" ref="J136" si="140">+$B$7*(G136-D136)</f>
        <v>-6.0563427468342819E-2</v>
      </c>
      <c r="K136" s="48">
        <f t="shared" ref="K136" si="141">SUM(I136:J136)</f>
        <v>0.10240469051886583</v>
      </c>
      <c r="L136" s="233">
        <v>4254635</v>
      </c>
      <c r="M136" s="234">
        <f t="shared" ref="M136" si="142">+L136*K136</f>
        <v>435694.58044573473</v>
      </c>
      <c r="N136" s="235">
        <v>4367653.4330000002</v>
      </c>
      <c r="O136" s="212">
        <f t="shared" si="88"/>
        <v>3931958.8525542654</v>
      </c>
      <c r="P136" s="116">
        <f t="shared" si="89"/>
        <v>924.15891199932912</v>
      </c>
      <c r="Q136" s="229">
        <f t="shared" si="65"/>
        <v>13472.867506056662</v>
      </c>
      <c r="R136" s="29">
        <f>P136/P124-1</f>
        <v>3.3672259804149451E-3</v>
      </c>
      <c r="S136" s="29">
        <f>Q136/Q124-1</f>
        <v>6.748375418877739E-3</v>
      </c>
    </row>
    <row r="137" spans="1:22" x14ac:dyDescent="0.3">
      <c r="A137" s="32">
        <v>2016</v>
      </c>
      <c r="B137" s="32">
        <v>1</v>
      </c>
      <c r="L137" s="254">
        <v>4261199.3781323014</v>
      </c>
      <c r="O137" s="255">
        <v>4415439.2856759988</v>
      </c>
      <c r="P137" s="116">
        <f t="shared" si="89"/>
        <v>1036.1963601926791</v>
      </c>
      <c r="Q137" s="229">
        <f t="shared" si="65"/>
        <v>13483.161942991133</v>
      </c>
      <c r="S137" s="29">
        <f t="shared" ref="S137:S196" si="143">Q137/Q125-1</f>
        <v>8.2616655424019303E-3</v>
      </c>
    </row>
    <row r="138" spans="1:22" x14ac:dyDescent="0.3">
      <c r="A138" s="32">
        <v>2016</v>
      </c>
      <c r="B138" s="32">
        <v>2</v>
      </c>
      <c r="L138" s="254">
        <v>4267454.6109802928</v>
      </c>
      <c r="O138" s="255">
        <v>4013689.0605722186</v>
      </c>
      <c r="P138" s="116">
        <f t="shared" si="89"/>
        <v>940.53468084812721</v>
      </c>
      <c r="Q138" s="229">
        <f t="shared" si="65"/>
        <v>13527.135774536784</v>
      </c>
      <c r="S138" s="29">
        <f t="shared" si="143"/>
        <v>1.4265686762443774E-2</v>
      </c>
    </row>
    <row r="139" spans="1:22" x14ac:dyDescent="0.3">
      <c r="A139" s="32">
        <v>2016</v>
      </c>
      <c r="B139" s="32">
        <v>3</v>
      </c>
      <c r="L139" s="254">
        <v>4274182.7251856159</v>
      </c>
      <c r="O139" s="255">
        <v>3922216.8066351162</v>
      </c>
      <c r="P139" s="116">
        <f t="shared" si="89"/>
        <v>917.65304827130092</v>
      </c>
      <c r="Q139" s="229">
        <f t="shared" si="65"/>
        <v>13519.536189565441</v>
      </c>
      <c r="S139" s="29">
        <f t="shared" si="143"/>
        <v>1.2801209005576908E-2</v>
      </c>
    </row>
    <row r="140" spans="1:22" x14ac:dyDescent="0.3">
      <c r="A140" s="32">
        <v>2016</v>
      </c>
      <c r="B140" s="32">
        <v>4</v>
      </c>
      <c r="L140" s="254">
        <v>4278442.0621271497</v>
      </c>
      <c r="O140" s="255">
        <v>3985099.6959119248</v>
      </c>
      <c r="P140" s="116">
        <f t="shared" si="89"/>
        <v>931.4371067889648</v>
      </c>
      <c r="Q140" s="229">
        <f t="shared" si="65"/>
        <v>13480.651686458355</v>
      </c>
      <c r="S140" s="29">
        <f t="shared" si="143"/>
        <v>7.3663169375108861E-3</v>
      </c>
    </row>
    <row r="141" spans="1:22" x14ac:dyDescent="0.3">
      <c r="A141" s="32">
        <v>2016</v>
      </c>
      <c r="B141" s="32">
        <v>5</v>
      </c>
      <c r="L141" s="254">
        <v>4281245.2908646148</v>
      </c>
      <c r="O141" s="255">
        <v>4654724.9307037275</v>
      </c>
      <c r="P141" s="116">
        <f t="shared" si="89"/>
        <v>1087.2362162093468</v>
      </c>
      <c r="Q141" s="229">
        <f t="shared" ref="Q141:Q196" si="144">SUM(O130:O141)/AVERAGE(L130:L141)*1000</f>
        <v>13486.663748990924</v>
      </c>
      <c r="S141" s="29">
        <f t="shared" si="143"/>
        <v>9.8380691113100216E-3</v>
      </c>
    </row>
    <row r="142" spans="1:22" x14ac:dyDescent="0.3">
      <c r="A142" s="32">
        <v>2016</v>
      </c>
      <c r="B142" s="32">
        <v>6</v>
      </c>
      <c r="L142" s="254">
        <v>4285688.8519166633</v>
      </c>
      <c r="O142" s="255">
        <v>5315702.9983230876</v>
      </c>
      <c r="P142" s="116">
        <f t="shared" si="89"/>
        <v>1240.3380604604035</v>
      </c>
      <c r="Q142" s="229">
        <f t="shared" si="144"/>
        <v>13477.334356857762</v>
      </c>
      <c r="S142" s="29">
        <f t="shared" si="143"/>
        <v>7.3146208032399684E-3</v>
      </c>
    </row>
    <row r="143" spans="1:22" x14ac:dyDescent="0.3">
      <c r="A143" s="32">
        <v>2016</v>
      </c>
      <c r="B143" s="32">
        <v>7</v>
      </c>
      <c r="L143" s="254">
        <v>4289744.5821891427</v>
      </c>
      <c r="O143" s="255">
        <v>5783588.1729736347</v>
      </c>
      <c r="P143" s="116">
        <f t="shared" si="89"/>
        <v>1348.2360224864842</v>
      </c>
      <c r="Q143" s="229">
        <f>SUM(O132:O143)/AVERAGE(L132:L143)*1000</f>
        <v>13419.91640578443</v>
      </c>
      <c r="S143" s="29">
        <f t="shared" si="143"/>
        <v>-1.6624675828584845E-3</v>
      </c>
    </row>
    <row r="144" spans="1:22" x14ac:dyDescent="0.3">
      <c r="A144" s="32">
        <v>2016</v>
      </c>
      <c r="B144" s="32">
        <v>8</v>
      </c>
      <c r="L144" s="254">
        <v>4294317.0578410327</v>
      </c>
      <c r="O144" s="255">
        <v>5911779.832064338</v>
      </c>
      <c r="P144" s="116">
        <f t="shared" si="89"/>
        <v>1376.6519221653571</v>
      </c>
      <c r="Q144" s="229">
        <f t="shared" si="144"/>
        <v>13405.969732230893</v>
      </c>
      <c r="S144" s="29">
        <f t="shared" si="143"/>
        <v>-2.4649190814793887E-3</v>
      </c>
    </row>
    <row r="145" spans="1:19" x14ac:dyDescent="0.3">
      <c r="A145" s="32">
        <v>2016</v>
      </c>
      <c r="B145" s="32">
        <v>9</v>
      </c>
      <c r="L145" s="254">
        <v>4299758.0594982263</v>
      </c>
      <c r="O145" s="255">
        <v>5717298.7459182795</v>
      </c>
      <c r="P145" s="116">
        <f t="shared" si="89"/>
        <v>1329.6791742243929</v>
      </c>
      <c r="Q145" s="229">
        <f t="shared" si="144"/>
        <v>13369.879225814127</v>
      </c>
      <c r="S145" s="29">
        <f t="shared" si="143"/>
        <v>-2.2708060900618054E-3</v>
      </c>
    </row>
    <row r="146" spans="1:19" x14ac:dyDescent="0.3">
      <c r="A146" s="32">
        <v>2016</v>
      </c>
      <c r="B146" s="32">
        <v>10</v>
      </c>
      <c r="L146" s="254">
        <v>4305422.8087802222</v>
      </c>
      <c r="O146" s="255">
        <v>5152656.5107092485</v>
      </c>
      <c r="P146" s="116">
        <f t="shared" si="89"/>
        <v>1196.7829269174745</v>
      </c>
      <c r="Q146" s="229">
        <f t="shared" si="144"/>
        <v>13377.37869041755</v>
      </c>
      <c r="S146" s="29">
        <f t="shared" si="143"/>
        <v>-1.0484863240345366E-3</v>
      </c>
    </row>
    <row r="147" spans="1:19" x14ac:dyDescent="0.3">
      <c r="A147" s="32">
        <v>2016</v>
      </c>
      <c r="B147" s="32">
        <v>11</v>
      </c>
      <c r="L147" s="254">
        <v>4311466.3183326731</v>
      </c>
      <c r="O147" s="255">
        <v>4260638.0266152443</v>
      </c>
      <c r="P147" s="116">
        <f t="shared" si="89"/>
        <v>988.21090367764145</v>
      </c>
      <c r="Q147" s="229">
        <f t="shared" si="144"/>
        <v>13321.597927738669</v>
      </c>
      <c r="S147" s="29">
        <f t="shared" si="143"/>
        <v>-1.1204065924175444E-2</v>
      </c>
    </row>
    <row r="148" spans="1:19" x14ac:dyDescent="0.3">
      <c r="A148" s="32">
        <v>2016</v>
      </c>
      <c r="B148" s="32">
        <v>12</v>
      </c>
      <c r="L148" s="254">
        <v>4317730.3465591315</v>
      </c>
      <c r="O148" s="255">
        <v>4097634.1734029958</v>
      </c>
      <c r="P148" s="116">
        <f t="shared" si="89"/>
        <v>949.02503040016529</v>
      </c>
      <c r="Q148" s="229">
        <f t="shared" si="144"/>
        <v>13343.895337139855</v>
      </c>
      <c r="S148" s="29">
        <f t="shared" si="143"/>
        <v>-9.5727334109705353E-3</v>
      </c>
    </row>
    <row r="149" spans="1:19" x14ac:dyDescent="0.3">
      <c r="A149" s="32">
        <v>2017</v>
      </c>
      <c r="B149" s="32">
        <v>1</v>
      </c>
      <c r="L149" s="254">
        <v>4323758.3508120105</v>
      </c>
      <c r="O149" s="255">
        <v>4461672.2824602155</v>
      </c>
      <c r="P149" s="116">
        <f t="shared" si="89"/>
        <v>1031.8967713869358</v>
      </c>
      <c r="Q149" s="229">
        <f t="shared" si="144"/>
        <v>13338.461828327294</v>
      </c>
      <c r="S149" s="29">
        <f t="shared" si="143"/>
        <v>-1.0731912534734378E-2</v>
      </c>
    </row>
    <row r="150" spans="1:19" x14ac:dyDescent="0.3">
      <c r="A150" s="32">
        <v>2017</v>
      </c>
      <c r="B150" s="32">
        <v>2</v>
      </c>
      <c r="L150" s="254">
        <v>4329870.5522941966</v>
      </c>
      <c r="O150" s="255">
        <v>3963138.3318551532</v>
      </c>
      <c r="P150" s="116">
        <f t="shared" si="89"/>
        <v>915.30180498243101</v>
      </c>
      <c r="Q150" s="229">
        <f t="shared" si="144"/>
        <v>13310.566964784401</v>
      </c>
      <c r="S150" s="29">
        <f t="shared" si="143"/>
        <v>-1.6009953131397414E-2</v>
      </c>
    </row>
    <row r="151" spans="1:19" x14ac:dyDescent="0.3">
      <c r="A151" s="32">
        <v>2017</v>
      </c>
      <c r="B151" s="32">
        <v>3</v>
      </c>
      <c r="L151" s="254">
        <v>4336310.8133335682</v>
      </c>
      <c r="O151" s="255">
        <v>3880697.8211908145</v>
      </c>
      <c r="P151" s="116">
        <f t="shared" si="89"/>
        <v>894.93073449859605</v>
      </c>
      <c r="Q151" s="229">
        <f t="shared" si="144"/>
        <v>13284.911755388815</v>
      </c>
      <c r="S151" s="29">
        <f t="shared" si="143"/>
        <v>-1.7354473621492339E-2</v>
      </c>
    </row>
    <row r="152" spans="1:19" x14ac:dyDescent="0.3">
      <c r="A152" s="32">
        <v>2017</v>
      </c>
      <c r="B152" s="32">
        <v>4</v>
      </c>
      <c r="L152" s="254">
        <v>4341010.805914578</v>
      </c>
      <c r="O152" s="255">
        <v>3975329.6275267778</v>
      </c>
      <c r="P152" s="116">
        <f t="shared" si="89"/>
        <v>915.76128354954483</v>
      </c>
      <c r="Q152" s="229">
        <f t="shared" si="144"/>
        <v>13266.572070931577</v>
      </c>
      <c r="S152" s="29">
        <f t="shared" si="143"/>
        <v>-1.5880509377883101E-2</v>
      </c>
    </row>
    <row r="153" spans="1:19" x14ac:dyDescent="0.3">
      <c r="A153" s="32">
        <v>2017</v>
      </c>
      <c r="B153" s="32">
        <v>5</v>
      </c>
      <c r="L153" s="254">
        <v>4344697.4089242266</v>
      </c>
      <c r="O153" s="255">
        <v>4633241.149299589</v>
      </c>
      <c r="P153" s="116">
        <f t="shared" si="89"/>
        <v>1066.4128507045573</v>
      </c>
      <c r="Q153" s="229">
        <f t="shared" si="144"/>
        <v>13245.336029372285</v>
      </c>
      <c r="S153" s="29">
        <f t="shared" si="143"/>
        <v>-1.7893804139418545E-2</v>
      </c>
    </row>
    <row r="154" spans="1:19" x14ac:dyDescent="0.3">
      <c r="A154" s="32">
        <v>2017</v>
      </c>
      <c r="B154" s="32">
        <v>6</v>
      </c>
      <c r="L154" s="254">
        <v>4349533.4274876062</v>
      </c>
      <c r="O154" s="255">
        <v>5292484.9196948372</v>
      </c>
      <c r="P154" s="116">
        <f t="shared" si="89"/>
        <v>1216.7937108490971</v>
      </c>
      <c r="Q154" s="229">
        <f t="shared" si="144"/>
        <v>13223.650433553692</v>
      </c>
      <c r="S154" s="29">
        <f t="shared" si="143"/>
        <v>-1.8823004355826956E-2</v>
      </c>
    </row>
    <row r="155" spans="1:19" x14ac:dyDescent="0.3">
      <c r="A155" s="32">
        <v>2017</v>
      </c>
      <c r="B155" s="32">
        <v>7</v>
      </c>
      <c r="L155" s="254">
        <v>4354099.6412084242</v>
      </c>
      <c r="O155" s="255">
        <v>5762916.0956629608</v>
      </c>
      <c r="P155" s="116">
        <f t="shared" si="89"/>
        <v>1323.5609128282463</v>
      </c>
      <c r="Q155" s="229">
        <f t="shared" si="144"/>
        <v>13202.476929495469</v>
      </c>
      <c r="S155" s="29">
        <f t="shared" si="143"/>
        <v>-1.6202744466816243E-2</v>
      </c>
    </row>
    <row r="156" spans="1:19" x14ac:dyDescent="0.3">
      <c r="A156" s="32">
        <v>2017</v>
      </c>
      <c r="B156" s="32">
        <v>8</v>
      </c>
      <c r="L156" s="254">
        <v>4359037.8754932303</v>
      </c>
      <c r="O156" s="255">
        <v>5894213.9436052004</v>
      </c>
      <c r="P156" s="116">
        <f t="shared" si="89"/>
        <v>1352.1823191174415</v>
      </c>
      <c r="Q156" s="229">
        <f t="shared" si="144"/>
        <v>13181.980287276931</v>
      </c>
      <c r="S156" s="29">
        <f t="shared" si="143"/>
        <v>-1.6708186683089599E-2</v>
      </c>
    </row>
    <row r="157" spans="1:19" x14ac:dyDescent="0.3">
      <c r="A157" s="32">
        <v>2017</v>
      </c>
      <c r="B157" s="32">
        <v>9</v>
      </c>
      <c r="L157" s="254">
        <v>4364590.2679684144</v>
      </c>
      <c r="O157" s="255">
        <v>5706833.7832383281</v>
      </c>
      <c r="P157" s="116">
        <f t="shared" si="89"/>
        <v>1307.5302451917642</v>
      </c>
      <c r="Q157" s="229">
        <f t="shared" si="144"/>
        <v>13163.143949882691</v>
      </c>
      <c r="S157" s="29">
        <f t="shared" si="143"/>
        <v>-1.5462763158868187E-2</v>
      </c>
    </row>
    <row r="158" spans="1:19" x14ac:dyDescent="0.3">
      <c r="A158" s="32">
        <v>2017</v>
      </c>
      <c r="B158" s="32">
        <v>10</v>
      </c>
      <c r="L158" s="254">
        <v>4370315.4530198108</v>
      </c>
      <c r="O158" s="255">
        <v>5136409.6139994506</v>
      </c>
      <c r="P158" s="116">
        <f t="shared" ref="P158:P196" si="145">+O158/L158*1000</f>
        <v>1175.2949344767053</v>
      </c>
      <c r="Q158" s="229">
        <f t="shared" si="144"/>
        <v>13143.007573251187</v>
      </c>
      <c r="S158" s="29">
        <f t="shared" si="143"/>
        <v>-1.7519958325934781E-2</v>
      </c>
    </row>
    <row r="159" spans="1:19" x14ac:dyDescent="0.3">
      <c r="A159" s="32">
        <v>2017</v>
      </c>
      <c r="B159" s="32">
        <v>11</v>
      </c>
      <c r="L159" s="254">
        <v>4376317.7902241861</v>
      </c>
      <c r="O159" s="255">
        <v>4242899.8140633954</v>
      </c>
      <c r="P159" s="116">
        <f t="shared" si="145"/>
        <v>969.51364536213077</v>
      </c>
      <c r="Q159" s="229">
        <f t="shared" si="144"/>
        <v>13122.588604019735</v>
      </c>
      <c r="S159" s="29">
        <f t="shared" si="143"/>
        <v>-1.4938847786762133E-2</v>
      </c>
    </row>
    <row r="160" spans="1:19" x14ac:dyDescent="0.3">
      <c r="A160" s="32">
        <v>2017</v>
      </c>
      <c r="B160" s="32">
        <v>12</v>
      </c>
      <c r="L160" s="254">
        <v>4382474.0637636157</v>
      </c>
      <c r="O160" s="255">
        <v>4075359.8444346469</v>
      </c>
      <c r="P160" s="116">
        <f t="shared" si="145"/>
        <v>929.92218211435966</v>
      </c>
      <c r="Q160" s="229">
        <f t="shared" si="144"/>
        <v>13101.205222923405</v>
      </c>
      <c r="S160" s="29">
        <f t="shared" si="143"/>
        <v>-1.8187351450589806E-2</v>
      </c>
    </row>
    <row r="161" spans="1:19" x14ac:dyDescent="0.3">
      <c r="A161" s="32">
        <v>2018</v>
      </c>
      <c r="B161" s="32">
        <v>1</v>
      </c>
      <c r="L161" s="254">
        <v>4388457.1012385888</v>
      </c>
      <c r="O161" s="255">
        <v>4483162.385985489</v>
      </c>
      <c r="P161" s="116">
        <f t="shared" si="145"/>
        <v>1021.5805424462667</v>
      </c>
      <c r="Q161" s="229">
        <f t="shared" si="144"/>
        <v>13089.928217045752</v>
      </c>
      <c r="S161" s="29">
        <f t="shared" si="143"/>
        <v>-1.8632853958746809E-2</v>
      </c>
    </row>
    <row r="162" spans="1:19" x14ac:dyDescent="0.3">
      <c r="A162" s="32">
        <v>2018</v>
      </c>
      <c r="B162" s="32">
        <v>2</v>
      </c>
      <c r="L162" s="254">
        <v>4394492.7830386991</v>
      </c>
      <c r="O162" s="255">
        <v>3973240.3631721237</v>
      </c>
      <c r="P162" s="116">
        <f t="shared" si="145"/>
        <v>904.14083247730628</v>
      </c>
      <c r="Q162" s="229">
        <f t="shared" si="144"/>
        <v>13076.088311088162</v>
      </c>
      <c r="S162" s="29">
        <f t="shared" si="143"/>
        <v>-1.7615977915636183E-2</v>
      </c>
    </row>
    <row r="163" spans="1:19" x14ac:dyDescent="0.3">
      <c r="A163" s="32">
        <v>2018</v>
      </c>
      <c r="B163" s="32">
        <v>3</v>
      </c>
      <c r="L163" s="254">
        <v>4400761.6195807317</v>
      </c>
      <c r="O163" s="255">
        <v>3901227.3319380954</v>
      </c>
      <c r="P163" s="116">
        <f t="shared" si="145"/>
        <v>886.48912828633786</v>
      </c>
      <c r="Q163" s="229">
        <f t="shared" si="144"/>
        <v>13064.712033777167</v>
      </c>
      <c r="S163" s="29">
        <f t="shared" si="143"/>
        <v>-1.6575173826226419E-2</v>
      </c>
    </row>
    <row r="164" spans="1:19" x14ac:dyDescent="0.3">
      <c r="A164" s="32">
        <v>2018</v>
      </c>
      <c r="B164" s="32">
        <v>4</v>
      </c>
      <c r="L164" s="254">
        <v>4405810.8785533942</v>
      </c>
      <c r="O164" s="255">
        <v>4006416.6101194173</v>
      </c>
      <c r="P164" s="116">
        <f t="shared" si="145"/>
        <v>909.34829491248752</v>
      </c>
      <c r="Q164" s="229">
        <f t="shared" si="144"/>
        <v>13055.690406987978</v>
      </c>
      <c r="S164" s="29">
        <f t="shared" si="143"/>
        <v>-1.5895716151549277E-2</v>
      </c>
    </row>
    <row r="165" spans="1:19" x14ac:dyDescent="0.3">
      <c r="A165" s="32">
        <v>2018</v>
      </c>
      <c r="B165" s="32">
        <v>5</v>
      </c>
      <c r="L165" s="254">
        <v>4410153.2248782385</v>
      </c>
      <c r="O165" s="255">
        <v>4671237.5613644989</v>
      </c>
      <c r="P165" s="116">
        <f t="shared" si="145"/>
        <v>1059.2007404671226</v>
      </c>
      <c r="Q165" s="229">
        <f t="shared" si="144"/>
        <v>13048.105857384242</v>
      </c>
      <c r="S165" s="29">
        <f t="shared" si="143"/>
        <v>-1.4890537435265805E-2</v>
      </c>
    </row>
    <row r="166" spans="1:19" x14ac:dyDescent="0.3">
      <c r="A166" s="32">
        <v>2018</v>
      </c>
      <c r="B166" s="32">
        <v>6</v>
      </c>
      <c r="L166" s="254">
        <v>4415300.5838656789</v>
      </c>
      <c r="O166" s="255">
        <v>5329517.7464675028</v>
      </c>
      <c r="P166" s="116">
        <f t="shared" si="145"/>
        <v>1207.0566080919932</v>
      </c>
      <c r="Q166" s="229">
        <f t="shared" si="144"/>
        <v>13040.243283158799</v>
      </c>
      <c r="S166" s="29">
        <f t="shared" si="143"/>
        <v>-1.3869630879648431E-2</v>
      </c>
    </row>
    <row r="167" spans="1:19" x14ac:dyDescent="0.3">
      <c r="A167" s="32">
        <v>2018</v>
      </c>
      <c r="B167" s="32">
        <v>7</v>
      </c>
      <c r="L167" s="254">
        <v>4420266.0095894672</v>
      </c>
      <c r="O167" s="255">
        <v>5800193.9335720968</v>
      </c>
      <c r="P167" s="116">
        <f t="shared" si="145"/>
        <v>1312.1820996720489</v>
      </c>
      <c r="Q167" s="229">
        <f t="shared" si="144"/>
        <v>13032.357395249177</v>
      </c>
      <c r="S167" s="29">
        <f t="shared" si="143"/>
        <v>-1.2885425602693568E-2</v>
      </c>
    </row>
    <row r="168" spans="1:19" x14ac:dyDescent="0.3">
      <c r="A168" s="32">
        <v>2018</v>
      </c>
      <c r="B168" s="32">
        <v>8</v>
      </c>
      <c r="L168" s="254">
        <v>4425448.2830355084</v>
      </c>
      <c r="O168" s="255">
        <v>5930494.9087678762</v>
      </c>
      <c r="P168" s="116">
        <f t="shared" si="145"/>
        <v>1340.0890778685193</v>
      </c>
      <c r="Q168" s="229">
        <f t="shared" si="144"/>
        <v>13024.204280413995</v>
      </c>
      <c r="S168" s="29">
        <f t="shared" si="143"/>
        <v>-1.1969067122275967E-2</v>
      </c>
    </row>
    <row r="169" spans="1:19" x14ac:dyDescent="0.3">
      <c r="A169" s="32">
        <v>2018</v>
      </c>
      <c r="B169" s="32">
        <v>9</v>
      </c>
      <c r="L169" s="254">
        <v>4431059.3616353571</v>
      </c>
      <c r="O169" s="255">
        <v>5745916.292150666</v>
      </c>
      <c r="P169" s="116">
        <f t="shared" si="145"/>
        <v>1296.7364738778942</v>
      </c>
      <c r="Q169" s="229">
        <f t="shared" si="144"/>
        <v>13016.693668722115</v>
      </c>
      <c r="S169" s="29">
        <f t="shared" si="143"/>
        <v>-1.1125782846269083E-2</v>
      </c>
    </row>
    <row r="170" spans="1:19" x14ac:dyDescent="0.3">
      <c r="A170" s="32">
        <v>2018</v>
      </c>
      <c r="B170" s="32">
        <v>10</v>
      </c>
      <c r="L170" s="254">
        <v>4436778.0737298569</v>
      </c>
      <c r="O170" s="255">
        <v>5168960.3423556807</v>
      </c>
      <c r="P170" s="116">
        <f t="shared" si="145"/>
        <v>1165.0256687304402</v>
      </c>
      <c r="Q170" s="229">
        <f t="shared" si="144"/>
        <v>13007.721483405028</v>
      </c>
      <c r="S170" s="29">
        <f t="shared" si="143"/>
        <v>-1.0293389020142873E-2</v>
      </c>
    </row>
    <row r="171" spans="1:19" x14ac:dyDescent="0.3">
      <c r="A171" s="32">
        <v>2018</v>
      </c>
      <c r="B171" s="32">
        <v>11</v>
      </c>
      <c r="L171" s="254">
        <v>4442665.847277387</v>
      </c>
      <c r="O171" s="255">
        <v>4272587.5366330175</v>
      </c>
      <c r="P171" s="116">
        <f t="shared" si="145"/>
        <v>961.71705987102325</v>
      </c>
      <c r="Q171" s="229">
        <f t="shared" si="144"/>
        <v>12998.151147731534</v>
      </c>
      <c r="S171" s="29">
        <f t="shared" si="143"/>
        <v>-9.4826912618507508E-3</v>
      </c>
    </row>
    <row r="172" spans="1:19" x14ac:dyDescent="0.3">
      <c r="A172" s="32">
        <v>2018</v>
      </c>
      <c r="B172" s="32">
        <v>12</v>
      </c>
      <c r="L172" s="254">
        <v>4448649.7004691996</v>
      </c>
      <c r="O172" s="255">
        <v>4109530.7554969974</v>
      </c>
      <c r="P172" s="116">
        <f t="shared" si="145"/>
        <v>923.77036453635924</v>
      </c>
      <c r="Q172" s="229">
        <f t="shared" si="144"/>
        <v>12989.661684805653</v>
      </c>
      <c r="S172" s="29">
        <f t="shared" si="143"/>
        <v>-8.513990600084842E-3</v>
      </c>
    </row>
    <row r="173" spans="1:19" x14ac:dyDescent="0.3">
      <c r="A173" s="32">
        <v>2019</v>
      </c>
      <c r="B173" s="32">
        <v>1</v>
      </c>
      <c r="L173" s="254">
        <v>4454506.2289137514</v>
      </c>
      <c r="O173" s="255">
        <v>4527706.3584624566</v>
      </c>
      <c r="P173" s="116">
        <f t="shared" si="145"/>
        <v>1016.4328268470186</v>
      </c>
      <c r="Q173" s="229">
        <f t="shared" si="144"/>
        <v>12983.569140486516</v>
      </c>
      <c r="S173" s="29">
        <f t="shared" si="143"/>
        <v>-8.1252604900258207E-3</v>
      </c>
    </row>
    <row r="174" spans="1:19" x14ac:dyDescent="0.3">
      <c r="A174" s="32">
        <v>2019</v>
      </c>
      <c r="B174" s="32">
        <v>2</v>
      </c>
      <c r="L174" s="254">
        <v>4460399.9138769088</v>
      </c>
      <c r="O174" s="255">
        <v>4001554.0027868589</v>
      </c>
      <c r="P174" s="116">
        <f t="shared" si="145"/>
        <v>897.12897499111716</v>
      </c>
      <c r="Q174" s="229">
        <f t="shared" si="144"/>
        <v>12973.862110482307</v>
      </c>
      <c r="S174" s="29">
        <f t="shared" si="143"/>
        <v>-7.8177967427132122E-3</v>
      </c>
    </row>
    <row r="175" spans="1:19" x14ac:dyDescent="0.3">
      <c r="A175" s="32">
        <v>2019</v>
      </c>
      <c r="B175" s="32">
        <v>3</v>
      </c>
      <c r="L175" s="254">
        <v>4466453.407064911</v>
      </c>
      <c r="O175" s="255">
        <v>3928994.4090868467</v>
      </c>
      <c r="P175" s="116">
        <f t="shared" si="145"/>
        <v>879.6676134294994</v>
      </c>
      <c r="Q175" s="229">
        <f t="shared" si="144"/>
        <v>12964.108338704089</v>
      </c>
      <c r="S175" s="29">
        <f t="shared" si="143"/>
        <v>-7.7004142772515438E-3</v>
      </c>
    </row>
    <row r="176" spans="1:19" x14ac:dyDescent="0.3">
      <c r="A176" s="32">
        <v>2019</v>
      </c>
      <c r="B176" s="32">
        <v>4</v>
      </c>
      <c r="L176" s="254">
        <v>4471642.0232788492</v>
      </c>
      <c r="O176" s="255">
        <v>4034934.5201556152</v>
      </c>
      <c r="P176" s="116">
        <f t="shared" si="145"/>
        <v>902.33844729748364</v>
      </c>
      <c r="Q176" s="229">
        <f t="shared" si="144"/>
        <v>12954.513832461822</v>
      </c>
      <c r="S176" s="29">
        <f t="shared" si="143"/>
        <v>-7.749615023959433E-3</v>
      </c>
    </row>
    <row r="177" spans="1:19" x14ac:dyDescent="0.3">
      <c r="A177" s="32">
        <v>2019</v>
      </c>
      <c r="B177" s="32">
        <v>5</v>
      </c>
      <c r="L177" s="254">
        <v>4476331.3316951348</v>
      </c>
      <c r="O177" s="255">
        <v>4701867.7286351603</v>
      </c>
      <c r="P177" s="116">
        <f t="shared" si="145"/>
        <v>1050.3842053297287</v>
      </c>
      <c r="Q177" s="229">
        <f t="shared" si="144"/>
        <v>12945.333930384008</v>
      </c>
      <c r="S177" s="29">
        <f t="shared" si="143"/>
        <v>-7.8763866666573534E-3</v>
      </c>
    </row>
    <row r="178" spans="1:19" x14ac:dyDescent="0.3">
      <c r="A178" s="32">
        <v>2019</v>
      </c>
      <c r="B178" s="32">
        <v>6</v>
      </c>
      <c r="L178" s="254">
        <v>4481579.127269512</v>
      </c>
      <c r="O178" s="255">
        <v>5359879.3755917605</v>
      </c>
      <c r="P178" s="116">
        <f t="shared" si="145"/>
        <v>1195.9800827743882</v>
      </c>
      <c r="Q178" s="229">
        <f t="shared" si="144"/>
        <v>12936.09212330588</v>
      </c>
      <c r="S178" s="29">
        <f t="shared" si="143"/>
        <v>-7.9869031268327007E-3</v>
      </c>
    </row>
    <row r="179" spans="1:19" x14ac:dyDescent="0.3">
      <c r="A179" s="32">
        <v>2019</v>
      </c>
      <c r="B179" s="32">
        <v>7</v>
      </c>
      <c r="L179" s="254">
        <v>4486689.3327759327</v>
      </c>
      <c r="O179" s="255">
        <v>5831103.9790543215</v>
      </c>
      <c r="P179" s="116">
        <f t="shared" si="145"/>
        <v>1299.645138444786</v>
      </c>
      <c r="Q179" s="229">
        <f t="shared" si="144"/>
        <v>12926.961278687182</v>
      </c>
      <c r="S179" s="29">
        <f t="shared" si="143"/>
        <v>-8.087264135375527E-3</v>
      </c>
    </row>
    <row r="180" spans="1:19" x14ac:dyDescent="0.3">
      <c r="A180" s="32">
        <v>2019</v>
      </c>
      <c r="B180" s="32">
        <v>8</v>
      </c>
      <c r="L180" s="254">
        <v>4491924.7518661721</v>
      </c>
      <c r="O180" s="255">
        <v>5961194.032957213</v>
      </c>
      <c r="P180" s="116">
        <f t="shared" si="145"/>
        <v>1327.0912497990159</v>
      </c>
      <c r="Q180" s="229">
        <f t="shared" si="144"/>
        <v>12917.792999347737</v>
      </c>
      <c r="S180" s="29">
        <f t="shared" si="143"/>
        <v>-8.1702711947078122E-3</v>
      </c>
    </row>
    <row r="181" spans="1:19" x14ac:dyDescent="0.3">
      <c r="A181" s="32">
        <v>2019</v>
      </c>
      <c r="B181" s="32">
        <v>9</v>
      </c>
      <c r="L181" s="254">
        <v>4497452.429959476</v>
      </c>
      <c r="O181" s="255">
        <v>5778754.2274664808</v>
      </c>
      <c r="P181" s="116">
        <f t="shared" si="145"/>
        <v>1284.895019449611</v>
      </c>
      <c r="Q181" s="229">
        <f t="shared" si="144"/>
        <v>12909.146238825648</v>
      </c>
      <c r="S181" s="29">
        <f t="shared" si="143"/>
        <v>-8.2622694083132053E-3</v>
      </c>
    </row>
    <row r="182" spans="1:19" x14ac:dyDescent="0.3">
      <c r="A182" s="32">
        <v>2019</v>
      </c>
      <c r="B182" s="32">
        <v>10</v>
      </c>
      <c r="L182" s="254">
        <v>4503065.1572244875</v>
      </c>
      <c r="O182" s="255">
        <v>5197421.9328730721</v>
      </c>
      <c r="P182" s="116">
        <f t="shared" si="145"/>
        <v>1154.1964753795744</v>
      </c>
      <c r="Q182" s="229">
        <f t="shared" si="144"/>
        <v>12899.568043050869</v>
      </c>
      <c r="S182" s="29">
        <f t="shared" si="143"/>
        <v>-8.3145568954670068E-3</v>
      </c>
    </row>
    <row r="183" spans="1:19" x14ac:dyDescent="0.3">
      <c r="A183" s="32">
        <v>2019</v>
      </c>
      <c r="B183" s="32">
        <v>11</v>
      </c>
      <c r="L183" s="254">
        <v>4508812.2135387054</v>
      </c>
      <c r="O183" s="255">
        <v>4298666.6714012492</v>
      </c>
      <c r="P183" s="116">
        <f t="shared" si="145"/>
        <v>953.39226115772851</v>
      </c>
      <c r="Q183" s="229">
        <f t="shared" si="144"/>
        <v>12889.515298668452</v>
      </c>
      <c r="S183" s="29">
        <f t="shared" si="143"/>
        <v>-8.3577924143497517E-3</v>
      </c>
    </row>
    <row r="184" spans="1:19" x14ac:dyDescent="0.3">
      <c r="A184" s="32">
        <v>2019</v>
      </c>
      <c r="B184" s="32">
        <v>12</v>
      </c>
      <c r="L184" s="254">
        <v>4514631.9175335467</v>
      </c>
      <c r="O184" s="255">
        <v>4139392.3273082515</v>
      </c>
      <c r="P184" s="116">
        <f t="shared" si="145"/>
        <v>916.88368020259384</v>
      </c>
      <c r="Q184" s="229">
        <f t="shared" si="144"/>
        <v>12880.370008995629</v>
      </c>
      <c r="S184" s="29">
        <f t="shared" si="143"/>
        <v>-8.413743056746803E-3</v>
      </c>
    </row>
    <row r="185" spans="1:19" x14ac:dyDescent="0.3">
      <c r="A185" s="32">
        <v>2020</v>
      </c>
      <c r="B185" s="32">
        <v>1</v>
      </c>
      <c r="L185" s="254">
        <v>4520345.0223491946</v>
      </c>
      <c r="O185" s="255">
        <v>4571373.0448240573</v>
      </c>
      <c r="P185" s="116">
        <f t="shared" si="145"/>
        <v>1011.288523823419</v>
      </c>
      <c r="Q185" s="229">
        <f t="shared" si="144"/>
        <v>12874.356055141123</v>
      </c>
      <c r="S185" s="29">
        <f t="shared" si="143"/>
        <v>-8.4116381376855287E-3</v>
      </c>
    </row>
    <row r="186" spans="1:19" x14ac:dyDescent="0.3">
      <c r="A186" s="32">
        <v>2020</v>
      </c>
      <c r="B186" s="32">
        <v>2</v>
      </c>
      <c r="L186" s="254">
        <v>4526056.5105726598</v>
      </c>
      <c r="O186" s="255">
        <v>4105910.7269126624</v>
      </c>
      <c r="P186" s="116">
        <f t="shared" si="145"/>
        <v>907.17177687053709</v>
      </c>
      <c r="Q186" s="229">
        <f t="shared" si="144"/>
        <v>12881.900673045282</v>
      </c>
      <c r="S186" s="29">
        <f t="shared" si="143"/>
        <v>-7.0882083263952289E-3</v>
      </c>
    </row>
    <row r="187" spans="1:19" x14ac:dyDescent="0.3">
      <c r="A187" s="32">
        <v>2020</v>
      </c>
      <c r="B187" s="32">
        <v>3</v>
      </c>
      <c r="L187" s="254">
        <v>4531871.4183515487</v>
      </c>
      <c r="O187" s="255">
        <v>4016435.4031164921</v>
      </c>
      <c r="P187" s="116">
        <f t="shared" si="145"/>
        <v>886.26420133019917</v>
      </c>
      <c r="Q187" s="229">
        <f t="shared" si="144"/>
        <v>12885.725558622948</v>
      </c>
      <c r="S187" s="29">
        <f t="shared" si="143"/>
        <v>-6.0461373843299082E-3</v>
      </c>
    </row>
    <row r="188" spans="1:19" x14ac:dyDescent="0.3">
      <c r="A188" s="32">
        <v>2020</v>
      </c>
      <c r="B188" s="32">
        <v>4</v>
      </c>
      <c r="L188" s="254">
        <v>4537087.4754892429</v>
      </c>
      <c r="O188" s="255">
        <v>4081998.178596871</v>
      </c>
      <c r="P188" s="116">
        <f t="shared" si="145"/>
        <v>899.69571903761926</v>
      </c>
      <c r="Q188" s="229">
        <f t="shared" si="144"/>
        <v>12880.574492999289</v>
      </c>
      <c r="S188" s="29">
        <f t="shared" si="143"/>
        <v>-5.7076120662478136E-3</v>
      </c>
    </row>
    <row r="189" spans="1:19" x14ac:dyDescent="0.3">
      <c r="A189" s="32">
        <v>2020</v>
      </c>
      <c r="B189" s="32">
        <v>5</v>
      </c>
      <c r="L189" s="254">
        <v>4541980.9189144578</v>
      </c>
      <c r="O189" s="255">
        <v>4755128.4002499105</v>
      </c>
      <c r="P189" s="116">
        <f t="shared" si="145"/>
        <v>1046.9283084056626</v>
      </c>
      <c r="Q189" s="229">
        <f t="shared" si="144"/>
        <v>12876.760849981662</v>
      </c>
      <c r="S189" s="29">
        <f t="shared" si="143"/>
        <v>-5.297127194332063E-3</v>
      </c>
    </row>
    <row r="190" spans="1:19" x14ac:dyDescent="0.3">
      <c r="A190" s="32">
        <v>2020</v>
      </c>
      <c r="B190" s="32">
        <v>6</v>
      </c>
      <c r="L190" s="254">
        <v>4547281.4695926094</v>
      </c>
      <c r="O190" s="255">
        <v>5415178.4485177482</v>
      </c>
      <c r="P190" s="116">
        <f t="shared" si="145"/>
        <v>1190.8606240297004</v>
      </c>
      <c r="Q190" s="229">
        <f t="shared" si="144"/>
        <v>12873.395162786657</v>
      </c>
      <c r="S190" s="29">
        <f t="shared" si="143"/>
        <v>-4.8466692971571579E-3</v>
      </c>
    </row>
    <row r="191" spans="1:19" x14ac:dyDescent="0.3">
      <c r="A191" s="32">
        <v>2020</v>
      </c>
      <c r="B191" s="32">
        <v>7</v>
      </c>
      <c r="L191" s="254">
        <v>4552487.5333425663</v>
      </c>
      <c r="O191" s="255">
        <v>5887859.7517722193</v>
      </c>
      <c r="P191" s="116">
        <f t="shared" si="145"/>
        <v>1293.3280341020911</v>
      </c>
      <c r="Q191" s="229">
        <f t="shared" si="144"/>
        <v>12870.336975953265</v>
      </c>
      <c r="S191" s="29">
        <f t="shared" si="143"/>
        <v>-4.3803258564155678E-3</v>
      </c>
    </row>
    <row r="192" spans="1:19" x14ac:dyDescent="0.3">
      <c r="A192" s="32">
        <v>2020</v>
      </c>
      <c r="B192" s="32">
        <v>8</v>
      </c>
      <c r="L192" s="254">
        <v>4557783.2311126441</v>
      </c>
      <c r="O192" s="255">
        <v>6017329.2178786602</v>
      </c>
      <c r="P192" s="116">
        <f t="shared" si="145"/>
        <v>1320.2315495837463</v>
      </c>
      <c r="Q192" s="229">
        <f t="shared" si="144"/>
        <v>12867.134873137251</v>
      </c>
      <c r="S192" s="29">
        <f t="shared" si="143"/>
        <v>-3.921577487194905E-3</v>
      </c>
    </row>
    <row r="193" spans="1:19" x14ac:dyDescent="0.3">
      <c r="A193" s="32">
        <v>2020</v>
      </c>
      <c r="B193" s="32">
        <v>9</v>
      </c>
      <c r="L193" s="254">
        <v>4563268.2569724899</v>
      </c>
      <c r="O193" s="255">
        <v>5835329.8218795378</v>
      </c>
      <c r="P193" s="116">
        <f t="shared" si="145"/>
        <v>1278.7610750175359</v>
      </c>
      <c r="Q193" s="229">
        <f t="shared" si="144"/>
        <v>12864.047748694922</v>
      </c>
      <c r="S193" s="29">
        <f t="shared" si="143"/>
        <v>-3.4935300364858923E-3</v>
      </c>
    </row>
    <row r="194" spans="1:19" x14ac:dyDescent="0.3">
      <c r="A194" s="32">
        <v>2020</v>
      </c>
      <c r="B194" s="32">
        <v>10</v>
      </c>
      <c r="L194" s="254">
        <v>4568798.8422967326</v>
      </c>
      <c r="O194" s="255">
        <v>5248940.5884670103</v>
      </c>
      <c r="P194" s="116">
        <f t="shared" si="145"/>
        <v>1148.8666429945886</v>
      </c>
      <c r="Q194" s="229">
        <f t="shared" si="144"/>
        <v>12859.873419586618</v>
      </c>
      <c r="S194" s="29">
        <f t="shared" si="143"/>
        <v>-3.077205634465785E-3</v>
      </c>
    </row>
    <row r="195" spans="1:19" x14ac:dyDescent="0.3">
      <c r="A195" s="32">
        <v>2020</v>
      </c>
      <c r="B195" s="32">
        <v>11</v>
      </c>
      <c r="L195" s="254">
        <v>4574409.0162611166</v>
      </c>
      <c r="O195" s="255">
        <v>4345708.2415978955</v>
      </c>
      <c r="P195" s="116">
        <f t="shared" si="145"/>
        <v>950.0043013534131</v>
      </c>
      <c r="Q195" s="229">
        <f t="shared" si="144"/>
        <v>12854.756290916985</v>
      </c>
      <c r="S195" s="29">
        <f t="shared" si="143"/>
        <v>-2.6966885058166135E-3</v>
      </c>
    </row>
    <row r="196" spans="1:19" x14ac:dyDescent="0.3">
      <c r="A196" s="32">
        <v>2020</v>
      </c>
      <c r="B196" s="32">
        <v>12</v>
      </c>
      <c r="L196" s="254">
        <v>4580070.8503641887</v>
      </c>
      <c r="O196" s="255">
        <v>4189850.8954597409</v>
      </c>
      <c r="P196" s="116">
        <f t="shared" si="145"/>
        <v>914.80045447912255</v>
      </c>
      <c r="Q196" s="229">
        <f t="shared" si="144"/>
        <v>12850.439578513386</v>
      </c>
      <c r="S196" s="29">
        <f t="shared" si="143"/>
        <v>-2.3237244319332939E-3</v>
      </c>
    </row>
    <row r="197" spans="1:19" x14ac:dyDescent="0.3">
      <c r="O197" s="260" t="s">
        <v>106</v>
      </c>
    </row>
    <row r="198" spans="1:19" x14ac:dyDescent="0.3">
      <c r="O198" s="27">
        <f>SUM(O17:O136)-SUM(O200:O209)</f>
        <v>0</v>
      </c>
    </row>
    <row r="200" spans="1:19" x14ac:dyDescent="0.3">
      <c r="A200" s="277">
        <v>2006</v>
      </c>
      <c r="O200" s="27">
        <f>SUM(O17:O28)</f>
        <v>55305821.838787757</v>
      </c>
    </row>
    <row r="201" spans="1:19" x14ac:dyDescent="0.3">
      <c r="A201" s="277">
        <v>2007</v>
      </c>
      <c r="O201" s="27">
        <f>SUM(O29:O40)</f>
        <v>55531823.029283613</v>
      </c>
    </row>
    <row r="202" spans="1:19" x14ac:dyDescent="0.3">
      <c r="A202" s="277">
        <v>2008</v>
      </c>
      <c r="O202" s="27">
        <f>SUM(O41:O52)</f>
        <v>54294504.671859249</v>
      </c>
    </row>
    <row r="203" spans="1:19" x14ac:dyDescent="0.3">
      <c r="A203" s="277">
        <v>2009</v>
      </c>
      <c r="O203" s="27">
        <f>SUM(O53:O64)</f>
        <v>52780660.101889618</v>
      </c>
    </row>
    <row r="204" spans="1:19" x14ac:dyDescent="0.3">
      <c r="A204" s="277">
        <v>2010</v>
      </c>
      <c r="O204" s="27">
        <f>SUM(O65:O76)</f>
        <v>52479108.755423285</v>
      </c>
    </row>
    <row r="205" spans="1:19" x14ac:dyDescent="0.3">
      <c r="A205" s="277">
        <v>2011</v>
      </c>
      <c r="O205" s="27">
        <f>SUM(O77:O88)</f>
        <v>52959865.503102116</v>
      </c>
    </row>
    <row r="206" spans="1:19" x14ac:dyDescent="0.3">
      <c r="A206" s="277">
        <v>2012</v>
      </c>
      <c r="O206" s="27">
        <f>SUM(O89:O100)</f>
        <v>54492331.221934989</v>
      </c>
    </row>
    <row r="207" spans="1:19" x14ac:dyDescent="0.3">
      <c r="A207" s="277">
        <v>2013</v>
      </c>
      <c r="O207" s="27">
        <f>SUM(O101:O112)</f>
        <v>54472917.628267735</v>
      </c>
    </row>
    <row r="208" spans="1:19" x14ac:dyDescent="0.3">
      <c r="A208" s="277">
        <v>2014</v>
      </c>
      <c r="O208" s="27">
        <f>SUM(O113:O124)</f>
        <v>55792252.561810538</v>
      </c>
    </row>
    <row r="209" spans="1:15" x14ac:dyDescent="0.3">
      <c r="A209" s="277">
        <v>2015</v>
      </c>
      <c r="O209" s="27">
        <f>SUM(O125:O136)</f>
        <v>56955541.407747418</v>
      </c>
    </row>
  </sheetData>
  <mergeCells count="3">
    <mergeCell ref="F15:G15"/>
    <mergeCell ref="I15:K15"/>
    <mergeCell ref="C15:D1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U795"/>
  <sheetViews>
    <sheetView zoomScale="85" zoomScaleNormal="85" workbookViewId="0">
      <pane xSplit="2" ySplit="19" topLeftCell="AL20" activePane="bottomRight" state="frozen"/>
      <selection pane="topRight" activeCell="C1" sqref="C1"/>
      <selection pane="bottomLeft" activeCell="A17" sqref="A17"/>
      <selection pane="bottomRight" sqref="A1:A2"/>
    </sheetView>
  </sheetViews>
  <sheetFormatPr defaultColWidth="9.109375" defaultRowHeight="14.4" x14ac:dyDescent="0.3"/>
  <cols>
    <col min="1" max="1" width="26.6640625" style="133" customWidth="1"/>
    <col min="2" max="2" width="9.33203125" style="66" customWidth="1"/>
    <col min="3" max="3" width="10.109375" style="66" customWidth="1"/>
    <col min="4" max="4" width="9.33203125" style="66" customWidth="1"/>
    <col min="5" max="5" width="8.6640625" style="66" customWidth="1"/>
    <col min="6" max="6" width="9.44140625" style="66" customWidth="1"/>
    <col min="7" max="7" width="10.109375" style="76" customWidth="1"/>
    <col min="8" max="8" width="9.6640625" style="65" customWidth="1"/>
    <col min="9" max="9" width="9.5546875" style="76" customWidth="1"/>
    <col min="10" max="10" width="11.88671875" style="76" customWidth="1"/>
    <col min="11" max="11" width="13.88671875" style="66" customWidth="1"/>
    <col min="12" max="12" width="11" style="66" customWidth="1"/>
    <col min="13" max="13" width="10.5546875" style="66" customWidth="1"/>
    <col min="14" max="14" width="10.6640625" style="66" customWidth="1"/>
    <col min="15" max="15" width="13" style="66" customWidth="1"/>
    <col min="16" max="16" width="12.33203125" style="66" customWidth="1"/>
    <col min="17" max="17" width="12.6640625" style="66" customWidth="1"/>
    <col min="18" max="18" width="29.109375" style="66" customWidth="1"/>
    <col min="19" max="19" width="12.6640625" style="66" customWidth="1"/>
    <col min="20" max="20" width="12.88671875" style="66" customWidth="1"/>
    <col min="21" max="21" width="9.6640625" style="66" customWidth="1"/>
    <col min="22" max="22" width="8.44140625" style="66" customWidth="1"/>
    <col min="23" max="23" width="3.5546875" style="66" customWidth="1"/>
    <col min="24" max="24" width="9.88671875" style="66" customWidth="1"/>
    <col min="25" max="25" width="8.44140625" style="66" customWidth="1"/>
    <col min="26" max="26" width="3.5546875" style="66" customWidth="1"/>
    <col min="27" max="27" width="4.88671875" style="66" customWidth="1"/>
    <col min="28" max="28" width="5.6640625" style="66" customWidth="1"/>
    <col min="29" max="29" width="8.88671875" style="66" customWidth="1"/>
    <col min="30" max="30" width="10.6640625" style="66" customWidth="1"/>
    <col min="31" max="31" width="10" style="66" customWidth="1"/>
    <col min="32" max="32" width="11.109375" style="66" customWidth="1"/>
    <col min="33" max="33" width="11.33203125" style="66" bestFit="1" customWidth="1"/>
    <col min="34" max="34" width="9.5546875" style="66" bestFit="1" customWidth="1"/>
    <col min="35" max="35" width="10.109375" style="66" customWidth="1"/>
    <col min="36" max="37" width="9.109375" style="66"/>
    <col min="38" max="38" width="31.33203125" style="66" customWidth="1"/>
    <col min="39" max="39" width="10.6640625" style="66" customWidth="1"/>
    <col min="40" max="40" width="13" style="66" customWidth="1"/>
    <col min="41" max="41" width="9.109375" style="66"/>
    <col min="42" max="42" width="9.109375" style="66" customWidth="1"/>
    <col min="43" max="43" width="6.6640625" style="66" customWidth="1"/>
    <col min="44" max="44" width="10.88671875" style="66" customWidth="1"/>
    <col min="45" max="45" width="9.109375" style="66"/>
    <col min="46" max="46" width="7.88671875" style="66" customWidth="1"/>
    <col min="47" max="47" width="4.6640625" style="66" customWidth="1"/>
    <col min="48" max="49" width="9.109375" style="66"/>
    <col min="50" max="50" width="8.44140625" style="66" customWidth="1"/>
    <col min="51" max="51" width="9.109375" style="66"/>
    <col min="52" max="52" width="13.33203125" style="66" customWidth="1"/>
    <col min="53" max="53" width="9.109375" style="66"/>
    <col min="54" max="54" width="11.33203125" style="66" bestFit="1" customWidth="1"/>
    <col min="55" max="55" width="12.33203125" style="66" customWidth="1"/>
    <col min="56" max="56" width="9.109375" style="66"/>
    <col min="57" max="57" width="10.5546875" style="66" customWidth="1"/>
    <col min="58" max="58" width="16" style="66" customWidth="1"/>
    <col min="59" max="59" width="18.6640625" style="66" customWidth="1"/>
    <col min="60" max="60" width="12.44140625" style="66" customWidth="1"/>
    <col min="61" max="61" width="10.88671875" style="66" customWidth="1"/>
    <col min="62" max="62" width="14.44140625" style="66" customWidth="1"/>
    <col min="63" max="63" width="14.5546875" style="66" customWidth="1"/>
    <col min="64" max="64" width="12.6640625" style="66" customWidth="1"/>
    <col min="65" max="65" width="14.44140625" style="66" customWidth="1"/>
    <col min="66" max="66" width="17.44140625" style="66" customWidth="1"/>
    <col min="67" max="67" width="11.109375" style="134" customWidth="1"/>
    <col min="68" max="68" width="13" style="134" customWidth="1"/>
    <col min="69" max="69" width="14.88671875" customWidth="1"/>
    <col min="70" max="70" width="12.109375" customWidth="1"/>
    <col min="71" max="71" width="8.88671875"/>
    <col min="72" max="72" width="12.33203125" style="66" customWidth="1"/>
    <col min="73" max="16384" width="9.109375" style="66"/>
  </cols>
  <sheetData>
    <row r="1" spans="1:71" x14ac:dyDescent="0.3">
      <c r="A1" s="277" t="s">
        <v>114</v>
      </c>
    </row>
    <row r="2" spans="1:71" x14ac:dyDescent="0.3">
      <c r="A2" s="277" t="s">
        <v>111</v>
      </c>
    </row>
    <row r="4" spans="1:71" s="14" customFormat="1" ht="24.75" customHeight="1" x14ac:dyDescent="0.3">
      <c r="A4" s="62" t="s">
        <v>9</v>
      </c>
      <c r="B4" s="62" t="s">
        <v>10</v>
      </c>
      <c r="C4" s="62" t="s">
        <v>11</v>
      </c>
      <c r="D4" s="62" t="s">
        <v>12</v>
      </c>
      <c r="E4" s="62" t="s">
        <v>13</v>
      </c>
      <c r="F4"/>
      <c r="G4" s="63"/>
      <c r="H4" s="64"/>
      <c r="I4" s="64"/>
      <c r="J4" s="65"/>
      <c r="K4"/>
      <c r="L4"/>
      <c r="M4"/>
      <c r="N4"/>
      <c r="R4" s="7" t="s">
        <v>9</v>
      </c>
      <c r="S4" s="7" t="s">
        <v>10</v>
      </c>
      <c r="T4" s="7" t="s">
        <v>11</v>
      </c>
      <c r="U4" s="7" t="s">
        <v>12</v>
      </c>
      <c r="V4" s="7" t="s">
        <v>13</v>
      </c>
      <c r="AB4" s="66"/>
      <c r="AC4" s="66"/>
      <c r="AD4" s="66"/>
      <c r="AL4" s="67" t="s">
        <v>9</v>
      </c>
      <c r="AM4" s="67" t="s">
        <v>10</v>
      </c>
      <c r="AN4" s="67" t="s">
        <v>11</v>
      </c>
      <c r="AO4" s="67" t="s">
        <v>12</v>
      </c>
      <c r="AP4" s="67" t="s">
        <v>13</v>
      </c>
      <c r="AV4" s="66"/>
      <c r="AW4" s="66"/>
      <c r="AX4" s="66"/>
      <c r="BL4" s="68"/>
      <c r="BM4" s="68"/>
      <c r="BN4" s="68"/>
      <c r="BO4" s="69"/>
      <c r="BP4" s="69"/>
      <c r="BQ4"/>
      <c r="BR4"/>
      <c r="BS4"/>
    </row>
    <row r="5" spans="1:71" s="14" customFormat="1" x14ac:dyDescent="0.3">
      <c r="A5" s="9" t="s">
        <v>14</v>
      </c>
      <c r="B5" s="70">
        <v>304474.45368709636</v>
      </c>
      <c r="C5" s="71">
        <v>31081.230518755656</v>
      </c>
      <c r="D5" s="72">
        <v>9.7960874973519569</v>
      </c>
      <c r="E5" s="73">
        <v>2.4952212592853355E-14</v>
      </c>
      <c r="F5" s="74"/>
      <c r="G5" s="63"/>
      <c r="H5" s="75"/>
      <c r="I5" s="76"/>
      <c r="J5" s="77"/>
      <c r="K5" s="74"/>
      <c r="L5" s="74"/>
      <c r="M5" s="74"/>
      <c r="N5" s="74"/>
      <c r="R5" t="s">
        <v>14</v>
      </c>
      <c r="S5">
        <v>15489.142848918169</v>
      </c>
      <c r="T5">
        <v>1540.6440460229639</v>
      </c>
      <c r="U5">
        <v>10.053680400026222</v>
      </c>
      <c r="V5">
        <v>2.3478388600727148E-14</v>
      </c>
      <c r="AB5" s="66"/>
      <c r="AC5" s="66"/>
      <c r="AD5" s="66"/>
      <c r="AL5" s="78" t="s">
        <v>14</v>
      </c>
      <c r="AM5" s="79">
        <v>786.69930402980492</v>
      </c>
      <c r="AN5" s="79">
        <v>102.06959127869222</v>
      </c>
      <c r="AO5" s="79">
        <v>7.707479712363992</v>
      </c>
      <c r="AP5" s="80">
        <v>5.4110871641367212E-11</v>
      </c>
      <c r="AV5" s="66"/>
      <c r="AW5" s="66"/>
      <c r="AX5" s="66"/>
      <c r="BO5" s="69"/>
      <c r="BP5" s="69"/>
      <c r="BQ5"/>
      <c r="BR5"/>
      <c r="BS5"/>
    </row>
    <row r="6" spans="1:71" s="14" customFormat="1" x14ac:dyDescent="0.3">
      <c r="A6" s="9" t="s">
        <v>32</v>
      </c>
      <c r="B6" s="70">
        <v>4605.9530266483935</v>
      </c>
      <c r="C6" s="72">
        <v>1029.0888551175433</v>
      </c>
      <c r="D6" s="72">
        <v>4.4757583407336563</v>
      </c>
      <c r="E6" s="73">
        <v>1.9677347492909523E-5</v>
      </c>
      <c r="F6" s="74"/>
      <c r="G6" s="63"/>
      <c r="H6" s="64"/>
      <c r="I6" s="76"/>
      <c r="J6" s="77"/>
      <c r="K6" s="74"/>
      <c r="L6" s="74"/>
      <c r="M6" s="74"/>
      <c r="N6" s="74"/>
      <c r="R6" t="s">
        <v>32</v>
      </c>
      <c r="S6">
        <v>275.10545433044308</v>
      </c>
      <c r="T6">
        <v>87.507071283141158</v>
      </c>
      <c r="U6">
        <v>3.1438082693946137</v>
      </c>
      <c r="V6">
        <v>2.2707263151292966E-3</v>
      </c>
      <c r="AB6" s="66"/>
      <c r="AC6" s="66"/>
      <c r="AD6" s="66"/>
      <c r="AL6" s="78" t="s">
        <v>32</v>
      </c>
      <c r="AM6" s="79">
        <v>32.080593631755413</v>
      </c>
      <c r="AN6" s="79">
        <v>4.0703301429884169</v>
      </c>
      <c r="AO6" s="79">
        <v>7.8815704143846164</v>
      </c>
      <c r="AP6" s="80">
        <v>2.7728622713602776E-11</v>
      </c>
      <c r="AV6" s="66"/>
      <c r="AW6" s="66"/>
      <c r="AX6" s="66"/>
      <c r="BO6" s="69"/>
      <c r="BP6" s="69"/>
      <c r="BQ6"/>
      <c r="BR6"/>
      <c r="BS6"/>
    </row>
    <row r="7" spans="1:71" s="14" customFormat="1" x14ac:dyDescent="0.3">
      <c r="A7" s="81" t="s">
        <v>33</v>
      </c>
      <c r="B7" s="135">
        <v>80.774191403901227</v>
      </c>
      <c r="C7" s="72">
        <v>15.714535747818839</v>
      </c>
      <c r="D7" s="72">
        <v>5.1400940314200882</v>
      </c>
      <c r="E7" s="73">
        <v>1.4697930545202122E-6</v>
      </c>
      <c r="F7" s="74"/>
      <c r="G7" s="82"/>
      <c r="H7" s="83"/>
      <c r="I7" s="76"/>
      <c r="J7" s="77"/>
      <c r="K7" s="74"/>
      <c r="L7" s="74"/>
      <c r="M7" s="74"/>
      <c r="N7" s="74"/>
      <c r="R7" s="84" t="s">
        <v>33</v>
      </c>
      <c r="S7">
        <v>9.0747691149201621</v>
      </c>
      <c r="T7">
        <v>1.2918424536496906</v>
      </c>
      <c r="U7">
        <v>7.0246716921883809</v>
      </c>
      <c r="V7">
        <v>1.2929577879153555E-9</v>
      </c>
      <c r="AB7" s="66"/>
      <c r="AC7" s="66"/>
      <c r="AD7" s="66"/>
      <c r="AL7" s="78" t="s">
        <v>34</v>
      </c>
      <c r="AM7" s="79">
        <v>-43.986193013512782</v>
      </c>
      <c r="AN7" s="79">
        <v>7.2996992846733244</v>
      </c>
      <c r="AO7" s="79">
        <v>-6.0257541164562163</v>
      </c>
      <c r="AP7" s="80">
        <v>4.2922442228046006E-8</v>
      </c>
      <c r="AV7" s="66"/>
      <c r="AW7" s="66"/>
      <c r="AX7" s="66"/>
      <c r="BO7" s="69"/>
      <c r="BP7" s="69"/>
      <c r="BQ7"/>
      <c r="BR7"/>
      <c r="BS7"/>
    </row>
    <row r="8" spans="1:71" s="14" customFormat="1" x14ac:dyDescent="0.3">
      <c r="A8" s="81" t="s">
        <v>35</v>
      </c>
      <c r="B8" s="135">
        <v>141.29657092578393</v>
      </c>
      <c r="C8" s="72">
        <v>15.406289578195359</v>
      </c>
      <c r="D8" s="72">
        <v>9.171356296311739</v>
      </c>
      <c r="E8" s="73">
        <v>2.2245147311962406E-13</v>
      </c>
      <c r="F8" s="74"/>
      <c r="G8" s="83"/>
      <c r="H8" s="83"/>
      <c r="I8" s="76"/>
      <c r="J8" s="77"/>
      <c r="K8" s="74"/>
      <c r="L8" s="74"/>
      <c r="M8" s="74"/>
      <c r="N8" s="74"/>
      <c r="R8" s="84" t="s">
        <v>36</v>
      </c>
      <c r="S8">
        <v>8.8681837694885104</v>
      </c>
      <c r="T8">
        <v>1.2798329736721279</v>
      </c>
      <c r="U8">
        <v>6.9291727529442388</v>
      </c>
      <c r="V8">
        <v>1.868988333693569E-9</v>
      </c>
      <c r="AB8" s="66"/>
      <c r="AC8" s="66"/>
      <c r="AD8" s="66"/>
      <c r="AL8" s="85" t="s">
        <v>33</v>
      </c>
      <c r="AM8" s="175">
        <v>0.74389578465013706</v>
      </c>
      <c r="AN8" s="79">
        <v>6.1102328681409947E-2</v>
      </c>
      <c r="AO8" s="79">
        <v>12.174589753016456</v>
      </c>
      <c r="AP8" s="80">
        <v>1.3590540422881625E-17</v>
      </c>
      <c r="AV8" s="66"/>
      <c r="AW8" s="66"/>
      <c r="AX8" s="66"/>
      <c r="BO8" s="69"/>
      <c r="BP8" s="69"/>
      <c r="BQ8"/>
      <c r="BR8"/>
      <c r="BS8"/>
    </row>
    <row r="9" spans="1:71" s="14" customFormat="1" x14ac:dyDescent="0.3">
      <c r="A9" s="78" t="s">
        <v>37</v>
      </c>
      <c r="B9" s="86">
        <v>53431.633970248935</v>
      </c>
      <c r="C9" s="79">
        <v>11382.274769579217</v>
      </c>
      <c r="D9" s="79">
        <v>4.6942843194273207</v>
      </c>
      <c r="E9" s="87">
        <v>8.4892599596343611E-6</v>
      </c>
      <c r="F9" s="74"/>
      <c r="G9" s="76"/>
      <c r="H9" s="76"/>
      <c r="I9" s="76"/>
      <c r="J9" s="77"/>
      <c r="K9" s="74"/>
      <c r="L9" s="74"/>
      <c r="M9" s="74"/>
      <c r="N9" s="74"/>
      <c r="R9" t="s">
        <v>38</v>
      </c>
      <c r="S9">
        <v>-295.20623810929777</v>
      </c>
      <c r="T9">
        <v>168.92604977025488</v>
      </c>
      <c r="U9">
        <v>-1.7475471575330637</v>
      </c>
      <c r="V9">
        <v>8.3996441985167952E-2</v>
      </c>
      <c r="AB9" s="66"/>
      <c r="AC9" s="66"/>
      <c r="AD9" s="66"/>
      <c r="AL9" s="85" t="s">
        <v>39</v>
      </c>
      <c r="AM9" s="175">
        <v>0.25779943226301422</v>
      </c>
      <c r="AN9" s="79">
        <v>9.2122200561537693E-2</v>
      </c>
      <c r="AO9" s="79">
        <v>2.7984506524114567</v>
      </c>
      <c r="AP9" s="80">
        <v>6.014093498600998E-3</v>
      </c>
      <c r="AV9" s="66"/>
      <c r="AW9" s="66"/>
      <c r="AX9" s="66"/>
      <c r="BO9" s="69"/>
      <c r="BP9" s="69"/>
      <c r="BQ9"/>
      <c r="BR9"/>
      <c r="BS9"/>
    </row>
    <row r="10" spans="1:71" s="14" customFormat="1" x14ac:dyDescent="0.3">
      <c r="A10" s="9" t="s">
        <v>40</v>
      </c>
      <c r="B10" s="70">
        <v>-39397.549778156601</v>
      </c>
      <c r="C10" s="88">
        <v>11644.472701772569</v>
      </c>
      <c r="D10" s="72">
        <v>-3.3833691560940622</v>
      </c>
      <c r="E10" s="73">
        <v>9.7806144153534595E-4</v>
      </c>
      <c r="F10" s="74"/>
      <c r="G10" s="82"/>
      <c r="H10" s="76"/>
      <c r="I10" s="76"/>
      <c r="J10" s="77"/>
      <c r="K10" s="74"/>
      <c r="L10" s="74"/>
      <c r="M10" s="74"/>
      <c r="N10" s="74"/>
      <c r="R10" t="s">
        <v>41</v>
      </c>
      <c r="S10">
        <v>0.66658843709760063</v>
      </c>
      <c r="T10">
        <v>7.5835154882259836E-2</v>
      </c>
      <c r="U10">
        <v>8.7899660537719306</v>
      </c>
      <c r="V10">
        <v>1.815867914183708E-12</v>
      </c>
      <c r="AB10" s="66"/>
      <c r="AC10" s="66"/>
      <c r="AD10" s="66"/>
      <c r="AL10" s="85" t="s">
        <v>35</v>
      </c>
      <c r="AM10" s="175">
        <v>0.51700501729502146</v>
      </c>
      <c r="AN10" s="79">
        <v>5.3566073854804365E-2</v>
      </c>
      <c r="AO10" s="79">
        <v>9.6517250582226701</v>
      </c>
      <c r="AP10" s="80">
        <v>4.3607079236837929E-14</v>
      </c>
      <c r="AV10" s="66"/>
      <c r="AW10" s="66"/>
      <c r="AX10" s="66"/>
      <c r="BO10" s="69"/>
      <c r="BP10" s="69"/>
      <c r="BQ10"/>
      <c r="BR10"/>
      <c r="BS10"/>
    </row>
    <row r="11" spans="1:71" s="14" customFormat="1" x14ac:dyDescent="0.3">
      <c r="A11" s="9" t="s">
        <v>42</v>
      </c>
      <c r="B11" s="70">
        <v>16039.461064019126</v>
      </c>
      <c r="C11" s="88">
        <v>3707.3240092977921</v>
      </c>
      <c r="D11" s="72">
        <v>4.3264254820439003</v>
      </c>
      <c r="E11" s="73">
        <v>3.463447916538972E-5</v>
      </c>
      <c r="F11" s="74"/>
      <c r="G11" s="76"/>
      <c r="H11" s="76"/>
      <c r="I11" s="77"/>
      <c r="J11" s="77"/>
      <c r="K11" s="74"/>
      <c r="L11" s="74"/>
      <c r="M11" s="74"/>
      <c r="N11" s="74"/>
      <c r="R11" t="s">
        <v>43</v>
      </c>
      <c r="S11">
        <v>0.18215517974064935</v>
      </c>
      <c r="T11">
        <v>9.9855342376764189E-2</v>
      </c>
      <c r="U11">
        <v>1.8241906282125562</v>
      </c>
      <c r="V11">
        <v>7.1482243559295514E-2</v>
      </c>
      <c r="AB11" s="66"/>
      <c r="AC11" s="66"/>
      <c r="AD11" s="66"/>
      <c r="AL11" s="78" t="s">
        <v>40</v>
      </c>
      <c r="AM11" s="79">
        <v>-178.17942466756148</v>
      </c>
      <c r="AN11" s="79">
        <v>34.967311459841753</v>
      </c>
      <c r="AO11" s="79">
        <v>-5.0955997824480113</v>
      </c>
      <c r="AP11" s="80">
        <v>1.7944420482068331E-6</v>
      </c>
      <c r="AV11" s="66"/>
      <c r="AW11" s="66"/>
      <c r="AX11" s="66"/>
      <c r="BO11" s="69"/>
      <c r="BP11" s="69"/>
      <c r="BQ11"/>
      <c r="BR11"/>
      <c r="BS11"/>
    </row>
    <row r="12" spans="1:71" s="14" customFormat="1" x14ac:dyDescent="0.3">
      <c r="A12" s="9" t="s">
        <v>34</v>
      </c>
      <c r="B12" s="70">
        <v>-6422.1799460200864</v>
      </c>
      <c r="C12" s="88">
        <v>3346.4346216262206</v>
      </c>
      <c r="D12" s="72">
        <v>-1.9191111353310073</v>
      </c>
      <c r="E12" s="73">
        <v>5.736499656598356E-2</v>
      </c>
      <c r="F12" s="15"/>
      <c r="G12" s="89"/>
      <c r="H12" s="89"/>
      <c r="I12" s="76"/>
      <c r="J12" s="89"/>
      <c r="K12" s="15"/>
      <c r="L12" s="15"/>
      <c r="M12" s="15"/>
      <c r="N12" s="15"/>
      <c r="R12"/>
      <c r="S12"/>
      <c r="T12"/>
      <c r="U12"/>
      <c r="V12"/>
      <c r="AB12" s="66"/>
      <c r="AC12" s="66"/>
      <c r="AD12" s="66"/>
      <c r="AL12" s="78" t="s">
        <v>37</v>
      </c>
      <c r="AM12" s="79">
        <v>117.5174428611101</v>
      </c>
      <c r="AN12" s="79">
        <v>34.871485569408335</v>
      </c>
      <c r="AO12" s="79">
        <v>3.3700153848393679</v>
      </c>
      <c r="AP12" s="80">
        <v>1.0291513713124641E-3</v>
      </c>
      <c r="AV12" s="66"/>
      <c r="AW12" s="66"/>
      <c r="AX12" s="66"/>
      <c r="BO12" s="69"/>
      <c r="BP12" s="69"/>
      <c r="BQ12"/>
      <c r="BR12"/>
      <c r="BS12"/>
    </row>
    <row r="13" spans="1:71" s="14" customFormat="1" ht="11.25" customHeight="1" x14ac:dyDescent="0.3">
      <c r="A13" s="9" t="s">
        <v>44</v>
      </c>
      <c r="B13" s="70">
        <v>-4146.4689876244984</v>
      </c>
      <c r="C13" s="72">
        <v>1747.1519643994473</v>
      </c>
      <c r="D13" s="72">
        <v>-2.3732732310150104</v>
      </c>
      <c r="E13" s="73">
        <v>1.9224707387985929E-2</v>
      </c>
      <c r="F13" s="15"/>
      <c r="G13" s="89"/>
      <c r="H13" s="89"/>
      <c r="I13" s="76"/>
      <c r="J13" s="89"/>
      <c r="K13" s="15"/>
      <c r="L13" s="15"/>
      <c r="M13" s="15"/>
      <c r="N13" s="15"/>
      <c r="R13"/>
      <c r="S13"/>
      <c r="T13"/>
      <c r="U13"/>
      <c r="V13"/>
      <c r="AB13" s="66"/>
      <c r="AC13" s="66"/>
      <c r="AD13" s="66"/>
      <c r="AL13" s="78" t="s">
        <v>45</v>
      </c>
      <c r="AM13" s="79">
        <v>-68.54598714405671</v>
      </c>
      <c r="AN13" s="79">
        <v>34.593257263017598</v>
      </c>
      <c r="AO13" s="79">
        <v>-1.9814840395887423</v>
      </c>
      <c r="AP13" s="80">
        <v>4.9900499065568829E-2</v>
      </c>
      <c r="AV13" s="66"/>
      <c r="AW13" s="66"/>
      <c r="AX13" s="66"/>
      <c r="BO13" s="69"/>
      <c r="BP13" s="69"/>
      <c r="BQ13"/>
      <c r="BR13"/>
      <c r="BS13"/>
    </row>
    <row r="14" spans="1:71" s="14" customFormat="1" ht="11.25" customHeight="1" x14ac:dyDescent="0.3">
      <c r="A14" s="9"/>
      <c r="B14" s="70"/>
      <c r="C14" s="72"/>
      <c r="D14" s="72"/>
      <c r="E14" s="73"/>
      <c r="F14" s="15"/>
      <c r="G14" s="89"/>
      <c r="H14" s="89"/>
      <c r="I14" s="76"/>
      <c r="J14" s="89"/>
      <c r="K14" s="15"/>
      <c r="L14" s="15"/>
      <c r="M14" s="15"/>
      <c r="N14" s="15"/>
      <c r="R14"/>
      <c r="S14"/>
      <c r="T14"/>
      <c r="U14"/>
      <c r="V14"/>
      <c r="AB14" s="66"/>
      <c r="AC14" s="66"/>
      <c r="AD14" s="66"/>
      <c r="AL14" s="78" t="s">
        <v>17</v>
      </c>
      <c r="AM14" s="79">
        <v>0.20489170094956155</v>
      </c>
      <c r="AN14" s="79">
        <v>9.411875462813804E-2</v>
      </c>
      <c r="AO14" s="79">
        <v>2.1769487044222586</v>
      </c>
      <c r="AP14" s="80">
        <v>3.1503389793910028E-2</v>
      </c>
      <c r="AV14" s="66"/>
      <c r="AW14" s="66"/>
      <c r="AX14" s="66"/>
      <c r="BO14" s="69"/>
      <c r="BP14" s="69"/>
      <c r="BQ14"/>
      <c r="BR14"/>
      <c r="BS14"/>
    </row>
    <row r="15" spans="1:71" s="14" customFormat="1" ht="11.25" customHeight="1" thickBot="1" x14ac:dyDescent="0.35">
      <c r="A15" s="9"/>
      <c r="B15" s="70"/>
      <c r="C15" s="72"/>
      <c r="D15" s="72"/>
      <c r="E15" s="73"/>
      <c r="F15" s="15"/>
      <c r="G15" s="89"/>
      <c r="H15" s="89"/>
      <c r="I15" s="76"/>
      <c r="J15" s="89"/>
      <c r="K15" s="15"/>
      <c r="L15" s="15"/>
      <c r="M15" s="15"/>
      <c r="N15" s="15"/>
      <c r="T15" s="66"/>
      <c r="V15" s="15"/>
      <c r="W15" s="9"/>
      <c r="X15" s="72"/>
      <c r="Y15" s="72"/>
      <c r="Z15" s="72"/>
      <c r="AA15" s="90"/>
      <c r="AB15" s="66"/>
      <c r="AC15" s="66"/>
      <c r="AD15" s="66"/>
      <c r="AN15" s="66"/>
      <c r="AP15" s="15"/>
      <c r="AQ15" s="9"/>
      <c r="AR15" s="72"/>
      <c r="AS15" s="72"/>
      <c r="AT15" s="72"/>
      <c r="AU15" s="90"/>
      <c r="AV15" s="66"/>
      <c r="AW15" s="66"/>
      <c r="AX15" s="66"/>
      <c r="BO15" s="69"/>
      <c r="BP15" s="69"/>
    </row>
    <row r="16" spans="1:71" s="14" customFormat="1" ht="21.6" thickBot="1" x14ac:dyDescent="0.45">
      <c r="A16" s="284" t="s">
        <v>46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6"/>
      <c r="Q16"/>
      <c r="R16" s="284" t="s">
        <v>47</v>
      </c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6"/>
      <c r="AK16"/>
      <c r="AL16" s="284" t="s">
        <v>48</v>
      </c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6"/>
      <c r="BE16"/>
      <c r="BF16" s="284" t="s">
        <v>49</v>
      </c>
      <c r="BG16" s="286"/>
      <c r="BH16"/>
      <c r="BI16" s="287" t="s">
        <v>50</v>
      </c>
      <c r="BJ16" s="288"/>
      <c r="BK16" s="288"/>
      <c r="BL16" s="288"/>
      <c r="BM16" s="288"/>
      <c r="BN16" s="288"/>
      <c r="BO16" s="288"/>
      <c r="BP16" s="289"/>
      <c r="BQ16" s="2"/>
      <c r="BR16" s="2"/>
      <c r="BS16" s="2"/>
    </row>
    <row r="17" spans="1:73" s="14" customFormat="1" ht="15" thickBot="1" x14ac:dyDescent="0.35">
      <c r="A17" s="91"/>
      <c r="B17" s="92"/>
      <c r="C17" s="92"/>
      <c r="D17" s="92"/>
      <c r="E17" s="92"/>
      <c r="F17" s="92"/>
      <c r="G17" s="89"/>
      <c r="H17" s="89"/>
      <c r="I17" s="76"/>
      <c r="J17" s="89"/>
      <c r="K17" s="92"/>
      <c r="L17" s="92"/>
      <c r="M17" s="92"/>
      <c r="N17" s="92"/>
      <c r="O17" s="93"/>
      <c r="P17" s="94"/>
      <c r="R17" s="91"/>
      <c r="S17" s="93"/>
      <c r="T17" s="76"/>
      <c r="U17" s="93"/>
      <c r="V17" s="92"/>
      <c r="W17" s="93"/>
      <c r="X17" s="93"/>
      <c r="Y17" s="93"/>
      <c r="Z17" s="93"/>
      <c r="AA17" s="76"/>
      <c r="AB17" s="76"/>
      <c r="AC17" s="76"/>
      <c r="AD17" s="76"/>
      <c r="AE17" s="93"/>
      <c r="AF17" s="93"/>
      <c r="AG17" s="93"/>
      <c r="AH17" s="93"/>
      <c r="AI17" s="93"/>
      <c r="AJ17" s="94"/>
      <c r="AL17" s="91"/>
      <c r="AM17" s="93"/>
      <c r="AN17" s="76"/>
      <c r="AO17" s="93"/>
      <c r="AP17" s="92"/>
      <c r="AQ17" s="93"/>
      <c r="AR17" s="93"/>
      <c r="AS17" s="93"/>
      <c r="AT17" s="93"/>
      <c r="AU17" s="76"/>
      <c r="AV17" s="76"/>
      <c r="AW17" s="76"/>
      <c r="AX17" s="76"/>
      <c r="AY17" s="93"/>
      <c r="AZ17" s="93"/>
      <c r="BA17" s="93"/>
      <c r="BB17" s="93"/>
      <c r="BC17" s="93"/>
      <c r="BD17" s="94"/>
      <c r="BO17" s="69"/>
      <c r="BP17" s="69"/>
      <c r="BQ17" s="31"/>
      <c r="BR17" s="27"/>
      <c r="BS17" s="29"/>
    </row>
    <row r="18" spans="1:73" s="14" customFormat="1" ht="17.399999999999999" x14ac:dyDescent="0.3">
      <c r="A18" s="91"/>
      <c r="B18" s="92"/>
      <c r="C18" s="281" t="s">
        <v>18</v>
      </c>
      <c r="D18" s="282"/>
      <c r="E18" s="95"/>
      <c r="F18" s="281" t="s">
        <v>19</v>
      </c>
      <c r="G18" s="282"/>
      <c r="H18" s="95"/>
      <c r="I18" s="281" t="s">
        <v>20</v>
      </c>
      <c r="J18" s="283"/>
      <c r="K18" s="282"/>
      <c r="L18" s="95"/>
      <c r="M18" s="95"/>
      <c r="N18" s="92"/>
      <c r="O18" s="93"/>
      <c r="P18" s="94"/>
      <c r="R18" s="91"/>
      <c r="S18" s="93"/>
      <c r="T18" s="281" t="s">
        <v>18</v>
      </c>
      <c r="U18" s="282"/>
      <c r="V18" s="95"/>
      <c r="W18" s="93"/>
      <c r="X18" s="281" t="s">
        <v>19</v>
      </c>
      <c r="Y18" s="282"/>
      <c r="Z18" s="95"/>
      <c r="AA18" s="93"/>
      <c r="AB18" s="281" t="s">
        <v>20</v>
      </c>
      <c r="AC18" s="283"/>
      <c r="AD18" s="283"/>
      <c r="AE18" s="282"/>
      <c r="AF18" s="95"/>
      <c r="AG18" s="95"/>
      <c r="AH18" s="92"/>
      <c r="AI18" s="93"/>
      <c r="AJ18" s="94"/>
      <c r="AL18" s="91"/>
      <c r="AM18" s="93"/>
      <c r="AN18" s="281" t="s">
        <v>18</v>
      </c>
      <c r="AO18" s="283"/>
      <c r="AP18" s="282"/>
      <c r="AQ18" s="93"/>
      <c r="AR18" s="281" t="s">
        <v>19</v>
      </c>
      <c r="AS18" s="283"/>
      <c r="AT18" s="282"/>
      <c r="AU18" s="93"/>
      <c r="AV18" s="281" t="s">
        <v>20</v>
      </c>
      <c r="AW18" s="283"/>
      <c r="AX18" s="283"/>
      <c r="AY18" s="282"/>
      <c r="AZ18" s="95"/>
      <c r="BA18" s="95"/>
      <c r="BB18" s="92"/>
      <c r="BC18" s="93"/>
      <c r="BD18" s="94"/>
      <c r="BO18" s="69"/>
      <c r="BP18" s="69"/>
      <c r="BQ18" s="31"/>
      <c r="BR18" s="27"/>
      <c r="BS18" s="29"/>
      <c r="BT18" s="290"/>
      <c r="BU18" s="290"/>
    </row>
    <row r="19" spans="1:73" s="103" customFormat="1" ht="60.75" customHeight="1" thickBot="1" x14ac:dyDescent="0.35">
      <c r="A19" s="96" t="s">
        <v>21</v>
      </c>
      <c r="B19" s="97" t="s">
        <v>22</v>
      </c>
      <c r="C19" s="195" t="s">
        <v>51</v>
      </c>
      <c r="D19" s="197" t="s">
        <v>52</v>
      </c>
      <c r="E19" s="97"/>
      <c r="F19" s="195" t="s">
        <v>53</v>
      </c>
      <c r="G19" s="197" t="s">
        <v>52</v>
      </c>
      <c r="H19" s="100"/>
      <c r="I19" s="195" t="s">
        <v>51</v>
      </c>
      <c r="J19" s="198" t="s">
        <v>52</v>
      </c>
      <c r="K19" s="197" t="s">
        <v>23</v>
      </c>
      <c r="L19" s="98" t="s">
        <v>54</v>
      </c>
      <c r="M19" s="98" t="s">
        <v>55</v>
      </c>
      <c r="N19" s="99" t="s">
        <v>56</v>
      </c>
      <c r="O19" s="200" t="s">
        <v>57</v>
      </c>
      <c r="P19" s="101" t="s">
        <v>58</v>
      </c>
      <c r="Q19" s="102"/>
      <c r="R19" s="96" t="s">
        <v>21</v>
      </c>
      <c r="S19" s="97" t="s">
        <v>22</v>
      </c>
      <c r="T19" s="195" t="s">
        <v>51</v>
      </c>
      <c r="U19" s="197" t="s">
        <v>52</v>
      </c>
      <c r="W19" s="97"/>
      <c r="X19" s="195" t="s">
        <v>53</v>
      </c>
      <c r="Y19" s="197" t="s">
        <v>52</v>
      </c>
      <c r="AA19" s="100"/>
      <c r="AB19" s="199"/>
      <c r="AC19" s="198" t="s">
        <v>51</v>
      </c>
      <c r="AD19" s="198" t="s">
        <v>52</v>
      </c>
      <c r="AE19" s="197" t="s">
        <v>23</v>
      </c>
      <c r="AF19" s="98" t="s">
        <v>54</v>
      </c>
      <c r="AG19" s="98" t="s">
        <v>55</v>
      </c>
      <c r="AH19" s="99" t="s">
        <v>56</v>
      </c>
      <c r="AI19" s="200" t="s">
        <v>59</v>
      </c>
      <c r="AJ19" s="101" t="s">
        <v>60</v>
      </c>
      <c r="AK19" s="102"/>
      <c r="AL19" s="96" t="s">
        <v>21</v>
      </c>
      <c r="AM19" s="97" t="s">
        <v>22</v>
      </c>
      <c r="AN19" s="195" t="s">
        <v>51</v>
      </c>
      <c r="AO19" s="196" t="s">
        <v>61</v>
      </c>
      <c r="AP19" s="197" t="s">
        <v>52</v>
      </c>
      <c r="AQ19" s="97"/>
      <c r="AR19" s="195" t="s">
        <v>51</v>
      </c>
      <c r="AS19" s="196" t="s">
        <v>62</v>
      </c>
      <c r="AT19" s="197" t="s">
        <v>52</v>
      </c>
      <c r="AU19" s="100"/>
      <c r="AV19" s="195" t="s">
        <v>51</v>
      </c>
      <c r="AW19" s="196" t="s">
        <v>61</v>
      </c>
      <c r="AX19" s="198" t="s">
        <v>52</v>
      </c>
      <c r="AY19" s="197" t="s">
        <v>23</v>
      </c>
      <c r="AZ19" s="104" t="s">
        <v>54</v>
      </c>
      <c r="BA19" s="104" t="s">
        <v>55</v>
      </c>
      <c r="BB19" s="105" t="s">
        <v>56</v>
      </c>
      <c r="BC19" s="200" t="s">
        <v>63</v>
      </c>
      <c r="BD19" s="101" t="s">
        <v>64</v>
      </c>
      <c r="BE19" s="106"/>
      <c r="BF19" s="208" t="s">
        <v>65</v>
      </c>
      <c r="BG19" s="107" t="s">
        <v>66</v>
      </c>
      <c r="BH19" s="106"/>
      <c r="BI19" s="107" t="s">
        <v>67</v>
      </c>
      <c r="BJ19" s="208" t="s">
        <v>68</v>
      </c>
      <c r="BK19" s="107" t="s">
        <v>69</v>
      </c>
      <c r="BL19" s="106"/>
      <c r="BM19" s="107" t="s">
        <v>70</v>
      </c>
      <c r="BN19" s="106" t="s">
        <v>71</v>
      </c>
      <c r="BO19" s="108" t="s">
        <v>72</v>
      </c>
      <c r="BP19" s="108" t="s">
        <v>73</v>
      </c>
      <c r="BQ19" s="31" t="s">
        <v>105</v>
      </c>
      <c r="BR19" s="27"/>
      <c r="BS19" s="29"/>
    </row>
    <row r="20" spans="1:73" s="103" customFormat="1" x14ac:dyDescent="0.3">
      <c r="A20" s="120">
        <v>2006</v>
      </c>
      <c r="B20" s="111">
        <v>1</v>
      </c>
      <c r="C20" s="110">
        <f t="shared" ref="C20:D20" si="0">+C32</f>
        <v>26.872581391315055</v>
      </c>
      <c r="D20" s="110">
        <f t="shared" si="0"/>
        <v>42.449672857488302</v>
      </c>
      <c r="E20" s="111"/>
      <c r="F20" s="110">
        <v>28.909164099402929</v>
      </c>
      <c r="G20" s="112">
        <v>18.747257004220721</v>
      </c>
      <c r="H20" s="121"/>
      <c r="I20" s="113">
        <f t="shared" ref="I20:I67" si="1">+$B$7*(F20-C20)</f>
        <v>164.50332147296541</v>
      </c>
      <c r="J20" s="113">
        <f t="shared" ref="J20:J67" si="2">+$B$8*(G20-D20)</f>
        <v>-3349.0700827236483</v>
      </c>
      <c r="K20" s="114">
        <f t="shared" ref="K20:K67" si="3">SUM(I20:J20)</f>
        <v>-3184.5667612506827</v>
      </c>
      <c r="L20" s="115">
        <v>3283</v>
      </c>
      <c r="M20" s="115">
        <f t="shared" ref="M20:M67" si="4">+L20*K20/1000</f>
        <v>-10454.932677185992</v>
      </c>
      <c r="N20" s="116">
        <v>1172433.959</v>
      </c>
      <c r="O20" s="206">
        <f t="shared" ref="O20:O67" si="5">+N20-M20</f>
        <v>1182888.8916771861</v>
      </c>
      <c r="P20" s="117">
        <f t="shared" ref="P20:P67" si="6">+O20/L20*1000</f>
        <v>360307.30785171676</v>
      </c>
      <c r="Q20" s="111"/>
      <c r="R20" s="120">
        <v>2006</v>
      </c>
      <c r="S20" s="111">
        <v>1</v>
      </c>
      <c r="T20" s="148">
        <f t="shared" ref="T20:T67" si="7">+C20</f>
        <v>26.872581391315055</v>
      </c>
      <c r="U20" s="149">
        <f t="shared" ref="U20:U67" si="8">+D20</f>
        <v>42.449672857488302</v>
      </c>
      <c r="V20" s="82"/>
      <c r="W20" s="149"/>
      <c r="X20" s="149">
        <f t="shared" ref="X20:X67" si="9">+F20</f>
        <v>28.909164099402929</v>
      </c>
      <c r="Y20" s="149">
        <f t="shared" ref="Y20:Y67" si="10">+G20</f>
        <v>18.747257004220721</v>
      </c>
      <c r="Z20" s="82"/>
      <c r="AA20" s="82"/>
      <c r="AB20" s="82"/>
      <c r="AC20" s="150">
        <f t="shared" ref="AC20:AC67" si="11">+$S$7*(X20-T20)</f>
        <v>18.4815178593363</v>
      </c>
      <c r="AD20" s="150">
        <f t="shared" ref="AD20:AD67" si="12">+$S$8*(Y20-U20)</f>
        <v>-210.19737956761472</v>
      </c>
      <c r="AE20" s="150">
        <f t="shared" ref="AE20:AE67" si="13">SUM(AC20:AD20)</f>
        <v>-191.71586170827842</v>
      </c>
      <c r="AF20" s="116">
        <v>93322</v>
      </c>
      <c r="AG20" s="116">
        <f t="shared" ref="AG20:AG67" si="14">+AE20*AF20/1000</f>
        <v>-17891.307646339959</v>
      </c>
      <c r="AH20" s="116">
        <v>1860552.122</v>
      </c>
      <c r="AI20" s="204">
        <f t="shared" ref="AI20:AI67" si="15">+AH20-AG20</f>
        <v>1878443.42964634</v>
      </c>
      <c r="AJ20" s="117">
        <f t="shared" ref="AJ20:AJ67" si="16">+AI20/AF20*1000</f>
        <v>20128.623793385697</v>
      </c>
      <c r="AK20" s="118"/>
      <c r="AL20" s="120">
        <v>2006</v>
      </c>
      <c r="AM20" s="111">
        <v>1</v>
      </c>
      <c r="AN20" s="149">
        <f t="shared" ref="AN20:AN67" si="17">+C20</f>
        <v>26.872581391315055</v>
      </c>
      <c r="AO20" s="149">
        <v>123.83441885147447</v>
      </c>
      <c r="AP20" s="149">
        <f t="shared" ref="AP20:AP67" si="18">+D20</f>
        <v>42.449672857488302</v>
      </c>
      <c r="AQ20" s="82"/>
      <c r="AR20" s="149">
        <f t="shared" ref="AR20:AR67" si="19">+F20</f>
        <v>28.909164099402929</v>
      </c>
      <c r="AS20" s="149">
        <v>97.428794389004977</v>
      </c>
      <c r="AT20" s="149">
        <f t="shared" ref="AT20:AT67" si="20">+G20</f>
        <v>18.747257004220721</v>
      </c>
      <c r="AU20" s="82"/>
      <c r="AV20" s="118">
        <f t="shared" ref="AV20:AV67" si="21">+$AM$8*(AR20-AN20)</f>
        <v>1.51500529163793</v>
      </c>
      <c r="AW20" s="118">
        <f t="shared" ref="AW20:AW67" si="22">+$AM$9*(AS20-AO20)</f>
        <v>-6.8073549949749941</v>
      </c>
      <c r="AX20" s="118">
        <f t="shared" ref="AX20:AX67" si="23">+$AM$10*(AT20-AP20)</f>
        <v>-12.254267918152397</v>
      </c>
      <c r="AY20" s="150">
        <f t="shared" ref="AY20:AY67" si="24">SUM(AV20:AX20)</f>
        <v>-17.54661762148946</v>
      </c>
      <c r="AZ20" s="116">
        <v>369243</v>
      </c>
      <c r="BA20" s="152">
        <f t="shared" ref="BA20:BA67" si="25">+AZ20*AY20/1000</f>
        <v>-6478.9657304116326</v>
      </c>
      <c r="BB20" s="116">
        <v>457356.45500000002</v>
      </c>
      <c r="BC20" s="201">
        <f t="shared" ref="BC20:BC67" si="26">+BB20-BA20</f>
        <v>463835.42073041166</v>
      </c>
      <c r="BD20" s="117">
        <f t="shared" ref="BD20:BD67" si="27">+BC20/AZ20*1000</f>
        <v>1256.1793202048832</v>
      </c>
      <c r="BE20" s="82"/>
      <c r="BF20" s="201">
        <v>12813.064</v>
      </c>
      <c r="BG20" s="116">
        <v>8082</v>
      </c>
      <c r="BH20" s="82"/>
      <c r="BI20" s="151">
        <f t="shared" ref="BI20:BI67" si="28">+BF20+BB20+AH20+N20</f>
        <v>3503155.5999999996</v>
      </c>
      <c r="BJ20" s="204">
        <f t="shared" ref="BJ20:BJ67" si="29">+BF20+BC20+AI20+O20</f>
        <v>3537980.8060539374</v>
      </c>
      <c r="BK20" s="116">
        <f t="shared" ref="BK20:BK67" si="30">+BA20+AG20+M20</f>
        <v>-34825.206053937582</v>
      </c>
      <c r="BL20" s="153"/>
      <c r="BM20" s="151">
        <v>3503155.5999999996</v>
      </c>
      <c r="BN20" s="154">
        <f t="shared" ref="BN20:BN67" si="31">+BM20-BI20</f>
        <v>0</v>
      </c>
      <c r="BO20" s="155">
        <v>7391.715232207287</v>
      </c>
      <c r="BP20" s="155">
        <v>7465.1969827905759</v>
      </c>
      <c r="BQ20" s="229">
        <v>473930</v>
      </c>
      <c r="BR20" s="229">
        <f t="shared" ref="BR20:BR79" si="32">SUM(BJ9:BJ20)/AVERAGE(BQ9:BQ20)*1000</f>
        <v>7465.1969827905759</v>
      </c>
      <c r="BS20" s="29"/>
    </row>
    <row r="21" spans="1:73" s="103" customFormat="1" x14ac:dyDescent="0.3">
      <c r="A21" s="120">
        <v>2006</v>
      </c>
      <c r="B21" s="111">
        <v>2</v>
      </c>
      <c r="C21" s="110">
        <f t="shared" ref="C21:D21" si="33">+C33</f>
        <v>34.723950066840629</v>
      </c>
      <c r="D21" s="110">
        <f t="shared" si="33"/>
        <v>26.872581391315055</v>
      </c>
      <c r="E21" s="111"/>
      <c r="F21" s="110">
        <v>23.183374033037868</v>
      </c>
      <c r="G21" s="112">
        <v>28.909164099402929</v>
      </c>
      <c r="H21" s="121"/>
      <c r="I21" s="113">
        <f t="shared" si="1"/>
        <v>-932.18069746565948</v>
      </c>
      <c r="J21" s="113">
        <f t="shared" si="2"/>
        <v>287.76215305956333</v>
      </c>
      <c r="K21" s="114">
        <f t="shared" si="3"/>
        <v>-644.41854440609609</v>
      </c>
      <c r="L21" s="115">
        <v>3295</v>
      </c>
      <c r="M21" s="115">
        <f t="shared" si="4"/>
        <v>-2123.3591038180866</v>
      </c>
      <c r="N21" s="116">
        <v>1106671.7290000001</v>
      </c>
      <c r="O21" s="206">
        <f t="shared" si="5"/>
        <v>1108795.0881038182</v>
      </c>
      <c r="P21" s="117">
        <f t="shared" si="6"/>
        <v>336508.37271739548</v>
      </c>
      <c r="Q21" s="111"/>
      <c r="R21" s="120">
        <v>2006</v>
      </c>
      <c r="S21" s="111">
        <v>2</v>
      </c>
      <c r="T21" s="148">
        <f t="shared" si="7"/>
        <v>34.723950066840629</v>
      </c>
      <c r="U21" s="149">
        <f t="shared" si="8"/>
        <v>26.872581391315055</v>
      </c>
      <c r="V21" s="82"/>
      <c r="W21" s="149"/>
      <c r="X21" s="149">
        <f t="shared" si="9"/>
        <v>23.183374033037868</v>
      </c>
      <c r="Y21" s="149">
        <f t="shared" si="10"/>
        <v>28.909164099402929</v>
      </c>
      <c r="Z21" s="82"/>
      <c r="AA21" s="82"/>
      <c r="AB21" s="82"/>
      <c r="AC21" s="150">
        <f t="shared" si="11"/>
        <v>-104.72806295994111</v>
      </c>
      <c r="AD21" s="150">
        <f t="shared" si="12"/>
        <v>18.060789717085839</v>
      </c>
      <c r="AE21" s="150">
        <f t="shared" si="13"/>
        <v>-86.667273242855273</v>
      </c>
      <c r="AF21" s="116">
        <v>93323</v>
      </c>
      <c r="AG21" s="116">
        <f t="shared" si="14"/>
        <v>-8088.0499408429823</v>
      </c>
      <c r="AH21" s="116">
        <v>1684723.594</v>
      </c>
      <c r="AI21" s="204">
        <f t="shared" si="15"/>
        <v>1692811.6439408429</v>
      </c>
      <c r="AJ21" s="117">
        <f t="shared" si="16"/>
        <v>18139.275890625493</v>
      </c>
      <c r="AK21" s="118"/>
      <c r="AL21" s="120">
        <v>2006</v>
      </c>
      <c r="AM21" s="111">
        <v>2</v>
      </c>
      <c r="AN21" s="149">
        <f t="shared" si="17"/>
        <v>34.723950066840629</v>
      </c>
      <c r="AO21" s="149">
        <v>77.741832906544204</v>
      </c>
      <c r="AP21" s="149">
        <f t="shared" si="18"/>
        <v>26.872581391315055</v>
      </c>
      <c r="AQ21" s="82"/>
      <c r="AR21" s="149">
        <f t="shared" si="19"/>
        <v>23.183374033037868</v>
      </c>
      <c r="AS21" s="149">
        <v>112.93515343944892</v>
      </c>
      <c r="AT21" s="149">
        <f t="shared" si="20"/>
        <v>28.909164099402929</v>
      </c>
      <c r="AU21" s="82"/>
      <c r="AV21" s="118">
        <f t="shared" si="21"/>
        <v>-8.5849858639802719</v>
      </c>
      <c r="AW21" s="118">
        <f t="shared" si="22"/>
        <v>9.0728180528331173</v>
      </c>
      <c r="AX21" s="118">
        <f t="shared" si="23"/>
        <v>1.0529234782177128</v>
      </c>
      <c r="AY21" s="150">
        <f t="shared" si="24"/>
        <v>1.5407556670705582</v>
      </c>
      <c r="AZ21" s="116">
        <v>369607</v>
      </c>
      <c r="BA21" s="152">
        <f t="shared" si="25"/>
        <v>569.47407983894789</v>
      </c>
      <c r="BB21" s="116">
        <v>419810.73300000001</v>
      </c>
      <c r="BC21" s="201">
        <f t="shared" si="26"/>
        <v>419241.25892016105</v>
      </c>
      <c r="BD21" s="117">
        <f t="shared" si="27"/>
        <v>1134.2892827250594</v>
      </c>
      <c r="BE21" s="82"/>
      <c r="BF21" s="201">
        <v>12631.799000000001</v>
      </c>
      <c r="BG21" s="116">
        <v>8080</v>
      </c>
      <c r="BH21" s="82"/>
      <c r="BI21" s="151">
        <f t="shared" si="28"/>
        <v>3223837.8550000004</v>
      </c>
      <c r="BJ21" s="204">
        <f t="shared" si="29"/>
        <v>3233479.7899648221</v>
      </c>
      <c r="BK21" s="116">
        <f t="shared" si="30"/>
        <v>-9641.9349648221214</v>
      </c>
      <c r="BL21" s="153"/>
      <c r="BM21" s="151">
        <v>3223837.8550000004</v>
      </c>
      <c r="BN21" s="154">
        <f t="shared" si="31"/>
        <v>0</v>
      </c>
      <c r="BO21" s="155">
        <v>6796.9721065559088</v>
      </c>
      <c r="BP21" s="155">
        <v>6817.3006608929318</v>
      </c>
      <c r="BQ21" s="229">
        <v>474305</v>
      </c>
      <c r="BR21" s="229">
        <f t="shared" si="32"/>
        <v>14282.241419097079</v>
      </c>
      <c r="BS21" s="29"/>
    </row>
    <row r="22" spans="1:73" s="103" customFormat="1" x14ac:dyDescent="0.3">
      <c r="A22" s="120">
        <v>2006</v>
      </c>
      <c r="B22" s="111">
        <v>3</v>
      </c>
      <c r="C22" s="110">
        <f t="shared" ref="C22:D22" si="34">+C34</f>
        <v>67.088827391532973</v>
      </c>
      <c r="D22" s="110">
        <f t="shared" si="34"/>
        <v>34.723950066840629</v>
      </c>
      <c r="E22" s="111"/>
      <c r="F22" s="110">
        <v>48.305720486184953</v>
      </c>
      <c r="G22" s="112">
        <v>23.183374033037868</v>
      </c>
      <c r="H22" s="121"/>
      <c r="I22" s="113">
        <f t="shared" si="1"/>
        <v>-1517.19027233252</v>
      </c>
      <c r="J22" s="113">
        <f t="shared" si="2"/>
        <v>-1630.6438200846139</v>
      </c>
      <c r="K22" s="114">
        <f t="shared" si="3"/>
        <v>-3147.8340924171339</v>
      </c>
      <c r="L22" s="115">
        <v>3302</v>
      </c>
      <c r="M22" s="115">
        <f t="shared" si="4"/>
        <v>-10394.148173161377</v>
      </c>
      <c r="N22" s="116">
        <v>1100484.3999999999</v>
      </c>
      <c r="O22" s="206">
        <f t="shared" si="5"/>
        <v>1110878.5481731612</v>
      </c>
      <c r="P22" s="117">
        <f t="shared" si="6"/>
        <v>336425.96855637833</v>
      </c>
      <c r="Q22" s="111"/>
      <c r="R22" s="120">
        <v>2006</v>
      </c>
      <c r="S22" s="111">
        <v>3</v>
      </c>
      <c r="T22" s="148">
        <f t="shared" si="7"/>
        <v>67.088827391532973</v>
      </c>
      <c r="U22" s="149">
        <f t="shared" si="8"/>
        <v>34.723950066840629</v>
      </c>
      <c r="V22" s="82"/>
      <c r="W22" s="149"/>
      <c r="X22" s="149">
        <f t="shared" si="9"/>
        <v>48.305720486184953</v>
      </c>
      <c r="Y22" s="149">
        <f t="shared" si="10"/>
        <v>23.183374033037868</v>
      </c>
      <c r="Z22" s="82"/>
      <c r="AA22" s="82"/>
      <c r="AB22" s="82"/>
      <c r="AC22" s="150">
        <f t="shared" si="11"/>
        <v>-170.45235842689584</v>
      </c>
      <c r="AD22" s="150">
        <f t="shared" si="12"/>
        <v>-102.34394907351773</v>
      </c>
      <c r="AE22" s="150">
        <f t="shared" si="13"/>
        <v>-272.7963075004136</v>
      </c>
      <c r="AF22" s="116">
        <v>93434</v>
      </c>
      <c r="AG22" s="116">
        <f t="shared" si="14"/>
        <v>-25488.450194993646</v>
      </c>
      <c r="AH22" s="116">
        <v>1721471.6059999999</v>
      </c>
      <c r="AI22" s="204">
        <f t="shared" si="15"/>
        <v>1746960.0561949937</v>
      </c>
      <c r="AJ22" s="117">
        <f t="shared" si="16"/>
        <v>18697.262840026044</v>
      </c>
      <c r="AK22" s="118"/>
      <c r="AL22" s="120">
        <v>2006</v>
      </c>
      <c r="AM22" s="111">
        <v>3</v>
      </c>
      <c r="AN22" s="149">
        <f t="shared" si="17"/>
        <v>67.088827391532973</v>
      </c>
      <c r="AO22" s="149">
        <v>46.024503453365838</v>
      </c>
      <c r="AP22" s="149">
        <f t="shared" si="18"/>
        <v>34.723950066840629</v>
      </c>
      <c r="AQ22" s="82"/>
      <c r="AR22" s="149">
        <f t="shared" si="19"/>
        <v>48.305720486184953</v>
      </c>
      <c r="AS22" s="149">
        <v>53.937454003297717</v>
      </c>
      <c r="AT22" s="149">
        <f t="shared" si="20"/>
        <v>23.183374033037868</v>
      </c>
      <c r="AU22" s="82"/>
      <c r="AV22" s="118">
        <f t="shared" si="21"/>
        <v>-13.972674049521274</v>
      </c>
      <c r="AW22" s="118">
        <f t="shared" si="22"/>
        <v>2.0399541592977442</v>
      </c>
      <c r="AX22" s="118">
        <f t="shared" si="23"/>
        <v>-5.9665357119507068</v>
      </c>
      <c r="AY22" s="150">
        <f t="shared" si="24"/>
        <v>-17.899255602174236</v>
      </c>
      <c r="AZ22" s="116">
        <v>370837</v>
      </c>
      <c r="BA22" s="152">
        <f t="shared" si="25"/>
        <v>-6637.7062497434872</v>
      </c>
      <c r="BB22" s="116">
        <v>431923.69699999999</v>
      </c>
      <c r="BC22" s="201">
        <f t="shared" si="26"/>
        <v>438561.40324974345</v>
      </c>
      <c r="BD22" s="117">
        <f t="shared" si="27"/>
        <v>1182.6257985307384</v>
      </c>
      <c r="BE22" s="82"/>
      <c r="BF22" s="201">
        <v>12895.419</v>
      </c>
      <c r="BG22" s="116">
        <v>8099</v>
      </c>
      <c r="BH22" s="82"/>
      <c r="BI22" s="151">
        <f t="shared" si="28"/>
        <v>3266775.122</v>
      </c>
      <c r="BJ22" s="204">
        <f t="shared" si="29"/>
        <v>3309295.4266178985</v>
      </c>
      <c r="BK22" s="116">
        <f t="shared" si="30"/>
        <v>-42520.30461789851</v>
      </c>
      <c r="BL22" s="153"/>
      <c r="BM22" s="151">
        <v>3266775.1219999995</v>
      </c>
      <c r="BN22" s="154">
        <f t="shared" si="31"/>
        <v>0</v>
      </c>
      <c r="BO22" s="155">
        <v>6867.705313745606</v>
      </c>
      <c r="BP22" s="155">
        <v>6957.0952812398009</v>
      </c>
      <c r="BQ22" s="229">
        <v>475672</v>
      </c>
      <c r="BR22" s="229">
        <f t="shared" si="32"/>
        <v>21238.934893858917</v>
      </c>
      <c r="BS22" s="29"/>
    </row>
    <row r="23" spans="1:73" s="103" customFormat="1" x14ac:dyDescent="0.3">
      <c r="A23" s="120">
        <v>2006</v>
      </c>
      <c r="B23" s="111">
        <v>4</v>
      </c>
      <c r="C23" s="110">
        <f t="shared" ref="C23:D23" si="35">+C35</f>
        <v>117.42864691479581</v>
      </c>
      <c r="D23" s="110">
        <f t="shared" si="35"/>
        <v>67.088827391532973</v>
      </c>
      <c r="E23" s="111"/>
      <c r="F23" s="110">
        <v>131.37109815875291</v>
      </c>
      <c r="G23" s="112">
        <v>48.305720486184953</v>
      </c>
      <c r="H23" s="121"/>
      <c r="I23" s="113">
        <f t="shared" si="1"/>
        <v>1126.1902254189522</v>
      </c>
      <c r="J23" s="113">
        <f t="shared" si="2"/>
        <v>-2653.9885970580885</v>
      </c>
      <c r="K23" s="114">
        <f t="shared" si="3"/>
        <v>-1527.7983716391363</v>
      </c>
      <c r="L23" s="115">
        <v>3294</v>
      </c>
      <c r="M23" s="115">
        <f t="shared" si="4"/>
        <v>-5032.5678361793152</v>
      </c>
      <c r="N23" s="116">
        <v>1128916.9650000001</v>
      </c>
      <c r="O23" s="206">
        <f t="shared" si="5"/>
        <v>1133949.5328361795</v>
      </c>
      <c r="P23" s="117">
        <f t="shared" si="6"/>
        <v>344246.97414577403</v>
      </c>
      <c r="Q23" s="111"/>
      <c r="R23" s="120">
        <v>2006</v>
      </c>
      <c r="S23" s="111">
        <v>4</v>
      </c>
      <c r="T23" s="148">
        <f t="shared" si="7"/>
        <v>117.42864691479581</v>
      </c>
      <c r="U23" s="149">
        <f t="shared" si="8"/>
        <v>67.088827391532973</v>
      </c>
      <c r="V23" s="82"/>
      <c r="W23" s="149"/>
      <c r="X23" s="149">
        <f t="shared" si="9"/>
        <v>131.37109815875291</v>
      </c>
      <c r="Y23" s="149">
        <f t="shared" si="10"/>
        <v>48.305720486184953</v>
      </c>
      <c r="Z23" s="82"/>
      <c r="AA23" s="82"/>
      <c r="AB23" s="82"/>
      <c r="AC23" s="150">
        <f t="shared" si="11"/>
        <v>126.52452593494216</v>
      </c>
      <c r="AD23" s="150">
        <f t="shared" si="12"/>
        <v>-166.57204379857487</v>
      </c>
      <c r="AE23" s="150">
        <f t="shared" si="13"/>
        <v>-40.047517863632706</v>
      </c>
      <c r="AF23" s="116">
        <v>93588</v>
      </c>
      <c r="AG23" s="116">
        <f t="shared" si="14"/>
        <v>-3747.9671018216577</v>
      </c>
      <c r="AH23" s="116">
        <v>1823270.632</v>
      </c>
      <c r="AI23" s="204">
        <f t="shared" si="15"/>
        <v>1827018.5991018217</v>
      </c>
      <c r="AJ23" s="117">
        <f t="shared" si="16"/>
        <v>19521.932289415541</v>
      </c>
      <c r="AK23" s="118"/>
      <c r="AL23" s="120">
        <v>2006</v>
      </c>
      <c r="AM23" s="111">
        <v>4</v>
      </c>
      <c r="AN23" s="149">
        <f t="shared" si="17"/>
        <v>117.42864691479581</v>
      </c>
      <c r="AO23" s="149">
        <v>10.764282951672801</v>
      </c>
      <c r="AP23" s="149">
        <f t="shared" si="18"/>
        <v>67.088827391532973</v>
      </c>
      <c r="AQ23" s="82"/>
      <c r="AR23" s="149">
        <f t="shared" si="19"/>
        <v>131.37109815875291</v>
      </c>
      <c r="AS23" s="149">
        <v>3.2911340818536603</v>
      </c>
      <c r="AT23" s="149">
        <f t="shared" si="20"/>
        <v>48.305720486184953</v>
      </c>
      <c r="AU23" s="82"/>
      <c r="AV23" s="118">
        <f t="shared" si="21"/>
        <v>10.371730708069753</v>
      </c>
      <c r="AW23" s="118">
        <f t="shared" si="22"/>
        <v>-1.9265735358563607</v>
      </c>
      <c r="AX23" s="118">
        <f t="shared" si="23"/>
        <v>-9.71096051045369</v>
      </c>
      <c r="AY23" s="150">
        <f t="shared" si="24"/>
        <v>-1.265803338240298</v>
      </c>
      <c r="AZ23" s="116">
        <v>371413</v>
      </c>
      <c r="BA23" s="152">
        <f t="shared" si="25"/>
        <v>-470.1358152658438</v>
      </c>
      <c r="BB23" s="116">
        <v>460920.05</v>
      </c>
      <c r="BC23" s="201">
        <f t="shared" si="26"/>
        <v>461390.18581526581</v>
      </c>
      <c r="BD23" s="117">
        <f t="shared" si="27"/>
        <v>1242.2564256374058</v>
      </c>
      <c r="BE23" s="82"/>
      <c r="BF23" s="201">
        <v>12057.583000000001</v>
      </c>
      <c r="BG23" s="116">
        <v>8126</v>
      </c>
      <c r="BH23" s="82"/>
      <c r="BI23" s="151">
        <f t="shared" si="28"/>
        <v>3425165.2300000004</v>
      </c>
      <c r="BJ23" s="204">
        <f t="shared" si="29"/>
        <v>3434415.9007532671</v>
      </c>
      <c r="BK23" s="116">
        <f t="shared" si="30"/>
        <v>-9250.670753266817</v>
      </c>
      <c r="BL23" s="153"/>
      <c r="BM23" s="151">
        <v>3425165.2299999995</v>
      </c>
      <c r="BN23" s="154">
        <f t="shared" si="31"/>
        <v>0</v>
      </c>
      <c r="BO23" s="155">
        <v>7200.6870911047963</v>
      </c>
      <c r="BP23" s="155">
        <v>7220.1346742151463</v>
      </c>
      <c r="BQ23" s="229">
        <v>475672</v>
      </c>
      <c r="BR23" s="229">
        <f t="shared" si="32"/>
        <v>28459.299504553219</v>
      </c>
      <c r="BS23" s="29"/>
    </row>
    <row r="24" spans="1:73" s="103" customFormat="1" x14ac:dyDescent="0.3">
      <c r="A24" s="120">
        <v>2006</v>
      </c>
      <c r="B24" s="111">
        <v>5</v>
      </c>
      <c r="C24" s="110">
        <f t="shared" ref="C24:D24" si="36">+C36</f>
        <v>205.87235315982971</v>
      </c>
      <c r="D24" s="110">
        <f t="shared" si="36"/>
        <v>117.42864691479581</v>
      </c>
      <c r="E24" s="111"/>
      <c r="F24" s="110">
        <v>175.98982638468033</v>
      </c>
      <c r="G24" s="112">
        <v>131.37109815875291</v>
      </c>
      <c r="H24" s="121"/>
      <c r="I24" s="113">
        <f t="shared" si="1"/>
        <v>-2413.7369373681199</v>
      </c>
      <c r="J24" s="113">
        <f t="shared" si="2"/>
        <v>1970.02055107107</v>
      </c>
      <c r="K24" s="114">
        <f t="shared" si="3"/>
        <v>-443.71638629704989</v>
      </c>
      <c r="L24" s="115">
        <v>3306</v>
      </c>
      <c r="M24" s="115">
        <f t="shared" si="4"/>
        <v>-1466.926373098047</v>
      </c>
      <c r="N24" s="116">
        <v>1172731.1580000001</v>
      </c>
      <c r="O24" s="206">
        <f t="shared" si="5"/>
        <v>1174198.0843730981</v>
      </c>
      <c r="P24" s="117">
        <f t="shared" si="6"/>
        <v>355171.83435362921</v>
      </c>
      <c r="Q24" s="111"/>
      <c r="R24" s="120">
        <v>2006</v>
      </c>
      <c r="S24" s="111">
        <v>5</v>
      </c>
      <c r="T24" s="148">
        <f t="shared" si="7"/>
        <v>205.87235315982971</v>
      </c>
      <c r="U24" s="149">
        <f t="shared" si="8"/>
        <v>117.42864691479581</v>
      </c>
      <c r="V24" s="82"/>
      <c r="W24" s="149"/>
      <c r="X24" s="149">
        <f t="shared" si="9"/>
        <v>175.98982638468033</v>
      </c>
      <c r="Y24" s="149">
        <f t="shared" si="10"/>
        <v>131.37109815875291</v>
      </c>
      <c r="Z24" s="82"/>
      <c r="AA24" s="82"/>
      <c r="AB24" s="82"/>
      <c r="AC24" s="150">
        <f t="shared" si="11"/>
        <v>-271.17703105490045</v>
      </c>
      <c r="AD24" s="150">
        <f t="shared" si="12"/>
        <v>123.64421982854533</v>
      </c>
      <c r="AE24" s="150">
        <f t="shared" si="13"/>
        <v>-147.53281122635514</v>
      </c>
      <c r="AF24" s="116">
        <v>93839</v>
      </c>
      <c r="AG24" s="116">
        <f t="shared" si="14"/>
        <v>-13844.331472669941</v>
      </c>
      <c r="AH24" s="116">
        <v>1955048.311</v>
      </c>
      <c r="AI24" s="204">
        <f t="shared" si="15"/>
        <v>1968892.6424726699</v>
      </c>
      <c r="AJ24" s="117">
        <f t="shared" si="16"/>
        <v>20981.602984608424</v>
      </c>
      <c r="AK24" s="118"/>
      <c r="AL24" s="120">
        <v>2006</v>
      </c>
      <c r="AM24" s="111">
        <v>5</v>
      </c>
      <c r="AN24" s="149">
        <f t="shared" si="17"/>
        <v>205.87235315982971</v>
      </c>
      <c r="AO24" s="149">
        <v>1.2492833206498815</v>
      </c>
      <c r="AP24" s="149">
        <f t="shared" si="18"/>
        <v>117.42864691479581</v>
      </c>
      <c r="AQ24" s="82"/>
      <c r="AR24" s="149">
        <f t="shared" si="19"/>
        <v>175.98982638468033</v>
      </c>
      <c r="AS24" s="149">
        <v>1.3345106448641548</v>
      </c>
      <c r="AT24" s="149">
        <f t="shared" si="20"/>
        <v>131.37109815875291</v>
      </c>
      <c r="AU24" s="82"/>
      <c r="AV24" s="118">
        <f t="shared" si="21"/>
        <v>-22.229485702728482</v>
      </c>
      <c r="AW24" s="118">
        <f t="shared" si="22"/>
        <v>2.1971555795735519E-2</v>
      </c>
      <c r="AX24" s="118">
        <f t="shared" si="23"/>
        <v>7.2083172465170389</v>
      </c>
      <c r="AY24" s="150">
        <f t="shared" si="24"/>
        <v>-14.999196900415706</v>
      </c>
      <c r="AZ24" s="116">
        <v>371907</v>
      </c>
      <c r="BA24" s="152">
        <f t="shared" si="25"/>
        <v>-5578.3063216429036</v>
      </c>
      <c r="BB24" s="116">
        <v>502492.99900000001</v>
      </c>
      <c r="BC24" s="201">
        <f t="shared" si="26"/>
        <v>508071.3053216429</v>
      </c>
      <c r="BD24" s="117">
        <f t="shared" si="27"/>
        <v>1366.1246099741143</v>
      </c>
      <c r="BE24" s="82"/>
      <c r="BF24" s="201">
        <v>13562.97</v>
      </c>
      <c r="BG24" s="116">
        <v>8136</v>
      </c>
      <c r="BH24" s="82"/>
      <c r="BI24" s="151">
        <f t="shared" si="28"/>
        <v>3643835.4380000001</v>
      </c>
      <c r="BJ24" s="204">
        <f t="shared" si="29"/>
        <v>3664725.0021674111</v>
      </c>
      <c r="BK24" s="116">
        <f t="shared" si="30"/>
        <v>-20889.564167410892</v>
      </c>
      <c r="BL24" s="153"/>
      <c r="BM24" s="151">
        <v>3643835.4380000001</v>
      </c>
      <c r="BN24" s="154">
        <f t="shared" si="31"/>
        <v>0</v>
      </c>
      <c r="BO24" s="155">
        <v>7636.0584046539307</v>
      </c>
      <c r="BP24" s="155">
        <v>7679.8347866405084</v>
      </c>
      <c r="BQ24" s="229">
        <v>477188</v>
      </c>
      <c r="BR24" s="229">
        <f t="shared" si="32"/>
        <v>36141.314915507784</v>
      </c>
      <c r="BS24" s="29"/>
    </row>
    <row r="25" spans="1:73" s="103" customFormat="1" x14ac:dyDescent="0.3">
      <c r="A25" s="120">
        <v>2006</v>
      </c>
      <c r="B25" s="111">
        <v>6</v>
      </c>
      <c r="C25" s="110">
        <f t="shared" ref="C25:D25" si="37">+C37</f>
        <v>273.79728737823223</v>
      </c>
      <c r="D25" s="110">
        <f t="shared" si="37"/>
        <v>205.87235315982971</v>
      </c>
      <c r="E25" s="111"/>
      <c r="F25" s="110">
        <v>282.66442284743323</v>
      </c>
      <c r="G25" s="112">
        <v>175.98982638468033</v>
      </c>
      <c r="H25" s="121"/>
      <c r="I25" s="113">
        <f t="shared" si="1"/>
        <v>716.23569759356326</v>
      </c>
      <c r="J25" s="113">
        <f t="shared" si="2"/>
        <v>-4222.2985639265326</v>
      </c>
      <c r="K25" s="114">
        <f t="shared" si="3"/>
        <v>-3506.0628663329694</v>
      </c>
      <c r="L25" s="115">
        <v>3314</v>
      </c>
      <c r="M25" s="115">
        <f t="shared" si="4"/>
        <v>-11619.09233902746</v>
      </c>
      <c r="N25" s="116">
        <v>1268078.335</v>
      </c>
      <c r="O25" s="206">
        <f t="shared" si="5"/>
        <v>1279697.4273390274</v>
      </c>
      <c r="P25" s="117">
        <f t="shared" si="6"/>
        <v>386148.89177399746</v>
      </c>
      <c r="Q25" s="111"/>
      <c r="R25" s="120">
        <v>2006</v>
      </c>
      <c r="S25" s="111">
        <v>6</v>
      </c>
      <c r="T25" s="148">
        <f t="shared" si="7"/>
        <v>273.79728737823223</v>
      </c>
      <c r="U25" s="149">
        <f t="shared" si="8"/>
        <v>205.87235315982971</v>
      </c>
      <c r="V25" s="82"/>
      <c r="W25" s="149"/>
      <c r="X25" s="149">
        <f t="shared" si="9"/>
        <v>282.66442284743323</v>
      </c>
      <c r="Y25" s="149">
        <f t="shared" si="10"/>
        <v>175.98982638468033</v>
      </c>
      <c r="Z25" s="82"/>
      <c r="AA25" s="82"/>
      <c r="AB25" s="82"/>
      <c r="AC25" s="150">
        <f t="shared" si="11"/>
        <v>80.467207093718358</v>
      </c>
      <c r="AD25" s="150">
        <f t="shared" si="12"/>
        <v>-265.00373893868561</v>
      </c>
      <c r="AE25" s="150">
        <f t="shared" si="13"/>
        <v>-184.53653184496727</v>
      </c>
      <c r="AF25" s="116">
        <v>94101</v>
      </c>
      <c r="AG25" s="116">
        <f t="shared" si="14"/>
        <v>-17365.072183143264</v>
      </c>
      <c r="AH25" s="116">
        <v>2109880.6970000002</v>
      </c>
      <c r="AI25" s="204">
        <f t="shared" si="15"/>
        <v>2127245.7691831435</v>
      </c>
      <c r="AJ25" s="117">
        <f t="shared" si="16"/>
        <v>22605.984731120217</v>
      </c>
      <c r="AK25" s="118"/>
      <c r="AL25" s="120">
        <v>2006</v>
      </c>
      <c r="AM25" s="111">
        <v>6</v>
      </c>
      <c r="AN25" s="149">
        <f t="shared" si="17"/>
        <v>273.79728737823223</v>
      </c>
      <c r="AO25" s="149">
        <v>0</v>
      </c>
      <c r="AP25" s="149">
        <f t="shared" si="18"/>
        <v>205.87235315982971</v>
      </c>
      <c r="AQ25" s="82"/>
      <c r="AR25" s="149">
        <f t="shared" si="19"/>
        <v>282.66442284743323</v>
      </c>
      <c r="AS25" s="149">
        <v>0</v>
      </c>
      <c r="AT25" s="149">
        <f t="shared" si="20"/>
        <v>175.98982638468033</v>
      </c>
      <c r="AU25" s="82"/>
      <c r="AV25" s="118">
        <f t="shared" si="21"/>
        <v>6.5962246974603413</v>
      </c>
      <c r="AW25" s="118">
        <f t="shared" si="22"/>
        <v>0</v>
      </c>
      <c r="AX25" s="118">
        <f t="shared" si="23"/>
        <v>-15.449416272205051</v>
      </c>
      <c r="AY25" s="150">
        <f t="shared" si="24"/>
        <v>-8.8531915747447094</v>
      </c>
      <c r="AZ25" s="116">
        <v>372609</v>
      </c>
      <c r="BA25" s="152">
        <f t="shared" si="25"/>
        <v>-3298.7788594740514</v>
      </c>
      <c r="BB25" s="116">
        <v>549931.35499999998</v>
      </c>
      <c r="BC25" s="201">
        <f t="shared" si="26"/>
        <v>553230.13385947398</v>
      </c>
      <c r="BD25" s="117">
        <f t="shared" si="27"/>
        <v>1484.7471044968695</v>
      </c>
      <c r="BE25" s="82"/>
      <c r="BF25" s="201">
        <v>12916.055</v>
      </c>
      <c r="BG25" s="116">
        <v>8143</v>
      </c>
      <c r="BH25" s="82"/>
      <c r="BI25" s="151">
        <f t="shared" si="28"/>
        <v>3940806.4420000003</v>
      </c>
      <c r="BJ25" s="204">
        <f t="shared" si="29"/>
        <v>3973089.3853816446</v>
      </c>
      <c r="BK25" s="116">
        <f t="shared" si="30"/>
        <v>-32282.943381644778</v>
      </c>
      <c r="BL25" s="153"/>
      <c r="BM25" s="151">
        <v>3940806.4420000003</v>
      </c>
      <c r="BN25" s="154">
        <f t="shared" si="31"/>
        <v>0</v>
      </c>
      <c r="BO25" s="155">
        <v>8241.4855939452118</v>
      </c>
      <c r="BP25" s="155">
        <v>8308.9995448904756</v>
      </c>
      <c r="BQ25" s="229">
        <v>478167</v>
      </c>
      <c r="BR25" s="229">
        <f t="shared" si="32"/>
        <v>44455.639908184887</v>
      </c>
      <c r="BS25" s="29"/>
    </row>
    <row r="26" spans="1:73" s="103" customFormat="1" x14ac:dyDescent="0.3">
      <c r="A26" s="120">
        <v>2006</v>
      </c>
      <c r="B26" s="111">
        <v>7</v>
      </c>
      <c r="C26" s="110">
        <f t="shared" ref="C26:D26" si="38">+C38</f>
        <v>323.21495100202412</v>
      </c>
      <c r="D26" s="110">
        <f t="shared" si="38"/>
        <v>273.79728737823223</v>
      </c>
      <c r="E26" s="111"/>
      <c r="F26" s="110">
        <v>283.18637978196136</v>
      </c>
      <c r="G26" s="112">
        <v>282.66442284743323</v>
      </c>
      <c r="H26" s="121"/>
      <c r="I26" s="113">
        <f t="shared" si="1"/>
        <v>-3233.2754733540414</v>
      </c>
      <c r="J26" s="113">
        <f t="shared" si="2"/>
        <v>1252.8958357324939</v>
      </c>
      <c r="K26" s="114">
        <f t="shared" si="3"/>
        <v>-1980.3796376215475</v>
      </c>
      <c r="L26" s="115">
        <v>3313</v>
      </c>
      <c r="M26" s="115">
        <f t="shared" si="4"/>
        <v>-6560.9977394401867</v>
      </c>
      <c r="N26" s="116">
        <v>1306031.7390000001</v>
      </c>
      <c r="O26" s="206">
        <f t="shared" si="5"/>
        <v>1312592.7367394404</v>
      </c>
      <c r="P26" s="117">
        <f t="shared" si="6"/>
        <v>396194.6081314339</v>
      </c>
      <c r="Q26" s="111"/>
      <c r="R26" s="120">
        <v>2006</v>
      </c>
      <c r="S26" s="111">
        <v>7</v>
      </c>
      <c r="T26" s="148">
        <f t="shared" si="7"/>
        <v>323.21495100202412</v>
      </c>
      <c r="U26" s="149">
        <f t="shared" si="8"/>
        <v>273.79728737823223</v>
      </c>
      <c r="V26" s="82"/>
      <c r="W26" s="149"/>
      <c r="X26" s="149">
        <f t="shared" si="9"/>
        <v>283.18637978196136</v>
      </c>
      <c r="Y26" s="149">
        <f t="shared" si="10"/>
        <v>282.66442284743323</v>
      </c>
      <c r="Z26" s="82"/>
      <c r="AA26" s="82"/>
      <c r="AB26" s="82"/>
      <c r="AC26" s="150">
        <f t="shared" si="11"/>
        <v>-363.25004182220761</v>
      </c>
      <c r="AD26" s="150">
        <f t="shared" si="12"/>
        <v>78.635386849824215</v>
      </c>
      <c r="AE26" s="150">
        <f t="shared" si="13"/>
        <v>-284.61465497238339</v>
      </c>
      <c r="AF26" s="116">
        <v>94196</v>
      </c>
      <c r="AG26" s="116">
        <f t="shared" si="14"/>
        <v>-26809.562039778626</v>
      </c>
      <c r="AH26" s="116">
        <v>2181537.7510000002</v>
      </c>
      <c r="AI26" s="204">
        <f t="shared" si="15"/>
        <v>2208347.3130397787</v>
      </c>
      <c r="AJ26" s="117">
        <f t="shared" si="16"/>
        <v>23444.172927085852</v>
      </c>
      <c r="AK26" s="118"/>
      <c r="AL26" s="120">
        <v>2006</v>
      </c>
      <c r="AM26" s="111">
        <v>7</v>
      </c>
      <c r="AN26" s="149">
        <f t="shared" si="17"/>
        <v>323.21495100202412</v>
      </c>
      <c r="AO26" s="149">
        <v>0</v>
      </c>
      <c r="AP26" s="149">
        <f t="shared" si="18"/>
        <v>273.79728737823223</v>
      </c>
      <c r="AQ26" s="82"/>
      <c r="AR26" s="149">
        <f t="shared" si="19"/>
        <v>283.18637978196136</v>
      </c>
      <c r="AS26" s="149">
        <v>0</v>
      </c>
      <c r="AT26" s="149">
        <f t="shared" si="20"/>
        <v>282.66442284743323</v>
      </c>
      <c r="AU26" s="82"/>
      <c r="AV26" s="118">
        <f t="shared" si="21"/>
        <v>-29.777085396172481</v>
      </c>
      <c r="AW26" s="118">
        <f t="shared" si="22"/>
        <v>0</v>
      </c>
      <c r="AX26" s="118">
        <f t="shared" si="23"/>
        <v>4.5843535266115625</v>
      </c>
      <c r="AY26" s="150">
        <f t="shared" si="24"/>
        <v>-25.192731869560919</v>
      </c>
      <c r="AZ26" s="116">
        <v>373259</v>
      </c>
      <c r="BA26" s="152">
        <f t="shared" si="25"/>
        <v>-9403.4139049004389</v>
      </c>
      <c r="BB26" s="116">
        <v>568052.13899999997</v>
      </c>
      <c r="BC26" s="201">
        <f t="shared" si="26"/>
        <v>577455.5529049004</v>
      </c>
      <c r="BD26" s="117">
        <f t="shared" si="27"/>
        <v>1547.0639767692148</v>
      </c>
      <c r="BE26" s="82"/>
      <c r="BF26" s="201">
        <v>13126.253000000001</v>
      </c>
      <c r="BG26" s="116">
        <v>8149</v>
      </c>
      <c r="BH26" s="82"/>
      <c r="BI26" s="151">
        <f t="shared" si="28"/>
        <v>4068747.8820000002</v>
      </c>
      <c r="BJ26" s="204">
        <f t="shared" si="29"/>
        <v>4111521.8556841197</v>
      </c>
      <c r="BK26" s="116">
        <f t="shared" si="30"/>
        <v>-42773.97368411925</v>
      </c>
      <c r="BL26" s="153"/>
      <c r="BM26" s="151">
        <v>4068747.8820000002</v>
      </c>
      <c r="BN26" s="154">
        <f t="shared" si="31"/>
        <v>0</v>
      </c>
      <c r="BO26" s="155">
        <v>8495.7265705748596</v>
      </c>
      <c r="BP26" s="155">
        <v>8585.0405303718999</v>
      </c>
      <c r="BQ26" s="229">
        <v>478917</v>
      </c>
      <c r="BR26" s="229">
        <f t="shared" si="32"/>
        <v>53047.228915257983</v>
      </c>
      <c r="BS26" s="29"/>
    </row>
    <row r="27" spans="1:73" s="103" customFormat="1" x14ac:dyDescent="0.3">
      <c r="A27" s="120">
        <v>2006</v>
      </c>
      <c r="B27" s="111">
        <v>8</v>
      </c>
      <c r="C27" s="110">
        <f t="shared" ref="C27:D27" si="39">+C39</f>
        <v>329.73144935858772</v>
      </c>
      <c r="D27" s="110">
        <f t="shared" si="39"/>
        <v>323.21495100202412</v>
      </c>
      <c r="E27" s="111"/>
      <c r="F27" s="110">
        <v>331.12711884634388</v>
      </c>
      <c r="G27" s="112">
        <v>283.18637978196136</v>
      </c>
      <c r="H27" s="121"/>
      <c r="I27" s="113">
        <f t="shared" si="1"/>
        <v>112.73407434060019</v>
      </c>
      <c r="J27" s="113">
        <f t="shared" si="2"/>
        <v>-5655.8998524533908</v>
      </c>
      <c r="K27" s="114">
        <f t="shared" si="3"/>
        <v>-5543.1657781127906</v>
      </c>
      <c r="L27" s="115">
        <v>3318</v>
      </c>
      <c r="M27" s="115">
        <f t="shared" si="4"/>
        <v>-18392.224051778237</v>
      </c>
      <c r="N27" s="116">
        <v>1301212.7009999999</v>
      </c>
      <c r="O27" s="206">
        <f t="shared" si="5"/>
        <v>1319604.9250517781</v>
      </c>
      <c r="P27" s="117">
        <f t="shared" si="6"/>
        <v>397710.94787576189</v>
      </c>
      <c r="Q27" s="111"/>
      <c r="R27" s="120">
        <v>2006</v>
      </c>
      <c r="S27" s="111">
        <v>8</v>
      </c>
      <c r="T27" s="148">
        <f t="shared" si="7"/>
        <v>329.73144935858772</v>
      </c>
      <c r="U27" s="149">
        <f t="shared" si="8"/>
        <v>323.21495100202412</v>
      </c>
      <c r="V27" s="82"/>
      <c r="W27" s="149"/>
      <c r="X27" s="149">
        <f t="shared" si="9"/>
        <v>331.12711884634388</v>
      </c>
      <c r="Y27" s="149">
        <f t="shared" si="10"/>
        <v>283.18637978196136</v>
      </c>
      <c r="Z27" s="82"/>
      <c r="AA27" s="82"/>
      <c r="AB27" s="82"/>
      <c r="AC27" s="150">
        <f t="shared" si="11"/>
        <v>12.665378362125969</v>
      </c>
      <c r="AD27" s="150">
        <f t="shared" si="12"/>
        <v>-354.98072560957547</v>
      </c>
      <c r="AE27" s="150">
        <f t="shared" si="13"/>
        <v>-342.31534724744949</v>
      </c>
      <c r="AF27" s="116">
        <v>94433</v>
      </c>
      <c r="AG27" s="116">
        <f t="shared" si="14"/>
        <v>-32325.865186618397</v>
      </c>
      <c r="AH27" s="116">
        <v>2176287.801</v>
      </c>
      <c r="AI27" s="204">
        <f t="shared" si="15"/>
        <v>2208613.6661866182</v>
      </c>
      <c r="AJ27" s="117">
        <f t="shared" si="16"/>
        <v>23388.155265496367</v>
      </c>
      <c r="AK27" s="118"/>
      <c r="AL27" s="120">
        <v>2006</v>
      </c>
      <c r="AM27" s="111">
        <v>8</v>
      </c>
      <c r="AN27" s="149">
        <f t="shared" si="17"/>
        <v>329.73144935858772</v>
      </c>
      <c r="AO27" s="149">
        <v>0</v>
      </c>
      <c r="AP27" s="149">
        <f t="shared" si="18"/>
        <v>323.21495100202412</v>
      </c>
      <c r="AQ27" s="82"/>
      <c r="AR27" s="149">
        <f t="shared" si="19"/>
        <v>331.12711884634388</v>
      </c>
      <c r="AS27" s="149">
        <v>0</v>
      </c>
      <c r="AT27" s="149">
        <f t="shared" si="20"/>
        <v>283.18637978196136</v>
      </c>
      <c r="AU27" s="82"/>
      <c r="AV27" s="118">
        <f t="shared" si="21"/>
        <v>1.0382326487066174</v>
      </c>
      <c r="AW27" s="118">
        <f t="shared" si="22"/>
        <v>0</v>
      </c>
      <c r="AX27" s="118">
        <f t="shared" si="23"/>
        <v>-20.694972155923544</v>
      </c>
      <c r="AY27" s="150">
        <f t="shared" si="24"/>
        <v>-19.656739507216926</v>
      </c>
      <c r="AZ27" s="116">
        <v>374247</v>
      </c>
      <c r="BA27" s="152">
        <f t="shared" si="25"/>
        <v>-7356.4757903574127</v>
      </c>
      <c r="BB27" s="116">
        <v>570820.01300000004</v>
      </c>
      <c r="BC27" s="201">
        <f t="shared" si="26"/>
        <v>578176.48879035749</v>
      </c>
      <c r="BD27" s="117">
        <f t="shared" si="27"/>
        <v>1544.9061416400332</v>
      </c>
      <c r="BE27" s="82"/>
      <c r="BF27" s="201">
        <v>13498.266</v>
      </c>
      <c r="BG27" s="116">
        <v>8161</v>
      </c>
      <c r="BH27" s="82"/>
      <c r="BI27" s="151">
        <f t="shared" si="28"/>
        <v>4061818.781</v>
      </c>
      <c r="BJ27" s="204">
        <f t="shared" si="29"/>
        <v>4119893.3460287536</v>
      </c>
      <c r="BK27" s="116">
        <f t="shared" si="30"/>
        <v>-58074.565028754048</v>
      </c>
      <c r="BL27" s="153"/>
      <c r="BM27" s="151">
        <v>4061818.781</v>
      </c>
      <c r="BN27" s="154">
        <f t="shared" si="31"/>
        <v>0</v>
      </c>
      <c r="BO27" s="155">
        <v>8459.3203105637913</v>
      </c>
      <c r="BP27" s="155">
        <v>8580.2689234789996</v>
      </c>
      <c r="BQ27" s="229">
        <v>480159</v>
      </c>
      <c r="BR27" s="229">
        <f t="shared" si="32"/>
        <v>61634.660659309979</v>
      </c>
      <c r="BS27" s="29"/>
    </row>
    <row r="28" spans="1:73" s="103" customFormat="1" x14ac:dyDescent="0.3">
      <c r="A28" s="120">
        <v>2006</v>
      </c>
      <c r="B28" s="111">
        <v>9</v>
      </c>
      <c r="C28" s="110">
        <f t="shared" ref="C28:D28" si="40">+C40</f>
        <v>278.21093356333773</v>
      </c>
      <c r="D28" s="110">
        <f t="shared" si="40"/>
        <v>329.73144935858772</v>
      </c>
      <c r="E28" s="111"/>
      <c r="F28" s="110">
        <v>281.34908990001952</v>
      </c>
      <c r="G28" s="112">
        <v>331.12711884634388</v>
      </c>
      <c r="H28" s="121"/>
      <c r="I28" s="113">
        <f t="shared" si="1"/>
        <v>253.48204059450029</v>
      </c>
      <c r="J28" s="113">
        <f t="shared" si="2"/>
        <v>197.20331276568962</v>
      </c>
      <c r="K28" s="114">
        <f t="shared" si="3"/>
        <v>450.68535336018988</v>
      </c>
      <c r="L28" s="115">
        <v>3290</v>
      </c>
      <c r="M28" s="115">
        <f t="shared" si="4"/>
        <v>1482.7548125550247</v>
      </c>
      <c r="N28" s="116">
        <v>1331512.2309999999</v>
      </c>
      <c r="O28" s="206">
        <f t="shared" si="5"/>
        <v>1330029.476187445</v>
      </c>
      <c r="P28" s="117">
        <f t="shared" si="6"/>
        <v>404264.27847642702</v>
      </c>
      <c r="Q28" s="111"/>
      <c r="R28" s="120">
        <v>2006</v>
      </c>
      <c r="S28" s="111">
        <v>9</v>
      </c>
      <c r="T28" s="148">
        <f t="shared" si="7"/>
        <v>278.21093356333773</v>
      </c>
      <c r="U28" s="149">
        <f t="shared" si="8"/>
        <v>329.73144935858772</v>
      </c>
      <c r="V28" s="82"/>
      <c r="W28" s="149"/>
      <c r="X28" s="149">
        <f t="shared" si="9"/>
        <v>281.34908990001952</v>
      </c>
      <c r="Y28" s="149">
        <f t="shared" si="10"/>
        <v>331.12711884634388</v>
      </c>
      <c r="Z28" s="82"/>
      <c r="AA28" s="82"/>
      <c r="AB28" s="82"/>
      <c r="AC28" s="150">
        <f t="shared" si="11"/>
        <v>28.478044201910894</v>
      </c>
      <c r="AD28" s="150">
        <f t="shared" si="12"/>
        <v>12.377053498889449</v>
      </c>
      <c r="AE28" s="150">
        <f t="shared" si="13"/>
        <v>40.855097700800343</v>
      </c>
      <c r="AF28" s="116">
        <v>94539</v>
      </c>
      <c r="AG28" s="116">
        <f t="shared" si="14"/>
        <v>3862.4000815359636</v>
      </c>
      <c r="AH28" s="116">
        <v>2190911.4130000002</v>
      </c>
      <c r="AI28" s="204">
        <f t="shared" si="15"/>
        <v>2187049.0129184644</v>
      </c>
      <c r="AJ28" s="117">
        <f t="shared" si="16"/>
        <v>23133.828503775843</v>
      </c>
      <c r="AK28" s="118"/>
      <c r="AL28" s="120">
        <v>2006</v>
      </c>
      <c r="AM28" s="111">
        <v>9</v>
      </c>
      <c r="AN28" s="149">
        <f t="shared" si="17"/>
        <v>278.21093356333773</v>
      </c>
      <c r="AO28" s="149">
        <v>0</v>
      </c>
      <c r="AP28" s="149">
        <f t="shared" si="18"/>
        <v>329.73144935858772</v>
      </c>
      <c r="AQ28" s="82"/>
      <c r="AR28" s="149">
        <f t="shared" si="19"/>
        <v>281.34908990001952</v>
      </c>
      <c r="AS28" s="149">
        <v>0</v>
      </c>
      <c r="AT28" s="149">
        <f t="shared" si="20"/>
        <v>331.12711884634388</v>
      </c>
      <c r="AU28" s="82"/>
      <c r="AV28" s="118">
        <f t="shared" si="21"/>
        <v>2.3344612704306988</v>
      </c>
      <c r="AW28" s="118">
        <f t="shared" si="22"/>
        <v>0</v>
      </c>
      <c r="AX28" s="118">
        <f t="shared" si="23"/>
        <v>0.72156812765550293</v>
      </c>
      <c r="AY28" s="150">
        <f t="shared" si="24"/>
        <v>3.0560293980862019</v>
      </c>
      <c r="AZ28" s="116">
        <v>375890</v>
      </c>
      <c r="BA28" s="152">
        <f t="shared" si="25"/>
        <v>1148.7308904466224</v>
      </c>
      <c r="BB28" s="116">
        <v>563317.40399999998</v>
      </c>
      <c r="BC28" s="201">
        <f t="shared" si="26"/>
        <v>562168.67310955341</v>
      </c>
      <c r="BD28" s="117">
        <f t="shared" si="27"/>
        <v>1495.5669826533117</v>
      </c>
      <c r="BE28" s="82"/>
      <c r="BF28" s="201">
        <v>13213.371999999999</v>
      </c>
      <c r="BG28" s="116">
        <v>8179</v>
      </c>
      <c r="BH28" s="82"/>
      <c r="BI28" s="151">
        <f t="shared" si="28"/>
        <v>4098954.42</v>
      </c>
      <c r="BJ28" s="204">
        <f t="shared" si="29"/>
        <v>4092460.5342154624</v>
      </c>
      <c r="BK28" s="116">
        <f t="shared" si="30"/>
        <v>6493.8857845376106</v>
      </c>
      <c r="BL28" s="153"/>
      <c r="BM28" s="151">
        <v>4098954.4095000001</v>
      </c>
      <c r="BN28" s="154">
        <f t="shared" si="31"/>
        <v>-1.0499999858438969E-2</v>
      </c>
      <c r="BO28" s="155">
        <v>8505.854807448879</v>
      </c>
      <c r="BP28" s="155">
        <v>8492.3791636725236</v>
      </c>
      <c r="BQ28" s="229">
        <v>481898</v>
      </c>
      <c r="BR28" s="229">
        <f t="shared" si="32"/>
        <v>70134.592831551752</v>
      </c>
      <c r="BS28" s="29"/>
    </row>
    <row r="29" spans="1:73" s="103" customFormat="1" x14ac:dyDescent="0.3">
      <c r="A29" s="120">
        <v>2006</v>
      </c>
      <c r="B29" s="111">
        <v>10</v>
      </c>
      <c r="C29" s="110">
        <f t="shared" ref="C29:D29" si="41">+C41</f>
        <v>198.83661390818892</v>
      </c>
      <c r="D29" s="110">
        <f t="shared" si="41"/>
        <v>278.21093356333773</v>
      </c>
      <c r="E29" s="111"/>
      <c r="F29" s="110">
        <v>200.08235502539384</v>
      </c>
      <c r="G29" s="112">
        <v>281.34908990001952</v>
      </c>
      <c r="H29" s="121"/>
      <c r="I29" s="113">
        <f t="shared" si="1"/>
        <v>100.62373144081954</v>
      </c>
      <c r="J29" s="113">
        <f t="shared" si="2"/>
        <v>443.41072940215662</v>
      </c>
      <c r="K29" s="114">
        <f t="shared" si="3"/>
        <v>544.03446084297616</v>
      </c>
      <c r="L29" s="115">
        <v>3268</v>
      </c>
      <c r="M29" s="115">
        <f t="shared" si="4"/>
        <v>1777.9046180348462</v>
      </c>
      <c r="N29" s="116">
        <v>1275204.2320000001</v>
      </c>
      <c r="O29" s="206">
        <f t="shared" si="5"/>
        <v>1273426.3273819652</v>
      </c>
      <c r="P29" s="117">
        <f t="shared" si="6"/>
        <v>389665.33885617054</v>
      </c>
      <c r="Q29" s="111"/>
      <c r="R29" s="120">
        <v>2006</v>
      </c>
      <c r="S29" s="111">
        <v>10</v>
      </c>
      <c r="T29" s="148">
        <f t="shared" si="7"/>
        <v>198.83661390818892</v>
      </c>
      <c r="U29" s="149">
        <f t="shared" si="8"/>
        <v>278.21093356333773</v>
      </c>
      <c r="V29" s="82"/>
      <c r="W29" s="149"/>
      <c r="X29" s="149">
        <f t="shared" si="9"/>
        <v>200.08235502539384</v>
      </c>
      <c r="Y29" s="149">
        <f t="shared" si="10"/>
        <v>281.34908990001952</v>
      </c>
      <c r="Z29" s="82"/>
      <c r="AA29" s="82"/>
      <c r="AB29" s="82"/>
      <c r="AC29" s="150">
        <f t="shared" si="11"/>
        <v>11.304813015597299</v>
      </c>
      <c r="AD29" s="150">
        <f t="shared" si="12"/>
        <v>27.829747091078961</v>
      </c>
      <c r="AE29" s="150">
        <f t="shared" si="13"/>
        <v>39.134560106676261</v>
      </c>
      <c r="AF29" s="116">
        <v>94579</v>
      </c>
      <c r="AG29" s="116">
        <f t="shared" si="14"/>
        <v>3701.3075603293337</v>
      </c>
      <c r="AH29" s="116">
        <v>2114367.2710000002</v>
      </c>
      <c r="AI29" s="204">
        <f t="shared" si="15"/>
        <v>2110665.9634396709</v>
      </c>
      <c r="AJ29" s="117">
        <f t="shared" si="16"/>
        <v>22316.433494112549</v>
      </c>
      <c r="AK29" s="118"/>
      <c r="AL29" s="120">
        <v>2006</v>
      </c>
      <c r="AM29" s="111">
        <v>10</v>
      </c>
      <c r="AN29" s="149">
        <f t="shared" si="17"/>
        <v>198.83661390818892</v>
      </c>
      <c r="AO29" s="149">
        <v>3.8389772083761713</v>
      </c>
      <c r="AP29" s="149">
        <f t="shared" si="18"/>
        <v>278.21093356333773</v>
      </c>
      <c r="AQ29" s="82"/>
      <c r="AR29" s="149">
        <f t="shared" si="19"/>
        <v>200.08235502539384</v>
      </c>
      <c r="AS29" s="149">
        <v>6.3831438681242698</v>
      </c>
      <c r="AT29" s="149">
        <f t="shared" si="20"/>
        <v>281.34908990001952</v>
      </c>
      <c r="AU29" s="82"/>
      <c r="AV29" s="118">
        <f t="shared" si="21"/>
        <v>0.92670156585408847</v>
      </c>
      <c r="AW29" s="118">
        <f t="shared" si="22"/>
        <v>0.65588472046554902</v>
      </c>
      <c r="AX29" s="118">
        <f t="shared" si="23"/>
        <v>1.6224425711206494</v>
      </c>
      <c r="AY29" s="150">
        <f t="shared" si="24"/>
        <v>3.2050288574402868</v>
      </c>
      <c r="AZ29" s="116">
        <v>376363</v>
      </c>
      <c r="BA29" s="152">
        <f t="shared" si="25"/>
        <v>1206.2542758727986</v>
      </c>
      <c r="BB29" s="116">
        <v>541455.21600000001</v>
      </c>
      <c r="BC29" s="201">
        <f t="shared" si="26"/>
        <v>540248.96172412718</v>
      </c>
      <c r="BD29" s="117">
        <f t="shared" si="27"/>
        <v>1435.4465282828737</v>
      </c>
      <c r="BE29" s="82"/>
      <c r="BF29" s="201">
        <v>13261.566000000001</v>
      </c>
      <c r="BG29" s="116">
        <v>8184</v>
      </c>
      <c r="BH29" s="82"/>
      <c r="BI29" s="151">
        <f t="shared" si="28"/>
        <v>3944288.2850000001</v>
      </c>
      <c r="BJ29" s="204">
        <f t="shared" si="29"/>
        <v>3937602.8185457634</v>
      </c>
      <c r="BK29" s="116">
        <f t="shared" si="30"/>
        <v>6685.4664542369783</v>
      </c>
      <c r="BL29" s="153"/>
      <c r="BM29" s="151">
        <v>3944288.2849999997</v>
      </c>
      <c r="BN29" s="154">
        <f t="shared" si="31"/>
        <v>0</v>
      </c>
      <c r="BO29" s="155">
        <v>8176.4870313478204</v>
      </c>
      <c r="BP29" s="155">
        <v>8162.628097666563</v>
      </c>
      <c r="BQ29" s="229">
        <v>482394</v>
      </c>
      <c r="BR29" s="229">
        <f t="shared" si="32"/>
        <v>78300.753835594922</v>
      </c>
      <c r="BS29" s="29"/>
    </row>
    <row r="30" spans="1:73" s="103" customFormat="1" x14ac:dyDescent="0.3">
      <c r="A30" s="120">
        <v>2006</v>
      </c>
      <c r="B30" s="111">
        <v>11</v>
      </c>
      <c r="C30" s="110">
        <f t="shared" ref="C30:D30" si="42">+C42</f>
        <v>75.667245198869992</v>
      </c>
      <c r="D30" s="110">
        <f t="shared" si="42"/>
        <v>198.83661390818892</v>
      </c>
      <c r="E30" s="111"/>
      <c r="F30" s="110">
        <v>70.369461474225474</v>
      </c>
      <c r="G30" s="112">
        <v>200.08235502539384</v>
      </c>
      <c r="H30" s="121"/>
      <c r="I30" s="113">
        <f t="shared" si="1"/>
        <v>-427.92419659090905</v>
      </c>
      <c r="J30" s="113">
        <f t="shared" si="2"/>
        <v>176.01894812230955</v>
      </c>
      <c r="K30" s="114">
        <f t="shared" si="3"/>
        <v>-251.9052484685995</v>
      </c>
      <c r="L30" s="115">
        <v>3258</v>
      </c>
      <c r="M30" s="115">
        <f t="shared" si="4"/>
        <v>-820.70729951069711</v>
      </c>
      <c r="N30" s="116">
        <v>1205475.422</v>
      </c>
      <c r="O30" s="206">
        <f t="shared" si="5"/>
        <v>1206296.1292995107</v>
      </c>
      <c r="P30" s="117">
        <f t="shared" si="6"/>
        <v>370256.63882735139</v>
      </c>
      <c r="Q30" s="111"/>
      <c r="R30" s="120">
        <v>2006</v>
      </c>
      <c r="S30" s="111">
        <v>11</v>
      </c>
      <c r="T30" s="148">
        <f t="shared" si="7"/>
        <v>75.667245198869992</v>
      </c>
      <c r="U30" s="149">
        <f t="shared" si="8"/>
        <v>198.83661390818892</v>
      </c>
      <c r="V30" s="82"/>
      <c r="W30" s="149"/>
      <c r="X30" s="149">
        <f t="shared" si="9"/>
        <v>70.369461474225474</v>
      </c>
      <c r="Y30" s="149">
        <f t="shared" si="10"/>
        <v>200.08235502539384</v>
      </c>
      <c r="Z30" s="82"/>
      <c r="AA30" s="82"/>
      <c r="AB30" s="82"/>
      <c r="AC30" s="150">
        <f t="shared" si="11"/>
        <v>-48.076164121930766</v>
      </c>
      <c r="AD30" s="150">
        <f t="shared" si="12"/>
        <v>11.047461156581111</v>
      </c>
      <c r="AE30" s="150">
        <f t="shared" si="13"/>
        <v>-37.028702965349652</v>
      </c>
      <c r="AF30" s="116">
        <v>94372</v>
      </c>
      <c r="AG30" s="116">
        <f t="shared" si="14"/>
        <v>-3494.4727562459771</v>
      </c>
      <c r="AH30" s="116">
        <v>1968213.68</v>
      </c>
      <c r="AI30" s="204">
        <f t="shared" si="15"/>
        <v>1971708.1527562458</v>
      </c>
      <c r="AJ30" s="117">
        <f t="shared" si="16"/>
        <v>20892.9359635935</v>
      </c>
      <c r="AK30" s="118"/>
      <c r="AL30" s="120">
        <v>2006</v>
      </c>
      <c r="AM30" s="111">
        <v>11</v>
      </c>
      <c r="AN30" s="149">
        <f t="shared" si="17"/>
        <v>75.667245198869992</v>
      </c>
      <c r="AO30" s="149">
        <v>28.935219572893278</v>
      </c>
      <c r="AP30" s="149">
        <f t="shared" si="18"/>
        <v>198.83661390818892</v>
      </c>
      <c r="AQ30" s="82"/>
      <c r="AR30" s="149">
        <f t="shared" si="19"/>
        <v>70.369461474225474</v>
      </c>
      <c r="AS30" s="149">
        <v>58.535259966685224</v>
      </c>
      <c r="AT30" s="149">
        <f t="shared" si="20"/>
        <v>200.08235502539384</v>
      </c>
      <c r="AU30" s="82"/>
      <c r="AV30" s="118">
        <f t="shared" si="21"/>
        <v>-3.940998980751159</v>
      </c>
      <c r="AW30" s="118">
        <f t="shared" si="22"/>
        <v>7.6308736084818518</v>
      </c>
      <c r="AX30" s="118">
        <f t="shared" si="23"/>
        <v>0.64405440784564638</v>
      </c>
      <c r="AY30" s="150">
        <f t="shared" si="24"/>
        <v>4.3339290355763396</v>
      </c>
      <c r="AZ30" s="116">
        <v>377586</v>
      </c>
      <c r="BA30" s="152">
        <f t="shared" si="25"/>
        <v>1636.4309288271277</v>
      </c>
      <c r="BB30" s="116">
        <v>494389.68099999998</v>
      </c>
      <c r="BC30" s="201">
        <f t="shared" si="26"/>
        <v>492753.25007117284</v>
      </c>
      <c r="BD30" s="117">
        <f t="shared" si="27"/>
        <v>1305.0093225680316</v>
      </c>
      <c r="BE30" s="82"/>
      <c r="BF30" s="201">
        <v>13233.78</v>
      </c>
      <c r="BG30" s="116">
        <v>8201</v>
      </c>
      <c r="BH30" s="82"/>
      <c r="BI30" s="151">
        <f t="shared" si="28"/>
        <v>3681312.5630000001</v>
      </c>
      <c r="BJ30" s="204">
        <f t="shared" si="29"/>
        <v>3683991.3121269294</v>
      </c>
      <c r="BK30" s="116">
        <f t="shared" si="30"/>
        <v>-2678.7491269295465</v>
      </c>
      <c r="BL30" s="153"/>
      <c r="BM30" s="151">
        <v>3681312.5630000001</v>
      </c>
      <c r="BN30" s="154">
        <f t="shared" si="31"/>
        <v>0</v>
      </c>
      <c r="BO30" s="155">
        <v>7615.1905352935455</v>
      </c>
      <c r="BP30" s="155">
        <v>7620.7318156517649</v>
      </c>
      <c r="BQ30" s="229">
        <v>483417</v>
      </c>
      <c r="BR30" s="229">
        <f t="shared" si="32"/>
        <v>85919.262878336944</v>
      </c>
      <c r="BS30" s="29"/>
    </row>
    <row r="31" spans="1:73" s="103" customFormat="1" x14ac:dyDescent="0.3">
      <c r="A31" s="120">
        <v>2006</v>
      </c>
      <c r="B31" s="111">
        <v>12</v>
      </c>
      <c r="C31" s="110">
        <f t="shared" ref="C31:D31" si="43">+C43</f>
        <v>42.449672857488302</v>
      </c>
      <c r="D31" s="110">
        <f t="shared" si="43"/>
        <v>75.667245198869992</v>
      </c>
      <c r="E31" s="111"/>
      <c r="F31" s="110">
        <v>62.717743760791592</v>
      </c>
      <c r="G31" s="112">
        <v>70.369461474225474</v>
      </c>
      <c r="H31" s="121"/>
      <c r="I31" s="113">
        <f t="shared" si="1"/>
        <v>1637.1370385312612</v>
      </c>
      <c r="J31" s="113">
        <f t="shared" si="2"/>
        <v>-748.55867379869778</v>
      </c>
      <c r="K31" s="114">
        <f t="shared" si="3"/>
        <v>888.57836473256339</v>
      </c>
      <c r="L31" s="115">
        <v>3270</v>
      </c>
      <c r="M31" s="115">
        <f t="shared" si="4"/>
        <v>2905.6512526754823</v>
      </c>
      <c r="N31" s="116">
        <v>1191157.54</v>
      </c>
      <c r="O31" s="206">
        <f t="shared" si="5"/>
        <v>1188251.8887473245</v>
      </c>
      <c r="P31" s="117">
        <f t="shared" si="6"/>
        <v>363379.78249153658</v>
      </c>
      <c r="Q31" s="111"/>
      <c r="R31" s="120">
        <v>2006</v>
      </c>
      <c r="S31" s="111">
        <v>12</v>
      </c>
      <c r="T31" s="148">
        <f t="shared" si="7"/>
        <v>42.449672857488302</v>
      </c>
      <c r="U31" s="149">
        <f t="shared" si="8"/>
        <v>75.667245198869992</v>
      </c>
      <c r="V31" s="82"/>
      <c r="W31" s="149"/>
      <c r="X31" s="149">
        <f t="shared" si="9"/>
        <v>62.717743760791592</v>
      </c>
      <c r="Y31" s="149">
        <f t="shared" si="10"/>
        <v>70.369461474225474</v>
      </c>
      <c r="Z31" s="82"/>
      <c r="AA31" s="82"/>
      <c r="AB31" s="82"/>
      <c r="AC31" s="150">
        <f t="shared" si="11"/>
        <v>183.9280638523087</v>
      </c>
      <c r="AD31" s="150">
        <f t="shared" si="12"/>
        <v>-46.9817196411529</v>
      </c>
      <c r="AE31" s="150">
        <f t="shared" si="13"/>
        <v>136.9463442111558</v>
      </c>
      <c r="AF31" s="116">
        <v>94501</v>
      </c>
      <c r="AG31" s="116">
        <f t="shared" si="14"/>
        <v>12941.566474298434</v>
      </c>
      <c r="AH31" s="116">
        <v>1944897.031</v>
      </c>
      <c r="AI31" s="204">
        <f t="shared" si="15"/>
        <v>1931955.4645257015</v>
      </c>
      <c r="AJ31" s="117">
        <f t="shared" si="16"/>
        <v>20443.756833532992</v>
      </c>
      <c r="AK31" s="118"/>
      <c r="AL31" s="120">
        <v>2006</v>
      </c>
      <c r="AM31" s="111">
        <v>12</v>
      </c>
      <c r="AN31" s="149">
        <f t="shared" si="17"/>
        <v>42.449672857488302</v>
      </c>
      <c r="AO31" s="149">
        <v>82.304422731853208</v>
      </c>
      <c r="AP31" s="149">
        <f t="shared" si="18"/>
        <v>75.667245198869992</v>
      </c>
      <c r="AQ31" s="82"/>
      <c r="AR31" s="149">
        <f t="shared" si="19"/>
        <v>62.717743760791592</v>
      </c>
      <c r="AS31" s="149">
        <v>22.454586416090354</v>
      </c>
      <c r="AT31" s="149">
        <f t="shared" si="20"/>
        <v>70.369461474225474</v>
      </c>
      <c r="AU31" s="82"/>
      <c r="AV31" s="118">
        <f t="shared" si="21"/>
        <v>15.077332507957413</v>
      </c>
      <c r="AW31" s="118">
        <f t="shared" si="22"/>
        <v>-15.429253823237994</v>
      </c>
      <c r="AX31" s="118">
        <f t="shared" si="23"/>
        <v>-2.7389807661851222</v>
      </c>
      <c r="AY31" s="150">
        <f t="shared" si="24"/>
        <v>-3.0909020814657033</v>
      </c>
      <c r="AZ31" s="116">
        <v>378692</v>
      </c>
      <c r="BA31" s="152">
        <f t="shared" si="25"/>
        <v>-1170.4998910344102</v>
      </c>
      <c r="BB31" s="116">
        <v>479437.641</v>
      </c>
      <c r="BC31" s="201">
        <f t="shared" si="26"/>
        <v>480608.14089103439</v>
      </c>
      <c r="BD31" s="117">
        <f t="shared" si="27"/>
        <v>1269.1267333110666</v>
      </c>
      <c r="BE31" s="82"/>
      <c r="BF31" s="201">
        <v>13093.834000000001</v>
      </c>
      <c r="BG31" s="116">
        <v>8227</v>
      </c>
      <c r="BH31" s="82"/>
      <c r="BI31" s="151">
        <f t="shared" si="28"/>
        <v>3628586.0460000001</v>
      </c>
      <c r="BJ31" s="204">
        <f t="shared" si="29"/>
        <v>3613909.3281640606</v>
      </c>
      <c r="BK31" s="116">
        <f t="shared" si="30"/>
        <v>14676.717835939504</v>
      </c>
      <c r="BL31" s="153"/>
      <c r="BM31" s="151">
        <v>3628586.0460000001</v>
      </c>
      <c r="BN31" s="154">
        <f t="shared" si="31"/>
        <v>0</v>
      </c>
      <c r="BO31" s="155">
        <v>7486.4058387835521</v>
      </c>
      <c r="BP31" s="155">
        <v>7456.1252102664812</v>
      </c>
      <c r="BQ31" s="229">
        <v>484690</v>
      </c>
      <c r="BR31" s="229">
        <f t="shared" si="32"/>
        <v>93371.075060694246</v>
      </c>
      <c r="BS31" s="29"/>
    </row>
    <row r="32" spans="1:73" s="103" customFormat="1" x14ac:dyDescent="0.3">
      <c r="A32" s="120">
        <v>2007</v>
      </c>
      <c r="B32" s="111">
        <v>1</v>
      </c>
      <c r="C32" s="110">
        <f t="shared" ref="C32:D32" si="44">+C44</f>
        <v>26.872581391315055</v>
      </c>
      <c r="D32" s="110">
        <f t="shared" si="44"/>
        <v>42.449672857488302</v>
      </c>
      <c r="E32" s="111"/>
      <c r="F32" s="110">
        <v>55.445797060494229</v>
      </c>
      <c r="G32" s="112">
        <v>62.717743760791592</v>
      </c>
      <c r="H32" s="121"/>
      <c r="I32" s="113">
        <f t="shared" si="1"/>
        <v>2307.9783914872282</v>
      </c>
      <c r="J32" s="113">
        <f t="shared" si="2"/>
        <v>2863.8089179174108</v>
      </c>
      <c r="K32" s="114">
        <f t="shared" si="3"/>
        <v>5171.787309404639</v>
      </c>
      <c r="L32" s="115">
        <v>3280</v>
      </c>
      <c r="M32" s="115">
        <f t="shared" si="4"/>
        <v>16963.462374847215</v>
      </c>
      <c r="N32" s="116">
        <v>1315668.44</v>
      </c>
      <c r="O32" s="206">
        <f t="shared" si="5"/>
        <v>1298704.9776251528</v>
      </c>
      <c r="P32" s="117">
        <f t="shared" si="6"/>
        <v>395946.63951986365</v>
      </c>
      <c r="Q32" s="111"/>
      <c r="R32" s="120">
        <v>2007</v>
      </c>
      <c r="S32" s="111">
        <v>1</v>
      </c>
      <c r="T32" s="148">
        <f t="shared" si="7"/>
        <v>26.872581391315055</v>
      </c>
      <c r="U32" s="149">
        <f t="shared" si="8"/>
        <v>42.449672857488302</v>
      </c>
      <c r="V32" s="82"/>
      <c r="W32" s="149"/>
      <c r="X32" s="149">
        <f t="shared" si="9"/>
        <v>55.445797060494229</v>
      </c>
      <c r="Y32" s="149">
        <f t="shared" si="10"/>
        <v>62.717743760791592</v>
      </c>
      <c r="Z32" s="82"/>
      <c r="AA32" s="82"/>
      <c r="AB32" s="82"/>
      <c r="AC32" s="150">
        <f t="shared" si="11"/>
        <v>259.29533506861998</v>
      </c>
      <c r="AD32" s="150">
        <f t="shared" si="12"/>
        <v>179.74097742351657</v>
      </c>
      <c r="AE32" s="150">
        <f t="shared" si="13"/>
        <v>439.03631249213652</v>
      </c>
      <c r="AF32" s="116">
        <v>94452</v>
      </c>
      <c r="AG32" s="116">
        <f t="shared" si="14"/>
        <v>41467.857787507281</v>
      </c>
      <c r="AH32" s="116">
        <v>2059328.4369999999</v>
      </c>
      <c r="AI32" s="204">
        <f t="shared" si="15"/>
        <v>2017860.5792124926</v>
      </c>
      <c r="AJ32" s="117">
        <f t="shared" si="16"/>
        <v>21363.873493546907</v>
      </c>
      <c r="AK32" s="118"/>
      <c r="AL32" s="120">
        <v>2007</v>
      </c>
      <c r="AM32" s="111">
        <v>1</v>
      </c>
      <c r="AN32" s="149">
        <f t="shared" si="17"/>
        <v>26.872581391315055</v>
      </c>
      <c r="AO32" s="149">
        <f>+AO20</f>
        <v>123.83441885147447</v>
      </c>
      <c r="AP32" s="149">
        <f t="shared" si="18"/>
        <v>42.449672857488302</v>
      </c>
      <c r="AQ32" s="82"/>
      <c r="AR32" s="149">
        <f t="shared" si="19"/>
        <v>55.445797060494229</v>
      </c>
      <c r="AS32" s="149">
        <v>29.06647036581737</v>
      </c>
      <c r="AT32" s="149">
        <f t="shared" si="20"/>
        <v>62.717743760791592</v>
      </c>
      <c r="AU32" s="82"/>
      <c r="AV32" s="118">
        <f t="shared" si="21"/>
        <v>21.255494690201633</v>
      </c>
      <c r="AW32" s="118">
        <f t="shared" si="22"/>
        <v>-24.431123316332979</v>
      </c>
      <c r="AX32" s="118">
        <f t="shared" si="23"/>
        <v>10.478694347899038</v>
      </c>
      <c r="AY32" s="150">
        <f t="shared" si="24"/>
        <v>7.3030657217676929</v>
      </c>
      <c r="AZ32" s="116">
        <v>379935</v>
      </c>
      <c r="BA32" s="152">
        <f t="shared" si="25"/>
        <v>2774.6902749998085</v>
      </c>
      <c r="BB32" s="116">
        <v>501172.30599999998</v>
      </c>
      <c r="BC32" s="201">
        <f t="shared" si="26"/>
        <v>498397.61572500016</v>
      </c>
      <c r="BD32" s="117">
        <f t="shared" si="27"/>
        <v>1311.7970592996176</v>
      </c>
      <c r="BE32" s="82"/>
      <c r="BF32" s="201">
        <v>13122.486000000001</v>
      </c>
      <c r="BG32" s="116">
        <v>8256</v>
      </c>
      <c r="BH32" s="82"/>
      <c r="BI32" s="151">
        <f t="shared" si="28"/>
        <v>3889291.6689999998</v>
      </c>
      <c r="BJ32" s="204">
        <f t="shared" si="29"/>
        <v>3828085.6585626453</v>
      </c>
      <c r="BK32" s="116">
        <f t="shared" si="30"/>
        <v>61206.010437354307</v>
      </c>
      <c r="BL32" s="153"/>
      <c r="BM32" s="151">
        <v>3889291.6689999998</v>
      </c>
      <c r="BN32" s="154">
        <f t="shared" si="31"/>
        <v>0</v>
      </c>
      <c r="BO32" s="155">
        <v>8003.9258668554485</v>
      </c>
      <c r="BP32" s="155">
        <v>7877.9676174263113</v>
      </c>
      <c r="BQ32" s="229">
        <v>485923</v>
      </c>
      <c r="BR32" s="229">
        <f t="shared" si="32"/>
        <v>93781.164340133488</v>
      </c>
      <c r="BS32" s="29">
        <f t="shared" ref="BS32:BS87" si="45">BQ32/BQ20-1</f>
        <v>2.5305424851771452E-2</v>
      </c>
    </row>
    <row r="33" spans="1:71" s="103" customFormat="1" x14ac:dyDescent="0.3">
      <c r="A33" s="120">
        <v>2007</v>
      </c>
      <c r="B33" s="111">
        <v>2</v>
      </c>
      <c r="C33" s="110">
        <f t="shared" ref="C33:D33" si="46">+C45</f>
        <v>34.723950066840629</v>
      </c>
      <c r="D33" s="110">
        <f t="shared" si="46"/>
        <v>26.872581391315055</v>
      </c>
      <c r="E33" s="111"/>
      <c r="F33" s="110">
        <v>21.083467052824886</v>
      </c>
      <c r="G33" s="112">
        <v>55.445797060494229</v>
      </c>
      <c r="H33" s="121"/>
      <c r="I33" s="113">
        <f t="shared" si="1"/>
        <v>-1101.7989858157712</v>
      </c>
      <c r="J33" s="113">
        <f t="shared" si="2"/>
        <v>4037.2973943778957</v>
      </c>
      <c r="K33" s="114">
        <f t="shared" si="3"/>
        <v>2935.4984085621245</v>
      </c>
      <c r="L33" s="115">
        <v>3289</v>
      </c>
      <c r="M33" s="115">
        <f t="shared" si="4"/>
        <v>9654.8542657608286</v>
      </c>
      <c r="N33" s="116">
        <v>1132900.0449999999</v>
      </c>
      <c r="O33" s="206">
        <f t="shared" si="5"/>
        <v>1123245.1907342391</v>
      </c>
      <c r="P33" s="117">
        <f t="shared" si="6"/>
        <v>341515.71624634817</v>
      </c>
      <c r="Q33" s="111"/>
      <c r="R33" s="120">
        <v>2007</v>
      </c>
      <c r="S33" s="111">
        <v>2</v>
      </c>
      <c r="T33" s="148">
        <f t="shared" si="7"/>
        <v>34.723950066840629</v>
      </c>
      <c r="U33" s="149">
        <f t="shared" si="8"/>
        <v>26.872581391315055</v>
      </c>
      <c r="V33" s="82"/>
      <c r="W33" s="149"/>
      <c r="X33" s="149">
        <f t="shared" si="9"/>
        <v>21.083467052824886</v>
      </c>
      <c r="Y33" s="149">
        <f t="shared" si="10"/>
        <v>55.445797060494229</v>
      </c>
      <c r="Z33" s="82"/>
      <c r="AA33" s="82"/>
      <c r="AB33" s="82"/>
      <c r="AC33" s="150">
        <f t="shared" si="11"/>
        <v>-123.78423396818314</v>
      </c>
      <c r="AD33" s="150">
        <f t="shared" si="12"/>
        <v>253.39252743950954</v>
      </c>
      <c r="AE33" s="150">
        <f t="shared" si="13"/>
        <v>129.60829347132639</v>
      </c>
      <c r="AF33" s="116">
        <v>94462</v>
      </c>
      <c r="AG33" s="116">
        <f t="shared" si="14"/>
        <v>12243.058617888433</v>
      </c>
      <c r="AH33" s="116">
        <v>1768151.202</v>
      </c>
      <c r="AI33" s="204">
        <f t="shared" si="15"/>
        <v>1755908.1433821116</v>
      </c>
      <c r="AJ33" s="117">
        <f t="shared" si="16"/>
        <v>18588.513300397106</v>
      </c>
      <c r="AK33" s="118"/>
      <c r="AL33" s="120">
        <v>2007</v>
      </c>
      <c r="AM33" s="111">
        <v>2</v>
      </c>
      <c r="AN33" s="149">
        <f t="shared" si="17"/>
        <v>34.723950066840629</v>
      </c>
      <c r="AO33" s="149">
        <f t="shared" ref="AO33:AO96" si="47">+AO21</f>
        <v>77.741832906544204</v>
      </c>
      <c r="AP33" s="149">
        <f t="shared" si="18"/>
        <v>26.872581391315055</v>
      </c>
      <c r="AQ33" s="82"/>
      <c r="AR33" s="149">
        <f t="shared" si="19"/>
        <v>21.083467052824886</v>
      </c>
      <c r="AS33" s="149">
        <v>128.53959334037106</v>
      </c>
      <c r="AT33" s="149">
        <f t="shared" si="20"/>
        <v>55.445797060494229</v>
      </c>
      <c r="AU33" s="82"/>
      <c r="AV33" s="118">
        <f t="shared" si="21"/>
        <v>-10.147097814718107</v>
      </c>
      <c r="AW33" s="118">
        <f t="shared" si="22"/>
        <v>13.09563380007317</v>
      </c>
      <c r="AX33" s="118">
        <f t="shared" si="23"/>
        <v>14.772495861218356</v>
      </c>
      <c r="AY33" s="150">
        <f t="shared" si="24"/>
        <v>17.721031846573418</v>
      </c>
      <c r="AZ33" s="116">
        <v>381220</v>
      </c>
      <c r="BA33" s="152">
        <f t="shared" si="25"/>
        <v>6755.6117605507179</v>
      </c>
      <c r="BB33" s="116">
        <v>444207.62699999998</v>
      </c>
      <c r="BC33" s="201">
        <f t="shared" si="26"/>
        <v>437452.01523944928</v>
      </c>
      <c r="BD33" s="117">
        <f t="shared" si="27"/>
        <v>1147.5054174477973</v>
      </c>
      <c r="BE33" s="82"/>
      <c r="BF33" s="201">
        <v>13693.107</v>
      </c>
      <c r="BG33" s="116">
        <v>8273</v>
      </c>
      <c r="BH33" s="82"/>
      <c r="BI33" s="151">
        <f t="shared" si="28"/>
        <v>3358951.9810000001</v>
      </c>
      <c r="BJ33" s="204">
        <f t="shared" si="29"/>
        <v>3330298.4563557999</v>
      </c>
      <c r="BK33" s="116">
        <f t="shared" si="30"/>
        <v>28653.524644199977</v>
      </c>
      <c r="BL33" s="153"/>
      <c r="BM33" s="151">
        <v>3358951.9809999997</v>
      </c>
      <c r="BN33" s="154">
        <f t="shared" si="31"/>
        <v>0</v>
      </c>
      <c r="BO33" s="155">
        <v>6893.7780270254743</v>
      </c>
      <c r="BP33" s="155">
        <v>6834.9706848227988</v>
      </c>
      <c r="BQ33" s="229">
        <v>487244</v>
      </c>
      <c r="BR33" s="229">
        <f t="shared" si="32"/>
        <v>93772.2217930365</v>
      </c>
      <c r="BS33" s="29">
        <f t="shared" si="45"/>
        <v>2.7279914822740725E-2</v>
      </c>
    </row>
    <row r="34" spans="1:71" s="103" customFormat="1" x14ac:dyDescent="0.3">
      <c r="A34" s="120">
        <v>2007</v>
      </c>
      <c r="B34" s="111">
        <v>3</v>
      </c>
      <c r="C34" s="110">
        <f t="shared" ref="C34:D34" si="48">+C46</f>
        <v>67.088827391532973</v>
      </c>
      <c r="D34" s="110">
        <f t="shared" si="48"/>
        <v>34.723950066840629</v>
      </c>
      <c r="E34" s="111"/>
      <c r="F34" s="110">
        <v>64.462878737671446</v>
      </c>
      <c r="G34" s="112">
        <v>21.083467052824886</v>
      </c>
      <c r="H34" s="121"/>
      <c r="I34" s="113">
        <f t="shared" si="1"/>
        <v>-212.10887918382781</v>
      </c>
      <c r="J34" s="113">
        <f t="shared" si="2"/>
        <v>-1927.3534756518263</v>
      </c>
      <c r="K34" s="114">
        <f t="shared" si="3"/>
        <v>-2139.462354835654</v>
      </c>
      <c r="L34" s="115">
        <v>3292</v>
      </c>
      <c r="M34" s="115">
        <f t="shared" si="4"/>
        <v>-7043.1100721189723</v>
      </c>
      <c r="N34" s="116">
        <v>1121084.21</v>
      </c>
      <c r="O34" s="206">
        <f t="shared" si="5"/>
        <v>1128127.3200721189</v>
      </c>
      <c r="P34" s="117">
        <f t="shared" si="6"/>
        <v>342687.5212855768</v>
      </c>
      <c r="Q34" s="111"/>
      <c r="R34" s="120">
        <v>2007</v>
      </c>
      <c r="S34" s="111">
        <v>3</v>
      </c>
      <c r="T34" s="148">
        <f t="shared" si="7"/>
        <v>67.088827391532973</v>
      </c>
      <c r="U34" s="149">
        <f t="shared" si="8"/>
        <v>34.723950066840629</v>
      </c>
      <c r="V34" s="82"/>
      <c r="W34" s="149"/>
      <c r="X34" s="149">
        <f t="shared" si="9"/>
        <v>64.462878737671446</v>
      </c>
      <c r="Y34" s="149">
        <f t="shared" si="10"/>
        <v>21.083467052824886</v>
      </c>
      <c r="Z34" s="82"/>
      <c r="AA34" s="82"/>
      <c r="AB34" s="82"/>
      <c r="AC34" s="150">
        <f t="shared" si="11"/>
        <v>-23.829877741428767</v>
      </c>
      <c r="AD34" s="150">
        <f t="shared" si="12"/>
        <v>-120.96631007287813</v>
      </c>
      <c r="AE34" s="150">
        <f t="shared" si="13"/>
        <v>-144.7961878143069</v>
      </c>
      <c r="AF34" s="116">
        <v>94868</v>
      </c>
      <c r="AG34" s="116">
        <f t="shared" si="14"/>
        <v>-13736.524745567669</v>
      </c>
      <c r="AH34" s="116">
        <v>1793747.446</v>
      </c>
      <c r="AI34" s="204">
        <f t="shared" si="15"/>
        <v>1807483.9707455677</v>
      </c>
      <c r="AJ34" s="117">
        <f t="shared" si="16"/>
        <v>19052.62017482784</v>
      </c>
      <c r="AK34" s="118"/>
      <c r="AL34" s="120">
        <v>2007</v>
      </c>
      <c r="AM34" s="111">
        <v>3</v>
      </c>
      <c r="AN34" s="149">
        <f t="shared" si="17"/>
        <v>67.088827391532973</v>
      </c>
      <c r="AO34" s="149">
        <f t="shared" si="47"/>
        <v>46.024503453365838</v>
      </c>
      <c r="AP34" s="149">
        <f t="shared" si="18"/>
        <v>34.723950066840629</v>
      </c>
      <c r="AQ34" s="82"/>
      <c r="AR34" s="149">
        <f t="shared" si="19"/>
        <v>64.462878737671446</v>
      </c>
      <c r="AS34" s="149">
        <v>26.46355394708036</v>
      </c>
      <c r="AT34" s="149">
        <f t="shared" si="20"/>
        <v>21.083467052824886</v>
      </c>
      <c r="AU34" s="82"/>
      <c r="AV34" s="118">
        <f t="shared" si="21"/>
        <v>-1.9534321343152923</v>
      </c>
      <c r="AW34" s="118">
        <f t="shared" si="22"/>
        <v>-5.0428016772458841</v>
      </c>
      <c r="AX34" s="118">
        <f t="shared" si="23"/>
        <v>-7.052198156573656</v>
      </c>
      <c r="AY34" s="150">
        <f t="shared" si="24"/>
        <v>-14.048431968134832</v>
      </c>
      <c r="AZ34" s="116">
        <v>382384</v>
      </c>
      <c r="BA34" s="152">
        <f t="shared" si="25"/>
        <v>-5371.8956097032697</v>
      </c>
      <c r="BB34" s="116">
        <v>438058.076</v>
      </c>
      <c r="BC34" s="201">
        <f t="shared" si="26"/>
        <v>443429.97160970327</v>
      </c>
      <c r="BD34" s="117">
        <f t="shared" si="27"/>
        <v>1159.6457268340287</v>
      </c>
      <c r="BE34" s="82"/>
      <c r="BF34" s="201">
        <v>13490.128000000001</v>
      </c>
      <c r="BG34" s="116">
        <v>8284</v>
      </c>
      <c r="BH34" s="82"/>
      <c r="BI34" s="151">
        <f t="shared" si="28"/>
        <v>3366379.86</v>
      </c>
      <c r="BJ34" s="204">
        <f t="shared" si="29"/>
        <v>3392531.3904273901</v>
      </c>
      <c r="BK34" s="116">
        <f t="shared" si="30"/>
        <v>-26151.530427389909</v>
      </c>
      <c r="BL34" s="153"/>
      <c r="BM34" s="151">
        <v>3366379.86</v>
      </c>
      <c r="BN34" s="154">
        <f t="shared" si="31"/>
        <v>0</v>
      </c>
      <c r="BO34" s="155">
        <v>6886.6346854108187</v>
      </c>
      <c r="BP34" s="155">
        <v>6940.1331151803706</v>
      </c>
      <c r="BQ34" s="229">
        <v>488828</v>
      </c>
      <c r="BR34" s="229">
        <f t="shared" si="32"/>
        <v>93731.62435056307</v>
      </c>
      <c r="BS34" s="29">
        <f t="shared" si="45"/>
        <v>2.7657713718696852E-2</v>
      </c>
    </row>
    <row r="35" spans="1:71" s="103" customFormat="1" x14ac:dyDescent="0.3">
      <c r="A35" s="120">
        <v>2007</v>
      </c>
      <c r="B35" s="111">
        <v>4</v>
      </c>
      <c r="C35" s="110">
        <f t="shared" ref="C35:D35" si="49">+C47</f>
        <v>117.42864691479581</v>
      </c>
      <c r="D35" s="110">
        <f t="shared" si="49"/>
        <v>67.088827391532973</v>
      </c>
      <c r="E35" s="111"/>
      <c r="F35" s="110">
        <v>98.292781190686057</v>
      </c>
      <c r="G35" s="112">
        <v>64.462878737671446</v>
      </c>
      <c r="H35" s="121"/>
      <c r="I35" s="113">
        <f t="shared" si="1"/>
        <v>-1545.6840806785938</v>
      </c>
      <c r="J35" s="113">
        <f t="shared" si="2"/>
        <v>-371.03754021781219</v>
      </c>
      <c r="K35" s="114">
        <f t="shared" si="3"/>
        <v>-1916.721620896406</v>
      </c>
      <c r="L35" s="115">
        <v>3287</v>
      </c>
      <c r="M35" s="115">
        <f t="shared" si="4"/>
        <v>-6300.2639678864862</v>
      </c>
      <c r="N35" s="116">
        <v>1127021.3259999999</v>
      </c>
      <c r="O35" s="206">
        <f t="shared" si="5"/>
        <v>1133321.5899678865</v>
      </c>
      <c r="P35" s="117">
        <f t="shared" si="6"/>
        <v>344789.04471186083</v>
      </c>
      <c r="Q35" s="111"/>
      <c r="R35" s="120">
        <v>2007</v>
      </c>
      <c r="S35" s="111">
        <v>4</v>
      </c>
      <c r="T35" s="148">
        <f t="shared" si="7"/>
        <v>117.42864691479581</v>
      </c>
      <c r="U35" s="149">
        <f t="shared" si="8"/>
        <v>67.088827391532973</v>
      </c>
      <c r="V35" s="82"/>
      <c r="W35" s="149"/>
      <c r="X35" s="149">
        <f t="shared" si="9"/>
        <v>98.292781190686057</v>
      </c>
      <c r="Y35" s="149">
        <f t="shared" si="10"/>
        <v>64.462878737671446</v>
      </c>
      <c r="Z35" s="82"/>
      <c r="AA35" s="82"/>
      <c r="AB35" s="82"/>
      <c r="AC35" s="150">
        <f t="shared" si="11"/>
        <v>-173.65356326041049</v>
      </c>
      <c r="AD35" s="150">
        <f t="shared" si="12"/>
        <v>-23.287395231685004</v>
      </c>
      <c r="AE35" s="150">
        <f t="shared" si="13"/>
        <v>-196.94095849209549</v>
      </c>
      <c r="AF35" s="116">
        <v>95330</v>
      </c>
      <c r="AG35" s="116">
        <f t="shared" si="14"/>
        <v>-18774.381573051465</v>
      </c>
      <c r="AH35" s="116">
        <v>1845605.541</v>
      </c>
      <c r="AI35" s="204">
        <f t="shared" si="15"/>
        <v>1864379.9225730514</v>
      </c>
      <c r="AJ35" s="117">
        <f t="shared" si="16"/>
        <v>19557.116569527443</v>
      </c>
      <c r="AK35" s="118"/>
      <c r="AL35" s="120">
        <v>2007</v>
      </c>
      <c r="AM35" s="111">
        <v>4</v>
      </c>
      <c r="AN35" s="149">
        <f t="shared" si="17"/>
        <v>117.42864691479581</v>
      </c>
      <c r="AO35" s="149">
        <f t="shared" si="47"/>
        <v>10.764282951672801</v>
      </c>
      <c r="AP35" s="149">
        <f t="shared" si="18"/>
        <v>67.088827391532973</v>
      </c>
      <c r="AQ35" s="82"/>
      <c r="AR35" s="149">
        <f t="shared" si="19"/>
        <v>98.292781190686057</v>
      </c>
      <c r="AS35" s="149">
        <v>20.901731767216205</v>
      </c>
      <c r="AT35" s="149">
        <f t="shared" si="20"/>
        <v>64.462878737671446</v>
      </c>
      <c r="AU35" s="82"/>
      <c r="AV35" s="118">
        <f t="shared" si="21"/>
        <v>-14.235089847796285</v>
      </c>
      <c r="AW35" s="118">
        <f t="shared" si="22"/>
        <v>2.6134285492424554</v>
      </c>
      <c r="AX35" s="118">
        <f t="shared" si="23"/>
        <v>-1.3576286292055175</v>
      </c>
      <c r="AY35" s="150">
        <f t="shared" si="24"/>
        <v>-12.979289927759348</v>
      </c>
      <c r="AZ35" s="116">
        <v>383089</v>
      </c>
      <c r="BA35" s="152">
        <f t="shared" si="25"/>
        <v>-4972.223199135401</v>
      </c>
      <c r="BB35" s="116">
        <v>460533.30800000002</v>
      </c>
      <c r="BC35" s="201">
        <f t="shared" si="26"/>
        <v>465505.53119913541</v>
      </c>
      <c r="BD35" s="117">
        <f t="shared" si="27"/>
        <v>1215.1367729147416</v>
      </c>
      <c r="BE35" s="82"/>
      <c r="BF35" s="201">
        <v>12943.496999999999</v>
      </c>
      <c r="BG35" s="116">
        <v>8309</v>
      </c>
      <c r="BH35" s="82"/>
      <c r="BI35" s="151">
        <f t="shared" si="28"/>
        <v>3446103.6719999998</v>
      </c>
      <c r="BJ35" s="204">
        <f t="shared" si="29"/>
        <v>3476150.5407400732</v>
      </c>
      <c r="BK35" s="116">
        <f t="shared" si="30"/>
        <v>-30046.868740073354</v>
      </c>
      <c r="BL35" s="153"/>
      <c r="BM35" s="151">
        <v>3446103.6720000003</v>
      </c>
      <c r="BN35" s="154">
        <f t="shared" si="31"/>
        <v>0</v>
      </c>
      <c r="BO35" s="155">
        <v>7032.6493515504626</v>
      </c>
      <c r="BP35" s="155">
        <v>7093.9676147466371</v>
      </c>
      <c r="BQ35" s="229">
        <v>490015</v>
      </c>
      <c r="BR35" s="229">
        <f t="shared" si="32"/>
        <v>93586.150944119974</v>
      </c>
      <c r="BS35" s="29">
        <f t="shared" si="45"/>
        <v>3.0153130728737487E-2</v>
      </c>
    </row>
    <row r="36" spans="1:71" s="103" customFormat="1" x14ac:dyDescent="0.3">
      <c r="A36" s="120">
        <v>2007</v>
      </c>
      <c r="B36" s="111">
        <v>5</v>
      </c>
      <c r="C36" s="110">
        <f t="shared" ref="C36:D36" si="50">+C48</f>
        <v>205.87235315982971</v>
      </c>
      <c r="D36" s="110">
        <f t="shared" si="50"/>
        <v>117.42864691479581</v>
      </c>
      <c r="E36" s="111"/>
      <c r="F36" s="110">
        <v>159.46407370713706</v>
      </c>
      <c r="G36" s="112">
        <v>98.292781190686057</v>
      </c>
      <c r="H36" s="121"/>
      <c r="I36" s="113">
        <f t="shared" si="1"/>
        <v>-3748.591247237533</v>
      </c>
      <c r="J36" s="113">
        <f t="shared" si="2"/>
        <v>-2703.8322085129507</v>
      </c>
      <c r="K36" s="114">
        <f t="shared" si="3"/>
        <v>-6452.4234557504842</v>
      </c>
      <c r="L36" s="115">
        <v>3280</v>
      </c>
      <c r="M36" s="115">
        <f t="shared" si="4"/>
        <v>-21163.94893486159</v>
      </c>
      <c r="N36" s="116">
        <v>1193916.4210000001</v>
      </c>
      <c r="O36" s="206">
        <f t="shared" si="5"/>
        <v>1215080.3699348618</v>
      </c>
      <c r="P36" s="117">
        <f t="shared" si="6"/>
        <v>370451.33229721396</v>
      </c>
      <c r="Q36" s="111"/>
      <c r="R36" s="120">
        <v>2007</v>
      </c>
      <c r="S36" s="111">
        <v>5</v>
      </c>
      <c r="T36" s="148">
        <f t="shared" si="7"/>
        <v>205.87235315982971</v>
      </c>
      <c r="U36" s="149">
        <f t="shared" si="8"/>
        <v>117.42864691479581</v>
      </c>
      <c r="V36" s="82"/>
      <c r="W36" s="149"/>
      <c r="X36" s="149">
        <f t="shared" si="9"/>
        <v>159.46407370713706</v>
      </c>
      <c r="Y36" s="149">
        <f t="shared" si="10"/>
        <v>98.292781190686057</v>
      </c>
      <c r="Z36" s="82"/>
      <c r="AA36" s="82"/>
      <c r="AB36" s="82"/>
      <c r="AC36" s="150">
        <f t="shared" si="11"/>
        <v>-421.14442105387928</v>
      </c>
      <c r="AD36" s="150">
        <f t="shared" si="12"/>
        <v>-169.70037382966157</v>
      </c>
      <c r="AE36" s="150">
        <f t="shared" si="13"/>
        <v>-590.84479488354089</v>
      </c>
      <c r="AF36" s="116">
        <v>96042</v>
      </c>
      <c r="AG36" s="116">
        <f t="shared" si="14"/>
        <v>-56745.915790205028</v>
      </c>
      <c r="AH36" s="116">
        <v>1969220.101</v>
      </c>
      <c r="AI36" s="204">
        <f t="shared" si="15"/>
        <v>2025966.0167902051</v>
      </c>
      <c r="AJ36" s="117">
        <f t="shared" si="16"/>
        <v>21094.58379448788</v>
      </c>
      <c r="AK36" s="118"/>
      <c r="AL36" s="120">
        <v>2007</v>
      </c>
      <c r="AM36" s="111">
        <v>5</v>
      </c>
      <c r="AN36" s="149">
        <f t="shared" si="17"/>
        <v>205.87235315982971</v>
      </c>
      <c r="AO36" s="149">
        <f t="shared" si="47"/>
        <v>1.2492833206498815</v>
      </c>
      <c r="AP36" s="149">
        <f t="shared" si="18"/>
        <v>117.42864691479581</v>
      </c>
      <c r="AQ36" s="82"/>
      <c r="AR36" s="149">
        <f t="shared" si="19"/>
        <v>159.46407370713706</v>
      </c>
      <c r="AS36" s="149">
        <v>1.245649417998286</v>
      </c>
      <c r="AT36" s="149">
        <f t="shared" si="20"/>
        <v>98.292781190686057</v>
      </c>
      <c r="AU36" s="82"/>
      <c r="AV36" s="118">
        <f t="shared" si="21"/>
        <v>-34.522923457723635</v>
      </c>
      <c r="AW36" s="118">
        <f t="shared" si="22"/>
        <v>-9.3681804048037325E-4</v>
      </c>
      <c r="AX36" s="118">
        <f t="shared" si="23"/>
        <v>-9.8933385896485699</v>
      </c>
      <c r="AY36" s="150">
        <f t="shared" si="24"/>
        <v>-44.417198865412686</v>
      </c>
      <c r="AZ36" s="116">
        <v>384793</v>
      </c>
      <c r="BA36" s="152">
        <f t="shared" si="25"/>
        <v>-17091.427203018742</v>
      </c>
      <c r="BB36" s="116">
        <v>489694.37800000003</v>
      </c>
      <c r="BC36" s="201">
        <f t="shared" si="26"/>
        <v>506785.80520301877</v>
      </c>
      <c r="BD36" s="117">
        <f t="shared" si="27"/>
        <v>1317.0348868171166</v>
      </c>
      <c r="BE36" s="82"/>
      <c r="BF36" s="201">
        <v>13770.901</v>
      </c>
      <c r="BG36" s="116">
        <v>8306</v>
      </c>
      <c r="BH36" s="82"/>
      <c r="BI36" s="151">
        <f t="shared" si="28"/>
        <v>3666601.801</v>
      </c>
      <c r="BJ36" s="204">
        <f t="shared" si="29"/>
        <v>3761603.0929280855</v>
      </c>
      <c r="BK36" s="116">
        <f t="shared" si="30"/>
        <v>-95001.291928085368</v>
      </c>
      <c r="BL36" s="153"/>
      <c r="BM36" s="151">
        <v>3666601.801</v>
      </c>
      <c r="BN36" s="154">
        <f t="shared" si="31"/>
        <v>0</v>
      </c>
      <c r="BO36" s="155">
        <v>7446.0711484684853</v>
      </c>
      <c r="BP36" s="155">
        <v>7638.9981193492677</v>
      </c>
      <c r="BQ36" s="229">
        <v>492421</v>
      </c>
      <c r="BR36" s="229">
        <f t="shared" si="32"/>
        <v>93540.905425495803</v>
      </c>
      <c r="BS36" s="29">
        <f t="shared" si="45"/>
        <v>3.1922428895948762E-2</v>
      </c>
    </row>
    <row r="37" spans="1:71" s="103" customFormat="1" x14ac:dyDescent="0.3">
      <c r="A37" s="120">
        <v>2007</v>
      </c>
      <c r="B37" s="111">
        <v>6</v>
      </c>
      <c r="C37" s="110">
        <f t="shared" ref="C37:D37" si="51">+C49</f>
        <v>273.79728737823223</v>
      </c>
      <c r="D37" s="110">
        <f t="shared" si="51"/>
        <v>205.87235315982971</v>
      </c>
      <c r="E37" s="111"/>
      <c r="F37" s="110">
        <v>252.77691374055595</v>
      </c>
      <c r="G37" s="112">
        <v>159.46407370713706</v>
      </c>
      <c r="H37" s="121"/>
      <c r="I37" s="113">
        <f t="shared" si="1"/>
        <v>-1697.9036835911827</v>
      </c>
      <c r="J37" s="113">
        <f t="shared" si="2"/>
        <v>-6557.3307492309887</v>
      </c>
      <c r="K37" s="114">
        <f t="shared" si="3"/>
        <v>-8255.2344328221716</v>
      </c>
      <c r="L37" s="115">
        <v>3292</v>
      </c>
      <c r="M37" s="115">
        <f t="shared" si="4"/>
        <v>-27176.231752850588</v>
      </c>
      <c r="N37" s="116">
        <v>1249481.3559999999</v>
      </c>
      <c r="O37" s="206">
        <f t="shared" si="5"/>
        <v>1276657.5877528505</v>
      </c>
      <c r="P37" s="117">
        <f t="shared" si="6"/>
        <v>387806.07161386713</v>
      </c>
      <c r="Q37" s="111"/>
      <c r="R37" s="120">
        <v>2007</v>
      </c>
      <c r="S37" s="111">
        <v>6</v>
      </c>
      <c r="T37" s="148">
        <f t="shared" si="7"/>
        <v>273.79728737823223</v>
      </c>
      <c r="U37" s="149">
        <f t="shared" si="8"/>
        <v>205.87235315982971</v>
      </c>
      <c r="V37" s="82"/>
      <c r="W37" s="149"/>
      <c r="X37" s="149">
        <f t="shared" si="9"/>
        <v>252.77691374055595</v>
      </c>
      <c r="Y37" s="149">
        <f t="shared" si="10"/>
        <v>159.46407370713706</v>
      </c>
      <c r="Z37" s="82"/>
      <c r="AA37" s="82"/>
      <c r="AB37" s="82"/>
      <c r="AC37" s="150">
        <f t="shared" si="11"/>
        <v>-190.7550374712666</v>
      </c>
      <c r="AD37" s="150">
        <f t="shared" si="12"/>
        <v>-411.55715061225612</v>
      </c>
      <c r="AE37" s="150">
        <f t="shared" si="13"/>
        <v>-602.31218808352276</v>
      </c>
      <c r="AF37" s="116">
        <v>96537</v>
      </c>
      <c r="AG37" s="116">
        <f t="shared" si="14"/>
        <v>-58145.411701019031</v>
      </c>
      <c r="AH37" s="116">
        <v>2108881.412</v>
      </c>
      <c r="AI37" s="204">
        <f t="shared" si="15"/>
        <v>2167026.8237010189</v>
      </c>
      <c r="AJ37" s="117">
        <f t="shared" si="16"/>
        <v>22447.629651853891</v>
      </c>
      <c r="AK37" s="118"/>
      <c r="AL37" s="120">
        <v>2007</v>
      </c>
      <c r="AM37" s="111">
        <v>6</v>
      </c>
      <c r="AN37" s="149">
        <f t="shared" si="17"/>
        <v>273.79728737823223</v>
      </c>
      <c r="AO37" s="149">
        <f t="shared" si="47"/>
        <v>0</v>
      </c>
      <c r="AP37" s="149">
        <f t="shared" si="18"/>
        <v>205.87235315982971</v>
      </c>
      <c r="AQ37" s="82"/>
      <c r="AR37" s="149">
        <f t="shared" si="19"/>
        <v>252.77691374055595</v>
      </c>
      <c r="AS37" s="149">
        <v>0</v>
      </c>
      <c r="AT37" s="149">
        <f t="shared" si="20"/>
        <v>159.46407370713706</v>
      </c>
      <c r="AU37" s="82"/>
      <c r="AV37" s="118">
        <f t="shared" si="21"/>
        <v>-15.636967340838247</v>
      </c>
      <c r="AW37" s="118">
        <f t="shared" si="22"/>
        <v>0</v>
      </c>
      <c r="AX37" s="118">
        <f t="shared" si="23"/>
        <v>-23.993313321071554</v>
      </c>
      <c r="AY37" s="150">
        <f t="shared" si="24"/>
        <v>-39.630280661909801</v>
      </c>
      <c r="AZ37" s="116">
        <v>385640</v>
      </c>
      <c r="BA37" s="152">
        <f t="shared" si="25"/>
        <v>-15283.021434458895</v>
      </c>
      <c r="BB37" s="116">
        <v>528315.929</v>
      </c>
      <c r="BC37" s="201">
        <f t="shared" si="26"/>
        <v>543598.95043445891</v>
      </c>
      <c r="BD37" s="117">
        <f t="shared" si="27"/>
        <v>1409.6020911587464</v>
      </c>
      <c r="BE37" s="82"/>
      <c r="BF37" s="201">
        <v>13471.851000000001</v>
      </c>
      <c r="BG37" s="116">
        <v>8301</v>
      </c>
      <c r="BH37" s="82"/>
      <c r="BI37" s="151">
        <f t="shared" si="28"/>
        <v>3900150.5479999995</v>
      </c>
      <c r="BJ37" s="204">
        <f t="shared" si="29"/>
        <v>4000755.2128883284</v>
      </c>
      <c r="BK37" s="116">
        <f t="shared" si="30"/>
        <v>-100604.66488832852</v>
      </c>
      <c r="BL37" s="153"/>
      <c r="BM37" s="151">
        <v>3900150.548</v>
      </c>
      <c r="BN37" s="154">
        <f t="shared" si="31"/>
        <v>0</v>
      </c>
      <c r="BO37" s="155">
        <v>7898.7191364400423</v>
      </c>
      <c r="BP37" s="155">
        <v>8102.4671666734066</v>
      </c>
      <c r="BQ37" s="229">
        <v>493770</v>
      </c>
      <c r="BR37" s="229">
        <f t="shared" si="32"/>
        <v>93347.49350735941</v>
      </c>
      <c r="BS37" s="29">
        <f t="shared" si="45"/>
        <v>3.2630859093162101E-2</v>
      </c>
    </row>
    <row r="38" spans="1:71" s="103" customFormat="1" x14ac:dyDescent="0.3">
      <c r="A38" s="120">
        <v>2007</v>
      </c>
      <c r="B38" s="111">
        <v>7</v>
      </c>
      <c r="C38" s="110">
        <f t="shared" ref="C38:D38" si="52">+C50</f>
        <v>323.21495100202412</v>
      </c>
      <c r="D38" s="110">
        <f t="shared" si="52"/>
        <v>273.79728737823223</v>
      </c>
      <c r="E38" s="111"/>
      <c r="F38" s="110">
        <v>307.41533338123122</v>
      </c>
      <c r="G38" s="112">
        <v>252.77691374055595</v>
      </c>
      <c r="H38" s="121"/>
      <c r="I38" s="113">
        <f t="shared" si="1"/>
        <v>-1276.2013378103763</v>
      </c>
      <c r="J38" s="113">
        <f t="shared" si="2"/>
        <v>-2970.106714582404</v>
      </c>
      <c r="K38" s="114">
        <f t="shared" si="3"/>
        <v>-4246.3080523927802</v>
      </c>
      <c r="L38" s="115">
        <v>3331</v>
      </c>
      <c r="M38" s="115">
        <f t="shared" si="4"/>
        <v>-14144.45212252035</v>
      </c>
      <c r="N38" s="116">
        <v>1315350.5689999999</v>
      </c>
      <c r="O38" s="206">
        <f t="shared" si="5"/>
        <v>1329495.0211225203</v>
      </c>
      <c r="P38" s="117">
        <f t="shared" si="6"/>
        <v>399127.89586386079</v>
      </c>
      <c r="Q38" s="111"/>
      <c r="R38" s="120">
        <v>2007</v>
      </c>
      <c r="S38" s="111">
        <v>7</v>
      </c>
      <c r="T38" s="148">
        <f t="shared" si="7"/>
        <v>323.21495100202412</v>
      </c>
      <c r="U38" s="149">
        <f t="shared" si="8"/>
        <v>273.79728737823223</v>
      </c>
      <c r="V38" s="82"/>
      <c r="W38" s="149"/>
      <c r="X38" s="149">
        <f t="shared" si="9"/>
        <v>307.41533338123122</v>
      </c>
      <c r="Y38" s="149">
        <f t="shared" si="10"/>
        <v>252.77691374055595</v>
      </c>
      <c r="Z38" s="82"/>
      <c r="AA38" s="82"/>
      <c r="AB38" s="82"/>
      <c r="AC38" s="150">
        <f t="shared" si="11"/>
        <v>-143.37788201271979</v>
      </c>
      <c r="AD38" s="150">
        <f t="shared" si="12"/>
        <v>-186.41253632222487</v>
      </c>
      <c r="AE38" s="150">
        <f t="shared" si="13"/>
        <v>-329.79041833494466</v>
      </c>
      <c r="AF38" s="116">
        <v>96899</v>
      </c>
      <c r="AG38" s="116">
        <f t="shared" si="14"/>
        <v>-31956.361746237802</v>
      </c>
      <c r="AH38" s="116">
        <v>2249370.156</v>
      </c>
      <c r="AI38" s="204">
        <f t="shared" si="15"/>
        <v>2281326.5177462376</v>
      </c>
      <c r="AJ38" s="117">
        <f t="shared" si="16"/>
        <v>23543.344283699909</v>
      </c>
      <c r="AK38" s="118"/>
      <c r="AL38" s="120">
        <v>2007</v>
      </c>
      <c r="AM38" s="111">
        <v>7</v>
      </c>
      <c r="AN38" s="149">
        <f t="shared" si="17"/>
        <v>323.21495100202412</v>
      </c>
      <c r="AO38" s="149">
        <f t="shared" si="47"/>
        <v>0</v>
      </c>
      <c r="AP38" s="149">
        <f t="shared" si="18"/>
        <v>273.79728737823223</v>
      </c>
      <c r="AQ38" s="82"/>
      <c r="AR38" s="149">
        <f t="shared" si="19"/>
        <v>307.41533338123122</v>
      </c>
      <c r="AS38" s="149">
        <v>0</v>
      </c>
      <c r="AT38" s="149">
        <f t="shared" si="20"/>
        <v>252.77691374055595</v>
      </c>
      <c r="AU38" s="82"/>
      <c r="AV38" s="118">
        <f t="shared" si="21"/>
        <v>-11.753268947191867</v>
      </c>
      <c r="AW38" s="118">
        <f t="shared" si="22"/>
        <v>0</v>
      </c>
      <c r="AX38" s="118">
        <f t="shared" si="23"/>
        <v>-10.867638636094634</v>
      </c>
      <c r="AY38" s="150">
        <f t="shared" si="24"/>
        <v>-22.620907583286503</v>
      </c>
      <c r="AZ38" s="116">
        <v>386455</v>
      </c>
      <c r="BA38" s="152">
        <f t="shared" si="25"/>
        <v>-8741.9628400989841</v>
      </c>
      <c r="BB38" s="116">
        <v>571207.55700000003</v>
      </c>
      <c r="BC38" s="201">
        <f t="shared" si="26"/>
        <v>579949.51984009903</v>
      </c>
      <c r="BD38" s="117">
        <f t="shared" si="27"/>
        <v>1500.6909467857811</v>
      </c>
      <c r="BE38" s="82"/>
      <c r="BF38" s="201">
        <v>14007.861999999999</v>
      </c>
      <c r="BG38" s="116">
        <v>8310</v>
      </c>
      <c r="BH38" s="82"/>
      <c r="BI38" s="151">
        <f t="shared" si="28"/>
        <v>4149936.1440000003</v>
      </c>
      <c r="BJ38" s="204">
        <f t="shared" si="29"/>
        <v>4204778.9207088575</v>
      </c>
      <c r="BK38" s="116">
        <f t="shared" si="30"/>
        <v>-54842.776708857135</v>
      </c>
      <c r="BL38" s="153"/>
      <c r="BM38" s="151">
        <v>4149936.1439999999</v>
      </c>
      <c r="BN38" s="154">
        <f t="shared" si="31"/>
        <v>0</v>
      </c>
      <c r="BO38" s="155">
        <v>8383.7940666067352</v>
      </c>
      <c r="BP38" s="155">
        <v>8494.5886740449041</v>
      </c>
      <c r="BQ38" s="229">
        <v>494995</v>
      </c>
      <c r="BR38" s="229">
        <f t="shared" si="32"/>
        <v>93282.188634743405</v>
      </c>
      <c r="BS38" s="29">
        <f t="shared" si="45"/>
        <v>3.3571579208923508E-2</v>
      </c>
    </row>
    <row r="39" spans="1:71" s="103" customFormat="1" x14ac:dyDescent="0.3">
      <c r="A39" s="120">
        <v>2007</v>
      </c>
      <c r="B39" s="111">
        <v>8</v>
      </c>
      <c r="C39" s="110">
        <f t="shared" ref="C39:D39" si="53">+C51</f>
        <v>329.73144935858772</v>
      </c>
      <c r="D39" s="110">
        <f t="shared" si="53"/>
        <v>323.21495100202412</v>
      </c>
      <c r="E39" s="111"/>
      <c r="F39" s="110">
        <v>356.8452143778851</v>
      </c>
      <c r="G39" s="112">
        <v>307.41533338123122</v>
      </c>
      <c r="H39" s="121"/>
      <c r="I39" s="113">
        <f t="shared" si="1"/>
        <v>2190.092445349128</v>
      </c>
      <c r="J39" s="113">
        <f t="shared" si="2"/>
        <v>-2232.4317917566295</v>
      </c>
      <c r="K39" s="114">
        <f t="shared" si="3"/>
        <v>-42.33934640750158</v>
      </c>
      <c r="L39" s="115">
        <v>3357</v>
      </c>
      <c r="M39" s="115">
        <f t="shared" si="4"/>
        <v>-142.1331858899828</v>
      </c>
      <c r="N39" s="116">
        <v>1321226.807</v>
      </c>
      <c r="O39" s="206">
        <f t="shared" si="5"/>
        <v>1321368.9401858901</v>
      </c>
      <c r="P39" s="117">
        <f t="shared" si="6"/>
        <v>393616.00839615433</v>
      </c>
      <c r="Q39" s="111"/>
      <c r="R39" s="120">
        <v>2007</v>
      </c>
      <c r="S39" s="111">
        <v>8</v>
      </c>
      <c r="T39" s="148">
        <f t="shared" si="7"/>
        <v>329.73144935858772</v>
      </c>
      <c r="U39" s="149">
        <f t="shared" si="8"/>
        <v>323.21495100202412</v>
      </c>
      <c r="V39" s="82"/>
      <c r="W39" s="149"/>
      <c r="X39" s="149">
        <f t="shared" si="9"/>
        <v>356.8452143778851</v>
      </c>
      <c r="Y39" s="149">
        <f t="shared" si="10"/>
        <v>307.41533338123122</v>
      </c>
      <c r="Z39" s="82"/>
      <c r="AA39" s="82"/>
      <c r="AB39" s="82"/>
      <c r="AC39" s="150">
        <f t="shared" si="11"/>
        <v>246.0511573863225</v>
      </c>
      <c r="AD39" s="150">
        <f t="shared" si="12"/>
        <v>-140.11391254884029</v>
      </c>
      <c r="AE39" s="150">
        <f t="shared" si="13"/>
        <v>105.93724483748221</v>
      </c>
      <c r="AF39" s="116">
        <v>97240</v>
      </c>
      <c r="AG39" s="116">
        <f t="shared" si="14"/>
        <v>10301.337687996769</v>
      </c>
      <c r="AH39" s="116">
        <v>2231507.719</v>
      </c>
      <c r="AI39" s="204">
        <f t="shared" si="15"/>
        <v>2221206.3813120034</v>
      </c>
      <c r="AJ39" s="117">
        <f t="shared" si="16"/>
        <v>22842.517290333231</v>
      </c>
      <c r="AK39" s="118"/>
      <c r="AL39" s="120">
        <v>2007</v>
      </c>
      <c r="AM39" s="111">
        <v>8</v>
      </c>
      <c r="AN39" s="149">
        <f t="shared" si="17"/>
        <v>329.73144935858772</v>
      </c>
      <c r="AO39" s="149">
        <f t="shared" si="47"/>
        <v>0</v>
      </c>
      <c r="AP39" s="149">
        <f t="shared" si="18"/>
        <v>323.21495100202412</v>
      </c>
      <c r="AQ39" s="82"/>
      <c r="AR39" s="149">
        <f t="shared" si="19"/>
        <v>356.8452143778851</v>
      </c>
      <c r="AS39" s="149">
        <v>0</v>
      </c>
      <c r="AT39" s="149">
        <f t="shared" si="20"/>
        <v>307.41533338123122</v>
      </c>
      <c r="AU39" s="82"/>
      <c r="AV39" s="118">
        <f t="shared" si="21"/>
        <v>20.169815503849659</v>
      </c>
      <c r="AW39" s="118">
        <f t="shared" si="22"/>
        <v>0</v>
      </c>
      <c r="AX39" s="118">
        <f t="shared" si="23"/>
        <v>-8.1684815812927596</v>
      </c>
      <c r="AY39" s="150">
        <f t="shared" si="24"/>
        <v>12.001333922556899</v>
      </c>
      <c r="AZ39" s="116">
        <v>386424</v>
      </c>
      <c r="BA39" s="152">
        <f t="shared" si="25"/>
        <v>4637.6034596901272</v>
      </c>
      <c r="BB39" s="116">
        <v>571648.897</v>
      </c>
      <c r="BC39" s="201">
        <f t="shared" si="26"/>
        <v>567011.29354030988</v>
      </c>
      <c r="BD39" s="117">
        <f t="shared" si="27"/>
        <v>1467.329393464976</v>
      </c>
      <c r="BE39" s="82"/>
      <c r="BF39" s="201">
        <v>13929.114</v>
      </c>
      <c r="BG39" s="116">
        <v>8324</v>
      </c>
      <c r="BH39" s="82"/>
      <c r="BI39" s="151">
        <f t="shared" si="28"/>
        <v>4138312.537</v>
      </c>
      <c r="BJ39" s="204">
        <f t="shared" si="29"/>
        <v>4123515.7290382031</v>
      </c>
      <c r="BK39" s="116">
        <f t="shared" si="30"/>
        <v>14796.807961796912</v>
      </c>
      <c r="BL39" s="153"/>
      <c r="BM39" s="151">
        <v>4138312.537</v>
      </c>
      <c r="BN39" s="154">
        <f t="shared" si="31"/>
        <v>0</v>
      </c>
      <c r="BO39" s="155">
        <v>8354.4045806458125</v>
      </c>
      <c r="BP39" s="155">
        <v>8324.5328589936362</v>
      </c>
      <c r="BQ39" s="229">
        <v>495345</v>
      </c>
      <c r="BR39" s="229">
        <f t="shared" si="32"/>
        <v>93047.906297696114</v>
      </c>
      <c r="BS39" s="29">
        <f t="shared" si="45"/>
        <v>3.1627023548449484E-2</v>
      </c>
    </row>
    <row r="40" spans="1:71" s="103" customFormat="1" x14ac:dyDescent="0.3">
      <c r="A40" s="120">
        <v>2007</v>
      </c>
      <c r="B40" s="111">
        <v>9</v>
      </c>
      <c r="C40" s="110">
        <f t="shared" ref="C40:D40" si="54">+C52</f>
        <v>278.21093356333773</v>
      </c>
      <c r="D40" s="110">
        <f t="shared" si="54"/>
        <v>329.73144935858772</v>
      </c>
      <c r="E40" s="111"/>
      <c r="F40" s="110">
        <v>302.41912358362555</v>
      </c>
      <c r="G40" s="112">
        <v>356.8452143778851</v>
      </c>
      <c r="H40" s="121"/>
      <c r="I40" s="113">
        <f t="shared" si="1"/>
        <v>1955.3969742407396</v>
      </c>
      <c r="J40" s="113">
        <f t="shared" si="2"/>
        <v>3831.0820221141907</v>
      </c>
      <c r="K40" s="114">
        <f t="shared" si="3"/>
        <v>5786.4789963549301</v>
      </c>
      <c r="L40" s="115">
        <v>3365</v>
      </c>
      <c r="M40" s="115">
        <f t="shared" si="4"/>
        <v>19471.501822734343</v>
      </c>
      <c r="N40" s="116">
        <v>1368569.2879999999</v>
      </c>
      <c r="O40" s="206">
        <f t="shared" si="5"/>
        <v>1349097.7861772657</v>
      </c>
      <c r="P40" s="117">
        <f t="shared" si="6"/>
        <v>400920.59024584421</v>
      </c>
      <c r="Q40" s="111"/>
      <c r="R40" s="120">
        <v>2007</v>
      </c>
      <c r="S40" s="111">
        <v>9</v>
      </c>
      <c r="T40" s="148">
        <f t="shared" si="7"/>
        <v>278.21093356333773</v>
      </c>
      <c r="U40" s="149">
        <f t="shared" si="8"/>
        <v>329.73144935858772</v>
      </c>
      <c r="V40" s="82"/>
      <c r="W40" s="149"/>
      <c r="X40" s="149">
        <f t="shared" si="9"/>
        <v>302.41912358362555</v>
      </c>
      <c r="Y40" s="149">
        <f t="shared" si="10"/>
        <v>356.8452143778851</v>
      </c>
      <c r="Z40" s="82"/>
      <c r="AA40" s="82"/>
      <c r="AB40" s="82"/>
      <c r="AC40" s="150">
        <f t="shared" si="11"/>
        <v>219.68373512422636</v>
      </c>
      <c r="AD40" s="150">
        <f t="shared" si="12"/>
        <v>240.44985087385831</v>
      </c>
      <c r="AE40" s="150">
        <f t="shared" si="13"/>
        <v>460.13358599808464</v>
      </c>
      <c r="AF40" s="116">
        <v>97591</v>
      </c>
      <c r="AG40" s="116">
        <f t="shared" si="14"/>
        <v>44904.896791139079</v>
      </c>
      <c r="AH40" s="116">
        <v>2341699.2209999999</v>
      </c>
      <c r="AI40" s="204">
        <f t="shared" si="15"/>
        <v>2296794.3242088608</v>
      </c>
      <c r="AJ40" s="117">
        <f t="shared" si="16"/>
        <v>23534.898957986501</v>
      </c>
      <c r="AK40" s="118"/>
      <c r="AL40" s="120">
        <v>2007</v>
      </c>
      <c r="AM40" s="111">
        <v>9</v>
      </c>
      <c r="AN40" s="149">
        <f t="shared" si="17"/>
        <v>278.21093356333773</v>
      </c>
      <c r="AO40" s="149">
        <f t="shared" si="47"/>
        <v>0</v>
      </c>
      <c r="AP40" s="149">
        <f t="shared" si="18"/>
        <v>329.73144935858772</v>
      </c>
      <c r="AQ40" s="82"/>
      <c r="AR40" s="149">
        <f t="shared" si="19"/>
        <v>302.41912358362555</v>
      </c>
      <c r="AS40" s="149">
        <v>0</v>
      </c>
      <c r="AT40" s="149">
        <f t="shared" si="20"/>
        <v>356.8452143778851</v>
      </c>
      <c r="AU40" s="82"/>
      <c r="AV40" s="118">
        <f t="shared" si="21"/>
        <v>18.008370510101621</v>
      </c>
      <c r="AW40" s="118">
        <f t="shared" si="22"/>
        <v>0</v>
      </c>
      <c r="AX40" s="118">
        <f t="shared" si="23"/>
        <v>14.017952552734988</v>
      </c>
      <c r="AY40" s="150">
        <f t="shared" si="24"/>
        <v>32.02632306283661</v>
      </c>
      <c r="AZ40" s="116">
        <v>387418</v>
      </c>
      <c r="BA40" s="152">
        <f t="shared" si="25"/>
        <v>12407.574028358034</v>
      </c>
      <c r="BB40" s="116">
        <v>594716.84400000004</v>
      </c>
      <c r="BC40" s="201">
        <f t="shared" si="26"/>
        <v>582309.26997164206</v>
      </c>
      <c r="BD40" s="117">
        <f t="shared" si="27"/>
        <v>1503.0516650533584</v>
      </c>
      <c r="BE40" s="82"/>
      <c r="BF40" s="201">
        <v>13799.607</v>
      </c>
      <c r="BG40" s="116">
        <v>8340</v>
      </c>
      <c r="BH40" s="82"/>
      <c r="BI40" s="151">
        <f t="shared" si="28"/>
        <v>4318784.96</v>
      </c>
      <c r="BJ40" s="204">
        <f t="shared" si="29"/>
        <v>4242000.9873577682</v>
      </c>
      <c r="BK40" s="116">
        <f t="shared" si="30"/>
        <v>76783.972642231456</v>
      </c>
      <c r="BL40" s="153"/>
      <c r="BM40" s="151">
        <v>4318784.96</v>
      </c>
      <c r="BN40" s="154">
        <f t="shared" si="31"/>
        <v>0</v>
      </c>
      <c r="BO40" s="155">
        <v>8694.7115644012447</v>
      </c>
      <c r="BP40" s="155">
        <v>8540.1276939199797</v>
      </c>
      <c r="BQ40" s="229">
        <v>496714</v>
      </c>
      <c r="BR40" s="229">
        <f t="shared" si="32"/>
        <v>93118.686578225301</v>
      </c>
      <c r="BS40" s="29">
        <f t="shared" si="45"/>
        <v>3.0745095435133596E-2</v>
      </c>
    </row>
    <row r="41" spans="1:71" s="103" customFormat="1" x14ac:dyDescent="0.3">
      <c r="A41" s="120">
        <v>2007</v>
      </c>
      <c r="B41" s="111">
        <v>10</v>
      </c>
      <c r="C41" s="110">
        <f t="shared" ref="C41:D41" si="55">+C53</f>
        <v>198.83661390818892</v>
      </c>
      <c r="D41" s="110">
        <f t="shared" si="55"/>
        <v>278.21093356333773</v>
      </c>
      <c r="E41" s="111"/>
      <c r="F41" s="110">
        <v>248.59604390682949</v>
      </c>
      <c r="G41" s="112">
        <v>302.41912358362555</v>
      </c>
      <c r="H41" s="121"/>
      <c r="I41" s="113">
        <f t="shared" si="1"/>
        <v>4019.2777228592181</v>
      </c>
      <c r="J41" s="113">
        <f t="shared" si="2"/>
        <v>3420.5342381864521</v>
      </c>
      <c r="K41" s="114">
        <f t="shared" si="3"/>
        <v>7439.8119610456706</v>
      </c>
      <c r="L41" s="115">
        <v>3359</v>
      </c>
      <c r="M41" s="115">
        <f t="shared" si="4"/>
        <v>24990.328377152411</v>
      </c>
      <c r="N41" s="116">
        <v>1352592.121</v>
      </c>
      <c r="O41" s="206">
        <f t="shared" si="5"/>
        <v>1327601.7926228477</v>
      </c>
      <c r="P41" s="117">
        <f t="shared" si="6"/>
        <v>395237.21126015112</v>
      </c>
      <c r="Q41" s="111"/>
      <c r="R41" s="120">
        <v>2007</v>
      </c>
      <c r="S41" s="111">
        <v>10</v>
      </c>
      <c r="T41" s="148">
        <f t="shared" si="7"/>
        <v>198.83661390818892</v>
      </c>
      <c r="U41" s="149">
        <f t="shared" si="8"/>
        <v>278.21093356333773</v>
      </c>
      <c r="V41" s="82"/>
      <c r="W41" s="149"/>
      <c r="X41" s="149">
        <f t="shared" si="9"/>
        <v>248.59604390682949</v>
      </c>
      <c r="Y41" s="149">
        <f t="shared" si="10"/>
        <v>302.41912358362555</v>
      </c>
      <c r="Z41" s="82"/>
      <c r="AA41" s="82"/>
      <c r="AB41" s="82"/>
      <c r="AC41" s="150">
        <f t="shared" si="11"/>
        <v>451.55533852769526</v>
      </c>
      <c r="AD41" s="150">
        <f t="shared" si="12"/>
        <v>214.68267782661013</v>
      </c>
      <c r="AE41" s="150">
        <f t="shared" si="13"/>
        <v>666.23801635430539</v>
      </c>
      <c r="AF41" s="116">
        <v>97769</v>
      </c>
      <c r="AG41" s="116">
        <f t="shared" si="14"/>
        <v>65137.424620944083</v>
      </c>
      <c r="AH41" s="116">
        <v>2186341.2450000001</v>
      </c>
      <c r="AI41" s="204">
        <f t="shared" si="15"/>
        <v>2121203.820379056</v>
      </c>
      <c r="AJ41" s="117">
        <f t="shared" si="16"/>
        <v>21696.077697215438</v>
      </c>
      <c r="AK41" s="118"/>
      <c r="AL41" s="120">
        <v>2007</v>
      </c>
      <c r="AM41" s="111">
        <v>10</v>
      </c>
      <c r="AN41" s="149">
        <f t="shared" si="17"/>
        <v>198.83661390818892</v>
      </c>
      <c r="AO41" s="149">
        <f t="shared" si="47"/>
        <v>3.8389772083761713</v>
      </c>
      <c r="AP41" s="149">
        <f t="shared" si="18"/>
        <v>278.21093356333773</v>
      </c>
      <c r="AQ41" s="82"/>
      <c r="AR41" s="149">
        <f t="shared" si="19"/>
        <v>248.59604390682949</v>
      </c>
      <c r="AS41" s="149">
        <v>0</v>
      </c>
      <c r="AT41" s="149">
        <f t="shared" si="20"/>
        <v>302.41912358362555</v>
      </c>
      <c r="AU41" s="82"/>
      <c r="AV41" s="118">
        <f t="shared" si="21"/>
        <v>37.015830222582295</v>
      </c>
      <c r="AW41" s="118">
        <f t="shared" si="22"/>
        <v>-0.98968614479002814</v>
      </c>
      <c r="AX41" s="118">
        <f t="shared" si="23"/>
        <v>12.515755700120069</v>
      </c>
      <c r="AY41" s="150">
        <f t="shared" si="24"/>
        <v>48.541899777912334</v>
      </c>
      <c r="AZ41" s="116">
        <v>387536</v>
      </c>
      <c r="BA41" s="152">
        <f t="shared" si="25"/>
        <v>18811.733672333037</v>
      </c>
      <c r="BB41" s="116">
        <v>539934.75300000003</v>
      </c>
      <c r="BC41" s="201">
        <f t="shared" si="26"/>
        <v>521123.01932766696</v>
      </c>
      <c r="BD41" s="117">
        <f t="shared" si="27"/>
        <v>1344.7086704916885</v>
      </c>
      <c r="BE41" s="82"/>
      <c r="BF41" s="201">
        <v>13911.909</v>
      </c>
      <c r="BG41" s="116">
        <v>8356</v>
      </c>
      <c r="BH41" s="82"/>
      <c r="BI41" s="151">
        <f t="shared" si="28"/>
        <v>4092780.0279999999</v>
      </c>
      <c r="BJ41" s="204">
        <f t="shared" si="29"/>
        <v>3983840.541329571</v>
      </c>
      <c r="BK41" s="116">
        <f t="shared" si="30"/>
        <v>108939.48667042953</v>
      </c>
      <c r="BL41" s="153"/>
      <c r="BM41" s="151">
        <v>4092780.0279999999</v>
      </c>
      <c r="BN41" s="154">
        <f t="shared" si="31"/>
        <v>0</v>
      </c>
      <c r="BO41" s="155">
        <v>8234.638501468753</v>
      </c>
      <c r="BP41" s="155">
        <v>8015.4531836335982</v>
      </c>
      <c r="BQ41" s="229">
        <v>497020</v>
      </c>
      <c r="BR41" s="229">
        <f t="shared" si="32"/>
        <v>92981.666392354935</v>
      </c>
      <c r="BS41" s="29">
        <f t="shared" si="45"/>
        <v>3.0319614257225513E-2</v>
      </c>
    </row>
    <row r="42" spans="1:71" s="103" customFormat="1" x14ac:dyDescent="0.3">
      <c r="A42" s="120">
        <v>2007</v>
      </c>
      <c r="B42" s="111">
        <v>11</v>
      </c>
      <c r="C42" s="110">
        <f t="shared" ref="C42:D42" si="56">+C54</f>
        <v>75.667245198869992</v>
      </c>
      <c r="D42" s="110">
        <f t="shared" si="56"/>
        <v>198.83661390818892</v>
      </c>
      <c r="E42" s="111"/>
      <c r="F42" s="110">
        <v>87.50248877340529</v>
      </c>
      <c r="G42" s="112">
        <v>248.59604390682949</v>
      </c>
      <c r="H42" s="121"/>
      <c r="I42" s="113">
        <f t="shared" si="1"/>
        <v>955.98222980130629</v>
      </c>
      <c r="J42" s="113">
        <f t="shared" si="2"/>
        <v>7030.8368300294978</v>
      </c>
      <c r="K42" s="114">
        <f t="shared" si="3"/>
        <v>7986.8190598308038</v>
      </c>
      <c r="L42" s="115">
        <v>3362</v>
      </c>
      <c r="M42" s="115">
        <f t="shared" si="4"/>
        <v>26851.685679151164</v>
      </c>
      <c r="N42" s="116">
        <v>1261529.121</v>
      </c>
      <c r="O42" s="206">
        <f t="shared" si="5"/>
        <v>1234677.4353208488</v>
      </c>
      <c r="P42" s="117">
        <f t="shared" si="6"/>
        <v>367244.92424772424</v>
      </c>
      <c r="Q42" s="111"/>
      <c r="R42" s="120">
        <v>2007</v>
      </c>
      <c r="S42" s="111">
        <v>11</v>
      </c>
      <c r="T42" s="148">
        <f t="shared" si="7"/>
        <v>75.667245198869992</v>
      </c>
      <c r="U42" s="149">
        <f t="shared" si="8"/>
        <v>198.83661390818892</v>
      </c>
      <c r="V42" s="82"/>
      <c r="W42" s="149"/>
      <c r="X42" s="149">
        <f t="shared" si="9"/>
        <v>87.50248877340529</v>
      </c>
      <c r="Y42" s="149">
        <f t="shared" si="10"/>
        <v>248.59604390682949</v>
      </c>
      <c r="Z42" s="82"/>
      <c r="AA42" s="82"/>
      <c r="AB42" s="82"/>
      <c r="AC42" s="150">
        <f t="shared" si="11"/>
        <v>107.40210285775022</v>
      </c>
      <c r="AD42" s="150">
        <f t="shared" si="12"/>
        <v>441.27576949294399</v>
      </c>
      <c r="AE42" s="150">
        <f t="shared" si="13"/>
        <v>548.6778723506942</v>
      </c>
      <c r="AF42" s="116">
        <v>97931</v>
      </c>
      <c r="AG42" s="116">
        <f t="shared" si="14"/>
        <v>53732.572717175834</v>
      </c>
      <c r="AH42" s="116">
        <v>2053565.51</v>
      </c>
      <c r="AI42" s="204">
        <f t="shared" si="15"/>
        <v>1999832.9372828242</v>
      </c>
      <c r="AJ42" s="117">
        <f t="shared" si="16"/>
        <v>20420.836479590977</v>
      </c>
      <c r="AK42" s="118"/>
      <c r="AL42" s="120">
        <v>2007</v>
      </c>
      <c r="AM42" s="111">
        <v>11</v>
      </c>
      <c r="AN42" s="149">
        <f t="shared" si="17"/>
        <v>75.667245198869992</v>
      </c>
      <c r="AO42" s="149">
        <f t="shared" si="47"/>
        <v>28.935219572893278</v>
      </c>
      <c r="AP42" s="149">
        <f t="shared" si="18"/>
        <v>198.83661390818892</v>
      </c>
      <c r="AQ42" s="82"/>
      <c r="AR42" s="149">
        <f t="shared" si="19"/>
        <v>87.50248877340529</v>
      </c>
      <c r="AS42" s="149">
        <v>22.370387759015589</v>
      </c>
      <c r="AT42" s="149">
        <f t="shared" si="20"/>
        <v>248.59604390682949</v>
      </c>
      <c r="AU42" s="82"/>
      <c r="AV42" s="118">
        <f t="shared" si="21"/>
        <v>8.8041878054044282</v>
      </c>
      <c r="AW42" s="118">
        <f t="shared" si="22"/>
        <v>-1.6924099145198419</v>
      </c>
      <c r="AX42" s="118">
        <f t="shared" si="23"/>
        <v>25.725874967037576</v>
      </c>
      <c r="AY42" s="150">
        <f t="shared" si="24"/>
        <v>32.837652857922166</v>
      </c>
      <c r="AZ42" s="116">
        <v>387875</v>
      </c>
      <c r="BA42" s="152">
        <f t="shared" si="25"/>
        <v>12736.904602266559</v>
      </c>
      <c r="BB42" s="116">
        <v>495280.36700000003</v>
      </c>
      <c r="BC42" s="201">
        <f t="shared" si="26"/>
        <v>482543.46239773347</v>
      </c>
      <c r="BD42" s="117">
        <f t="shared" si="27"/>
        <v>1244.0695131104956</v>
      </c>
      <c r="BE42" s="82"/>
      <c r="BF42" s="201">
        <v>13487.687</v>
      </c>
      <c r="BG42" s="116">
        <v>8366</v>
      </c>
      <c r="BH42" s="82"/>
      <c r="BI42" s="151">
        <f t="shared" si="28"/>
        <v>3823862.6850000005</v>
      </c>
      <c r="BJ42" s="204">
        <f t="shared" si="29"/>
        <v>3730541.5220014062</v>
      </c>
      <c r="BK42" s="116">
        <f t="shared" si="30"/>
        <v>93321.162998593558</v>
      </c>
      <c r="BL42" s="153"/>
      <c r="BM42" s="151">
        <v>3823862.6849999996</v>
      </c>
      <c r="BN42" s="154">
        <f t="shared" si="31"/>
        <v>0</v>
      </c>
      <c r="BO42" s="155">
        <v>7685.6309016067253</v>
      </c>
      <c r="BP42" s="155">
        <v>7498.0634931510331</v>
      </c>
      <c r="BQ42" s="229">
        <v>497534</v>
      </c>
      <c r="BR42" s="229">
        <f t="shared" si="32"/>
        <v>92853.963827587446</v>
      </c>
      <c r="BS42" s="29">
        <f t="shared" si="45"/>
        <v>2.9202531148056377E-2</v>
      </c>
    </row>
    <row r="43" spans="1:71" s="103" customFormat="1" x14ac:dyDescent="0.3">
      <c r="A43" s="120">
        <v>2007</v>
      </c>
      <c r="B43" s="111">
        <v>12</v>
      </c>
      <c r="C43" s="110">
        <f t="shared" ref="C43:D43" si="57">+C55</f>
        <v>42.449672857488302</v>
      </c>
      <c r="D43" s="110">
        <f t="shared" si="57"/>
        <v>75.667245198869992</v>
      </c>
      <c r="E43" s="111"/>
      <c r="F43" s="110">
        <v>73.851029946947065</v>
      </c>
      <c r="G43" s="112">
        <v>87.50248877340529</v>
      </c>
      <c r="H43" s="121"/>
      <c r="I43" s="113">
        <f t="shared" si="1"/>
        <v>2536.4192278861929</v>
      </c>
      <c r="J43" s="113">
        <f t="shared" si="2"/>
        <v>1672.2793331532553</v>
      </c>
      <c r="K43" s="114">
        <f t="shared" si="3"/>
        <v>4208.6985610394477</v>
      </c>
      <c r="L43" s="115">
        <v>3346</v>
      </c>
      <c r="M43" s="115">
        <f t="shared" si="4"/>
        <v>14082.305385237993</v>
      </c>
      <c r="N43" s="116">
        <v>1230711.7890000001</v>
      </c>
      <c r="O43" s="206">
        <f t="shared" si="5"/>
        <v>1216629.4836147621</v>
      </c>
      <c r="P43" s="117">
        <f t="shared" si="6"/>
        <v>363607.13796017994</v>
      </c>
      <c r="Q43" s="111"/>
      <c r="R43" s="120">
        <v>2007</v>
      </c>
      <c r="S43" s="111">
        <v>12</v>
      </c>
      <c r="T43" s="148">
        <f t="shared" si="7"/>
        <v>42.449672857488302</v>
      </c>
      <c r="U43" s="149">
        <f t="shared" si="8"/>
        <v>75.667245198869992</v>
      </c>
      <c r="V43" s="82"/>
      <c r="W43" s="149"/>
      <c r="X43" s="149">
        <f t="shared" si="9"/>
        <v>73.851029946947065</v>
      </c>
      <c r="Y43" s="149">
        <f t="shared" si="10"/>
        <v>87.50248877340529</v>
      </c>
      <c r="Z43" s="82"/>
      <c r="AA43" s="82"/>
      <c r="AB43" s="82"/>
      <c r="AC43" s="150">
        <f t="shared" si="11"/>
        <v>284.96006548199966</v>
      </c>
      <c r="AD43" s="150">
        <f t="shared" si="12"/>
        <v>104.95711497563711</v>
      </c>
      <c r="AE43" s="150">
        <f t="shared" si="13"/>
        <v>389.91718045763679</v>
      </c>
      <c r="AF43" s="116">
        <v>98077</v>
      </c>
      <c r="AG43" s="116">
        <f t="shared" si="14"/>
        <v>38241.907307743648</v>
      </c>
      <c r="AH43" s="116">
        <v>2040695.031</v>
      </c>
      <c r="AI43" s="204">
        <f t="shared" si="15"/>
        <v>2002453.1236922564</v>
      </c>
      <c r="AJ43" s="117">
        <f t="shared" si="16"/>
        <v>20417.1530908598</v>
      </c>
      <c r="AK43" s="118"/>
      <c r="AL43" s="120">
        <v>2007</v>
      </c>
      <c r="AM43" s="111">
        <v>12</v>
      </c>
      <c r="AN43" s="149">
        <f t="shared" si="17"/>
        <v>42.449672857488302</v>
      </c>
      <c r="AO43" s="149">
        <f t="shared" si="47"/>
        <v>82.304422731853208</v>
      </c>
      <c r="AP43" s="149">
        <f t="shared" si="18"/>
        <v>75.667245198869992</v>
      </c>
      <c r="AQ43" s="82"/>
      <c r="AR43" s="149">
        <f t="shared" si="19"/>
        <v>73.851029946947065</v>
      </c>
      <c r="AS43" s="149">
        <v>28.41457145531454</v>
      </c>
      <c r="AT43" s="149">
        <f t="shared" si="20"/>
        <v>87.50248877340529</v>
      </c>
      <c r="AU43" s="82"/>
      <c r="AV43" s="118">
        <f t="shared" si="21"/>
        <v>23.359337171142069</v>
      </c>
      <c r="AW43" s="118">
        <f t="shared" si="22"/>
        <v>-13.892773063829939</v>
      </c>
      <c r="AX43" s="118">
        <f t="shared" si="23"/>
        <v>6.1188803089434129</v>
      </c>
      <c r="AY43" s="150">
        <f t="shared" si="24"/>
        <v>15.585444416255545</v>
      </c>
      <c r="AZ43" s="116">
        <v>387962</v>
      </c>
      <c r="BA43" s="152">
        <f t="shared" si="25"/>
        <v>6046.5601866193338</v>
      </c>
      <c r="BB43" s="116">
        <v>484330.63299999997</v>
      </c>
      <c r="BC43" s="201">
        <f t="shared" si="26"/>
        <v>478284.07281338063</v>
      </c>
      <c r="BD43" s="117">
        <f t="shared" si="27"/>
        <v>1232.8116485980088</v>
      </c>
      <c r="BE43" s="82"/>
      <c r="BF43" s="201">
        <v>13948.154</v>
      </c>
      <c r="BG43" s="116">
        <v>8371</v>
      </c>
      <c r="BH43" s="82"/>
      <c r="BI43" s="151">
        <f t="shared" si="28"/>
        <v>3769685.6069999998</v>
      </c>
      <c r="BJ43" s="204">
        <f t="shared" si="29"/>
        <v>3711314.8341203993</v>
      </c>
      <c r="BK43" s="116">
        <f t="shared" si="30"/>
        <v>58370.772879600976</v>
      </c>
      <c r="BL43" s="153"/>
      <c r="BM43" s="151">
        <v>3769685.6070000003</v>
      </c>
      <c r="BN43" s="154">
        <f t="shared" si="31"/>
        <v>0</v>
      </c>
      <c r="BO43" s="155">
        <v>7573.3604557252947</v>
      </c>
      <c r="BP43" s="155">
        <v>7456.0926118829293</v>
      </c>
      <c r="BQ43" s="229">
        <v>497756</v>
      </c>
      <c r="BR43" s="229">
        <f t="shared" si="32"/>
        <v>92846.466855455292</v>
      </c>
      <c r="BS43" s="29">
        <f t="shared" si="45"/>
        <v>2.6957436712125249E-2</v>
      </c>
    </row>
    <row r="44" spans="1:71" s="103" customFormat="1" x14ac:dyDescent="0.3">
      <c r="A44" s="120">
        <v>2008</v>
      </c>
      <c r="B44" s="111">
        <v>1</v>
      </c>
      <c r="C44" s="110">
        <f t="shared" ref="C44:D44" si="58">+C56</f>
        <v>26.872581391315055</v>
      </c>
      <c r="D44" s="110">
        <f t="shared" si="58"/>
        <v>42.449672857488302</v>
      </c>
      <c r="E44" s="111"/>
      <c r="F44" s="110">
        <v>36.126174053552198</v>
      </c>
      <c r="G44" s="112">
        <v>73.851029946947065</v>
      </c>
      <c r="H44" s="121"/>
      <c r="I44" s="113">
        <f t="shared" si="1"/>
        <v>747.45146487327884</v>
      </c>
      <c r="J44" s="113">
        <f t="shared" si="2"/>
        <v>4436.9040791565776</v>
      </c>
      <c r="K44" s="114">
        <f t="shared" si="3"/>
        <v>5184.3555440298569</v>
      </c>
      <c r="L44" s="115">
        <v>3363</v>
      </c>
      <c r="M44" s="115">
        <f t="shared" si="4"/>
        <v>17434.987694572406</v>
      </c>
      <c r="N44" s="116">
        <v>1280652.433</v>
      </c>
      <c r="O44" s="206">
        <f t="shared" si="5"/>
        <v>1263217.4453054275</v>
      </c>
      <c r="P44" s="117">
        <f t="shared" si="6"/>
        <v>375622.19604681159</v>
      </c>
      <c r="Q44" s="111"/>
      <c r="R44" s="120">
        <v>2008</v>
      </c>
      <c r="S44" s="111">
        <v>1</v>
      </c>
      <c r="T44" s="148">
        <f t="shared" si="7"/>
        <v>26.872581391315055</v>
      </c>
      <c r="U44" s="149">
        <f t="shared" si="8"/>
        <v>42.449672857488302</v>
      </c>
      <c r="V44" s="82"/>
      <c r="W44" s="149"/>
      <c r="X44" s="149">
        <f t="shared" si="9"/>
        <v>36.126174053552198</v>
      </c>
      <c r="Y44" s="149">
        <f t="shared" si="10"/>
        <v>73.851029946947065</v>
      </c>
      <c r="Z44" s="82"/>
      <c r="AA44" s="82"/>
      <c r="AB44" s="82"/>
      <c r="AC44" s="150">
        <f t="shared" si="11"/>
        <v>83.974216893321469</v>
      </c>
      <c r="AD44" s="150">
        <f t="shared" si="12"/>
        <v>278.47300528065119</v>
      </c>
      <c r="AE44" s="150">
        <f t="shared" si="13"/>
        <v>362.44722217397265</v>
      </c>
      <c r="AF44" s="116">
        <v>99012</v>
      </c>
      <c r="AG44" s="116">
        <f t="shared" si="14"/>
        <v>35886.624361889379</v>
      </c>
      <c r="AH44" s="116">
        <v>2017373.23</v>
      </c>
      <c r="AI44" s="204">
        <f t="shared" si="15"/>
        <v>1981486.6056381105</v>
      </c>
      <c r="AJ44" s="117">
        <f t="shared" si="16"/>
        <v>20012.590450027375</v>
      </c>
      <c r="AK44" s="118"/>
      <c r="AL44" s="120">
        <v>2008</v>
      </c>
      <c r="AM44" s="111">
        <v>1</v>
      </c>
      <c r="AN44" s="149">
        <f t="shared" si="17"/>
        <v>26.872581391315055</v>
      </c>
      <c r="AO44" s="149">
        <f t="shared" si="47"/>
        <v>123.83441885147447</v>
      </c>
      <c r="AP44" s="149">
        <f t="shared" si="18"/>
        <v>42.449672857488302</v>
      </c>
      <c r="AQ44" s="82"/>
      <c r="AR44" s="149">
        <f t="shared" si="19"/>
        <v>36.126174053552198</v>
      </c>
      <c r="AS44" s="149">
        <v>78.701324531714718</v>
      </c>
      <c r="AT44" s="149">
        <f t="shared" si="20"/>
        <v>73.851029946947065</v>
      </c>
      <c r="AU44" s="82"/>
      <c r="AV44" s="118">
        <f t="shared" si="21"/>
        <v>6.8837085743076498</v>
      </c>
      <c r="AW44" s="118">
        <f t="shared" si="22"/>
        <v>-11.635286091907135</v>
      </c>
      <c r="AX44" s="118">
        <f t="shared" si="23"/>
        <v>16.234659165122771</v>
      </c>
      <c r="AY44" s="150">
        <f t="shared" si="24"/>
        <v>11.483081647523285</v>
      </c>
      <c r="AZ44" s="116">
        <v>387912</v>
      </c>
      <c r="BA44" s="152">
        <f t="shared" si="25"/>
        <v>4454.4251680540528</v>
      </c>
      <c r="BB44" s="116">
        <v>471333.9</v>
      </c>
      <c r="BC44" s="201">
        <f t="shared" si="26"/>
        <v>466879.47483194596</v>
      </c>
      <c r="BD44" s="117">
        <f t="shared" si="27"/>
        <v>1203.5705903193145</v>
      </c>
      <c r="BE44" s="82"/>
      <c r="BF44" s="201">
        <v>14089.558000000001</v>
      </c>
      <c r="BG44" s="116">
        <v>8387</v>
      </c>
      <c r="BH44" s="82"/>
      <c r="BI44" s="151">
        <f t="shared" si="28"/>
        <v>3783449.1210000003</v>
      </c>
      <c r="BJ44" s="204">
        <f t="shared" si="29"/>
        <v>3725673.083775484</v>
      </c>
      <c r="BK44" s="116">
        <f t="shared" si="30"/>
        <v>57776.037224515836</v>
      </c>
      <c r="BL44" s="153"/>
      <c r="BM44" s="151">
        <v>3783449.1209999993</v>
      </c>
      <c r="BN44" s="154">
        <f t="shared" si="31"/>
        <v>0</v>
      </c>
      <c r="BO44" s="155">
        <v>7587.0190164315763</v>
      </c>
      <c r="BP44" s="155">
        <v>7471.1596830303652</v>
      </c>
      <c r="BQ44" s="229">
        <v>498674</v>
      </c>
      <c r="BR44" s="229">
        <f t="shared" si="32"/>
        <v>92439.602162862211</v>
      </c>
      <c r="BS44" s="29">
        <f t="shared" si="45"/>
        <v>2.6240783004714663E-2</v>
      </c>
    </row>
    <row r="45" spans="1:71" s="103" customFormat="1" x14ac:dyDescent="0.3">
      <c r="A45" s="120">
        <v>2008</v>
      </c>
      <c r="B45" s="111">
        <v>2</v>
      </c>
      <c r="C45" s="110">
        <f t="shared" ref="C45:D45" si="59">+C57</f>
        <v>34.723950066840629</v>
      </c>
      <c r="D45" s="110">
        <f t="shared" si="59"/>
        <v>26.872581391315055</v>
      </c>
      <c r="E45" s="111"/>
      <c r="F45" s="110">
        <v>62.724246691326655</v>
      </c>
      <c r="G45" s="112">
        <v>36.126174053552198</v>
      </c>
      <c r="H45" s="121"/>
      <c r="I45" s="113">
        <f t="shared" si="1"/>
        <v>2261.7013189122436</v>
      </c>
      <c r="J45" s="113">
        <f t="shared" si="2"/>
        <v>1307.5009119181041</v>
      </c>
      <c r="K45" s="114">
        <f t="shared" si="3"/>
        <v>3569.2022308303476</v>
      </c>
      <c r="L45" s="115">
        <v>3378</v>
      </c>
      <c r="M45" s="115">
        <f t="shared" si="4"/>
        <v>12056.765135744914</v>
      </c>
      <c r="N45" s="116">
        <v>1167185.0889999999</v>
      </c>
      <c r="O45" s="206">
        <f t="shared" si="5"/>
        <v>1155128.3238642551</v>
      </c>
      <c r="P45" s="117">
        <f t="shared" si="6"/>
        <v>341956.28296751186</v>
      </c>
      <c r="Q45" s="111"/>
      <c r="R45" s="120">
        <v>2008</v>
      </c>
      <c r="S45" s="111">
        <v>2</v>
      </c>
      <c r="T45" s="148">
        <f t="shared" si="7"/>
        <v>34.723950066840629</v>
      </c>
      <c r="U45" s="149">
        <f t="shared" si="8"/>
        <v>26.872581391315055</v>
      </c>
      <c r="V45" s="82"/>
      <c r="W45" s="149"/>
      <c r="X45" s="149">
        <f t="shared" si="9"/>
        <v>62.724246691326655</v>
      </c>
      <c r="Y45" s="149">
        <f t="shared" si="10"/>
        <v>36.126174053552198</v>
      </c>
      <c r="Z45" s="82"/>
      <c r="AA45" s="82"/>
      <c r="AB45" s="82"/>
      <c r="AC45" s="150">
        <f t="shared" si="11"/>
        <v>254.09622701648905</v>
      </c>
      <c r="AD45" s="150">
        <f t="shared" si="12"/>
        <v>82.062560256709403</v>
      </c>
      <c r="AE45" s="150">
        <f t="shared" si="13"/>
        <v>336.15878727319847</v>
      </c>
      <c r="AF45" s="116">
        <v>98961</v>
      </c>
      <c r="AG45" s="116">
        <f t="shared" si="14"/>
        <v>33266.609747342991</v>
      </c>
      <c r="AH45" s="116">
        <v>1871264.5889999999</v>
      </c>
      <c r="AI45" s="204">
        <f t="shared" si="15"/>
        <v>1837997.9792526569</v>
      </c>
      <c r="AJ45" s="117">
        <f t="shared" si="16"/>
        <v>18572.95277182584</v>
      </c>
      <c r="AK45" s="118"/>
      <c r="AL45" s="120">
        <v>2008</v>
      </c>
      <c r="AM45" s="111">
        <v>2</v>
      </c>
      <c r="AN45" s="149">
        <f t="shared" si="17"/>
        <v>34.723950066840629</v>
      </c>
      <c r="AO45" s="149">
        <f t="shared" si="47"/>
        <v>77.741832906544204</v>
      </c>
      <c r="AP45" s="149">
        <f t="shared" si="18"/>
        <v>26.872581391315055</v>
      </c>
      <c r="AQ45" s="82"/>
      <c r="AR45" s="149">
        <f t="shared" si="19"/>
        <v>62.724246691326655</v>
      </c>
      <c r="AS45" s="149">
        <v>19.075749478073774</v>
      </c>
      <c r="AT45" s="149">
        <f t="shared" si="20"/>
        <v>36.126174053552198</v>
      </c>
      <c r="AU45" s="82"/>
      <c r="AV45" s="118">
        <f t="shared" si="21"/>
        <v>20.829302627908618</v>
      </c>
      <c r="AW45" s="118">
        <f t="shared" si="22"/>
        <v>-15.124083000954304</v>
      </c>
      <c r="AX45" s="118">
        <f t="shared" si="23"/>
        <v>4.7841538343809979</v>
      </c>
      <c r="AY45" s="150">
        <f t="shared" si="24"/>
        <v>10.489373461335312</v>
      </c>
      <c r="AZ45" s="116">
        <v>388719</v>
      </c>
      <c r="BA45" s="152">
        <f t="shared" si="25"/>
        <v>4077.4187625168011</v>
      </c>
      <c r="BB45" s="116">
        <v>439023.21399999998</v>
      </c>
      <c r="BC45" s="201">
        <f t="shared" si="26"/>
        <v>434945.79523748317</v>
      </c>
      <c r="BD45" s="117">
        <f t="shared" si="27"/>
        <v>1118.9208534635127</v>
      </c>
      <c r="BE45" s="82"/>
      <c r="BF45" s="201">
        <v>13831.093000000001</v>
      </c>
      <c r="BG45" s="116">
        <v>8402</v>
      </c>
      <c r="BH45" s="82"/>
      <c r="BI45" s="151">
        <f t="shared" si="28"/>
        <v>3491303.9849999994</v>
      </c>
      <c r="BJ45" s="204">
        <f t="shared" si="29"/>
        <v>3441903.1913543954</v>
      </c>
      <c r="BK45" s="116">
        <f t="shared" si="30"/>
        <v>49400.793645604703</v>
      </c>
      <c r="BL45" s="153"/>
      <c r="BM45" s="151">
        <v>3491303.9850000003</v>
      </c>
      <c r="BN45" s="154">
        <f t="shared" si="31"/>
        <v>0</v>
      </c>
      <c r="BO45" s="155">
        <v>6990.1573399271201</v>
      </c>
      <c r="BP45" s="155">
        <v>6891.2489315548701</v>
      </c>
      <c r="BQ45" s="229">
        <v>499460</v>
      </c>
      <c r="BR45" s="229">
        <f t="shared" si="32"/>
        <v>92474.943098335789</v>
      </c>
      <c r="BS45" s="29">
        <f t="shared" si="45"/>
        <v>2.5071627357135196E-2</v>
      </c>
    </row>
    <row r="46" spans="1:71" s="103" customFormat="1" x14ac:dyDescent="0.3">
      <c r="A46" s="120">
        <v>2008</v>
      </c>
      <c r="B46" s="111">
        <v>3</v>
      </c>
      <c r="C46" s="110">
        <f t="shared" ref="C46:D46" si="60">+C58</f>
        <v>67.088827391532973</v>
      </c>
      <c r="D46" s="110">
        <f t="shared" si="60"/>
        <v>34.723950066840629</v>
      </c>
      <c r="E46" s="111"/>
      <c r="F46" s="110">
        <v>56.93537592757194</v>
      </c>
      <c r="G46" s="112">
        <v>62.724246691326655</v>
      </c>
      <c r="H46" s="121"/>
      <c r="I46" s="113">
        <f t="shared" si="1"/>
        <v>-820.13683196020963</v>
      </c>
      <c r="J46" s="113">
        <f t="shared" si="2"/>
        <v>3956.3458979446782</v>
      </c>
      <c r="K46" s="114">
        <f t="shared" si="3"/>
        <v>3136.2090659844685</v>
      </c>
      <c r="L46" s="115">
        <v>3368</v>
      </c>
      <c r="M46" s="115">
        <f t="shared" si="4"/>
        <v>10562.752134235689</v>
      </c>
      <c r="N46" s="116">
        <v>1145473.9380000001</v>
      </c>
      <c r="O46" s="206">
        <f t="shared" si="5"/>
        <v>1134911.1858657645</v>
      </c>
      <c r="P46" s="117">
        <f t="shared" si="6"/>
        <v>336968.87941382558</v>
      </c>
      <c r="Q46" s="111"/>
      <c r="R46" s="120">
        <v>2008</v>
      </c>
      <c r="S46" s="111">
        <v>3</v>
      </c>
      <c r="T46" s="148">
        <f t="shared" si="7"/>
        <v>67.088827391532973</v>
      </c>
      <c r="U46" s="149">
        <f t="shared" si="8"/>
        <v>34.723950066840629</v>
      </c>
      <c r="V46" s="82"/>
      <c r="W46" s="149"/>
      <c r="X46" s="149">
        <f t="shared" si="9"/>
        <v>56.93537592757194</v>
      </c>
      <c r="Y46" s="149">
        <f t="shared" si="10"/>
        <v>62.724246691326655</v>
      </c>
      <c r="Z46" s="82"/>
      <c r="AA46" s="82"/>
      <c r="AB46" s="82"/>
      <c r="AC46" s="150">
        <f t="shared" si="11"/>
        <v>-92.140227754994498</v>
      </c>
      <c r="AD46" s="150">
        <f t="shared" si="12"/>
        <v>248.3117760661309</v>
      </c>
      <c r="AE46" s="150">
        <f t="shared" si="13"/>
        <v>156.17154831113641</v>
      </c>
      <c r="AF46" s="116">
        <v>98863</v>
      </c>
      <c r="AG46" s="116">
        <f t="shared" si="14"/>
        <v>15439.587780683878</v>
      </c>
      <c r="AH46" s="116">
        <v>1850950.5889999999</v>
      </c>
      <c r="AI46" s="204">
        <f t="shared" si="15"/>
        <v>1835511.0012193162</v>
      </c>
      <c r="AJ46" s="117">
        <f t="shared" si="16"/>
        <v>18566.207794820268</v>
      </c>
      <c r="AK46" s="118"/>
      <c r="AL46" s="120">
        <v>2008</v>
      </c>
      <c r="AM46" s="111">
        <v>3</v>
      </c>
      <c r="AN46" s="149">
        <f t="shared" si="17"/>
        <v>67.088827391532973</v>
      </c>
      <c r="AO46" s="149">
        <f t="shared" si="47"/>
        <v>46.024503453365838</v>
      </c>
      <c r="AP46" s="149">
        <f t="shared" si="18"/>
        <v>34.723950066840629</v>
      </c>
      <c r="AQ46" s="82"/>
      <c r="AR46" s="149">
        <f t="shared" si="19"/>
        <v>56.93537592757194</v>
      </c>
      <c r="AS46" s="149">
        <v>43.841788686646638</v>
      </c>
      <c r="AT46" s="149">
        <f t="shared" si="20"/>
        <v>62.724246691326655</v>
      </c>
      <c r="AU46" s="82"/>
      <c r="AV46" s="118">
        <f t="shared" si="21"/>
        <v>-7.553109743690376</v>
      </c>
      <c r="AW46" s="118">
        <f t="shared" si="22"/>
        <v>-0.5627026276523075</v>
      </c>
      <c r="AX46" s="118">
        <f t="shared" si="23"/>
        <v>14.476293840608129</v>
      </c>
      <c r="AY46" s="150">
        <f t="shared" si="24"/>
        <v>6.3604814692654461</v>
      </c>
      <c r="AZ46" s="116">
        <v>388441</v>
      </c>
      <c r="BA46" s="152">
        <f t="shared" si="25"/>
        <v>2470.6717824029392</v>
      </c>
      <c r="BB46" s="116">
        <v>432004.99599999998</v>
      </c>
      <c r="BC46" s="201">
        <f t="shared" si="26"/>
        <v>429534.32421759702</v>
      </c>
      <c r="BD46" s="117">
        <f t="shared" si="27"/>
        <v>1105.790388289591</v>
      </c>
      <c r="BE46" s="82"/>
      <c r="BF46" s="201">
        <v>14175.671</v>
      </c>
      <c r="BG46" s="116">
        <v>8408</v>
      </c>
      <c r="BH46" s="82"/>
      <c r="BI46" s="151">
        <f t="shared" si="28"/>
        <v>3442605.1940000001</v>
      </c>
      <c r="BJ46" s="204">
        <f t="shared" si="29"/>
        <v>3414132.1823026775</v>
      </c>
      <c r="BK46" s="116">
        <f t="shared" si="30"/>
        <v>28473.011697322505</v>
      </c>
      <c r="BL46" s="153"/>
      <c r="BM46" s="151">
        <v>3442605.1940000001</v>
      </c>
      <c r="BN46" s="154">
        <f t="shared" si="31"/>
        <v>0</v>
      </c>
      <c r="BO46" s="155">
        <v>6897.9025286527212</v>
      </c>
      <c r="BP46" s="155">
        <v>6840.8515314231736</v>
      </c>
      <c r="BQ46" s="229">
        <v>499080</v>
      </c>
      <c r="BR46" s="229">
        <f t="shared" si="32"/>
        <v>92359.225206650022</v>
      </c>
      <c r="BS46" s="29">
        <f t="shared" si="45"/>
        <v>2.0972612043499872E-2</v>
      </c>
    </row>
    <row r="47" spans="1:71" s="103" customFormat="1" x14ac:dyDescent="0.3">
      <c r="A47" s="120">
        <v>2008</v>
      </c>
      <c r="B47" s="111">
        <v>4</v>
      </c>
      <c r="C47" s="110">
        <f t="shared" ref="C47:D47" si="61">+C59</f>
        <v>117.42864691479581</v>
      </c>
      <c r="D47" s="110">
        <f t="shared" si="61"/>
        <v>67.088827391532973</v>
      </c>
      <c r="E47" s="111"/>
      <c r="F47" s="110">
        <v>111.14006652165149</v>
      </c>
      <c r="G47" s="112">
        <v>56.93537592757194</v>
      </c>
      <c r="H47" s="121"/>
      <c r="I47" s="113">
        <f t="shared" si="1"/>
        <v>-507.95499633465931</v>
      </c>
      <c r="J47" s="113">
        <f t="shared" si="2"/>
        <v>-1434.6478749190749</v>
      </c>
      <c r="K47" s="114">
        <f t="shared" si="3"/>
        <v>-1942.6028712537341</v>
      </c>
      <c r="L47" s="115">
        <v>3377</v>
      </c>
      <c r="M47" s="115">
        <f t="shared" si="4"/>
        <v>-6560.1698962238597</v>
      </c>
      <c r="N47" s="116">
        <v>1150544.523</v>
      </c>
      <c r="O47" s="206">
        <f t="shared" si="5"/>
        <v>1157104.6928962239</v>
      </c>
      <c r="P47" s="117">
        <f t="shared" si="6"/>
        <v>342642.78735452291</v>
      </c>
      <c r="Q47" s="111"/>
      <c r="R47" s="120">
        <v>2008</v>
      </c>
      <c r="S47" s="111">
        <v>4</v>
      </c>
      <c r="T47" s="148">
        <f t="shared" si="7"/>
        <v>117.42864691479581</v>
      </c>
      <c r="U47" s="149">
        <f t="shared" si="8"/>
        <v>67.088827391532973</v>
      </c>
      <c r="V47" s="82"/>
      <c r="W47" s="149"/>
      <c r="X47" s="149">
        <f t="shared" si="9"/>
        <v>111.14006652165149</v>
      </c>
      <c r="Y47" s="149">
        <f t="shared" si="10"/>
        <v>56.93537592757194</v>
      </c>
      <c r="Z47" s="82"/>
      <c r="AA47" s="82"/>
      <c r="AB47" s="82"/>
      <c r="AC47" s="150">
        <f t="shared" si="11"/>
        <v>-57.067415128398522</v>
      </c>
      <c r="AD47" s="150">
        <f t="shared" si="12"/>
        <v>-90.042673476988597</v>
      </c>
      <c r="AE47" s="150">
        <f t="shared" si="13"/>
        <v>-147.11008860538712</v>
      </c>
      <c r="AF47" s="116">
        <v>99006</v>
      </c>
      <c r="AG47" s="116">
        <f t="shared" si="14"/>
        <v>-14564.781432464957</v>
      </c>
      <c r="AH47" s="116">
        <v>1899705.6040000001</v>
      </c>
      <c r="AI47" s="204">
        <f t="shared" si="15"/>
        <v>1914270.385432465</v>
      </c>
      <c r="AJ47" s="117">
        <f t="shared" si="16"/>
        <v>19334.892687639789</v>
      </c>
      <c r="AK47" s="118"/>
      <c r="AL47" s="120">
        <v>2008</v>
      </c>
      <c r="AM47" s="111">
        <v>4</v>
      </c>
      <c r="AN47" s="149">
        <f t="shared" si="17"/>
        <v>117.42864691479581</v>
      </c>
      <c r="AO47" s="149">
        <f t="shared" si="47"/>
        <v>10.764282951672801</v>
      </c>
      <c r="AP47" s="149">
        <f t="shared" si="18"/>
        <v>67.088827391532973</v>
      </c>
      <c r="AQ47" s="82"/>
      <c r="AR47" s="149">
        <f t="shared" si="19"/>
        <v>111.14006652165149</v>
      </c>
      <c r="AS47" s="149">
        <v>14.603025443040657</v>
      </c>
      <c r="AT47" s="149">
        <f t="shared" si="20"/>
        <v>56.93537592757194</v>
      </c>
      <c r="AU47" s="82"/>
      <c r="AV47" s="118">
        <f t="shared" si="21"/>
        <v>-4.6780484458935572</v>
      </c>
      <c r="AW47" s="118">
        <f t="shared" si="22"/>
        <v>0.98962563487854216</v>
      </c>
      <c r="AX47" s="118">
        <f t="shared" si="23"/>
        <v>-5.2493853497293355</v>
      </c>
      <c r="AY47" s="150">
        <f t="shared" si="24"/>
        <v>-8.9378081607443498</v>
      </c>
      <c r="AZ47" s="116">
        <v>388496</v>
      </c>
      <c r="BA47" s="152">
        <f t="shared" si="25"/>
        <v>-3472.3027192165368</v>
      </c>
      <c r="BB47" s="116">
        <v>445715.01299999998</v>
      </c>
      <c r="BC47" s="201">
        <f t="shared" si="26"/>
        <v>449187.31571921654</v>
      </c>
      <c r="BD47" s="117">
        <f t="shared" si="27"/>
        <v>1156.2212113360665</v>
      </c>
      <c r="BE47" s="82"/>
      <c r="BF47" s="201">
        <v>13805.656000000001</v>
      </c>
      <c r="BG47" s="116">
        <v>8410</v>
      </c>
      <c r="BH47" s="82"/>
      <c r="BI47" s="151">
        <f t="shared" si="28"/>
        <v>3509770.7960000001</v>
      </c>
      <c r="BJ47" s="204">
        <f t="shared" si="29"/>
        <v>3534368.0500479052</v>
      </c>
      <c r="BK47" s="116">
        <f t="shared" si="30"/>
        <v>-24597.254047905353</v>
      </c>
      <c r="BL47" s="153"/>
      <c r="BM47" s="151">
        <v>3509770.7960000001</v>
      </c>
      <c r="BN47" s="154">
        <f t="shared" si="31"/>
        <v>0</v>
      </c>
      <c r="BO47" s="155">
        <v>7029.5375944593216</v>
      </c>
      <c r="BP47" s="155">
        <v>7078.8021567627266</v>
      </c>
      <c r="BQ47" s="229">
        <v>499289</v>
      </c>
      <c r="BR47" s="229">
        <f t="shared" si="32"/>
        <v>92332.736141486195</v>
      </c>
      <c r="BS47" s="29">
        <f t="shared" si="45"/>
        <v>1.8925951246390404E-2</v>
      </c>
    </row>
    <row r="48" spans="1:71" s="103" customFormat="1" x14ac:dyDescent="0.3">
      <c r="A48" s="120">
        <v>2008</v>
      </c>
      <c r="B48" s="111">
        <v>5</v>
      </c>
      <c r="C48" s="110">
        <f t="shared" ref="C48:D48" si="62">+C60</f>
        <v>205.87235315982971</v>
      </c>
      <c r="D48" s="110">
        <f t="shared" si="62"/>
        <v>117.42864691479581</v>
      </c>
      <c r="E48" s="111"/>
      <c r="F48" s="110">
        <v>216.40455680076681</v>
      </c>
      <c r="G48" s="112">
        <v>111.14006652165149</v>
      </c>
      <c r="H48" s="121"/>
      <c r="I48" s="113">
        <f t="shared" si="1"/>
        <v>850.73023279791857</v>
      </c>
      <c r="J48" s="113">
        <f t="shared" si="2"/>
        <v>-888.55484554240991</v>
      </c>
      <c r="K48" s="114">
        <f t="shared" si="3"/>
        <v>-37.824612744491333</v>
      </c>
      <c r="L48" s="115">
        <v>3390</v>
      </c>
      <c r="M48" s="115">
        <f t="shared" si="4"/>
        <v>-128.22543720382561</v>
      </c>
      <c r="N48" s="116">
        <v>1211655.736</v>
      </c>
      <c r="O48" s="206">
        <f t="shared" si="5"/>
        <v>1211783.9614372039</v>
      </c>
      <c r="P48" s="117">
        <f t="shared" si="6"/>
        <v>357458.39570418996</v>
      </c>
      <c r="Q48" s="111"/>
      <c r="R48" s="120">
        <v>2008</v>
      </c>
      <c r="S48" s="111">
        <v>5</v>
      </c>
      <c r="T48" s="148">
        <f t="shared" si="7"/>
        <v>205.87235315982971</v>
      </c>
      <c r="U48" s="149">
        <f t="shared" si="8"/>
        <v>117.42864691479581</v>
      </c>
      <c r="V48" s="82"/>
      <c r="W48" s="149"/>
      <c r="X48" s="149">
        <f t="shared" si="9"/>
        <v>216.40455680076681</v>
      </c>
      <c r="Y48" s="149">
        <f t="shared" si="10"/>
        <v>111.14006652165149</v>
      </c>
      <c r="Z48" s="82"/>
      <c r="AA48" s="82"/>
      <c r="AB48" s="82"/>
      <c r="AC48" s="150">
        <f t="shared" si="11"/>
        <v>95.577316312825658</v>
      </c>
      <c r="AD48" s="150">
        <f t="shared" si="12"/>
        <v>-55.768286575606091</v>
      </c>
      <c r="AE48" s="150">
        <f t="shared" si="13"/>
        <v>39.809029737219568</v>
      </c>
      <c r="AF48" s="116">
        <v>99283</v>
      </c>
      <c r="AG48" s="116">
        <f t="shared" si="14"/>
        <v>3952.3598994003701</v>
      </c>
      <c r="AH48" s="116">
        <v>2010732.7549999999</v>
      </c>
      <c r="AI48" s="204">
        <f t="shared" si="15"/>
        <v>2006780.3951005996</v>
      </c>
      <c r="AJ48" s="117">
        <f t="shared" si="16"/>
        <v>20212.729219509882</v>
      </c>
      <c r="AK48" s="118"/>
      <c r="AL48" s="120">
        <v>2008</v>
      </c>
      <c r="AM48" s="111">
        <v>5</v>
      </c>
      <c r="AN48" s="149">
        <f t="shared" si="17"/>
        <v>205.87235315982971</v>
      </c>
      <c r="AO48" s="149">
        <f t="shared" si="47"/>
        <v>1.2492833206498815</v>
      </c>
      <c r="AP48" s="149">
        <f t="shared" si="18"/>
        <v>117.42864691479581</v>
      </c>
      <c r="AQ48" s="82"/>
      <c r="AR48" s="149">
        <f t="shared" si="19"/>
        <v>216.40455680076681</v>
      </c>
      <c r="AS48" s="149">
        <v>0.21746423078301488</v>
      </c>
      <c r="AT48" s="149">
        <f t="shared" si="20"/>
        <v>111.14006652165149</v>
      </c>
      <c r="AU48" s="82"/>
      <c r="AV48" s="118">
        <f t="shared" si="21"/>
        <v>7.8348618915699326</v>
      </c>
      <c r="AW48" s="118">
        <f t="shared" si="22"/>
        <v>-0.26600237556581829</v>
      </c>
      <c r="AX48" s="118">
        <f t="shared" si="23"/>
        <v>-3.2512276149187094</v>
      </c>
      <c r="AY48" s="150">
        <f t="shared" si="24"/>
        <v>4.3176319010854041</v>
      </c>
      <c r="AZ48" s="116">
        <v>389240</v>
      </c>
      <c r="BA48" s="152">
        <f t="shared" si="25"/>
        <v>1680.5950411784827</v>
      </c>
      <c r="BB48" s="116">
        <v>480718.61599999998</v>
      </c>
      <c r="BC48" s="201">
        <f t="shared" si="26"/>
        <v>479038.02095882152</v>
      </c>
      <c r="BD48" s="117">
        <f t="shared" si="27"/>
        <v>1230.7009067896965</v>
      </c>
      <c r="BE48" s="82"/>
      <c r="BF48" s="201">
        <v>14082.853999999999</v>
      </c>
      <c r="BG48" s="116">
        <v>8413</v>
      </c>
      <c r="BH48" s="82"/>
      <c r="BI48" s="151">
        <f t="shared" si="28"/>
        <v>3717189.9609999997</v>
      </c>
      <c r="BJ48" s="204">
        <f t="shared" si="29"/>
        <v>3711685.2314966251</v>
      </c>
      <c r="BK48" s="116">
        <f t="shared" si="30"/>
        <v>5504.729503375027</v>
      </c>
      <c r="BL48" s="153"/>
      <c r="BM48" s="151">
        <v>3717189.9610000001</v>
      </c>
      <c r="BN48" s="154">
        <f t="shared" si="31"/>
        <v>0</v>
      </c>
      <c r="BO48" s="155">
        <v>7429.5358646162695</v>
      </c>
      <c r="BP48" s="155">
        <v>7418.5335790996778</v>
      </c>
      <c r="BQ48" s="229">
        <v>500326</v>
      </c>
      <c r="BR48" s="229">
        <f t="shared" si="32"/>
        <v>92110.137673727528</v>
      </c>
      <c r="BS48" s="29">
        <f t="shared" si="45"/>
        <v>1.6053336474277202E-2</v>
      </c>
    </row>
    <row r="49" spans="1:71" s="103" customFormat="1" x14ac:dyDescent="0.3">
      <c r="A49" s="120">
        <v>2008</v>
      </c>
      <c r="B49" s="111">
        <v>6</v>
      </c>
      <c r="C49" s="110">
        <f t="shared" ref="C49:D49" si="63">+C61</f>
        <v>273.79728737823223</v>
      </c>
      <c r="D49" s="110">
        <f t="shared" si="63"/>
        <v>205.87235315982971</v>
      </c>
      <c r="E49" s="111"/>
      <c r="F49" s="110">
        <v>285.28102425075247</v>
      </c>
      <c r="G49" s="112">
        <v>216.40455680076681</v>
      </c>
      <c r="H49" s="121"/>
      <c r="I49" s="113">
        <f t="shared" si="1"/>
        <v>927.58956017298794</v>
      </c>
      <c r="J49" s="113">
        <f t="shared" si="2"/>
        <v>1488.1642587564684</v>
      </c>
      <c r="K49" s="114">
        <f t="shared" si="3"/>
        <v>2415.7538189294564</v>
      </c>
      <c r="L49" s="115">
        <v>3425</v>
      </c>
      <c r="M49" s="115">
        <f t="shared" si="4"/>
        <v>8273.9568298333888</v>
      </c>
      <c r="N49" s="116">
        <v>1308902.524</v>
      </c>
      <c r="O49" s="206">
        <f t="shared" si="5"/>
        <v>1300628.5671701666</v>
      </c>
      <c r="P49" s="117">
        <f t="shared" si="6"/>
        <v>379745.56705698295</v>
      </c>
      <c r="Q49" s="111"/>
      <c r="R49" s="120">
        <v>2008</v>
      </c>
      <c r="S49" s="111">
        <v>6</v>
      </c>
      <c r="T49" s="148">
        <f t="shared" si="7"/>
        <v>273.79728737823223</v>
      </c>
      <c r="U49" s="149">
        <f t="shared" si="8"/>
        <v>205.87235315982971</v>
      </c>
      <c r="V49" s="82"/>
      <c r="W49" s="149"/>
      <c r="X49" s="149">
        <f t="shared" si="9"/>
        <v>285.28102425075247</v>
      </c>
      <c r="Y49" s="149">
        <f t="shared" si="10"/>
        <v>216.40455680076681</v>
      </c>
      <c r="Z49" s="82"/>
      <c r="AA49" s="82"/>
      <c r="AB49" s="82"/>
      <c r="AC49" s="150">
        <f t="shared" si="11"/>
        <v>104.21226069461653</v>
      </c>
      <c r="AD49" s="150">
        <f t="shared" si="12"/>
        <v>93.401517385506168</v>
      </c>
      <c r="AE49" s="150">
        <f t="shared" si="13"/>
        <v>197.6137780801227</v>
      </c>
      <c r="AF49" s="116">
        <v>99666</v>
      </c>
      <c r="AG49" s="116">
        <f t="shared" si="14"/>
        <v>19695.37480613351</v>
      </c>
      <c r="AH49" s="116">
        <v>2241947.1770000001</v>
      </c>
      <c r="AI49" s="204">
        <f t="shared" si="15"/>
        <v>2222251.8021938666</v>
      </c>
      <c r="AJ49" s="117">
        <f t="shared" si="16"/>
        <v>22296.989968433234</v>
      </c>
      <c r="AK49" s="118"/>
      <c r="AL49" s="120">
        <v>2008</v>
      </c>
      <c r="AM49" s="111">
        <v>6</v>
      </c>
      <c r="AN49" s="149">
        <f t="shared" si="17"/>
        <v>273.79728737823223</v>
      </c>
      <c r="AO49" s="149">
        <f t="shared" si="47"/>
        <v>0</v>
      </c>
      <c r="AP49" s="149">
        <f t="shared" si="18"/>
        <v>205.87235315982971</v>
      </c>
      <c r="AQ49" s="82"/>
      <c r="AR49" s="149">
        <f t="shared" si="19"/>
        <v>285.28102425075247</v>
      </c>
      <c r="AS49" s="149">
        <v>0</v>
      </c>
      <c r="AT49" s="149">
        <f t="shared" si="20"/>
        <v>216.40455680076681</v>
      </c>
      <c r="AU49" s="82"/>
      <c r="AV49" s="118">
        <f t="shared" si="21"/>
        <v>8.542703451499154</v>
      </c>
      <c r="AW49" s="118">
        <f t="shared" si="22"/>
        <v>0</v>
      </c>
      <c r="AX49" s="118">
        <f t="shared" si="23"/>
        <v>5.4452021255373726</v>
      </c>
      <c r="AY49" s="150">
        <f t="shared" si="24"/>
        <v>13.987905577036527</v>
      </c>
      <c r="AZ49" s="116">
        <v>389216</v>
      </c>
      <c r="BA49" s="152">
        <f t="shared" si="25"/>
        <v>5444.3166570718486</v>
      </c>
      <c r="BB49" s="116">
        <v>543621.66799999995</v>
      </c>
      <c r="BC49" s="201">
        <f t="shared" si="26"/>
        <v>538177.35134292813</v>
      </c>
      <c r="BD49" s="117">
        <f t="shared" si="27"/>
        <v>1382.721551382595</v>
      </c>
      <c r="BE49" s="82"/>
      <c r="BF49" s="201">
        <v>13783.725</v>
      </c>
      <c r="BG49" s="116">
        <v>8416</v>
      </c>
      <c r="BH49" s="82"/>
      <c r="BI49" s="151">
        <f t="shared" si="28"/>
        <v>4108255.0940000005</v>
      </c>
      <c r="BJ49" s="204">
        <f t="shared" si="29"/>
        <v>4074841.4457069617</v>
      </c>
      <c r="BK49" s="116">
        <f t="shared" si="30"/>
        <v>33413.64829303875</v>
      </c>
      <c r="BL49" s="153"/>
      <c r="BM49" s="151">
        <v>4108255.0940000005</v>
      </c>
      <c r="BN49" s="154">
        <f t="shared" si="31"/>
        <v>0</v>
      </c>
      <c r="BO49" s="155">
        <v>8204.6462694943111</v>
      </c>
      <c r="BP49" s="155">
        <v>8137.9154656505934</v>
      </c>
      <c r="BQ49" s="229">
        <v>500723</v>
      </c>
      <c r="BR49" s="229">
        <f t="shared" si="32"/>
        <v>92151.729860497115</v>
      </c>
      <c r="BS49" s="29">
        <f t="shared" si="45"/>
        <v>1.4081454928408066E-2</v>
      </c>
    </row>
    <row r="50" spans="1:71" s="103" customFormat="1" x14ac:dyDescent="0.3">
      <c r="A50" s="120">
        <v>2008</v>
      </c>
      <c r="B50" s="111">
        <v>7</v>
      </c>
      <c r="C50" s="110">
        <f t="shared" ref="C50:D50" si="64">+C62</f>
        <v>323.21495100202412</v>
      </c>
      <c r="D50" s="110">
        <f t="shared" si="64"/>
        <v>273.79728737823223</v>
      </c>
      <c r="E50" s="111"/>
      <c r="F50" s="110">
        <v>277.50678224326367</v>
      </c>
      <c r="G50" s="112">
        <v>285.28102425075247</v>
      </c>
      <c r="H50" s="121"/>
      <c r="I50" s="113">
        <f t="shared" si="1"/>
        <v>-3692.0403720419349</v>
      </c>
      <c r="J50" s="113">
        <f t="shared" si="2"/>
        <v>1622.612641501096</v>
      </c>
      <c r="K50" s="114">
        <f t="shared" si="3"/>
        <v>-2069.4277305408386</v>
      </c>
      <c r="L50" s="115">
        <v>3416</v>
      </c>
      <c r="M50" s="115">
        <f t="shared" si="4"/>
        <v>-7069.1651275275053</v>
      </c>
      <c r="N50" s="116">
        <v>1320994.1599999999</v>
      </c>
      <c r="O50" s="206">
        <f t="shared" si="5"/>
        <v>1328063.3251275274</v>
      </c>
      <c r="P50" s="117">
        <f t="shared" si="6"/>
        <v>388777.32000220357</v>
      </c>
      <c r="Q50" s="111"/>
      <c r="R50" s="120">
        <v>2008</v>
      </c>
      <c r="S50" s="111">
        <v>7</v>
      </c>
      <c r="T50" s="148">
        <f t="shared" si="7"/>
        <v>323.21495100202412</v>
      </c>
      <c r="U50" s="149">
        <f t="shared" si="8"/>
        <v>273.79728737823223</v>
      </c>
      <c r="V50" s="82"/>
      <c r="W50" s="149"/>
      <c r="X50" s="149">
        <f t="shared" si="9"/>
        <v>277.50678224326367</v>
      </c>
      <c r="Y50" s="149">
        <f t="shared" si="10"/>
        <v>285.28102425075247</v>
      </c>
      <c r="Z50" s="82"/>
      <c r="AA50" s="82"/>
      <c r="AB50" s="82"/>
      <c r="AC50" s="150">
        <f t="shared" si="11"/>
        <v>-414.791078151558</v>
      </c>
      <c r="AD50" s="150">
        <f t="shared" si="12"/>
        <v>101.83988894596074</v>
      </c>
      <c r="AE50" s="150">
        <f t="shared" si="13"/>
        <v>-312.95118920559725</v>
      </c>
      <c r="AF50" s="116">
        <v>99778</v>
      </c>
      <c r="AG50" s="116">
        <f t="shared" si="14"/>
        <v>-31225.643756556081</v>
      </c>
      <c r="AH50" s="116">
        <v>2228682.8080000002</v>
      </c>
      <c r="AI50" s="204">
        <f t="shared" si="15"/>
        <v>2259908.4517565561</v>
      </c>
      <c r="AJ50" s="117">
        <f t="shared" si="16"/>
        <v>22649.366110330495</v>
      </c>
      <c r="AK50" s="118"/>
      <c r="AL50" s="120">
        <v>2008</v>
      </c>
      <c r="AM50" s="111">
        <v>7</v>
      </c>
      <c r="AN50" s="149">
        <f t="shared" si="17"/>
        <v>323.21495100202412</v>
      </c>
      <c r="AO50" s="149">
        <f t="shared" si="47"/>
        <v>0</v>
      </c>
      <c r="AP50" s="149">
        <f t="shared" si="18"/>
        <v>273.79728737823223</v>
      </c>
      <c r="AQ50" s="82"/>
      <c r="AR50" s="149">
        <f t="shared" si="19"/>
        <v>277.50678224326367</v>
      </c>
      <c r="AS50" s="149">
        <v>0</v>
      </c>
      <c r="AT50" s="149">
        <f t="shared" si="20"/>
        <v>285.28102425075247</v>
      </c>
      <c r="AU50" s="82"/>
      <c r="AV50" s="118">
        <f t="shared" si="21"/>
        <v>-34.002114063718984</v>
      </c>
      <c r="AW50" s="118">
        <f t="shared" si="22"/>
        <v>0</v>
      </c>
      <c r="AX50" s="118">
        <f t="shared" si="23"/>
        <v>5.9371495803888017</v>
      </c>
      <c r="AY50" s="150">
        <f t="shared" si="24"/>
        <v>-28.064964483330183</v>
      </c>
      <c r="AZ50" s="116">
        <v>389655</v>
      </c>
      <c r="BA50" s="152">
        <f t="shared" si="25"/>
        <v>-10935.653735752021</v>
      </c>
      <c r="BB50" s="116">
        <v>539149.92599999998</v>
      </c>
      <c r="BC50" s="201">
        <f t="shared" si="26"/>
        <v>550085.57973575196</v>
      </c>
      <c r="BD50" s="117">
        <f t="shared" si="27"/>
        <v>1411.7246788460357</v>
      </c>
      <c r="BE50" s="82"/>
      <c r="BF50" s="201">
        <v>14286.175999999999</v>
      </c>
      <c r="BG50" s="116">
        <v>8416</v>
      </c>
      <c r="BH50" s="82"/>
      <c r="BI50" s="151">
        <f t="shared" si="28"/>
        <v>4103113.0700000003</v>
      </c>
      <c r="BJ50" s="204">
        <f t="shared" si="29"/>
        <v>4152343.5326198349</v>
      </c>
      <c r="BK50" s="116">
        <f t="shared" si="30"/>
        <v>-49230.462619835613</v>
      </c>
      <c r="BL50" s="153"/>
      <c r="BM50" s="151">
        <v>4103113.0700000003</v>
      </c>
      <c r="BN50" s="154">
        <f t="shared" si="31"/>
        <v>0</v>
      </c>
      <c r="BO50" s="155">
        <v>8185.516782540175</v>
      </c>
      <c r="BP50" s="155">
        <v>8283.7292302870446</v>
      </c>
      <c r="BQ50" s="229">
        <v>501265</v>
      </c>
      <c r="BR50" s="229">
        <f t="shared" si="32"/>
        <v>91949.995198848046</v>
      </c>
      <c r="BS50" s="29">
        <f t="shared" si="45"/>
        <v>1.266679461408704E-2</v>
      </c>
    </row>
    <row r="51" spans="1:71" s="103" customFormat="1" x14ac:dyDescent="0.3">
      <c r="A51" s="120">
        <v>2008</v>
      </c>
      <c r="B51" s="111">
        <v>8</v>
      </c>
      <c r="C51" s="110">
        <f t="shared" ref="C51:D51" si="65">+C63</f>
        <v>329.73144935858772</v>
      </c>
      <c r="D51" s="110">
        <f t="shared" si="65"/>
        <v>323.21495100202412</v>
      </c>
      <c r="E51" s="111"/>
      <c r="F51" s="110">
        <v>320.57276960580305</v>
      </c>
      <c r="G51" s="112">
        <v>277.50678224326367</v>
      </c>
      <c r="H51" s="121"/>
      <c r="I51" s="113">
        <f t="shared" si="1"/>
        <v>-739.78495135846435</v>
      </c>
      <c r="J51" s="113">
        <f t="shared" si="2"/>
        <v>-6458.4075089098969</v>
      </c>
      <c r="K51" s="114">
        <f t="shared" si="3"/>
        <v>-7198.1924602683612</v>
      </c>
      <c r="L51" s="115">
        <v>3396</v>
      </c>
      <c r="M51" s="115">
        <f t="shared" si="4"/>
        <v>-24445.061595071355</v>
      </c>
      <c r="N51" s="116">
        <v>1267873.8330000001</v>
      </c>
      <c r="O51" s="206">
        <f t="shared" si="5"/>
        <v>1292318.8945950714</v>
      </c>
      <c r="P51" s="117">
        <f t="shared" si="6"/>
        <v>380541.48839666415</v>
      </c>
      <c r="Q51" s="111"/>
      <c r="R51" s="120">
        <v>2008</v>
      </c>
      <c r="S51" s="111">
        <v>8</v>
      </c>
      <c r="T51" s="148">
        <f t="shared" si="7"/>
        <v>329.73144935858772</v>
      </c>
      <c r="U51" s="149">
        <f t="shared" si="8"/>
        <v>323.21495100202412</v>
      </c>
      <c r="V51" s="82"/>
      <c r="W51" s="149"/>
      <c r="X51" s="149">
        <f t="shared" si="9"/>
        <v>320.57276960580305</v>
      </c>
      <c r="Y51" s="149">
        <f t="shared" si="10"/>
        <v>277.50678224326367</v>
      </c>
      <c r="Z51" s="82"/>
      <c r="AA51" s="82"/>
      <c r="AB51" s="82"/>
      <c r="AC51" s="150">
        <f t="shared" si="11"/>
        <v>-83.112904154015027</v>
      </c>
      <c r="AD51" s="150">
        <f t="shared" si="12"/>
        <v>-405.3484403194812</v>
      </c>
      <c r="AE51" s="150">
        <f t="shared" si="13"/>
        <v>-488.46134447349624</v>
      </c>
      <c r="AF51" s="116">
        <v>99876</v>
      </c>
      <c r="AG51" s="116">
        <f t="shared" si="14"/>
        <v>-48785.565240634911</v>
      </c>
      <c r="AH51" s="116">
        <v>2199467.574</v>
      </c>
      <c r="AI51" s="204">
        <f t="shared" si="15"/>
        <v>2248253.1392406351</v>
      </c>
      <c r="AJ51" s="117">
        <f t="shared" si="16"/>
        <v>22510.444343392159</v>
      </c>
      <c r="AK51" s="118"/>
      <c r="AL51" s="120">
        <v>2008</v>
      </c>
      <c r="AM51" s="111">
        <v>8</v>
      </c>
      <c r="AN51" s="149">
        <f t="shared" si="17"/>
        <v>329.73144935858772</v>
      </c>
      <c r="AO51" s="149">
        <f t="shared" si="47"/>
        <v>0</v>
      </c>
      <c r="AP51" s="149">
        <f t="shared" si="18"/>
        <v>323.21495100202412</v>
      </c>
      <c r="AQ51" s="82"/>
      <c r="AR51" s="149">
        <f t="shared" si="19"/>
        <v>320.57276960580305</v>
      </c>
      <c r="AS51" s="149">
        <v>0</v>
      </c>
      <c r="AT51" s="149">
        <f t="shared" si="20"/>
        <v>277.50678224326367</v>
      </c>
      <c r="AU51" s="82"/>
      <c r="AV51" s="118">
        <f t="shared" si="21"/>
        <v>-6.8131032610570816</v>
      </c>
      <c r="AW51" s="118">
        <f t="shared" si="22"/>
        <v>0</v>
      </c>
      <c r="AX51" s="118">
        <f t="shared" si="23"/>
        <v>-23.631352579646705</v>
      </c>
      <c r="AY51" s="150">
        <f t="shared" si="24"/>
        <v>-30.444455840703789</v>
      </c>
      <c r="AZ51" s="116">
        <v>390153</v>
      </c>
      <c r="BA51" s="152">
        <f t="shared" si="25"/>
        <v>-11877.995779618104</v>
      </c>
      <c r="BB51" s="116">
        <v>535182.14500000002</v>
      </c>
      <c r="BC51" s="201">
        <f t="shared" si="26"/>
        <v>547060.14077961817</v>
      </c>
      <c r="BD51" s="117">
        <f t="shared" si="27"/>
        <v>1402.1682283094535</v>
      </c>
      <c r="BE51" s="82"/>
      <c r="BF51" s="201">
        <v>14032.213</v>
      </c>
      <c r="BG51" s="116">
        <v>8423</v>
      </c>
      <c r="BH51" s="82"/>
      <c r="BI51" s="151">
        <f t="shared" si="28"/>
        <v>4016555.7650000001</v>
      </c>
      <c r="BJ51" s="204">
        <f t="shared" si="29"/>
        <v>4101664.3876153249</v>
      </c>
      <c r="BK51" s="116">
        <f t="shared" si="30"/>
        <v>-85108.622615324362</v>
      </c>
      <c r="BL51" s="153"/>
      <c r="BM51" s="151">
        <v>4016555.7649999997</v>
      </c>
      <c r="BN51" s="154">
        <f t="shared" si="31"/>
        <v>0</v>
      </c>
      <c r="BO51" s="155">
        <v>8003.5304813409648</v>
      </c>
      <c r="BP51" s="155">
        <v>8173.1209203091876</v>
      </c>
      <c r="BQ51" s="229">
        <v>501848</v>
      </c>
      <c r="BR51" s="229">
        <f t="shared" si="32"/>
        <v>91806.387255956055</v>
      </c>
      <c r="BS51" s="29">
        <f t="shared" si="45"/>
        <v>1.3128223763235747E-2</v>
      </c>
    </row>
    <row r="52" spans="1:71" s="103" customFormat="1" x14ac:dyDescent="0.3">
      <c r="A52" s="120">
        <v>2008</v>
      </c>
      <c r="B52" s="111">
        <v>9</v>
      </c>
      <c r="C52" s="110">
        <f t="shared" ref="C52:D52" si="66">+C64</f>
        <v>278.21093356333773</v>
      </c>
      <c r="D52" s="110">
        <f t="shared" si="66"/>
        <v>329.73144935858772</v>
      </c>
      <c r="E52" s="111"/>
      <c r="F52" s="110">
        <v>318.90589510911758</v>
      </c>
      <c r="G52" s="112">
        <v>320.57276960580305</v>
      </c>
      <c r="H52" s="121"/>
      <c r="I52" s="113">
        <f t="shared" si="1"/>
        <v>3287.1026130732216</v>
      </c>
      <c r="J52" s="113">
        <f t="shared" si="2"/>
        <v>-1294.0900432758815</v>
      </c>
      <c r="K52" s="114">
        <f t="shared" si="3"/>
        <v>1993.0125697973401</v>
      </c>
      <c r="L52" s="115">
        <v>3403</v>
      </c>
      <c r="M52" s="115">
        <f t="shared" si="4"/>
        <v>6782.221775020349</v>
      </c>
      <c r="N52" s="116">
        <v>1396475.2139999999</v>
      </c>
      <c r="O52" s="206">
        <f t="shared" si="5"/>
        <v>1389692.9922249797</v>
      </c>
      <c r="P52" s="117">
        <f t="shared" si="6"/>
        <v>408372.90397442837</v>
      </c>
      <c r="Q52" s="111"/>
      <c r="R52" s="120">
        <v>2008</v>
      </c>
      <c r="S52" s="111">
        <v>9</v>
      </c>
      <c r="T52" s="148">
        <f t="shared" si="7"/>
        <v>278.21093356333773</v>
      </c>
      <c r="U52" s="149">
        <f t="shared" si="8"/>
        <v>329.73144935858772</v>
      </c>
      <c r="V52" s="82"/>
      <c r="W52" s="149"/>
      <c r="X52" s="149">
        <f t="shared" si="9"/>
        <v>318.90589510911758</v>
      </c>
      <c r="Y52" s="149">
        <f t="shared" si="10"/>
        <v>320.57276960580305</v>
      </c>
      <c r="Z52" s="82"/>
      <c r="AA52" s="82"/>
      <c r="AB52" s="82"/>
      <c r="AC52" s="150">
        <f t="shared" si="11"/>
        <v>369.29738016850661</v>
      </c>
      <c r="AD52" s="150">
        <f t="shared" si="12"/>
        <v>-81.220855133588131</v>
      </c>
      <c r="AE52" s="150">
        <f t="shared" si="13"/>
        <v>288.07652503491846</v>
      </c>
      <c r="AF52" s="116">
        <v>99811</v>
      </c>
      <c r="AG52" s="116">
        <f t="shared" si="14"/>
        <v>28753.206040260247</v>
      </c>
      <c r="AH52" s="116">
        <v>2297823.5449999999</v>
      </c>
      <c r="AI52" s="204">
        <f t="shared" si="15"/>
        <v>2269070.3389597395</v>
      </c>
      <c r="AJ52" s="117">
        <f t="shared" si="16"/>
        <v>22733.670025946434</v>
      </c>
      <c r="AK52" s="118"/>
      <c r="AL52" s="120">
        <v>2008</v>
      </c>
      <c r="AM52" s="111">
        <v>9</v>
      </c>
      <c r="AN52" s="149">
        <f t="shared" si="17"/>
        <v>278.21093356333773</v>
      </c>
      <c r="AO52" s="149">
        <f t="shared" si="47"/>
        <v>0</v>
      </c>
      <c r="AP52" s="149">
        <f t="shared" si="18"/>
        <v>329.73144935858772</v>
      </c>
      <c r="AQ52" s="82"/>
      <c r="AR52" s="149">
        <f t="shared" si="19"/>
        <v>318.90589510911758</v>
      </c>
      <c r="AS52" s="149">
        <v>0</v>
      </c>
      <c r="AT52" s="149">
        <f t="shared" si="20"/>
        <v>320.57276960580305</v>
      </c>
      <c r="AU52" s="82"/>
      <c r="AV52" s="118">
        <f t="shared" si="21"/>
        <v>30.272810350405052</v>
      </c>
      <c r="AW52" s="118">
        <f t="shared" si="22"/>
        <v>0</v>
      </c>
      <c r="AX52" s="118">
        <f t="shared" si="23"/>
        <v>-4.7350833839880053</v>
      </c>
      <c r="AY52" s="150">
        <f t="shared" si="24"/>
        <v>25.537726966417047</v>
      </c>
      <c r="AZ52" s="116">
        <v>390306</v>
      </c>
      <c r="BA52" s="152">
        <f t="shared" si="25"/>
        <v>9967.5280613543728</v>
      </c>
      <c r="BB52" s="116">
        <v>552627.22900000005</v>
      </c>
      <c r="BC52" s="201">
        <f t="shared" si="26"/>
        <v>542659.70093864563</v>
      </c>
      <c r="BD52" s="117">
        <f t="shared" si="27"/>
        <v>1390.3442451272736</v>
      </c>
      <c r="BE52" s="82"/>
      <c r="BF52" s="201">
        <v>14144.796</v>
      </c>
      <c r="BG52" s="116">
        <v>8421</v>
      </c>
      <c r="BH52" s="82"/>
      <c r="BI52" s="151">
        <f t="shared" si="28"/>
        <v>4261070.784</v>
      </c>
      <c r="BJ52" s="204">
        <f t="shared" si="29"/>
        <v>4215567.8281233646</v>
      </c>
      <c r="BK52" s="116">
        <f t="shared" si="30"/>
        <v>45502.955876634973</v>
      </c>
      <c r="BL52" s="153"/>
      <c r="BM52" s="151">
        <v>4261070.784</v>
      </c>
      <c r="BN52" s="154">
        <f t="shared" si="31"/>
        <v>0</v>
      </c>
      <c r="BO52" s="155">
        <v>8489.1865458290922</v>
      </c>
      <c r="BP52" s="155">
        <v>8398.5325528764624</v>
      </c>
      <c r="BQ52" s="229">
        <v>501941</v>
      </c>
      <c r="BR52" s="229">
        <f t="shared" si="32"/>
        <v>91673.429613680535</v>
      </c>
      <c r="BS52" s="29">
        <f t="shared" si="45"/>
        <v>1.0523158195661964E-2</v>
      </c>
    </row>
    <row r="53" spans="1:71" s="103" customFormat="1" x14ac:dyDescent="0.3">
      <c r="A53" s="120">
        <v>2008</v>
      </c>
      <c r="B53" s="111">
        <v>10</v>
      </c>
      <c r="C53" s="110">
        <f t="shared" ref="C53:D53" si="67">+C65</f>
        <v>198.83661390818892</v>
      </c>
      <c r="D53" s="110">
        <f t="shared" si="67"/>
        <v>278.21093356333773</v>
      </c>
      <c r="E53" s="111"/>
      <c r="F53" s="110">
        <v>182.06087900820035</v>
      </c>
      <c r="G53" s="112">
        <v>318.90589510911758</v>
      </c>
      <c r="H53" s="121"/>
      <c r="I53" s="113">
        <f t="shared" si="1"/>
        <v>-1355.0464217527831</v>
      </c>
      <c r="J53" s="113">
        <f t="shared" si="2"/>
        <v>5750.0585203753317</v>
      </c>
      <c r="K53" s="114">
        <f t="shared" si="3"/>
        <v>4395.0120986225484</v>
      </c>
      <c r="L53" s="115">
        <v>3407</v>
      </c>
      <c r="M53" s="115">
        <f t="shared" si="4"/>
        <v>14973.806220007024</v>
      </c>
      <c r="N53" s="116">
        <v>1221917.122</v>
      </c>
      <c r="O53" s="206">
        <f t="shared" si="5"/>
        <v>1206943.3157799928</v>
      </c>
      <c r="P53" s="117">
        <f t="shared" si="6"/>
        <v>354253.98173759697</v>
      </c>
      <c r="Q53" s="111"/>
      <c r="R53" s="120">
        <v>2008</v>
      </c>
      <c r="S53" s="111">
        <v>10</v>
      </c>
      <c r="T53" s="148">
        <f t="shared" si="7"/>
        <v>198.83661390818892</v>
      </c>
      <c r="U53" s="149">
        <f t="shared" si="8"/>
        <v>278.21093356333773</v>
      </c>
      <c r="V53" s="82"/>
      <c r="W53" s="149"/>
      <c r="X53" s="149">
        <f t="shared" si="9"/>
        <v>182.06087900820035</v>
      </c>
      <c r="Y53" s="149">
        <f t="shared" si="10"/>
        <v>318.90589510911758</v>
      </c>
      <c r="Z53" s="82"/>
      <c r="AA53" s="82"/>
      <c r="AB53" s="82"/>
      <c r="AC53" s="150">
        <f t="shared" si="11"/>
        <v>-152.23592095050464</v>
      </c>
      <c r="AD53" s="150">
        <f t="shared" si="12"/>
        <v>360.89039748024391</v>
      </c>
      <c r="AE53" s="150">
        <f t="shared" si="13"/>
        <v>208.65447652973927</v>
      </c>
      <c r="AF53" s="116">
        <v>99721</v>
      </c>
      <c r="AG53" s="116">
        <f t="shared" si="14"/>
        <v>20807.23305402213</v>
      </c>
      <c r="AH53" s="116">
        <v>2179533.9300000002</v>
      </c>
      <c r="AI53" s="204">
        <f t="shared" si="15"/>
        <v>2158726.6969459779</v>
      </c>
      <c r="AJ53" s="117">
        <f t="shared" si="16"/>
        <v>21647.663951885541</v>
      </c>
      <c r="AK53" s="118"/>
      <c r="AL53" s="120">
        <v>2008</v>
      </c>
      <c r="AM53" s="111">
        <v>10</v>
      </c>
      <c r="AN53" s="149">
        <f t="shared" si="17"/>
        <v>198.83661390818892</v>
      </c>
      <c r="AO53" s="149">
        <f t="shared" si="47"/>
        <v>3.8389772083761713</v>
      </c>
      <c r="AP53" s="149">
        <f t="shared" si="18"/>
        <v>278.21093356333773</v>
      </c>
      <c r="AQ53" s="82"/>
      <c r="AR53" s="149">
        <f t="shared" si="19"/>
        <v>182.06087900820035</v>
      </c>
      <c r="AS53" s="149">
        <v>5.4562840533098482</v>
      </c>
      <c r="AT53" s="149">
        <f t="shared" si="20"/>
        <v>318.90589510911758</v>
      </c>
      <c r="AU53" s="82"/>
      <c r="AV53" s="118">
        <f t="shared" si="21"/>
        <v>-12.479398476509692</v>
      </c>
      <c r="AW53" s="118">
        <f t="shared" si="22"/>
        <v>0.41694078641898868</v>
      </c>
      <c r="AX53" s="118">
        <f t="shared" si="23"/>
        <v>21.039499297796144</v>
      </c>
      <c r="AY53" s="150">
        <f t="shared" si="24"/>
        <v>8.9770416077054414</v>
      </c>
      <c r="AZ53" s="116">
        <v>390919</v>
      </c>
      <c r="BA53" s="152">
        <f t="shared" si="25"/>
        <v>3509.2961282426036</v>
      </c>
      <c r="BB53" s="116">
        <v>510750.87599999999</v>
      </c>
      <c r="BC53" s="201">
        <f t="shared" si="26"/>
        <v>507241.57987175736</v>
      </c>
      <c r="BD53" s="117">
        <f t="shared" si="27"/>
        <v>1297.5618475227793</v>
      </c>
      <c r="BE53" s="82"/>
      <c r="BF53" s="201">
        <v>13846.388000000001</v>
      </c>
      <c r="BG53" s="116">
        <v>8424</v>
      </c>
      <c r="BH53" s="82"/>
      <c r="BI53" s="151">
        <f t="shared" si="28"/>
        <v>3926048.3160000001</v>
      </c>
      <c r="BJ53" s="204">
        <f t="shared" si="29"/>
        <v>3886757.9805977279</v>
      </c>
      <c r="BK53" s="116">
        <f t="shared" si="30"/>
        <v>39290.335402271754</v>
      </c>
      <c r="BL53" s="153"/>
      <c r="BM53" s="151">
        <v>3926048.3160000001</v>
      </c>
      <c r="BN53" s="154">
        <f t="shared" si="31"/>
        <v>0</v>
      </c>
      <c r="BO53" s="155">
        <v>7813.482401969467</v>
      </c>
      <c r="BP53" s="155">
        <v>7735.2881670737779</v>
      </c>
      <c r="BQ53" s="229">
        <v>502471</v>
      </c>
      <c r="BR53" s="229">
        <f t="shared" si="32"/>
        <v>91395.996151092972</v>
      </c>
      <c r="BS53" s="29">
        <f t="shared" si="45"/>
        <v>1.0967365498370185E-2</v>
      </c>
    </row>
    <row r="54" spans="1:71" s="103" customFormat="1" x14ac:dyDescent="0.3">
      <c r="A54" s="120">
        <v>2008</v>
      </c>
      <c r="B54" s="111">
        <v>11</v>
      </c>
      <c r="C54" s="110">
        <f t="shared" ref="C54:D54" si="68">+C66</f>
        <v>75.667245198869992</v>
      </c>
      <c r="D54" s="110">
        <f t="shared" si="68"/>
        <v>198.83661390818892</v>
      </c>
      <c r="E54" s="111"/>
      <c r="F54" s="110">
        <v>53.240502772726046</v>
      </c>
      <c r="G54" s="112">
        <v>182.06087900820035</v>
      </c>
      <c r="H54" s="121"/>
      <c r="I54" s="113">
        <f t="shared" si="1"/>
        <v>-1811.5019852953433</v>
      </c>
      <c r="J54" s="113">
        <f t="shared" si="2"/>
        <v>-2370.353816128385</v>
      </c>
      <c r="K54" s="114">
        <f t="shared" si="3"/>
        <v>-4181.8558014237278</v>
      </c>
      <c r="L54" s="115">
        <v>3385</v>
      </c>
      <c r="M54" s="115">
        <f t="shared" si="4"/>
        <v>-14155.581887819319</v>
      </c>
      <c r="N54" s="116">
        <v>1227501.7949999999</v>
      </c>
      <c r="O54" s="206">
        <f t="shared" si="5"/>
        <v>1241657.3768878193</v>
      </c>
      <c r="P54" s="117">
        <f t="shared" si="6"/>
        <v>366811.63275858766</v>
      </c>
      <c r="Q54" s="111"/>
      <c r="R54" s="120">
        <v>2008</v>
      </c>
      <c r="S54" s="111">
        <v>11</v>
      </c>
      <c r="T54" s="148">
        <f t="shared" si="7"/>
        <v>75.667245198869992</v>
      </c>
      <c r="U54" s="149">
        <f t="shared" si="8"/>
        <v>198.83661390818892</v>
      </c>
      <c r="V54" s="82"/>
      <c r="W54" s="149"/>
      <c r="X54" s="149">
        <f t="shared" si="9"/>
        <v>53.240502772726046</v>
      </c>
      <c r="Y54" s="149">
        <f t="shared" si="10"/>
        <v>182.06087900820035</v>
      </c>
      <c r="Z54" s="82"/>
      <c r="AA54" s="82"/>
      <c r="AB54" s="82"/>
      <c r="AC54" s="150">
        <f t="shared" si="11"/>
        <v>-203.51750951704074</v>
      </c>
      <c r="AD54" s="150">
        <f t="shared" si="12"/>
        <v>-148.77029996132066</v>
      </c>
      <c r="AE54" s="150">
        <f t="shared" si="13"/>
        <v>-352.2878094783614</v>
      </c>
      <c r="AF54" s="116">
        <v>99588</v>
      </c>
      <c r="AG54" s="116">
        <f t="shared" si="14"/>
        <v>-35083.638370331057</v>
      </c>
      <c r="AH54" s="116">
        <v>1900272.4539999999</v>
      </c>
      <c r="AI54" s="204">
        <f t="shared" si="15"/>
        <v>1935356.0923703311</v>
      </c>
      <c r="AJ54" s="117">
        <f t="shared" si="16"/>
        <v>19433.627468875078</v>
      </c>
      <c r="AK54" s="118"/>
      <c r="AL54" s="120">
        <v>2008</v>
      </c>
      <c r="AM54" s="111">
        <v>11</v>
      </c>
      <c r="AN54" s="149">
        <f t="shared" si="17"/>
        <v>75.667245198869992</v>
      </c>
      <c r="AO54" s="149">
        <f t="shared" si="47"/>
        <v>28.935219572893278</v>
      </c>
      <c r="AP54" s="149">
        <f t="shared" si="18"/>
        <v>198.83661390818892</v>
      </c>
      <c r="AQ54" s="82"/>
      <c r="AR54" s="149">
        <f t="shared" si="19"/>
        <v>53.240502772726046</v>
      </c>
      <c r="AS54" s="149">
        <v>74.937059717035353</v>
      </c>
      <c r="AT54" s="149">
        <f t="shared" si="20"/>
        <v>182.06087900820035</v>
      </c>
      <c r="AU54" s="82"/>
      <c r="AV54" s="118">
        <f t="shared" si="21"/>
        <v>-16.683159154242869</v>
      </c>
      <c r="AW54" s="118">
        <f t="shared" si="22"/>
        <v>11.859248272213764</v>
      </c>
      <c r="AX54" s="118">
        <f t="shared" si="23"/>
        <v>-8.6731391121052894</v>
      </c>
      <c r="AY54" s="150">
        <f t="shared" si="24"/>
        <v>-13.497049994134395</v>
      </c>
      <c r="AZ54" s="116">
        <v>390804</v>
      </c>
      <c r="BA54" s="152">
        <f t="shared" si="25"/>
        <v>-5274.701125907698</v>
      </c>
      <c r="BB54" s="116">
        <v>438552.13699999999</v>
      </c>
      <c r="BC54" s="201">
        <f t="shared" si="26"/>
        <v>443826.8381259077</v>
      </c>
      <c r="BD54" s="117">
        <f t="shared" si="27"/>
        <v>1135.6762932976828</v>
      </c>
      <c r="BE54" s="82"/>
      <c r="BF54" s="201">
        <v>14001.046</v>
      </c>
      <c r="BG54" s="116">
        <v>8415</v>
      </c>
      <c r="BH54" s="82"/>
      <c r="BI54" s="151">
        <f t="shared" si="28"/>
        <v>3580327.432</v>
      </c>
      <c r="BJ54" s="204">
        <f t="shared" si="29"/>
        <v>3634841.353384058</v>
      </c>
      <c r="BK54" s="116">
        <f t="shared" si="30"/>
        <v>-54513.921384058071</v>
      </c>
      <c r="BL54" s="153"/>
      <c r="BM54" s="151">
        <v>3580327.432</v>
      </c>
      <c r="BN54" s="154">
        <f t="shared" si="31"/>
        <v>0</v>
      </c>
      <c r="BO54" s="155">
        <v>7129.399576257686</v>
      </c>
      <c r="BP54" s="155">
        <v>7237.951527272553</v>
      </c>
      <c r="BQ54" s="229">
        <v>502192</v>
      </c>
      <c r="BR54" s="229">
        <f t="shared" si="32"/>
        <v>91133.861593205176</v>
      </c>
      <c r="BS54" s="29">
        <f t="shared" si="45"/>
        <v>9.3621742433682709E-3</v>
      </c>
    </row>
    <row r="55" spans="1:71" s="103" customFormat="1" x14ac:dyDescent="0.3">
      <c r="A55" s="120">
        <v>2008</v>
      </c>
      <c r="B55" s="111">
        <v>12</v>
      </c>
      <c r="C55" s="110">
        <f t="shared" ref="C55:D55" si="69">+C67</f>
        <v>42.449672857488302</v>
      </c>
      <c r="D55" s="110">
        <f t="shared" si="69"/>
        <v>75.667245198869992</v>
      </c>
      <c r="E55" s="111"/>
      <c r="F55" s="110">
        <v>36.448562002199012</v>
      </c>
      <c r="G55" s="112">
        <v>53.240502772726046</v>
      </c>
      <c r="H55" s="121"/>
      <c r="I55" s="113">
        <f t="shared" si="1"/>
        <v>-484.73487686116658</v>
      </c>
      <c r="J55" s="113">
        <f t="shared" si="2"/>
        <v>-3168.8218018499356</v>
      </c>
      <c r="K55" s="114">
        <f t="shared" si="3"/>
        <v>-3653.556678711102</v>
      </c>
      <c r="L55" s="115">
        <v>3399</v>
      </c>
      <c r="M55" s="115">
        <f t="shared" si="4"/>
        <v>-12418.439150939037</v>
      </c>
      <c r="N55" s="116">
        <v>1224806.946</v>
      </c>
      <c r="O55" s="206">
        <f t="shared" si="5"/>
        <v>1237225.385150939</v>
      </c>
      <c r="P55" s="117">
        <f t="shared" si="6"/>
        <v>363996.87706706062</v>
      </c>
      <c r="Q55" s="111"/>
      <c r="R55" s="120">
        <v>2008</v>
      </c>
      <c r="S55" s="111">
        <v>12</v>
      </c>
      <c r="T55" s="148">
        <f t="shared" si="7"/>
        <v>42.449672857488302</v>
      </c>
      <c r="U55" s="149">
        <f t="shared" si="8"/>
        <v>75.667245198869992</v>
      </c>
      <c r="V55" s="82"/>
      <c r="W55" s="149"/>
      <c r="X55" s="149">
        <f t="shared" si="9"/>
        <v>36.448562002199012</v>
      </c>
      <c r="Y55" s="149">
        <f t="shared" si="10"/>
        <v>53.240502772726046</v>
      </c>
      <c r="Z55" s="82"/>
      <c r="AA55" s="82"/>
      <c r="AB55" s="82"/>
      <c r="AC55" s="150">
        <f t="shared" si="11"/>
        <v>-54.458695444791374</v>
      </c>
      <c r="AD55" s="150">
        <f t="shared" si="12"/>
        <v>-198.88447318602911</v>
      </c>
      <c r="AE55" s="150">
        <f t="shared" si="13"/>
        <v>-253.34316863082049</v>
      </c>
      <c r="AF55" s="116">
        <v>99710</v>
      </c>
      <c r="AG55" s="116">
        <f t="shared" si="14"/>
        <v>-25260.847344179114</v>
      </c>
      <c r="AH55" s="116">
        <v>1943437.8189999999</v>
      </c>
      <c r="AI55" s="204">
        <f t="shared" si="15"/>
        <v>1968698.6663441791</v>
      </c>
      <c r="AJ55" s="117">
        <f t="shared" si="16"/>
        <v>19744.244973866003</v>
      </c>
      <c r="AK55" s="118"/>
      <c r="AL55" s="120">
        <v>2008</v>
      </c>
      <c r="AM55" s="111">
        <v>12</v>
      </c>
      <c r="AN55" s="149">
        <f t="shared" si="17"/>
        <v>42.449672857488302</v>
      </c>
      <c r="AO55" s="149">
        <f t="shared" si="47"/>
        <v>82.304422731853208</v>
      </c>
      <c r="AP55" s="149">
        <f t="shared" si="18"/>
        <v>75.667245198869992</v>
      </c>
      <c r="AQ55" s="82"/>
      <c r="AR55" s="149">
        <f t="shared" si="19"/>
        <v>36.448562002199012</v>
      </c>
      <c r="AS55" s="149">
        <v>43.078696701188541</v>
      </c>
      <c r="AT55" s="149">
        <f t="shared" si="20"/>
        <v>53.240502772726046</v>
      </c>
      <c r="AU55" s="82"/>
      <c r="AV55" s="118">
        <f t="shared" si="21"/>
        <v>-4.4642010684678821</v>
      </c>
      <c r="AW55" s="118">
        <f t="shared" si="22"/>
        <v>-10.11236990080989</v>
      </c>
      <c r="AX55" s="118">
        <f t="shared" si="23"/>
        <v>-11.594738355899542</v>
      </c>
      <c r="AY55" s="150">
        <f t="shared" si="24"/>
        <v>-26.171309325177312</v>
      </c>
      <c r="AZ55" s="116">
        <v>390180</v>
      </c>
      <c r="BA55" s="152">
        <f t="shared" si="25"/>
        <v>-10211.521472497683</v>
      </c>
      <c r="BB55" s="116">
        <v>439329.40399999998</v>
      </c>
      <c r="BC55" s="201">
        <f t="shared" si="26"/>
        <v>449540.92547249765</v>
      </c>
      <c r="BD55" s="117">
        <f t="shared" si="27"/>
        <v>1152.1372840035308</v>
      </c>
      <c r="BE55" s="82"/>
      <c r="BF55" s="201">
        <v>14165.953</v>
      </c>
      <c r="BG55" s="116">
        <v>8421</v>
      </c>
      <c r="BH55" s="82"/>
      <c r="BI55" s="151">
        <f t="shared" si="28"/>
        <v>3621740.122</v>
      </c>
      <c r="BJ55" s="204">
        <f t="shared" si="29"/>
        <v>3669630.9299676158</v>
      </c>
      <c r="BK55" s="116">
        <f t="shared" si="30"/>
        <v>-47890.807967615838</v>
      </c>
      <c r="BL55" s="153"/>
      <c r="BM55" s="151">
        <v>3621740.1220000004</v>
      </c>
      <c r="BN55" s="154">
        <f t="shared" si="31"/>
        <v>0</v>
      </c>
      <c r="BO55" s="155">
        <v>7218.7919754439808</v>
      </c>
      <c r="BP55" s="155">
        <v>7314.2471347344399</v>
      </c>
      <c r="BQ55" s="229">
        <v>501710</v>
      </c>
      <c r="BR55" s="229">
        <f t="shared" si="32"/>
        <v>90990.650884934628</v>
      </c>
      <c r="BS55" s="29">
        <f t="shared" si="45"/>
        <v>7.9436511061645732E-3</v>
      </c>
    </row>
    <row r="56" spans="1:71" s="103" customFormat="1" x14ac:dyDescent="0.3">
      <c r="A56" s="120">
        <v>2009</v>
      </c>
      <c r="B56" s="111">
        <v>1</v>
      </c>
      <c r="C56" s="110">
        <f>+C68</f>
        <v>26.872581391315055</v>
      </c>
      <c r="D56" s="110">
        <f>+D68</f>
        <v>42.449672857488302</v>
      </c>
      <c r="E56" s="111"/>
      <c r="F56" s="110">
        <v>24.483176423718522</v>
      </c>
      <c r="G56" s="112">
        <v>36.448562002199012</v>
      </c>
      <c r="H56" s="121"/>
      <c r="I56" s="113">
        <f t="shared" si="1"/>
        <v>-193.00225419407479</v>
      </c>
      <c r="J56" s="113">
        <f t="shared" si="2"/>
        <v>-847.93638559787507</v>
      </c>
      <c r="K56" s="114">
        <f t="shared" si="3"/>
        <v>-1040.9386397919498</v>
      </c>
      <c r="L56" s="115">
        <v>3390</v>
      </c>
      <c r="M56" s="115">
        <f t="shared" si="4"/>
        <v>-3528.7819888947097</v>
      </c>
      <c r="N56" s="116">
        <v>1205262.024</v>
      </c>
      <c r="O56" s="206">
        <f t="shared" si="5"/>
        <v>1208790.8059888948</v>
      </c>
      <c r="P56" s="117">
        <f t="shared" si="6"/>
        <v>356575.45899377426</v>
      </c>
      <c r="Q56" s="111"/>
      <c r="R56" s="120">
        <v>2009</v>
      </c>
      <c r="S56" s="111">
        <v>1</v>
      </c>
      <c r="T56" s="148">
        <f t="shared" si="7"/>
        <v>26.872581391315055</v>
      </c>
      <c r="U56" s="149">
        <f t="shared" si="8"/>
        <v>42.449672857488302</v>
      </c>
      <c r="V56" s="82"/>
      <c r="W56" s="149"/>
      <c r="X56" s="149">
        <f t="shared" si="9"/>
        <v>24.483176423718522</v>
      </c>
      <c r="Y56" s="149">
        <f t="shared" si="10"/>
        <v>36.448562002199012</v>
      </c>
      <c r="Z56" s="82"/>
      <c r="AA56" s="82"/>
      <c r="AB56" s="82"/>
      <c r="AC56" s="150">
        <f t="shared" si="11"/>
        <v>-21.683298402981833</v>
      </c>
      <c r="AD56" s="150">
        <f t="shared" si="12"/>
        <v>-53.2189538857778</v>
      </c>
      <c r="AE56" s="150">
        <f t="shared" si="13"/>
        <v>-74.902252288759627</v>
      </c>
      <c r="AF56" s="116">
        <v>99369</v>
      </c>
      <c r="AG56" s="116">
        <f t="shared" si="14"/>
        <v>-7442.9619076817553</v>
      </c>
      <c r="AH56" s="116">
        <v>1951013.554</v>
      </c>
      <c r="AI56" s="204">
        <f t="shared" si="15"/>
        <v>1958456.5159076818</v>
      </c>
      <c r="AJ56" s="117">
        <f t="shared" si="16"/>
        <v>19708.92849789856</v>
      </c>
      <c r="AK56" s="118"/>
      <c r="AL56" s="120">
        <v>2009</v>
      </c>
      <c r="AM56" s="111">
        <v>1</v>
      </c>
      <c r="AN56" s="149">
        <f t="shared" si="17"/>
        <v>26.872581391315055</v>
      </c>
      <c r="AO56" s="149">
        <f t="shared" si="47"/>
        <v>123.83441885147447</v>
      </c>
      <c r="AP56" s="149">
        <f t="shared" si="18"/>
        <v>42.449672857488302</v>
      </c>
      <c r="AQ56" s="82"/>
      <c r="AR56" s="149">
        <f t="shared" si="19"/>
        <v>24.483176423718522</v>
      </c>
      <c r="AS56" s="149">
        <v>125.58110212551965</v>
      </c>
      <c r="AT56" s="149">
        <f t="shared" si="20"/>
        <v>36.448562002199012</v>
      </c>
      <c r="AU56" s="82"/>
      <c r="AV56" s="118">
        <f t="shared" si="21"/>
        <v>-1.7774682832171584</v>
      </c>
      <c r="AW56" s="118">
        <f t="shared" si="22"/>
        <v>0.45029395639215081</v>
      </c>
      <c r="AX56" s="118">
        <f t="shared" si="23"/>
        <v>-3.1026044215281807</v>
      </c>
      <c r="AY56" s="150">
        <f t="shared" si="24"/>
        <v>-4.4297787483531881</v>
      </c>
      <c r="AZ56" s="116">
        <v>390070</v>
      </c>
      <c r="BA56" s="152">
        <f t="shared" si="25"/>
        <v>-1727.9237963701282</v>
      </c>
      <c r="BB56" s="116">
        <v>446472.71100000001</v>
      </c>
      <c r="BC56" s="201">
        <f t="shared" si="26"/>
        <v>448200.63479637011</v>
      </c>
      <c r="BD56" s="117">
        <f t="shared" si="27"/>
        <v>1149.0261614488941</v>
      </c>
      <c r="BE56" s="82"/>
      <c r="BF56" s="201">
        <v>14047.169</v>
      </c>
      <c r="BG56" s="116">
        <v>8425</v>
      </c>
      <c r="BH56" s="82"/>
      <c r="BI56" s="151">
        <f t="shared" si="28"/>
        <v>3616795.4579999996</v>
      </c>
      <c r="BJ56" s="204">
        <f t="shared" si="29"/>
        <v>3629495.1256929468</v>
      </c>
      <c r="BK56" s="116">
        <f t="shared" si="30"/>
        <v>-12699.667692946594</v>
      </c>
      <c r="BL56" s="153"/>
      <c r="BM56" s="151">
        <v>3616795.4580000001</v>
      </c>
      <c r="BN56" s="154">
        <f t="shared" si="31"/>
        <v>0</v>
      </c>
      <c r="BO56" s="155">
        <v>7215.4944559045898</v>
      </c>
      <c r="BP56" s="155">
        <v>7240.8302491210979</v>
      </c>
      <c r="BQ56" s="229">
        <v>501254</v>
      </c>
      <c r="BR56" s="229">
        <f t="shared" si="32"/>
        <v>90759.614081291278</v>
      </c>
      <c r="BS56" s="29">
        <f t="shared" si="45"/>
        <v>5.1737207073156988E-3</v>
      </c>
    </row>
    <row r="57" spans="1:71" s="103" customFormat="1" x14ac:dyDescent="0.3">
      <c r="A57" s="120">
        <v>2009</v>
      </c>
      <c r="B57" s="111">
        <v>2</v>
      </c>
      <c r="C57" s="110">
        <f t="shared" ref="C57:D57" si="70">+C69</f>
        <v>34.723950066840629</v>
      </c>
      <c r="D57" s="110">
        <f t="shared" si="70"/>
        <v>26.872581391315055</v>
      </c>
      <c r="E57" s="111"/>
      <c r="F57" s="110">
        <v>18.140086514143775</v>
      </c>
      <c r="G57" s="112">
        <v>24.483176423718522</v>
      </c>
      <c r="H57" s="121"/>
      <c r="I57" s="113">
        <f t="shared" si="1"/>
        <v>-1339.5481688217171</v>
      </c>
      <c r="J57" s="113">
        <f t="shared" si="2"/>
        <v>-337.614728474424</v>
      </c>
      <c r="K57" s="114">
        <f t="shared" si="3"/>
        <v>-1677.1628972961412</v>
      </c>
      <c r="L57" s="115">
        <v>3398</v>
      </c>
      <c r="M57" s="115">
        <f t="shared" si="4"/>
        <v>-5698.9995250122874</v>
      </c>
      <c r="N57" s="116">
        <v>1080090.6580000001</v>
      </c>
      <c r="O57" s="206">
        <f t="shared" si="5"/>
        <v>1085789.6575250123</v>
      </c>
      <c r="P57" s="117">
        <f t="shared" si="6"/>
        <v>319537.86272072169</v>
      </c>
      <c r="Q57" s="111"/>
      <c r="R57" s="120">
        <v>2009</v>
      </c>
      <c r="S57" s="111">
        <v>2</v>
      </c>
      <c r="T57" s="148">
        <f t="shared" si="7"/>
        <v>34.723950066840629</v>
      </c>
      <c r="U57" s="149">
        <f t="shared" si="8"/>
        <v>26.872581391315055</v>
      </c>
      <c r="V57" s="82"/>
      <c r="W57" s="149"/>
      <c r="X57" s="149">
        <f t="shared" si="9"/>
        <v>18.140086514143775</v>
      </c>
      <c r="Y57" s="149">
        <f t="shared" si="10"/>
        <v>24.483176423718522</v>
      </c>
      <c r="Z57" s="82"/>
      <c r="AA57" s="82"/>
      <c r="AB57" s="82"/>
      <c r="AC57" s="150">
        <f t="shared" si="11"/>
        <v>-150.49473277406358</v>
      </c>
      <c r="AD57" s="150">
        <f t="shared" si="12"/>
        <v>-21.189682352374799</v>
      </c>
      <c r="AE57" s="150">
        <f t="shared" si="13"/>
        <v>-171.68441512643838</v>
      </c>
      <c r="AF57" s="116">
        <v>100217</v>
      </c>
      <c r="AG57" s="116">
        <f t="shared" si="14"/>
        <v>-17205.697030726275</v>
      </c>
      <c r="AH57" s="116">
        <v>1746978.7080000001</v>
      </c>
      <c r="AI57" s="204">
        <f t="shared" si="15"/>
        <v>1764184.4050307265</v>
      </c>
      <c r="AJ57" s="117">
        <f t="shared" si="16"/>
        <v>17603.644142518002</v>
      </c>
      <c r="AK57" s="118"/>
      <c r="AL57" s="120">
        <v>2009</v>
      </c>
      <c r="AM57" s="111">
        <v>2</v>
      </c>
      <c r="AN57" s="149">
        <f t="shared" si="17"/>
        <v>34.723950066840629</v>
      </c>
      <c r="AO57" s="149">
        <f t="shared" si="47"/>
        <v>77.741832906544204</v>
      </c>
      <c r="AP57" s="149">
        <f t="shared" si="18"/>
        <v>26.872581391315055</v>
      </c>
      <c r="AQ57" s="82"/>
      <c r="AR57" s="149">
        <f t="shared" si="19"/>
        <v>18.140086514143775</v>
      </c>
      <c r="AS57" s="149">
        <v>120.20204050590399</v>
      </c>
      <c r="AT57" s="149">
        <f t="shared" si="20"/>
        <v>24.483176423718522</v>
      </c>
      <c r="AU57" s="82"/>
      <c r="AV57" s="118">
        <f t="shared" si="21"/>
        <v>-12.336666190064236</v>
      </c>
      <c r="AW57" s="118">
        <f t="shared" si="22"/>
        <v>10.946217412884677</v>
      </c>
      <c r="AX57" s="118">
        <f t="shared" si="23"/>
        <v>-1.235334356597056</v>
      </c>
      <c r="AY57" s="150">
        <f t="shared" si="24"/>
        <v>-2.6257831337766149</v>
      </c>
      <c r="AZ57" s="116">
        <v>389449</v>
      </c>
      <c r="BA57" s="152">
        <f t="shared" si="25"/>
        <v>-1022.6086156661688</v>
      </c>
      <c r="BB57" s="116">
        <v>403124.04200000002</v>
      </c>
      <c r="BC57" s="201">
        <f t="shared" si="26"/>
        <v>404146.65061566618</v>
      </c>
      <c r="BD57" s="117">
        <f t="shared" si="27"/>
        <v>1037.7396029150575</v>
      </c>
      <c r="BE57" s="82"/>
      <c r="BF57" s="201">
        <v>13810.751</v>
      </c>
      <c r="BG57" s="116">
        <v>8423</v>
      </c>
      <c r="BH57" s="82"/>
      <c r="BI57" s="151">
        <f t="shared" si="28"/>
        <v>3244004.159</v>
      </c>
      <c r="BJ57" s="204">
        <f t="shared" si="29"/>
        <v>3267931.464171405</v>
      </c>
      <c r="BK57" s="116">
        <f t="shared" si="30"/>
        <v>-23927.305171404732</v>
      </c>
      <c r="BL57" s="153"/>
      <c r="BM57" s="151">
        <v>3244004.1589999995</v>
      </c>
      <c r="BN57" s="154">
        <f t="shared" si="31"/>
        <v>0</v>
      </c>
      <c r="BO57" s="155">
        <v>6468.7701954387649</v>
      </c>
      <c r="BP57" s="155">
        <v>6516.4829081739008</v>
      </c>
      <c r="BQ57" s="229">
        <v>501487</v>
      </c>
      <c r="BR57" s="229">
        <f t="shared" si="32"/>
        <v>90381.86435526445</v>
      </c>
      <c r="BS57" s="29">
        <f t="shared" si="45"/>
        <v>4.0583830536979892E-3</v>
      </c>
    </row>
    <row r="58" spans="1:71" s="103" customFormat="1" x14ac:dyDescent="0.3">
      <c r="A58" s="120">
        <v>2009</v>
      </c>
      <c r="B58" s="111">
        <v>3</v>
      </c>
      <c r="C58" s="110">
        <f t="shared" ref="C58:D58" si="71">+C70</f>
        <v>67.088827391532973</v>
      </c>
      <c r="D58" s="110">
        <f t="shared" si="71"/>
        <v>34.723950066840629</v>
      </c>
      <c r="E58" s="111"/>
      <c r="F58" s="110">
        <v>49.882568605072933</v>
      </c>
      <c r="G58" s="112">
        <v>18.140086514143775</v>
      </c>
      <c r="H58" s="121"/>
      <c r="I58" s="113">
        <f t="shared" si="1"/>
        <v>-1389.8216405625806</v>
      </c>
      <c r="J58" s="113">
        <f t="shared" si="2"/>
        <v>-2343.2430526971539</v>
      </c>
      <c r="K58" s="114">
        <f t="shared" si="3"/>
        <v>-3733.0646932597347</v>
      </c>
      <c r="L58" s="115">
        <v>3390</v>
      </c>
      <c r="M58" s="115">
        <f t="shared" si="4"/>
        <v>-12655.089310150501</v>
      </c>
      <c r="N58" s="116">
        <v>1065009.7819999999</v>
      </c>
      <c r="O58" s="206">
        <f t="shared" si="5"/>
        <v>1077664.8713101505</v>
      </c>
      <c r="P58" s="117">
        <f t="shared" si="6"/>
        <v>317895.2422743807</v>
      </c>
      <c r="Q58" s="111"/>
      <c r="R58" s="120">
        <v>2009</v>
      </c>
      <c r="S58" s="111">
        <v>3</v>
      </c>
      <c r="T58" s="148">
        <f t="shared" si="7"/>
        <v>67.088827391532973</v>
      </c>
      <c r="U58" s="149">
        <f t="shared" si="8"/>
        <v>34.723950066840629</v>
      </c>
      <c r="V58" s="82"/>
      <c r="W58" s="149"/>
      <c r="X58" s="149">
        <f t="shared" si="9"/>
        <v>49.882568605072933</v>
      </c>
      <c r="Y58" s="149">
        <f t="shared" si="10"/>
        <v>18.140086514143775</v>
      </c>
      <c r="Z58" s="82"/>
      <c r="AA58" s="82"/>
      <c r="AB58" s="82"/>
      <c r="AC58" s="150">
        <f t="shared" si="11"/>
        <v>-156.14282581869125</v>
      </c>
      <c r="AD58" s="150">
        <f t="shared" si="12"/>
        <v>-147.0687495934383</v>
      </c>
      <c r="AE58" s="150">
        <f t="shared" si="13"/>
        <v>-303.21157541212955</v>
      </c>
      <c r="AF58" s="116">
        <v>100155</v>
      </c>
      <c r="AG58" s="116">
        <f t="shared" si="14"/>
        <v>-30368.155335401832</v>
      </c>
      <c r="AH58" s="116">
        <v>1749044.65</v>
      </c>
      <c r="AI58" s="204">
        <f t="shared" si="15"/>
        <v>1779412.8053354018</v>
      </c>
      <c r="AJ58" s="117">
        <f t="shared" si="16"/>
        <v>17766.589839103406</v>
      </c>
      <c r="AK58" s="118"/>
      <c r="AL58" s="120">
        <v>2009</v>
      </c>
      <c r="AM58" s="111">
        <v>3</v>
      </c>
      <c r="AN58" s="149">
        <f t="shared" si="17"/>
        <v>67.088827391532973</v>
      </c>
      <c r="AO58" s="149">
        <f t="shared" si="47"/>
        <v>46.024503453365838</v>
      </c>
      <c r="AP58" s="149">
        <f t="shared" si="18"/>
        <v>34.723950066840629</v>
      </c>
      <c r="AQ58" s="82"/>
      <c r="AR58" s="149">
        <f t="shared" si="19"/>
        <v>49.882568605072933</v>
      </c>
      <c r="AS58" s="149">
        <v>42.947968805174277</v>
      </c>
      <c r="AT58" s="149">
        <f t="shared" si="20"/>
        <v>18.140086514143775</v>
      </c>
      <c r="AU58" s="82"/>
      <c r="AV58" s="118">
        <f t="shared" si="21"/>
        <v>-12.799663380847006</v>
      </c>
      <c r="AW58" s="118">
        <f t="shared" si="22"/>
        <v>-0.7931288856412767</v>
      </c>
      <c r="AX58" s="118">
        <f t="shared" si="23"/>
        <v>-8.5739406628803128</v>
      </c>
      <c r="AY58" s="150">
        <f t="shared" si="24"/>
        <v>-22.166732929368596</v>
      </c>
      <c r="AZ58" s="116">
        <v>389130</v>
      </c>
      <c r="BA58" s="152">
        <f t="shared" si="25"/>
        <v>-8625.7407848052007</v>
      </c>
      <c r="BB58" s="116">
        <v>397919.09399999998</v>
      </c>
      <c r="BC58" s="201">
        <f t="shared" si="26"/>
        <v>406544.83478480519</v>
      </c>
      <c r="BD58" s="117">
        <f t="shared" si="27"/>
        <v>1044.7532567131941</v>
      </c>
      <c r="BE58" s="82"/>
      <c r="BF58" s="201">
        <v>13919.976000000001</v>
      </c>
      <c r="BG58" s="116">
        <v>8412</v>
      </c>
      <c r="BH58" s="82"/>
      <c r="BI58" s="151">
        <f t="shared" si="28"/>
        <v>3225893.5019999994</v>
      </c>
      <c r="BJ58" s="204">
        <f t="shared" si="29"/>
        <v>3277542.4874303574</v>
      </c>
      <c r="BK58" s="116">
        <f t="shared" si="30"/>
        <v>-51648.985430357534</v>
      </c>
      <c r="BL58" s="153"/>
      <c r="BM58" s="151">
        <v>3225893.5020000003</v>
      </c>
      <c r="BN58" s="154">
        <f t="shared" si="31"/>
        <v>0</v>
      </c>
      <c r="BO58" s="155">
        <v>6437.7912458315614</v>
      </c>
      <c r="BP58" s="155">
        <v>6540.8651340592696</v>
      </c>
      <c r="BQ58" s="229">
        <v>501087</v>
      </c>
      <c r="BR58" s="229">
        <f t="shared" si="32"/>
        <v>90079.238705519048</v>
      </c>
      <c r="BS58" s="29">
        <f t="shared" si="45"/>
        <v>4.0213993748496879E-3</v>
      </c>
    </row>
    <row r="59" spans="1:71" s="103" customFormat="1" x14ac:dyDescent="0.3">
      <c r="A59" s="122">
        <v>2009</v>
      </c>
      <c r="B59" s="121">
        <v>4</v>
      </c>
      <c r="C59" s="110">
        <f t="shared" ref="C59:D59" si="72">+C71</f>
        <v>117.42864691479581</v>
      </c>
      <c r="D59" s="110">
        <f t="shared" si="72"/>
        <v>67.088827391532973</v>
      </c>
      <c r="E59" s="111"/>
      <c r="F59" s="110">
        <v>126.25523475594419</v>
      </c>
      <c r="G59" s="112">
        <v>49.882568605072933</v>
      </c>
      <c r="H59" s="121"/>
      <c r="I59" s="113">
        <f t="shared" si="1"/>
        <v>712.96049572426671</v>
      </c>
      <c r="J59" s="113">
        <f t="shared" si="2"/>
        <v>-2431.1853649884438</v>
      </c>
      <c r="K59" s="114">
        <f t="shared" si="3"/>
        <v>-1718.224869264177</v>
      </c>
      <c r="L59" s="115">
        <v>3398</v>
      </c>
      <c r="M59" s="115">
        <f t="shared" si="4"/>
        <v>-5838.528105759674</v>
      </c>
      <c r="N59" s="116">
        <v>1124653.5349999999</v>
      </c>
      <c r="O59" s="206">
        <f t="shared" si="5"/>
        <v>1130492.0631057597</v>
      </c>
      <c r="P59" s="117">
        <f t="shared" si="6"/>
        <v>332693.36760028242</v>
      </c>
      <c r="Q59" s="111"/>
      <c r="R59" s="122">
        <v>2009</v>
      </c>
      <c r="S59" s="121">
        <v>4</v>
      </c>
      <c r="T59" s="148">
        <f t="shared" si="7"/>
        <v>117.42864691479581</v>
      </c>
      <c r="U59" s="149">
        <f t="shared" si="8"/>
        <v>67.088827391532973</v>
      </c>
      <c r="V59" s="82"/>
      <c r="W59" s="149"/>
      <c r="X59" s="149">
        <f t="shared" si="9"/>
        <v>126.25523475594419</v>
      </c>
      <c r="Y59" s="149">
        <f t="shared" si="10"/>
        <v>49.882568605072933</v>
      </c>
      <c r="Z59" s="82"/>
      <c r="AA59" s="82"/>
      <c r="AB59" s="82"/>
      <c r="AC59" s="150">
        <f t="shared" si="11"/>
        <v>80.099246730983154</v>
      </c>
      <c r="AD59" s="150">
        <f t="shared" si="12"/>
        <v>-152.58826490370402</v>
      </c>
      <c r="AE59" s="150">
        <f t="shared" si="13"/>
        <v>-72.489018172720861</v>
      </c>
      <c r="AF59" s="116">
        <v>100172</v>
      </c>
      <c r="AG59" s="116">
        <f t="shared" si="14"/>
        <v>-7261.369928397794</v>
      </c>
      <c r="AH59" s="116">
        <v>1868276.4720000001</v>
      </c>
      <c r="AI59" s="204">
        <f t="shared" si="15"/>
        <v>1875537.8419283978</v>
      </c>
      <c r="AJ59" s="117">
        <f t="shared" si="16"/>
        <v>18723.174559042422</v>
      </c>
      <c r="AK59" s="118"/>
      <c r="AL59" s="122">
        <v>2009</v>
      </c>
      <c r="AM59" s="121">
        <v>4</v>
      </c>
      <c r="AN59" s="149">
        <f t="shared" si="17"/>
        <v>117.42864691479581</v>
      </c>
      <c r="AO59" s="149">
        <f t="shared" si="47"/>
        <v>10.764282951672801</v>
      </c>
      <c r="AP59" s="149">
        <f t="shared" si="18"/>
        <v>67.088827391532973</v>
      </c>
      <c r="AQ59" s="82"/>
      <c r="AR59" s="149">
        <f t="shared" si="19"/>
        <v>126.25523475594419</v>
      </c>
      <c r="AS59" s="149">
        <v>14.754047231067908</v>
      </c>
      <c r="AT59" s="149">
        <f t="shared" si="20"/>
        <v>49.882568605072933</v>
      </c>
      <c r="AU59" s="82"/>
      <c r="AV59" s="118">
        <f t="shared" si="21"/>
        <v>6.5660614878744346</v>
      </c>
      <c r="AW59" s="118">
        <f t="shared" si="22"/>
        <v>1.0285589660913126</v>
      </c>
      <c r="AX59" s="118">
        <f t="shared" si="23"/>
        <v>-8.8957221214763873</v>
      </c>
      <c r="AY59" s="150">
        <f t="shared" si="24"/>
        <v>-1.3011016675106397</v>
      </c>
      <c r="AZ59" s="116">
        <v>388742</v>
      </c>
      <c r="BA59" s="152">
        <f t="shared" si="25"/>
        <v>-505.79286443142109</v>
      </c>
      <c r="BB59" s="116">
        <v>427729.397</v>
      </c>
      <c r="BC59" s="201">
        <f t="shared" si="26"/>
        <v>428235.18986443139</v>
      </c>
      <c r="BD59" s="117">
        <f t="shared" si="27"/>
        <v>1101.5922896533727</v>
      </c>
      <c r="BE59" s="82"/>
      <c r="BF59" s="201">
        <v>13839.14</v>
      </c>
      <c r="BG59" s="116">
        <v>8417</v>
      </c>
      <c r="BH59" s="82"/>
      <c r="BI59" s="151">
        <f t="shared" si="28"/>
        <v>3434498.5439999998</v>
      </c>
      <c r="BJ59" s="204">
        <f t="shared" si="29"/>
        <v>3448104.2348985891</v>
      </c>
      <c r="BK59" s="116">
        <f t="shared" si="30"/>
        <v>-13605.690898588888</v>
      </c>
      <c r="BL59" s="153"/>
      <c r="BM59" s="151">
        <v>3434498.5440000002</v>
      </c>
      <c r="BN59" s="154">
        <f t="shared" si="31"/>
        <v>0</v>
      </c>
      <c r="BO59" s="155">
        <v>6858.9966708538941</v>
      </c>
      <c r="BP59" s="155">
        <v>6886.1684362171727</v>
      </c>
      <c r="BQ59" s="229">
        <v>500729</v>
      </c>
      <c r="BR59" s="229">
        <f t="shared" si="32"/>
        <v>89885.641647712037</v>
      </c>
      <c r="BS59" s="29">
        <f t="shared" si="45"/>
        <v>2.8841011918949722E-3</v>
      </c>
    </row>
    <row r="60" spans="1:71" s="103" customFormat="1" x14ac:dyDescent="0.3">
      <c r="A60" s="122">
        <v>2009</v>
      </c>
      <c r="B60" s="121">
        <v>5</v>
      </c>
      <c r="C60" s="110">
        <f t="shared" ref="C60:D60" si="73">+C72</f>
        <v>205.87235315982971</v>
      </c>
      <c r="D60" s="110">
        <f t="shared" si="73"/>
        <v>117.42864691479581</v>
      </c>
      <c r="E60" s="111"/>
      <c r="F60" s="110">
        <v>193.36367005912052</v>
      </c>
      <c r="G60" s="112">
        <v>126.25523475594419</v>
      </c>
      <c r="H60" s="121"/>
      <c r="I60" s="113">
        <f t="shared" si="1"/>
        <v>-1010.3787629874289</v>
      </c>
      <c r="J60" s="113">
        <f t="shared" si="2"/>
        <v>1247.1665949294843</v>
      </c>
      <c r="K60" s="114">
        <f t="shared" si="3"/>
        <v>236.78783194205539</v>
      </c>
      <c r="L60" s="115">
        <v>3381</v>
      </c>
      <c r="M60" s="115">
        <f t="shared" si="4"/>
        <v>800.57965979608923</v>
      </c>
      <c r="N60" s="116">
        <v>1192752.254</v>
      </c>
      <c r="O60" s="206">
        <f t="shared" si="5"/>
        <v>1191951.6743402039</v>
      </c>
      <c r="P60" s="117">
        <f t="shared" si="6"/>
        <v>352544.12136651989</v>
      </c>
      <c r="Q60" s="111"/>
      <c r="R60" s="122">
        <v>2009</v>
      </c>
      <c r="S60" s="121">
        <v>5</v>
      </c>
      <c r="T60" s="148">
        <f t="shared" si="7"/>
        <v>205.87235315982971</v>
      </c>
      <c r="U60" s="149">
        <f t="shared" si="8"/>
        <v>117.42864691479581</v>
      </c>
      <c r="V60" s="82"/>
      <c r="W60" s="149"/>
      <c r="X60" s="149">
        <f t="shared" si="9"/>
        <v>193.36367005912052</v>
      </c>
      <c r="Y60" s="149">
        <f t="shared" si="10"/>
        <v>126.25523475594419</v>
      </c>
      <c r="Z60" s="82"/>
      <c r="AA60" s="82"/>
      <c r="AB60" s="82"/>
      <c r="AC60" s="150">
        <f t="shared" si="11"/>
        <v>-113.51341107063953</v>
      </c>
      <c r="AD60" s="150">
        <f t="shared" si="12"/>
        <v>78.275803032836706</v>
      </c>
      <c r="AE60" s="150">
        <f t="shared" si="13"/>
        <v>-35.237608037802829</v>
      </c>
      <c r="AF60" s="116">
        <v>100241</v>
      </c>
      <c r="AG60" s="116">
        <f t="shared" si="14"/>
        <v>-3532.2530673173937</v>
      </c>
      <c r="AH60" s="116">
        <v>1998720.22</v>
      </c>
      <c r="AI60" s="204">
        <f t="shared" si="15"/>
        <v>2002252.4730673174</v>
      </c>
      <c r="AJ60" s="117">
        <f t="shared" si="16"/>
        <v>19974.386459306246</v>
      </c>
      <c r="AK60" s="118"/>
      <c r="AL60" s="122">
        <v>2009</v>
      </c>
      <c r="AM60" s="121">
        <v>5</v>
      </c>
      <c r="AN60" s="149">
        <f t="shared" si="17"/>
        <v>205.87235315982971</v>
      </c>
      <c r="AO60" s="149">
        <f t="shared" si="47"/>
        <v>1.2492833206498815</v>
      </c>
      <c r="AP60" s="149">
        <f t="shared" si="18"/>
        <v>117.42864691479581</v>
      </c>
      <c r="AQ60" s="82"/>
      <c r="AR60" s="149">
        <f t="shared" si="19"/>
        <v>193.36367005912052</v>
      </c>
      <c r="AS60" s="149">
        <v>0</v>
      </c>
      <c r="AT60" s="149">
        <f t="shared" si="20"/>
        <v>126.25523475594419</v>
      </c>
      <c r="AU60" s="82"/>
      <c r="AV60" s="118">
        <f t="shared" si="21"/>
        <v>-9.3051566301419744</v>
      </c>
      <c r="AW60" s="118">
        <f t="shared" si="22"/>
        <v>-0.32206453079919256</v>
      </c>
      <c r="AX60" s="118">
        <f t="shared" si="23"/>
        <v>4.5633901994689445</v>
      </c>
      <c r="AY60" s="150">
        <f t="shared" si="24"/>
        <v>-5.0638309614722221</v>
      </c>
      <c r="AZ60" s="116">
        <v>388684</v>
      </c>
      <c r="BA60" s="152">
        <f t="shared" si="25"/>
        <v>-1968.2300734288692</v>
      </c>
      <c r="BB60" s="116">
        <v>462967.32699999999</v>
      </c>
      <c r="BC60" s="201">
        <f t="shared" si="26"/>
        <v>464935.55707342888</v>
      </c>
      <c r="BD60" s="117">
        <f t="shared" si="27"/>
        <v>1196.1787906716738</v>
      </c>
      <c r="BE60" s="82"/>
      <c r="BF60" s="201">
        <v>14209.071</v>
      </c>
      <c r="BG60" s="116">
        <v>8409</v>
      </c>
      <c r="BH60" s="82"/>
      <c r="BI60" s="151">
        <f t="shared" si="28"/>
        <v>3668648.8719999995</v>
      </c>
      <c r="BJ60" s="204">
        <f t="shared" si="29"/>
        <v>3673348.7754809503</v>
      </c>
      <c r="BK60" s="116">
        <f t="shared" si="30"/>
        <v>-4699.9034809501736</v>
      </c>
      <c r="BL60" s="153"/>
      <c r="BM60" s="151">
        <v>3668648.872</v>
      </c>
      <c r="BN60" s="154">
        <f t="shared" si="31"/>
        <v>0</v>
      </c>
      <c r="BO60" s="155">
        <v>7326.820390841096</v>
      </c>
      <c r="BP60" s="155">
        <v>7336.2067752732592</v>
      </c>
      <c r="BQ60" s="229">
        <v>500715</v>
      </c>
      <c r="BR60" s="229">
        <f t="shared" si="32"/>
        <v>89803.380010288398</v>
      </c>
      <c r="BS60" s="29">
        <f t="shared" si="45"/>
        <v>7.7749307451546734E-4</v>
      </c>
    </row>
    <row r="61" spans="1:71" s="103" customFormat="1" x14ac:dyDescent="0.3">
      <c r="A61" s="122">
        <v>2009</v>
      </c>
      <c r="B61" s="121">
        <v>6</v>
      </c>
      <c r="C61" s="110">
        <f t="shared" ref="C61:D61" si="74">+C73</f>
        <v>273.79728737823223</v>
      </c>
      <c r="D61" s="110">
        <f t="shared" si="74"/>
        <v>205.87235315982971</v>
      </c>
      <c r="E61" s="111"/>
      <c r="F61" s="110">
        <v>290.69629221537059</v>
      </c>
      <c r="G61" s="112">
        <v>193.36367005912052</v>
      </c>
      <c r="H61" s="121"/>
      <c r="I61" s="113">
        <f t="shared" si="1"/>
        <v>1365.0034512504669</v>
      </c>
      <c r="J61" s="113">
        <f t="shared" si="2"/>
        <v>-1767.434028927511</v>
      </c>
      <c r="K61" s="114">
        <f t="shared" si="3"/>
        <v>-402.43057767704408</v>
      </c>
      <c r="L61" s="115">
        <v>3408</v>
      </c>
      <c r="M61" s="115">
        <f t="shared" si="4"/>
        <v>-1371.4834087233662</v>
      </c>
      <c r="N61" s="116">
        <v>1274143.175</v>
      </c>
      <c r="O61" s="206">
        <f t="shared" si="5"/>
        <v>1275514.6584087233</v>
      </c>
      <c r="P61" s="117">
        <f t="shared" si="6"/>
        <v>374270.73310115124</v>
      </c>
      <c r="Q61" s="111"/>
      <c r="R61" s="122">
        <v>2009</v>
      </c>
      <c r="S61" s="121">
        <v>6</v>
      </c>
      <c r="T61" s="148">
        <f t="shared" si="7"/>
        <v>273.79728737823223</v>
      </c>
      <c r="U61" s="149">
        <f t="shared" si="8"/>
        <v>205.87235315982971</v>
      </c>
      <c r="V61" s="82"/>
      <c r="W61" s="149"/>
      <c r="X61" s="149">
        <f t="shared" si="9"/>
        <v>290.69629221537059</v>
      </c>
      <c r="Y61" s="149">
        <f t="shared" si="10"/>
        <v>193.36367005912052</v>
      </c>
      <c r="Z61" s="82"/>
      <c r="AA61" s="82"/>
      <c r="AB61" s="82"/>
      <c r="AC61" s="150">
        <f t="shared" si="11"/>
        <v>153.35456716894964</v>
      </c>
      <c r="AD61" s="150">
        <f t="shared" si="12"/>
        <v>-110.92930045138446</v>
      </c>
      <c r="AE61" s="150">
        <f t="shared" si="13"/>
        <v>42.425266717565179</v>
      </c>
      <c r="AF61" s="116">
        <v>99753</v>
      </c>
      <c r="AG61" s="116">
        <f t="shared" si="14"/>
        <v>4232.0476308772795</v>
      </c>
      <c r="AH61" s="116">
        <v>2136341.8250000002</v>
      </c>
      <c r="AI61" s="204">
        <f t="shared" si="15"/>
        <v>2132109.777369123</v>
      </c>
      <c r="AJ61" s="117">
        <f t="shared" si="16"/>
        <v>21373.891285165588</v>
      </c>
      <c r="AK61" s="118"/>
      <c r="AL61" s="122">
        <v>2009</v>
      </c>
      <c r="AM61" s="121">
        <v>6</v>
      </c>
      <c r="AN61" s="149">
        <f t="shared" si="17"/>
        <v>273.79728737823223</v>
      </c>
      <c r="AO61" s="149">
        <f t="shared" si="47"/>
        <v>0</v>
      </c>
      <c r="AP61" s="149">
        <f t="shared" si="18"/>
        <v>205.87235315982971</v>
      </c>
      <c r="AQ61" s="82"/>
      <c r="AR61" s="149">
        <f t="shared" si="19"/>
        <v>290.69629221537059</v>
      </c>
      <c r="AS61" s="149">
        <v>0</v>
      </c>
      <c r="AT61" s="149">
        <f t="shared" si="20"/>
        <v>193.36367005912052</v>
      </c>
      <c r="AU61" s="82"/>
      <c r="AV61" s="118">
        <f t="shared" si="21"/>
        <v>12.571098463129506</v>
      </c>
      <c r="AW61" s="118">
        <f t="shared" si="22"/>
        <v>0</v>
      </c>
      <c r="AX61" s="118">
        <f t="shared" si="23"/>
        <v>-6.4670519228200982</v>
      </c>
      <c r="AY61" s="150">
        <f t="shared" si="24"/>
        <v>6.1040465403094073</v>
      </c>
      <c r="AZ61" s="116">
        <v>388608</v>
      </c>
      <c r="BA61" s="152">
        <f t="shared" si="25"/>
        <v>2372.0813179365582</v>
      </c>
      <c r="BB61" s="116">
        <v>496681.505</v>
      </c>
      <c r="BC61" s="201">
        <f t="shared" si="26"/>
        <v>494309.42368206347</v>
      </c>
      <c r="BD61" s="117">
        <f t="shared" si="27"/>
        <v>1272.0001226996444</v>
      </c>
      <c r="BE61" s="82"/>
      <c r="BF61" s="201">
        <v>13983.093999999999</v>
      </c>
      <c r="BG61" s="116">
        <v>8409</v>
      </c>
      <c r="BH61" s="82"/>
      <c r="BI61" s="151">
        <f t="shared" si="28"/>
        <v>3921149.5990000004</v>
      </c>
      <c r="BJ61" s="204">
        <f t="shared" si="29"/>
        <v>3915916.9534599097</v>
      </c>
      <c r="BK61" s="116">
        <f t="shared" si="30"/>
        <v>5232.6455400904706</v>
      </c>
      <c r="BL61" s="153"/>
      <c r="BM61" s="151">
        <v>3921149.5989999995</v>
      </c>
      <c r="BN61" s="154">
        <f t="shared" si="31"/>
        <v>0</v>
      </c>
      <c r="BO61" s="155">
        <v>7839.508333033441</v>
      </c>
      <c r="BP61" s="155">
        <v>7829.0467662710271</v>
      </c>
      <c r="BQ61" s="229">
        <v>500178</v>
      </c>
      <c r="BR61" s="229">
        <f t="shared" si="32"/>
        <v>89494.556834268849</v>
      </c>
      <c r="BS61" s="29">
        <f t="shared" si="45"/>
        <v>-1.0884261358076186E-3</v>
      </c>
    </row>
    <row r="62" spans="1:71" s="103" customFormat="1" x14ac:dyDescent="0.3">
      <c r="A62" s="122">
        <v>2009</v>
      </c>
      <c r="B62" s="121">
        <v>7</v>
      </c>
      <c r="C62" s="110">
        <f t="shared" ref="C62:D62" si="75">+C74</f>
        <v>323.21495100202412</v>
      </c>
      <c r="D62" s="110">
        <f t="shared" si="75"/>
        <v>273.79728737823223</v>
      </c>
      <c r="E62" s="111"/>
      <c r="F62" s="110">
        <v>318.41148260028547</v>
      </c>
      <c r="G62" s="112">
        <v>290.69629221537059</v>
      </c>
      <c r="H62" s="121"/>
      <c r="I62" s="113">
        <f t="shared" si="1"/>
        <v>-387.99627608462964</v>
      </c>
      <c r="J62" s="113">
        <f t="shared" si="2"/>
        <v>2387.7714355458866</v>
      </c>
      <c r="K62" s="114">
        <f t="shared" si="3"/>
        <v>1999.7751594612569</v>
      </c>
      <c r="L62" s="115">
        <v>3443</v>
      </c>
      <c r="M62" s="115">
        <f t="shared" si="4"/>
        <v>6885.2258740251073</v>
      </c>
      <c r="N62" s="116">
        <v>1321668.5859999999</v>
      </c>
      <c r="O62" s="206">
        <f t="shared" si="5"/>
        <v>1314783.3601259748</v>
      </c>
      <c r="P62" s="117">
        <f t="shared" si="6"/>
        <v>381871.43773626914</v>
      </c>
      <c r="Q62" s="111"/>
      <c r="R62" s="122">
        <v>2009</v>
      </c>
      <c r="S62" s="121">
        <v>7</v>
      </c>
      <c r="T62" s="148">
        <f t="shared" si="7"/>
        <v>323.21495100202412</v>
      </c>
      <c r="U62" s="149">
        <f t="shared" si="8"/>
        <v>273.79728737823223</v>
      </c>
      <c r="V62" s="82"/>
      <c r="W62" s="149"/>
      <c r="X62" s="149">
        <f t="shared" si="9"/>
        <v>318.41148260028547</v>
      </c>
      <c r="Y62" s="149">
        <f t="shared" si="10"/>
        <v>290.69629221537059</v>
      </c>
      <c r="Z62" s="82"/>
      <c r="AA62" s="82"/>
      <c r="AB62" s="82"/>
      <c r="AC62" s="150">
        <f t="shared" si="11"/>
        <v>-43.590366696592859</v>
      </c>
      <c r="AD62" s="150">
        <f t="shared" si="12"/>
        <v>149.86348041721826</v>
      </c>
      <c r="AE62" s="150">
        <f t="shared" si="13"/>
        <v>106.27311372062539</v>
      </c>
      <c r="AF62" s="116">
        <v>99953</v>
      </c>
      <c r="AG62" s="116">
        <f t="shared" si="14"/>
        <v>10622.316535717669</v>
      </c>
      <c r="AH62" s="116">
        <v>2244885.7590000001</v>
      </c>
      <c r="AI62" s="204">
        <f t="shared" si="15"/>
        <v>2234263.4424642823</v>
      </c>
      <c r="AJ62" s="117">
        <f t="shared" si="16"/>
        <v>22353.14040063112</v>
      </c>
      <c r="AK62" s="118"/>
      <c r="AL62" s="122">
        <v>2009</v>
      </c>
      <c r="AM62" s="121">
        <v>7</v>
      </c>
      <c r="AN62" s="149">
        <f t="shared" si="17"/>
        <v>323.21495100202412</v>
      </c>
      <c r="AO62" s="149">
        <f t="shared" si="47"/>
        <v>0</v>
      </c>
      <c r="AP62" s="149">
        <f t="shared" si="18"/>
        <v>273.79728737823223</v>
      </c>
      <c r="AQ62" s="82"/>
      <c r="AR62" s="149">
        <f t="shared" si="19"/>
        <v>318.41148260028547</v>
      </c>
      <c r="AS62" s="149">
        <v>0</v>
      </c>
      <c r="AT62" s="149">
        <f t="shared" si="20"/>
        <v>290.69629221537059</v>
      </c>
      <c r="AU62" s="82"/>
      <c r="AV62" s="118">
        <f t="shared" si="21"/>
        <v>-3.5732798957535166</v>
      </c>
      <c r="AW62" s="118">
        <f t="shared" si="22"/>
        <v>0</v>
      </c>
      <c r="AX62" s="118">
        <f t="shared" si="23"/>
        <v>8.7368702880933711</v>
      </c>
      <c r="AY62" s="150">
        <f t="shared" si="24"/>
        <v>5.1635903923398541</v>
      </c>
      <c r="AZ62" s="116">
        <v>388816</v>
      </c>
      <c r="BA62" s="152">
        <f t="shared" si="25"/>
        <v>2007.6865619880127</v>
      </c>
      <c r="BB62" s="116">
        <v>536102.39</v>
      </c>
      <c r="BC62" s="201">
        <f t="shared" si="26"/>
        <v>534094.70343801205</v>
      </c>
      <c r="BD62" s="117">
        <f t="shared" si="27"/>
        <v>1373.6438403718264</v>
      </c>
      <c r="BE62" s="82"/>
      <c r="BF62" s="201">
        <v>13977.838</v>
      </c>
      <c r="BG62" s="116">
        <v>8400</v>
      </c>
      <c r="BH62" s="82"/>
      <c r="BI62" s="151">
        <f t="shared" si="28"/>
        <v>4116634.5729999999</v>
      </c>
      <c r="BJ62" s="204">
        <f t="shared" si="29"/>
        <v>4097119.3440282689</v>
      </c>
      <c r="BK62" s="116">
        <f t="shared" si="30"/>
        <v>19515.228971730787</v>
      </c>
      <c r="BL62" s="153"/>
      <c r="BM62" s="151">
        <v>4116634.5729999999</v>
      </c>
      <c r="BN62" s="154">
        <f t="shared" si="31"/>
        <v>0</v>
      </c>
      <c r="BO62" s="155">
        <v>8223.2039443720878</v>
      </c>
      <c r="BP62" s="155">
        <v>8184.2212013061389</v>
      </c>
      <c r="BQ62" s="229">
        <v>500612</v>
      </c>
      <c r="BR62" s="229">
        <f t="shared" si="32"/>
        <v>89394.120029142257</v>
      </c>
      <c r="BS62" s="29">
        <f t="shared" si="45"/>
        <v>-1.3027041584789956E-3</v>
      </c>
    </row>
    <row r="63" spans="1:71" s="103" customFormat="1" x14ac:dyDescent="0.3">
      <c r="A63" s="122">
        <v>2009</v>
      </c>
      <c r="B63" s="121">
        <v>8</v>
      </c>
      <c r="C63" s="110">
        <f t="shared" ref="C63:D63" si="76">+C75</f>
        <v>329.73144935858772</v>
      </c>
      <c r="D63" s="110">
        <f t="shared" si="76"/>
        <v>323.21495100202412</v>
      </c>
      <c r="E63" s="111"/>
      <c r="F63" s="110">
        <v>356.05452345394741</v>
      </c>
      <c r="G63" s="112">
        <v>318.41148260028547</v>
      </c>
      <c r="H63" s="121"/>
      <c r="I63" s="113">
        <f t="shared" si="1"/>
        <v>2126.2250253176576</v>
      </c>
      <c r="J63" s="113">
        <f t="shared" si="2"/>
        <v>-678.71361371602791</v>
      </c>
      <c r="K63" s="114">
        <f t="shared" si="3"/>
        <v>1447.5114116016298</v>
      </c>
      <c r="L63" s="115">
        <v>3459</v>
      </c>
      <c r="M63" s="115">
        <f t="shared" si="4"/>
        <v>5006.9419727300374</v>
      </c>
      <c r="N63" s="116">
        <v>1302463.9110000001</v>
      </c>
      <c r="O63" s="206">
        <f t="shared" si="5"/>
        <v>1297456.9690272701</v>
      </c>
      <c r="P63" s="117">
        <f t="shared" si="6"/>
        <v>375095.97254329867</v>
      </c>
      <c r="Q63" s="111"/>
      <c r="R63" s="122">
        <v>2009</v>
      </c>
      <c r="S63" s="121">
        <v>8</v>
      </c>
      <c r="T63" s="148">
        <f t="shared" si="7"/>
        <v>329.73144935858772</v>
      </c>
      <c r="U63" s="149">
        <f t="shared" si="8"/>
        <v>323.21495100202412</v>
      </c>
      <c r="V63" s="82"/>
      <c r="W63" s="149"/>
      <c r="X63" s="149">
        <f t="shared" si="9"/>
        <v>356.05452345394741</v>
      </c>
      <c r="Y63" s="149">
        <f t="shared" si="10"/>
        <v>318.41148260028547</v>
      </c>
      <c r="Z63" s="82"/>
      <c r="AA63" s="82"/>
      <c r="AB63" s="82"/>
      <c r="AC63" s="150">
        <f t="shared" si="11"/>
        <v>238.87581981032508</v>
      </c>
      <c r="AD63" s="150">
        <f t="shared" si="12"/>
        <v>-42.598040517549656</v>
      </c>
      <c r="AE63" s="150">
        <f t="shared" si="13"/>
        <v>196.27777929277542</v>
      </c>
      <c r="AF63" s="116">
        <v>100010</v>
      </c>
      <c r="AG63" s="116">
        <f t="shared" si="14"/>
        <v>19629.740707070468</v>
      </c>
      <c r="AH63" s="116">
        <v>2193212.0759999999</v>
      </c>
      <c r="AI63" s="204">
        <f t="shared" si="15"/>
        <v>2173582.3352929293</v>
      </c>
      <c r="AJ63" s="117">
        <f t="shared" si="16"/>
        <v>21733.649987930501</v>
      </c>
      <c r="AK63" s="118"/>
      <c r="AL63" s="122">
        <v>2009</v>
      </c>
      <c r="AM63" s="121">
        <v>8</v>
      </c>
      <c r="AN63" s="149">
        <f t="shared" si="17"/>
        <v>329.73144935858772</v>
      </c>
      <c r="AO63" s="149">
        <f t="shared" si="47"/>
        <v>0</v>
      </c>
      <c r="AP63" s="149">
        <f t="shared" si="18"/>
        <v>323.21495100202412</v>
      </c>
      <c r="AQ63" s="82"/>
      <c r="AR63" s="149">
        <f t="shared" si="19"/>
        <v>356.05452345394741</v>
      </c>
      <c r="AS63" s="149">
        <v>0</v>
      </c>
      <c r="AT63" s="149">
        <f t="shared" si="20"/>
        <v>318.41148260028547</v>
      </c>
      <c r="AU63" s="82"/>
      <c r="AV63" s="118">
        <f t="shared" si="21"/>
        <v>19.581623858571291</v>
      </c>
      <c r="AW63" s="118">
        <f t="shared" si="22"/>
        <v>0</v>
      </c>
      <c r="AX63" s="118">
        <f t="shared" si="23"/>
        <v>-2.4834172641169827</v>
      </c>
      <c r="AY63" s="150">
        <f t="shared" si="24"/>
        <v>17.098206594454307</v>
      </c>
      <c r="AZ63" s="116">
        <v>389306</v>
      </c>
      <c r="BA63" s="152">
        <f t="shared" si="25"/>
        <v>6656.4344164606282</v>
      </c>
      <c r="BB63" s="116">
        <v>527839.44700000004</v>
      </c>
      <c r="BC63" s="201">
        <f t="shared" si="26"/>
        <v>521183.01258353941</v>
      </c>
      <c r="BD63" s="117">
        <f t="shared" si="27"/>
        <v>1338.7489855885585</v>
      </c>
      <c r="BE63" s="82"/>
      <c r="BF63" s="201">
        <v>13937.31</v>
      </c>
      <c r="BG63" s="116">
        <v>8398</v>
      </c>
      <c r="BH63" s="82"/>
      <c r="BI63" s="151">
        <f t="shared" si="28"/>
        <v>4037452.7439999999</v>
      </c>
      <c r="BJ63" s="204">
        <f t="shared" si="29"/>
        <v>4006159.6269037388</v>
      </c>
      <c r="BK63" s="116">
        <f t="shared" si="30"/>
        <v>31293.117096261132</v>
      </c>
      <c r="BL63" s="153"/>
      <c r="BM63" s="151">
        <v>4037452.7439999999</v>
      </c>
      <c r="BN63" s="154">
        <f t="shared" si="31"/>
        <v>0</v>
      </c>
      <c r="BO63" s="155">
        <v>8056.0060976948089</v>
      </c>
      <c r="BP63" s="155">
        <v>7993.5663471570479</v>
      </c>
      <c r="BQ63" s="229">
        <v>501173</v>
      </c>
      <c r="BR63" s="229">
        <f t="shared" si="32"/>
        <v>89213.635072986232</v>
      </c>
      <c r="BS63" s="29">
        <f t="shared" si="45"/>
        <v>-1.3450287736526123E-3</v>
      </c>
    </row>
    <row r="64" spans="1:71" s="103" customFormat="1" x14ac:dyDescent="0.3">
      <c r="A64" s="122">
        <v>2009</v>
      </c>
      <c r="B64" s="121">
        <v>9</v>
      </c>
      <c r="C64" s="110">
        <f t="shared" ref="C64:D64" si="77">+C76</f>
        <v>278.21093356333773</v>
      </c>
      <c r="D64" s="110">
        <f t="shared" si="77"/>
        <v>329.73144935858772</v>
      </c>
      <c r="E64" s="111"/>
      <c r="F64" s="110">
        <v>310.26409597364955</v>
      </c>
      <c r="G64" s="112">
        <v>356.05452345394741</v>
      </c>
      <c r="H64" s="121"/>
      <c r="I64" s="113">
        <f t="shared" si="1"/>
        <v>2589.0682756308584</v>
      </c>
      <c r="J64" s="113">
        <f t="shared" si="2"/>
        <v>3719.3601058996555</v>
      </c>
      <c r="K64" s="114">
        <f t="shared" si="3"/>
        <v>6308.4283815305134</v>
      </c>
      <c r="L64" s="115">
        <v>3428</v>
      </c>
      <c r="M64" s="115">
        <f t="shared" si="4"/>
        <v>21625.292491886601</v>
      </c>
      <c r="N64" s="116">
        <v>1367080.71</v>
      </c>
      <c r="O64" s="206">
        <f t="shared" si="5"/>
        <v>1345455.4175081134</v>
      </c>
      <c r="P64" s="117">
        <f t="shared" si="6"/>
        <v>392489.91175849282</v>
      </c>
      <c r="Q64" s="111"/>
      <c r="R64" s="122">
        <v>2009</v>
      </c>
      <c r="S64" s="121">
        <v>9</v>
      </c>
      <c r="T64" s="148">
        <f t="shared" si="7"/>
        <v>278.21093356333773</v>
      </c>
      <c r="U64" s="149">
        <f t="shared" si="8"/>
        <v>329.73144935858772</v>
      </c>
      <c r="V64" s="82"/>
      <c r="W64" s="149"/>
      <c r="X64" s="149">
        <f t="shared" si="9"/>
        <v>310.26409597364955</v>
      </c>
      <c r="Y64" s="149">
        <f t="shared" si="10"/>
        <v>356.05452345394741</v>
      </c>
      <c r="Z64" s="82"/>
      <c r="AA64" s="82"/>
      <c r="AB64" s="82"/>
      <c r="AC64" s="150">
        <f t="shared" si="11"/>
        <v>290.87504827661752</v>
      </c>
      <c r="AD64" s="150">
        <f t="shared" si="12"/>
        <v>233.43785845551221</v>
      </c>
      <c r="AE64" s="150">
        <f t="shared" si="13"/>
        <v>524.3129067321297</v>
      </c>
      <c r="AF64" s="116">
        <v>99800</v>
      </c>
      <c r="AG64" s="116">
        <f t="shared" si="14"/>
        <v>52326.428091866546</v>
      </c>
      <c r="AH64" s="116">
        <v>2273360.1540000001</v>
      </c>
      <c r="AI64" s="204">
        <f t="shared" si="15"/>
        <v>2221033.7259081337</v>
      </c>
      <c r="AJ64" s="117">
        <f t="shared" si="16"/>
        <v>22254.846952987311</v>
      </c>
      <c r="AK64" s="118"/>
      <c r="AL64" s="122">
        <v>2009</v>
      </c>
      <c r="AM64" s="121">
        <v>9</v>
      </c>
      <c r="AN64" s="149">
        <f t="shared" si="17"/>
        <v>278.21093356333773</v>
      </c>
      <c r="AO64" s="149">
        <f t="shared" si="47"/>
        <v>0</v>
      </c>
      <c r="AP64" s="149">
        <f t="shared" si="18"/>
        <v>329.73144935858772</v>
      </c>
      <c r="AQ64" s="82"/>
      <c r="AR64" s="149">
        <f t="shared" si="19"/>
        <v>310.26409597364955</v>
      </c>
      <c r="AS64" s="149">
        <v>0</v>
      </c>
      <c r="AT64" s="149">
        <f t="shared" si="20"/>
        <v>356.05452345394741</v>
      </c>
      <c r="AU64" s="82"/>
      <c r="AV64" s="118">
        <f t="shared" si="21"/>
        <v>23.844212401737185</v>
      </c>
      <c r="AW64" s="118">
        <f t="shared" si="22"/>
        <v>0</v>
      </c>
      <c r="AX64" s="118">
        <f t="shared" si="23"/>
        <v>13.609161377929565</v>
      </c>
      <c r="AY64" s="150">
        <f t="shared" si="24"/>
        <v>37.453373779666748</v>
      </c>
      <c r="AZ64" s="116">
        <v>389429</v>
      </c>
      <c r="BA64" s="152">
        <f t="shared" si="25"/>
        <v>14585.429897641841</v>
      </c>
      <c r="BB64" s="116">
        <v>533321.75600000005</v>
      </c>
      <c r="BC64" s="201">
        <f t="shared" si="26"/>
        <v>518736.32610235823</v>
      </c>
      <c r="BD64" s="117">
        <f t="shared" si="27"/>
        <v>1332.0433919979207</v>
      </c>
      <c r="BE64" s="82"/>
      <c r="BF64" s="201">
        <v>13783.63</v>
      </c>
      <c r="BG64" s="116">
        <v>8403</v>
      </c>
      <c r="BH64" s="82"/>
      <c r="BI64" s="151">
        <f t="shared" si="28"/>
        <v>4187546.25</v>
      </c>
      <c r="BJ64" s="204">
        <f t="shared" si="29"/>
        <v>4099009.0995186055</v>
      </c>
      <c r="BK64" s="116">
        <f t="shared" si="30"/>
        <v>88537.150481394987</v>
      </c>
      <c r="BL64" s="153"/>
      <c r="BM64" s="151">
        <v>4187546.25</v>
      </c>
      <c r="BN64" s="154">
        <f t="shared" si="31"/>
        <v>0</v>
      </c>
      <c r="BO64" s="155">
        <v>8357.3748652855938</v>
      </c>
      <c r="BP64" s="155">
        <v>8180.6751676817257</v>
      </c>
      <c r="BQ64" s="229">
        <v>501060</v>
      </c>
      <c r="BR64" s="229">
        <f t="shared" si="32"/>
        <v>88994.15370996538</v>
      </c>
      <c r="BS64" s="29">
        <f t="shared" si="45"/>
        <v>-1.7551863665251632E-3</v>
      </c>
    </row>
    <row r="65" spans="1:71" s="103" customFormat="1" x14ac:dyDescent="0.3">
      <c r="A65" s="122">
        <v>2009</v>
      </c>
      <c r="B65" s="121">
        <v>10</v>
      </c>
      <c r="C65" s="110">
        <f t="shared" ref="C65:D65" si="78">+C77</f>
        <v>198.83661390818892</v>
      </c>
      <c r="D65" s="110">
        <f t="shared" si="78"/>
        <v>278.21093356333773</v>
      </c>
      <c r="E65" s="111"/>
      <c r="F65" s="110">
        <v>253.98000492254022</v>
      </c>
      <c r="G65" s="112">
        <v>310.26409597364955</v>
      </c>
      <c r="H65" s="121"/>
      <c r="I65" s="113">
        <f t="shared" si="1"/>
        <v>4454.1628204533781</v>
      </c>
      <c r="J65" s="113">
        <f t="shared" si="2"/>
        <v>4529.0019359042944</v>
      </c>
      <c r="K65" s="114">
        <f t="shared" si="3"/>
        <v>8983.1647563576735</v>
      </c>
      <c r="L65" s="115">
        <v>3419</v>
      </c>
      <c r="M65" s="115">
        <f t="shared" si="4"/>
        <v>30713.440301986884</v>
      </c>
      <c r="N65" s="116">
        <v>1321215.6680000001</v>
      </c>
      <c r="O65" s="206">
        <f t="shared" si="5"/>
        <v>1290502.2276980132</v>
      </c>
      <c r="P65" s="117">
        <f t="shared" si="6"/>
        <v>377450.19821527146</v>
      </c>
      <c r="Q65" s="111"/>
      <c r="R65" s="122">
        <v>2009</v>
      </c>
      <c r="S65" s="121">
        <v>10</v>
      </c>
      <c r="T65" s="148">
        <f t="shared" si="7"/>
        <v>198.83661390818892</v>
      </c>
      <c r="U65" s="149">
        <f t="shared" si="8"/>
        <v>278.21093356333773</v>
      </c>
      <c r="V65" s="82"/>
      <c r="W65" s="149"/>
      <c r="X65" s="149">
        <f t="shared" si="9"/>
        <v>253.98000492254022</v>
      </c>
      <c r="Y65" s="149">
        <f t="shared" si="10"/>
        <v>310.26409597364955</v>
      </c>
      <c r="Z65" s="82"/>
      <c r="AA65" s="82"/>
      <c r="AB65" s="82"/>
      <c r="AC65" s="150">
        <f t="shared" si="11"/>
        <v>500.41354166900112</v>
      </c>
      <c r="AD65" s="150">
        <f t="shared" si="12"/>
        <v>284.25333464790646</v>
      </c>
      <c r="AE65" s="150">
        <f t="shared" si="13"/>
        <v>784.66687631690752</v>
      </c>
      <c r="AF65" s="116">
        <v>99597</v>
      </c>
      <c r="AG65" s="116">
        <f t="shared" si="14"/>
        <v>78150.466880535037</v>
      </c>
      <c r="AH65" s="116">
        <v>2187445.7450000001</v>
      </c>
      <c r="AI65" s="204">
        <f t="shared" si="15"/>
        <v>2109295.2781194649</v>
      </c>
      <c r="AJ65" s="117">
        <f t="shared" si="16"/>
        <v>21178.301335577024</v>
      </c>
      <c r="AK65" s="118"/>
      <c r="AL65" s="122">
        <v>2009</v>
      </c>
      <c r="AM65" s="121">
        <v>10</v>
      </c>
      <c r="AN65" s="149">
        <f t="shared" si="17"/>
        <v>198.83661390818892</v>
      </c>
      <c r="AO65" s="149">
        <f t="shared" si="47"/>
        <v>3.8389772083761713</v>
      </c>
      <c r="AP65" s="149">
        <f t="shared" si="18"/>
        <v>278.21093356333773</v>
      </c>
      <c r="AQ65" s="82"/>
      <c r="AR65" s="149">
        <f t="shared" si="19"/>
        <v>253.98000492254022</v>
      </c>
      <c r="AS65" s="149">
        <v>7.8255867955241341</v>
      </c>
      <c r="AT65" s="149">
        <f t="shared" si="20"/>
        <v>310.26409597364955</v>
      </c>
      <c r="AU65" s="82"/>
      <c r="AV65" s="118">
        <f t="shared" si="21"/>
        <v>41.02093612689017</v>
      </c>
      <c r="AW65" s="118">
        <f t="shared" si="22"/>
        <v>1.0277456882210343</v>
      </c>
      <c r="AX65" s="118">
        <f t="shared" si="23"/>
        <v>16.571645786303392</v>
      </c>
      <c r="AY65" s="150">
        <f t="shared" si="24"/>
        <v>58.620327601414594</v>
      </c>
      <c r="AZ65" s="116">
        <v>389956</v>
      </c>
      <c r="BA65" s="152">
        <f t="shared" si="25"/>
        <v>22859.348470137233</v>
      </c>
      <c r="BB65" s="116">
        <v>512574.95699999999</v>
      </c>
      <c r="BC65" s="201">
        <f t="shared" si="26"/>
        <v>489715.60852986277</v>
      </c>
      <c r="BD65" s="117">
        <f t="shared" si="27"/>
        <v>1255.8227300768876</v>
      </c>
      <c r="BE65" s="82"/>
      <c r="BF65" s="201">
        <v>13893.412</v>
      </c>
      <c r="BG65" s="116">
        <v>8402</v>
      </c>
      <c r="BH65" s="82"/>
      <c r="BI65" s="151">
        <f t="shared" si="28"/>
        <v>4035129.7820000001</v>
      </c>
      <c r="BJ65" s="204">
        <f t="shared" si="29"/>
        <v>3903406.526347341</v>
      </c>
      <c r="BK65" s="116">
        <f t="shared" si="30"/>
        <v>131723.25565265917</v>
      </c>
      <c r="BL65" s="153"/>
      <c r="BM65" s="151">
        <v>4035129.7819999997</v>
      </c>
      <c r="BN65" s="154">
        <f t="shared" si="31"/>
        <v>0</v>
      </c>
      <c r="BO65" s="155">
        <v>8048.143266304196</v>
      </c>
      <c r="BP65" s="155">
        <v>7785.4187220464983</v>
      </c>
      <c r="BQ65" s="229">
        <v>501374</v>
      </c>
      <c r="BR65" s="229">
        <f t="shared" si="32"/>
        <v>89043.610037264938</v>
      </c>
      <c r="BS65" s="29">
        <f t="shared" si="45"/>
        <v>-2.1832105733464724E-3</v>
      </c>
    </row>
    <row r="66" spans="1:71" s="103" customFormat="1" x14ac:dyDescent="0.3">
      <c r="A66" s="122">
        <v>2009</v>
      </c>
      <c r="B66" s="121">
        <v>11</v>
      </c>
      <c r="C66" s="110">
        <f t="shared" ref="C66:D66" si="79">+C78</f>
        <v>75.667245198869992</v>
      </c>
      <c r="D66" s="110">
        <f t="shared" si="79"/>
        <v>198.83661390818892</v>
      </c>
      <c r="E66" s="111"/>
      <c r="F66" s="110">
        <v>124.51115722310387</v>
      </c>
      <c r="G66" s="112">
        <v>253.98000492254022</v>
      </c>
      <c r="H66" s="121"/>
      <c r="I66" s="113">
        <f t="shared" si="1"/>
        <v>3945.3274987607797</v>
      </c>
      <c r="J66" s="113">
        <f t="shared" si="2"/>
        <v>7791.5720595475241</v>
      </c>
      <c r="K66" s="114">
        <f t="shared" si="3"/>
        <v>11736.899558308303</v>
      </c>
      <c r="L66" s="115">
        <v>3409</v>
      </c>
      <c r="M66" s="115">
        <f t="shared" si="4"/>
        <v>40011.09059427301</v>
      </c>
      <c r="N66" s="116">
        <v>1240393.452</v>
      </c>
      <c r="O66" s="206">
        <f t="shared" si="5"/>
        <v>1200382.361405727</v>
      </c>
      <c r="P66" s="117">
        <f t="shared" si="6"/>
        <v>352121.54925366002</v>
      </c>
      <c r="Q66" s="111"/>
      <c r="R66" s="122">
        <v>2009</v>
      </c>
      <c r="S66" s="121">
        <v>11</v>
      </c>
      <c r="T66" s="148">
        <f t="shared" si="7"/>
        <v>75.667245198869992</v>
      </c>
      <c r="U66" s="149">
        <f t="shared" si="8"/>
        <v>198.83661390818892</v>
      </c>
      <c r="V66" s="82"/>
      <c r="W66" s="149"/>
      <c r="X66" s="149">
        <f t="shared" si="9"/>
        <v>124.51115722310387</v>
      </c>
      <c r="Y66" s="149">
        <f t="shared" si="10"/>
        <v>253.98000492254022</v>
      </c>
      <c r="Z66" s="82"/>
      <c r="AA66" s="82"/>
      <c r="AB66" s="82"/>
      <c r="AC66" s="150">
        <f t="shared" si="11"/>
        <v>443.24722428939509</v>
      </c>
      <c r="AD66" s="150">
        <f t="shared" si="12"/>
        <v>489.02172518802871</v>
      </c>
      <c r="AE66" s="150">
        <f t="shared" si="13"/>
        <v>932.2689494774238</v>
      </c>
      <c r="AF66" s="116">
        <v>99535</v>
      </c>
      <c r="AG66" s="116">
        <f t="shared" si="14"/>
        <v>92793.389886235367</v>
      </c>
      <c r="AH66" s="116">
        <v>2048786.8840000001</v>
      </c>
      <c r="AI66" s="204">
        <f t="shared" si="15"/>
        <v>1955993.4941137647</v>
      </c>
      <c r="AJ66" s="117">
        <f t="shared" si="16"/>
        <v>19651.313549141152</v>
      </c>
      <c r="AK66" s="118"/>
      <c r="AL66" s="122">
        <v>2009</v>
      </c>
      <c r="AM66" s="121">
        <v>11</v>
      </c>
      <c r="AN66" s="149">
        <f t="shared" si="17"/>
        <v>75.667245198869992</v>
      </c>
      <c r="AO66" s="149">
        <f t="shared" si="47"/>
        <v>28.935219572893278</v>
      </c>
      <c r="AP66" s="149">
        <f t="shared" si="18"/>
        <v>198.83661390818892</v>
      </c>
      <c r="AQ66" s="82"/>
      <c r="AR66" s="149">
        <f t="shared" si="19"/>
        <v>124.51115722310387</v>
      </c>
      <c r="AS66" s="149">
        <v>23.572700744468168</v>
      </c>
      <c r="AT66" s="149">
        <f t="shared" si="20"/>
        <v>253.98000492254022</v>
      </c>
      <c r="AU66" s="82"/>
      <c r="AV66" s="118">
        <f t="shared" si="21"/>
        <v>36.334780260649723</v>
      </c>
      <c r="AW66" s="118">
        <f t="shared" si="22"/>
        <v>-1.3824543094677173</v>
      </c>
      <c r="AX66" s="118">
        <f t="shared" si="23"/>
        <v>28.509409825080823</v>
      </c>
      <c r="AY66" s="150">
        <f t="shared" si="24"/>
        <v>63.461735776262827</v>
      </c>
      <c r="AZ66" s="116">
        <v>390157</v>
      </c>
      <c r="BA66" s="152">
        <f t="shared" si="25"/>
        <v>24760.040445259376</v>
      </c>
      <c r="BB66" s="116">
        <v>473343.18800000002</v>
      </c>
      <c r="BC66" s="201">
        <f t="shared" si="26"/>
        <v>448583.14755474066</v>
      </c>
      <c r="BD66" s="117">
        <f t="shared" si="27"/>
        <v>1149.7503506402311</v>
      </c>
      <c r="BE66" s="82"/>
      <c r="BF66" s="201">
        <v>14057.072</v>
      </c>
      <c r="BG66" s="116">
        <v>8404</v>
      </c>
      <c r="BH66" s="82"/>
      <c r="BI66" s="151">
        <f t="shared" si="28"/>
        <v>3776580.5960000004</v>
      </c>
      <c r="BJ66" s="204">
        <f t="shared" si="29"/>
        <v>3619016.0750742322</v>
      </c>
      <c r="BK66" s="116">
        <f t="shared" si="30"/>
        <v>157564.52092576775</v>
      </c>
      <c r="BL66" s="153"/>
      <c r="BM66" s="151">
        <v>3776580.5959999999</v>
      </c>
      <c r="BN66" s="154">
        <f t="shared" si="31"/>
        <v>0</v>
      </c>
      <c r="BO66" s="155">
        <v>7530.4944038444291</v>
      </c>
      <c r="BP66" s="155">
        <v>7216.3110538762967</v>
      </c>
      <c r="BQ66" s="229">
        <v>501505</v>
      </c>
      <c r="BR66" s="229">
        <f t="shared" si="32"/>
        <v>89022.200946448909</v>
      </c>
      <c r="BS66" s="29">
        <f t="shared" si="45"/>
        <v>-1.3680026762672437E-3</v>
      </c>
    </row>
    <row r="67" spans="1:71" s="103" customFormat="1" x14ac:dyDescent="0.3">
      <c r="A67" s="122">
        <v>2009</v>
      </c>
      <c r="B67" s="121">
        <v>12</v>
      </c>
      <c r="C67" s="110">
        <f t="shared" ref="C67:D67" si="80">+C79</f>
        <v>42.449672857488302</v>
      </c>
      <c r="D67" s="110">
        <f t="shared" si="80"/>
        <v>75.667245198869992</v>
      </c>
      <c r="E67" s="111"/>
      <c r="F67" s="110">
        <v>64.378981964781048</v>
      </c>
      <c r="G67" s="112">
        <v>124.51115722310387</v>
      </c>
      <c r="H67" s="121"/>
      <c r="I67" s="113">
        <f t="shared" si="1"/>
        <v>1771.3222111877785</v>
      </c>
      <c r="J67" s="113">
        <f t="shared" si="2"/>
        <v>6901.4772796249117</v>
      </c>
      <c r="K67" s="114">
        <f t="shared" si="3"/>
        <v>8672.7994908126893</v>
      </c>
      <c r="L67" s="115">
        <v>3393</v>
      </c>
      <c r="M67" s="115">
        <f t="shared" si="4"/>
        <v>29426.808672327454</v>
      </c>
      <c r="N67" s="116">
        <v>1267308.7250000001</v>
      </c>
      <c r="O67" s="206">
        <f t="shared" si="5"/>
        <v>1237881.9163276725</v>
      </c>
      <c r="P67" s="117">
        <f t="shared" si="6"/>
        <v>364834.04548413574</v>
      </c>
      <c r="Q67" s="111"/>
      <c r="R67" s="122">
        <v>2009</v>
      </c>
      <c r="S67" s="121">
        <v>12</v>
      </c>
      <c r="T67" s="148">
        <f t="shared" si="7"/>
        <v>42.449672857488302</v>
      </c>
      <c r="U67" s="149">
        <f t="shared" si="8"/>
        <v>75.667245198869992</v>
      </c>
      <c r="V67" s="82"/>
      <c r="W67" s="149"/>
      <c r="X67" s="149">
        <f t="shared" si="9"/>
        <v>64.378981964781048</v>
      </c>
      <c r="Y67" s="149">
        <f t="shared" si="10"/>
        <v>124.51115722310387</v>
      </c>
      <c r="Z67" s="82"/>
      <c r="AA67" s="82"/>
      <c r="AB67" s="82"/>
      <c r="AC67" s="150">
        <f t="shared" si="11"/>
        <v>199.00341699839763</v>
      </c>
      <c r="AD67" s="150">
        <f t="shared" si="12"/>
        <v>433.1567878516355</v>
      </c>
      <c r="AE67" s="150">
        <f t="shared" si="13"/>
        <v>632.1602048500331</v>
      </c>
      <c r="AF67" s="116">
        <v>99587</v>
      </c>
      <c r="AG67" s="116">
        <f t="shared" si="14"/>
        <v>62954.938320400244</v>
      </c>
      <c r="AH67" s="116">
        <v>2024607.936</v>
      </c>
      <c r="AI67" s="204">
        <f t="shared" si="15"/>
        <v>1961652.9976795998</v>
      </c>
      <c r="AJ67" s="117">
        <f t="shared" si="16"/>
        <v>19697.882230407584</v>
      </c>
      <c r="AK67" s="118"/>
      <c r="AL67" s="122">
        <v>2009</v>
      </c>
      <c r="AM67" s="121">
        <v>12</v>
      </c>
      <c r="AN67" s="149">
        <f t="shared" si="17"/>
        <v>42.449672857488302</v>
      </c>
      <c r="AO67" s="149">
        <f t="shared" si="47"/>
        <v>82.304422731853208</v>
      </c>
      <c r="AP67" s="149">
        <f t="shared" si="18"/>
        <v>75.667245198869992</v>
      </c>
      <c r="AQ67" s="82"/>
      <c r="AR67" s="149">
        <f t="shared" si="19"/>
        <v>64.378981964781048</v>
      </c>
      <c r="AS67" s="149">
        <v>50.576373705213825</v>
      </c>
      <c r="AT67" s="149">
        <f t="shared" si="20"/>
        <v>124.51115722310387</v>
      </c>
      <c r="AU67" s="82"/>
      <c r="AV67" s="118">
        <f t="shared" si="21"/>
        <v>16.313120605204933</v>
      </c>
      <c r="AW67" s="118">
        <f t="shared" si="22"/>
        <v>-8.1794730258807142</v>
      </c>
      <c r="AX67" s="118">
        <f t="shared" si="23"/>
        <v>25.25254758084554</v>
      </c>
      <c r="AY67" s="150">
        <f t="shared" si="24"/>
        <v>33.386195160169763</v>
      </c>
      <c r="AZ67" s="116">
        <v>390107</v>
      </c>
      <c r="BA67" s="152">
        <f t="shared" si="25"/>
        <v>13024.188435348346</v>
      </c>
      <c r="BB67" s="116">
        <v>454532.11900000001</v>
      </c>
      <c r="BC67" s="201">
        <f t="shared" si="26"/>
        <v>441507.93056465167</v>
      </c>
      <c r="BD67" s="117">
        <f t="shared" si="27"/>
        <v>1131.7611080156255</v>
      </c>
      <c r="BE67" s="82"/>
      <c r="BF67" s="201">
        <v>13929.983</v>
      </c>
      <c r="BG67" s="116">
        <v>8395</v>
      </c>
      <c r="BH67" s="82"/>
      <c r="BI67" s="151">
        <f t="shared" si="28"/>
        <v>3760378.7630000003</v>
      </c>
      <c r="BJ67" s="204">
        <f t="shared" si="29"/>
        <v>3654972.8275719238</v>
      </c>
      <c r="BK67" s="116">
        <f t="shared" si="30"/>
        <v>105405.93542807605</v>
      </c>
      <c r="BL67" s="153"/>
      <c r="BM67" s="151">
        <v>3760378.7629999998</v>
      </c>
      <c r="BN67" s="154">
        <f t="shared" si="31"/>
        <v>0</v>
      </c>
      <c r="BO67" s="155">
        <v>7498.5318775150463</v>
      </c>
      <c r="BP67" s="155">
        <v>7288.3430064726626</v>
      </c>
      <c r="BQ67" s="229">
        <v>501482</v>
      </c>
      <c r="BR67" s="229">
        <f t="shared" si="32"/>
        <v>88996.322172254528</v>
      </c>
      <c r="BS67" s="29">
        <f t="shared" si="45"/>
        <v>-4.5444579537978758E-4</v>
      </c>
    </row>
    <row r="68" spans="1:71" s="82" customFormat="1" x14ac:dyDescent="0.3">
      <c r="A68" s="122">
        <v>2010</v>
      </c>
      <c r="B68" s="121">
        <v>1</v>
      </c>
      <c r="C68" s="110">
        <v>26.872581391315055</v>
      </c>
      <c r="D68" s="112">
        <v>42.449672857488302</v>
      </c>
      <c r="E68" s="111"/>
      <c r="F68" s="110">
        <v>18.124593485966685</v>
      </c>
      <c r="G68" s="112">
        <v>64.378981964781048</v>
      </c>
      <c r="H68" s="121"/>
      <c r="I68" s="113">
        <f t="shared" ref="I68:I76" si="81">+$B$7*(F68-C68)</f>
        <v>-706.61164946562224</v>
      </c>
      <c r="J68" s="113">
        <f t="shared" ref="J68:J76" si="82">+$B$8*(G68-D68)</f>
        <v>3098.536179632029</v>
      </c>
      <c r="K68" s="114">
        <f t="shared" ref="K68:K76" si="83">SUM(I68:J68)</f>
        <v>2391.9245301664068</v>
      </c>
      <c r="L68" s="115">
        <v>3417</v>
      </c>
      <c r="M68" s="115">
        <f t="shared" ref="M68:M76" si="84">+L68*K68/1000</f>
        <v>8173.2061195786118</v>
      </c>
      <c r="N68" s="116">
        <v>1190236.2509999999</v>
      </c>
      <c r="O68" s="206">
        <f t="shared" ref="O68:O96" si="85">+N68-M68</f>
        <v>1182063.0448804214</v>
      </c>
      <c r="P68" s="117">
        <f t="shared" ref="P68:P75" si="86">+O68/L68*1000</f>
        <v>345935.92182628665</v>
      </c>
      <c r="Q68" s="111"/>
      <c r="R68" s="122">
        <v>2010</v>
      </c>
      <c r="S68" s="121">
        <v>1</v>
      </c>
      <c r="T68" s="148">
        <f t="shared" ref="T68:U76" si="87">+C68</f>
        <v>26.872581391315055</v>
      </c>
      <c r="U68" s="149">
        <f t="shared" si="87"/>
        <v>42.449672857488302</v>
      </c>
      <c r="W68" s="149"/>
      <c r="X68" s="149">
        <f t="shared" ref="X68:Y83" si="88">+F68</f>
        <v>18.124593485966685</v>
      </c>
      <c r="Y68" s="149">
        <f t="shared" si="88"/>
        <v>64.378981964781048</v>
      </c>
      <c r="AC68" s="150">
        <f t="shared" ref="AC68:AC76" si="89">+$S$7*(X68-T68)</f>
        <v>-79.385970461150521</v>
      </c>
      <c r="AD68" s="150">
        <f t="shared" ref="AD68:AD76" si="90">+$S$8*(Y68-U68)</f>
        <v>194.47314310139009</v>
      </c>
      <c r="AE68" s="150">
        <f t="shared" ref="AE68:AE107" si="91">SUM(AC68:AD68)</f>
        <v>115.08717264023957</v>
      </c>
      <c r="AF68" s="116">
        <v>101083</v>
      </c>
      <c r="AG68" s="116">
        <f t="shared" ref="AG68:AG76" si="92">+AE68*AF68/1000</f>
        <v>11633.356671993337</v>
      </c>
      <c r="AH68" s="116">
        <v>1940722.4709999999</v>
      </c>
      <c r="AI68" s="204">
        <f t="shared" ref="AI68:AI76" si="93">+AH68-AG68</f>
        <v>1929089.1143280065</v>
      </c>
      <c r="AJ68" s="117">
        <f t="shared" ref="AJ68:AJ76" si="94">+AI68/AF68*1000</f>
        <v>19084.209158097867</v>
      </c>
      <c r="AK68" s="118"/>
      <c r="AL68" s="122">
        <v>2010</v>
      </c>
      <c r="AM68" s="121">
        <v>1</v>
      </c>
      <c r="AN68" s="149">
        <f t="shared" ref="AN68:AN76" si="95">+C68</f>
        <v>26.872581391315055</v>
      </c>
      <c r="AO68" s="149">
        <f t="shared" si="47"/>
        <v>123.83441885147447</v>
      </c>
      <c r="AP68" s="149">
        <f t="shared" ref="AP68:AP76" si="96">+D68</f>
        <v>42.449672857488302</v>
      </c>
      <c r="AR68" s="149">
        <f t="shared" ref="AR68:AR75" si="97">+F68</f>
        <v>18.124593485966685</v>
      </c>
      <c r="AS68" s="149">
        <v>275.40272710222337</v>
      </c>
      <c r="AT68" s="149">
        <f t="shared" ref="AT68:AT75" si="98">+G68</f>
        <v>64.378981964781048</v>
      </c>
      <c r="AV68" s="118">
        <f t="shared" ref="AV68:AV76" si="99">+$AM$8*(AR68-AN68)</f>
        <v>-6.5075913269590355</v>
      </c>
      <c r="AW68" s="118">
        <f t="shared" ref="AW68:AW76" si="100">+$AM$9*(AS68-AO68)</f>
        <v>39.074223816108599</v>
      </c>
      <c r="AX68" s="118">
        <f t="shared" ref="AX68:AX76" si="101">+$AM$10*(AT68-AP68)</f>
        <v>11.337562834283757</v>
      </c>
      <c r="AY68" s="150">
        <f t="shared" ref="AY68:AY76" si="102">SUM(AV68:AX68)</f>
        <v>43.904195323433321</v>
      </c>
      <c r="AZ68" s="116">
        <v>388623</v>
      </c>
      <c r="BA68" s="152">
        <f t="shared" ref="BA68:BA76" si="103">+AZ68*AY68/1000</f>
        <v>17062.180099178626</v>
      </c>
      <c r="BB68" s="116">
        <v>443187.109</v>
      </c>
      <c r="BC68" s="201">
        <f t="shared" ref="BC68:BC76" si="104">+BB68-BA68</f>
        <v>426124.92890082137</v>
      </c>
      <c r="BD68" s="117">
        <f t="shared" ref="BD68:BD76" si="105">+BC68/AZ68*1000</f>
        <v>1096.4995095525003</v>
      </c>
      <c r="BF68" s="201">
        <v>13926.18</v>
      </c>
      <c r="BG68" s="116">
        <v>8393</v>
      </c>
      <c r="BI68" s="151">
        <f t="shared" ref="BI68:BI76" si="106">+BF68+BB68+AH68+N68</f>
        <v>3588072.0109999999</v>
      </c>
      <c r="BJ68" s="204">
        <f t="shared" ref="BJ68:BJ76" si="107">+BF68+BC68+AI68+O68</f>
        <v>3551203.2681092494</v>
      </c>
      <c r="BK68" s="116">
        <f t="shared" ref="BK68:BK76" si="108">+BA68+AG68+M68</f>
        <v>36868.742890750575</v>
      </c>
      <c r="BL68" s="153"/>
      <c r="BM68" s="151">
        <v>3588072.0110000004</v>
      </c>
      <c r="BN68" s="154">
        <f t="shared" ref="BN68:BN76" si="109">+BM68-BI68</f>
        <v>0</v>
      </c>
      <c r="BO68" s="155">
        <v>7154.4517243717046</v>
      </c>
      <c r="BP68" s="155">
        <v>7080.9371348257073</v>
      </c>
      <c r="BQ68" s="229">
        <v>501516</v>
      </c>
      <c r="BR68" s="229">
        <f t="shared" si="32"/>
        <v>88836.197033775417</v>
      </c>
      <c r="BS68" s="29">
        <f t="shared" si="45"/>
        <v>5.2268909574793021E-4</v>
      </c>
    </row>
    <row r="69" spans="1:71" s="82" customFormat="1" x14ac:dyDescent="0.3">
      <c r="A69" s="122">
        <v>2010</v>
      </c>
      <c r="B69" s="121">
        <v>2</v>
      </c>
      <c r="C69" s="110">
        <v>34.723950066840629</v>
      </c>
      <c r="D69" s="112">
        <v>26.872581391315055</v>
      </c>
      <c r="E69" s="111"/>
      <c r="F69" s="110">
        <v>10.091272154204862</v>
      </c>
      <c r="G69" s="112">
        <v>18.124593485966685</v>
      </c>
      <c r="H69" s="121"/>
      <c r="I69" s="113">
        <f t="shared" si="81"/>
        <v>-1989.6846405058916</v>
      </c>
      <c r="J69" s="113">
        <f t="shared" si="82"/>
        <v>-1236.0606935259559</v>
      </c>
      <c r="K69" s="114">
        <f t="shared" si="83"/>
        <v>-3225.7453340318475</v>
      </c>
      <c r="L69" s="115">
        <v>3415</v>
      </c>
      <c r="M69" s="115">
        <f t="shared" si="84"/>
        <v>-11015.920315718759</v>
      </c>
      <c r="N69" s="116">
        <v>1075515.6229999999</v>
      </c>
      <c r="O69" s="206">
        <f t="shared" si="85"/>
        <v>1086531.5433157186</v>
      </c>
      <c r="P69" s="117">
        <f t="shared" si="86"/>
        <v>318164.4343530655</v>
      </c>
      <c r="Q69" s="111"/>
      <c r="R69" s="122">
        <v>2010</v>
      </c>
      <c r="S69" s="121">
        <v>2</v>
      </c>
      <c r="T69" s="148">
        <f t="shared" si="87"/>
        <v>34.723950066840629</v>
      </c>
      <c r="U69" s="149">
        <f t="shared" si="87"/>
        <v>26.872581391315055</v>
      </c>
      <c r="W69" s="149"/>
      <c r="X69" s="149">
        <f t="shared" si="88"/>
        <v>10.091272154204862</v>
      </c>
      <c r="Y69" s="149">
        <f t="shared" si="88"/>
        <v>18.124593485966685</v>
      </c>
      <c r="AC69" s="150">
        <f t="shared" si="89"/>
        <v>-223.53586473936312</v>
      </c>
      <c r="AD69" s="150">
        <f t="shared" si="90"/>
        <v>-77.578764357892211</v>
      </c>
      <c r="AE69" s="150">
        <f t="shared" si="91"/>
        <v>-301.11462909725532</v>
      </c>
      <c r="AF69" s="116">
        <v>101043</v>
      </c>
      <c r="AG69" s="116">
        <f t="shared" si="92"/>
        <v>-30425.525467873969</v>
      </c>
      <c r="AH69" s="116">
        <v>1725394.21</v>
      </c>
      <c r="AI69" s="204">
        <f t="shared" si="93"/>
        <v>1755819.735467874</v>
      </c>
      <c r="AJ69" s="117">
        <f t="shared" si="94"/>
        <v>17376.955706658293</v>
      </c>
      <c r="AK69" s="118"/>
      <c r="AL69" s="122">
        <v>2010</v>
      </c>
      <c r="AM69" s="121">
        <v>2</v>
      </c>
      <c r="AN69" s="149">
        <f t="shared" si="95"/>
        <v>34.723950066840629</v>
      </c>
      <c r="AO69" s="149">
        <f t="shared" si="47"/>
        <v>77.741832906544204</v>
      </c>
      <c r="AP69" s="149">
        <f t="shared" si="96"/>
        <v>26.872581391315055</v>
      </c>
      <c r="AR69" s="149">
        <f t="shared" si="97"/>
        <v>10.091272154204862</v>
      </c>
      <c r="AS69" s="149">
        <v>158.64482318120247</v>
      </c>
      <c r="AT69" s="149">
        <f t="shared" si="98"/>
        <v>18.124593485966685</v>
      </c>
      <c r="AV69" s="118">
        <f t="shared" si="99"/>
        <v>-18.324145263854284</v>
      </c>
      <c r="AW69" s="118">
        <f t="shared" si="100"/>
        <v>20.856744961187061</v>
      </c>
      <c r="AX69" s="118">
        <f t="shared" si="101"/>
        <v>-4.522753638301273</v>
      </c>
      <c r="AY69" s="150">
        <f t="shared" si="102"/>
        <v>-1.9901539409684954</v>
      </c>
      <c r="AZ69" s="116">
        <v>388521</v>
      </c>
      <c r="BA69" s="152">
        <f t="shared" si="103"/>
        <v>-773.2165992990208</v>
      </c>
      <c r="BB69" s="116">
        <v>387237.05099999998</v>
      </c>
      <c r="BC69" s="201">
        <f t="shared" si="104"/>
        <v>388010.26759929903</v>
      </c>
      <c r="BD69" s="117">
        <f t="shared" si="105"/>
        <v>998.68544454302094</v>
      </c>
      <c r="BF69" s="201">
        <v>13401.045</v>
      </c>
      <c r="BG69" s="116">
        <v>8390</v>
      </c>
      <c r="BI69" s="151">
        <f t="shared" si="106"/>
        <v>3201547.9289999995</v>
      </c>
      <c r="BJ69" s="204">
        <f t="shared" si="107"/>
        <v>3243762.5913828919</v>
      </c>
      <c r="BK69" s="116">
        <f t="shared" si="108"/>
        <v>-42214.662382891751</v>
      </c>
      <c r="BL69" s="153"/>
      <c r="BM69" s="151">
        <v>3201547.929</v>
      </c>
      <c r="BN69" s="154">
        <f t="shared" si="109"/>
        <v>0</v>
      </c>
      <c r="BO69" s="155">
        <v>6385.6120522010733</v>
      </c>
      <c r="BP69" s="155">
        <v>6469.810840683991</v>
      </c>
      <c r="BQ69" s="229">
        <v>501369</v>
      </c>
      <c r="BR69" s="229">
        <f t="shared" si="32"/>
        <v>88789.705581837508</v>
      </c>
      <c r="BS69" s="29">
        <f t="shared" si="45"/>
        <v>-2.3530021715423288E-4</v>
      </c>
    </row>
    <row r="70" spans="1:71" s="82" customFormat="1" x14ac:dyDescent="0.3">
      <c r="A70" s="122">
        <v>2010</v>
      </c>
      <c r="B70" s="121">
        <v>3</v>
      </c>
      <c r="C70" s="110">
        <v>67.088827391532973</v>
      </c>
      <c r="D70" s="112">
        <v>34.723950066840629</v>
      </c>
      <c r="E70" s="111"/>
      <c r="F70" s="110">
        <v>14.192357639291513</v>
      </c>
      <c r="G70" s="112">
        <v>10.091272154204862</v>
      </c>
      <c r="H70" s="121"/>
      <c r="I70" s="113">
        <f t="shared" si="81"/>
        <v>-4272.6695723582234</v>
      </c>
      <c r="J70" s="113">
        <f t="shared" si="82"/>
        <v>-3480.5129217747308</v>
      </c>
      <c r="K70" s="114">
        <f t="shared" si="83"/>
        <v>-7753.1824941329542</v>
      </c>
      <c r="L70" s="115">
        <v>3415</v>
      </c>
      <c r="M70" s="115">
        <f t="shared" si="84"/>
        <v>-26477.118217464038</v>
      </c>
      <c r="N70" s="116">
        <v>1038141.009</v>
      </c>
      <c r="O70" s="206">
        <f t="shared" si="85"/>
        <v>1064618.1272174639</v>
      </c>
      <c r="P70" s="117">
        <f t="shared" si="86"/>
        <v>311747.62143996014</v>
      </c>
      <c r="Q70" s="111"/>
      <c r="R70" s="122">
        <v>2010</v>
      </c>
      <c r="S70" s="121">
        <v>3</v>
      </c>
      <c r="T70" s="148">
        <f t="shared" si="87"/>
        <v>67.088827391532973</v>
      </c>
      <c r="U70" s="149">
        <f t="shared" si="87"/>
        <v>34.723950066840629</v>
      </c>
      <c r="W70" s="149"/>
      <c r="X70" s="149">
        <f t="shared" si="88"/>
        <v>14.192357639291513</v>
      </c>
      <c r="Y70" s="149">
        <f t="shared" si="88"/>
        <v>10.091272154204862</v>
      </c>
      <c r="AC70" s="150">
        <f t="shared" si="89"/>
        <v>-480.02324999594936</v>
      </c>
      <c r="AD70" s="150">
        <f t="shared" si="90"/>
        <v>-218.44711446387464</v>
      </c>
      <c r="AE70" s="150">
        <f t="shared" si="91"/>
        <v>-698.47036445982394</v>
      </c>
      <c r="AF70" s="116">
        <v>100830</v>
      </c>
      <c r="AG70" s="116">
        <f t="shared" si="92"/>
        <v>-70426.766848484054</v>
      </c>
      <c r="AH70" s="116">
        <v>1648087.5449999999</v>
      </c>
      <c r="AI70" s="204">
        <f t="shared" si="93"/>
        <v>1718514.311848484</v>
      </c>
      <c r="AJ70" s="117">
        <f t="shared" si="94"/>
        <v>17043.680569755867</v>
      </c>
      <c r="AK70" s="118"/>
      <c r="AL70" s="122">
        <v>2010</v>
      </c>
      <c r="AM70" s="121">
        <v>3</v>
      </c>
      <c r="AN70" s="149">
        <f t="shared" si="95"/>
        <v>67.088827391532973</v>
      </c>
      <c r="AO70" s="149">
        <f t="shared" si="47"/>
        <v>46.024503453365838</v>
      </c>
      <c r="AP70" s="149">
        <f t="shared" si="96"/>
        <v>34.723950066840629</v>
      </c>
      <c r="AR70" s="149">
        <f t="shared" si="97"/>
        <v>14.192357639291513</v>
      </c>
      <c r="AS70" s="149">
        <v>152.51385483672678</v>
      </c>
      <c r="AT70" s="149">
        <f t="shared" si="98"/>
        <v>10.091272154204862</v>
      </c>
      <c r="AV70" s="118">
        <f t="shared" si="99"/>
        <v>-39.349460871565903</v>
      </c>
      <c r="AW70" s="118">
        <f t="shared" si="100"/>
        <v>27.452894328687076</v>
      </c>
      <c r="AX70" s="118">
        <f t="shared" si="101"/>
        <v>-12.735218070244947</v>
      </c>
      <c r="AY70" s="150">
        <f t="shared" si="102"/>
        <v>-24.631784613123774</v>
      </c>
      <c r="AZ70" s="116">
        <v>389486</v>
      </c>
      <c r="BA70" s="152">
        <f t="shared" si="103"/>
        <v>-9593.735261827127</v>
      </c>
      <c r="BB70" s="116">
        <v>371891.23100000003</v>
      </c>
      <c r="BC70" s="201">
        <f t="shared" si="104"/>
        <v>381484.96626182715</v>
      </c>
      <c r="BD70" s="117">
        <f t="shared" si="105"/>
        <v>979.45745485544319</v>
      </c>
      <c r="BF70" s="201">
        <v>14456.977000000001</v>
      </c>
      <c r="BG70" s="116">
        <v>8391</v>
      </c>
      <c r="BI70" s="151">
        <f t="shared" si="106"/>
        <v>3072576.7620000001</v>
      </c>
      <c r="BJ70" s="204">
        <f t="shared" si="107"/>
        <v>3179074.3823277755</v>
      </c>
      <c r="BK70" s="116">
        <f t="shared" si="108"/>
        <v>-106497.62032777522</v>
      </c>
      <c r="BL70" s="153"/>
      <c r="BM70" s="151">
        <v>3072576.7620000001</v>
      </c>
      <c r="BN70" s="154">
        <f t="shared" si="109"/>
        <v>0</v>
      </c>
      <c r="BO70" s="155">
        <v>6119.1837083417977</v>
      </c>
      <c r="BP70" s="155">
        <v>6331.2788173546978</v>
      </c>
      <c r="BQ70" s="229">
        <v>502122</v>
      </c>
      <c r="BR70" s="229">
        <f t="shared" si="32"/>
        <v>88577.941440235969</v>
      </c>
      <c r="BS70" s="29">
        <f t="shared" si="45"/>
        <v>2.0655095821684455E-3</v>
      </c>
    </row>
    <row r="71" spans="1:71" s="82" customFormat="1" x14ac:dyDescent="0.3">
      <c r="A71" s="122">
        <v>2010</v>
      </c>
      <c r="B71" s="121">
        <v>4</v>
      </c>
      <c r="C71" s="110">
        <v>117.42864691479581</v>
      </c>
      <c r="D71" s="112">
        <v>67.088827391532973</v>
      </c>
      <c r="E71" s="111"/>
      <c r="F71" s="110">
        <v>81.765451730198578</v>
      </c>
      <c r="G71" s="112">
        <v>14.192357639291513</v>
      </c>
      <c r="H71" s="121"/>
      <c r="I71" s="113">
        <f t="shared" si="81"/>
        <v>-2880.6657539153452</v>
      </c>
      <c r="J71" s="113">
        <f t="shared" si="82"/>
        <v>-7474.0897900711689</v>
      </c>
      <c r="K71" s="114">
        <f t="shared" si="83"/>
        <v>-10354.755543986514</v>
      </c>
      <c r="L71" s="115">
        <v>3418</v>
      </c>
      <c r="M71" s="115">
        <f t="shared" si="84"/>
        <v>-35392.554449345902</v>
      </c>
      <c r="N71" s="116">
        <v>1086887.0209999999</v>
      </c>
      <c r="O71" s="206">
        <f t="shared" si="85"/>
        <v>1122279.5754493459</v>
      </c>
      <c r="P71" s="117">
        <f t="shared" si="86"/>
        <v>328343.936644045</v>
      </c>
      <c r="Q71" s="111"/>
      <c r="R71" s="122">
        <v>2010</v>
      </c>
      <c r="S71" s="121">
        <v>4</v>
      </c>
      <c r="T71" s="148">
        <f t="shared" si="87"/>
        <v>117.42864691479581</v>
      </c>
      <c r="U71" s="149">
        <f t="shared" si="87"/>
        <v>67.088827391532973</v>
      </c>
      <c r="W71" s="149"/>
      <c r="X71" s="149">
        <f t="shared" si="88"/>
        <v>81.765451730198578</v>
      </c>
      <c r="Y71" s="149">
        <f t="shared" si="88"/>
        <v>14.192357639291513</v>
      </c>
      <c r="AC71" s="150">
        <f t="shared" si="89"/>
        <v>-323.6352622005524</v>
      </c>
      <c r="AD71" s="150">
        <f t="shared" si="90"/>
        <v>-469.09561452006761</v>
      </c>
      <c r="AE71" s="150">
        <f t="shared" si="91"/>
        <v>-792.73087672062002</v>
      </c>
      <c r="AF71" s="116">
        <v>100752</v>
      </c>
      <c r="AG71" s="116">
        <f t="shared" si="92"/>
        <v>-79869.221291355905</v>
      </c>
      <c r="AH71" s="116">
        <v>1756228.3559999999</v>
      </c>
      <c r="AI71" s="204">
        <f t="shared" si="93"/>
        <v>1836097.5772913559</v>
      </c>
      <c r="AJ71" s="117">
        <f t="shared" si="94"/>
        <v>18223.931805734439</v>
      </c>
      <c r="AK71" s="118"/>
      <c r="AL71" s="122">
        <v>2010</v>
      </c>
      <c r="AM71" s="121">
        <v>4</v>
      </c>
      <c r="AN71" s="149">
        <f t="shared" si="95"/>
        <v>117.42864691479581</v>
      </c>
      <c r="AO71" s="149">
        <f t="shared" si="47"/>
        <v>10.764282951672801</v>
      </c>
      <c r="AP71" s="149">
        <f t="shared" si="96"/>
        <v>67.088827391532973</v>
      </c>
      <c r="AR71" s="149">
        <f t="shared" si="97"/>
        <v>81.765451730198578</v>
      </c>
      <c r="AS71" s="149">
        <v>11.347920791340039</v>
      </c>
      <c r="AT71" s="149">
        <f t="shared" si="98"/>
        <v>14.192357639291513</v>
      </c>
      <c r="AV71" s="118">
        <f t="shared" si="99"/>
        <v>-26.529700564976945</v>
      </c>
      <c r="AW71" s="118">
        <f t="shared" si="100"/>
        <v>0.15046150371342618</v>
      </c>
      <c r="AX71" s="118">
        <f t="shared" si="101"/>
        <v>-27.347740259103176</v>
      </c>
      <c r="AY71" s="150">
        <f t="shared" si="102"/>
        <v>-53.726979320366695</v>
      </c>
      <c r="AZ71" s="116">
        <v>389793</v>
      </c>
      <c r="BA71" s="152">
        <f t="shared" si="103"/>
        <v>-20942.400450223697</v>
      </c>
      <c r="BB71" s="116">
        <v>388729.86700000003</v>
      </c>
      <c r="BC71" s="201">
        <f t="shared" si="104"/>
        <v>409672.26745022374</v>
      </c>
      <c r="BD71" s="117">
        <f t="shared" si="105"/>
        <v>1050.9995496333277</v>
      </c>
      <c r="BF71" s="201">
        <v>13366.768</v>
      </c>
      <c r="BG71" s="116">
        <v>8387</v>
      </c>
      <c r="BI71" s="151">
        <f t="shared" si="106"/>
        <v>3245212.0120000001</v>
      </c>
      <c r="BJ71" s="204">
        <f t="shared" si="107"/>
        <v>3381416.1881909259</v>
      </c>
      <c r="BK71" s="116">
        <f t="shared" si="108"/>
        <v>-136204.1761909255</v>
      </c>
      <c r="BL71" s="153"/>
      <c r="BM71" s="151">
        <v>3245212.0120000001</v>
      </c>
      <c r="BN71" s="154">
        <f t="shared" si="109"/>
        <v>0</v>
      </c>
      <c r="BO71" s="155">
        <v>6460.061733850901</v>
      </c>
      <c r="BP71" s="155">
        <v>6731.1957563271144</v>
      </c>
      <c r="BQ71" s="229">
        <v>502350</v>
      </c>
      <c r="BR71" s="229">
        <f t="shared" si="32"/>
        <v>88421.038721046221</v>
      </c>
      <c r="BS71" s="29">
        <f t="shared" si="45"/>
        <v>3.2372800456934581E-3</v>
      </c>
    </row>
    <row r="72" spans="1:71" s="82" customFormat="1" x14ac:dyDescent="0.3">
      <c r="A72" s="122">
        <v>2010</v>
      </c>
      <c r="B72" s="121">
        <v>5</v>
      </c>
      <c r="C72" s="110">
        <v>205.87235315982971</v>
      </c>
      <c r="D72" s="112">
        <v>117.42864691479581</v>
      </c>
      <c r="E72" s="111"/>
      <c r="F72" s="110">
        <v>235.20518287858062</v>
      </c>
      <c r="G72" s="112">
        <v>81.765451730198578</v>
      </c>
      <c r="H72" s="121"/>
      <c r="I72" s="113">
        <f t="shared" si="81"/>
        <v>2369.3356021204277</v>
      </c>
      <c r="J72" s="113">
        <f t="shared" si="82"/>
        <v>-5039.0871878405178</v>
      </c>
      <c r="K72" s="114">
        <f t="shared" si="83"/>
        <v>-2669.7515857200901</v>
      </c>
      <c r="L72" s="115">
        <v>3434</v>
      </c>
      <c r="M72" s="115">
        <f t="shared" si="84"/>
        <v>-9167.9269453627894</v>
      </c>
      <c r="N72" s="116">
        <v>1210298.1240000001</v>
      </c>
      <c r="O72" s="206">
        <f t="shared" si="85"/>
        <v>1219466.0509453628</v>
      </c>
      <c r="P72" s="117">
        <f t="shared" si="86"/>
        <v>355115.33224966883</v>
      </c>
      <c r="Q72" s="111"/>
      <c r="R72" s="122">
        <v>2010</v>
      </c>
      <c r="S72" s="121">
        <v>5</v>
      </c>
      <c r="T72" s="148">
        <f t="shared" si="87"/>
        <v>205.87235315982971</v>
      </c>
      <c r="U72" s="149">
        <f t="shared" si="87"/>
        <v>117.42864691479581</v>
      </c>
      <c r="W72" s="149"/>
      <c r="X72" s="149">
        <f t="shared" si="88"/>
        <v>235.20518287858062</v>
      </c>
      <c r="Y72" s="149">
        <f t="shared" si="88"/>
        <v>81.765451730198578</v>
      </c>
      <c r="AC72" s="150">
        <f t="shared" si="89"/>
        <v>266.18865718493294</v>
      </c>
      <c r="AD72" s="150">
        <f t="shared" si="90"/>
        <v>-316.26776870414596</v>
      </c>
      <c r="AE72" s="150">
        <f t="shared" si="91"/>
        <v>-50.079111519213029</v>
      </c>
      <c r="AF72" s="116">
        <v>100868</v>
      </c>
      <c r="AG72" s="116">
        <f t="shared" si="92"/>
        <v>-5051.3798207199798</v>
      </c>
      <c r="AH72" s="116">
        <v>2008492.129</v>
      </c>
      <c r="AI72" s="204">
        <f t="shared" si="93"/>
        <v>2013543.50882072</v>
      </c>
      <c r="AJ72" s="117">
        <f t="shared" si="94"/>
        <v>19962.163508949518</v>
      </c>
      <c r="AK72" s="118"/>
      <c r="AL72" s="122">
        <v>2010</v>
      </c>
      <c r="AM72" s="121">
        <v>5</v>
      </c>
      <c r="AN72" s="149">
        <f t="shared" si="95"/>
        <v>205.87235315982971</v>
      </c>
      <c r="AO72" s="149">
        <f t="shared" si="47"/>
        <v>1.2492833206498815</v>
      </c>
      <c r="AP72" s="149">
        <f t="shared" si="96"/>
        <v>117.42864691479581</v>
      </c>
      <c r="AR72" s="149">
        <f t="shared" si="97"/>
        <v>235.20518287858062</v>
      </c>
      <c r="AS72" s="149">
        <v>0</v>
      </c>
      <c r="AT72" s="149">
        <f t="shared" si="98"/>
        <v>81.765451730198578</v>
      </c>
      <c r="AV72" s="118">
        <f t="shared" si="99"/>
        <v>21.820568379639059</v>
      </c>
      <c r="AW72" s="118">
        <f t="shared" si="100"/>
        <v>-0.32206453079919256</v>
      </c>
      <c r="AX72" s="118">
        <f t="shared" si="101"/>
        <v>-18.438050843208416</v>
      </c>
      <c r="AY72" s="150">
        <f t="shared" si="102"/>
        <v>3.0604530056314516</v>
      </c>
      <c r="AZ72" s="116">
        <v>390141</v>
      </c>
      <c r="BA72" s="152">
        <f t="shared" si="103"/>
        <v>1194.0081960700602</v>
      </c>
      <c r="BB72" s="116">
        <v>453491.38299999997</v>
      </c>
      <c r="BC72" s="201">
        <f t="shared" si="104"/>
        <v>452297.37480392994</v>
      </c>
      <c r="BD72" s="117">
        <f t="shared" si="105"/>
        <v>1159.3177205265017</v>
      </c>
      <c r="BF72" s="201">
        <v>14459.269</v>
      </c>
      <c r="BG72" s="116">
        <v>8390</v>
      </c>
      <c r="BI72" s="151">
        <f t="shared" si="106"/>
        <v>3686740.9050000003</v>
      </c>
      <c r="BJ72" s="204">
        <f t="shared" si="107"/>
        <v>3699766.2035700129</v>
      </c>
      <c r="BK72" s="116">
        <f t="shared" si="108"/>
        <v>-13025.29857001271</v>
      </c>
      <c r="BL72" s="153"/>
      <c r="BM72" s="151">
        <v>3686740.9049999993</v>
      </c>
      <c r="BN72" s="154">
        <f t="shared" si="109"/>
        <v>0</v>
      </c>
      <c r="BO72" s="155">
        <v>7331.9390433802082</v>
      </c>
      <c r="BP72" s="155">
        <v>7357.8428694417689</v>
      </c>
      <c r="BQ72" s="229">
        <v>502833</v>
      </c>
      <c r="BR72" s="229">
        <f t="shared" si="32"/>
        <v>88442.597804001824</v>
      </c>
      <c r="BS72" s="29">
        <f t="shared" si="45"/>
        <v>4.2299511698271619E-3</v>
      </c>
    </row>
    <row r="73" spans="1:71" s="82" customFormat="1" x14ac:dyDescent="0.3">
      <c r="A73" s="122">
        <v>2010</v>
      </c>
      <c r="B73" s="121">
        <v>6</v>
      </c>
      <c r="C73" s="110">
        <v>273.79728737823223</v>
      </c>
      <c r="D73" s="112">
        <v>205.87235315982971</v>
      </c>
      <c r="E73" s="111"/>
      <c r="F73" s="110">
        <v>361.4550489293996</v>
      </c>
      <c r="G73" s="112">
        <v>235.20518287858062</v>
      </c>
      <c r="H73" s="121"/>
      <c r="I73" s="113">
        <f t="shared" si="81"/>
        <v>7080.484809571527</v>
      </c>
      <c r="J73" s="113">
        <f t="shared" si="82"/>
        <v>4144.6282548094296</v>
      </c>
      <c r="K73" s="114">
        <f t="shared" si="83"/>
        <v>11225.113064380956</v>
      </c>
      <c r="L73" s="115">
        <v>3444</v>
      </c>
      <c r="M73" s="115">
        <f t="shared" si="84"/>
        <v>38659.28939372801</v>
      </c>
      <c r="N73" s="116">
        <v>1344422.9439999999</v>
      </c>
      <c r="O73" s="206">
        <f t="shared" si="85"/>
        <v>1305763.654606272</v>
      </c>
      <c r="P73" s="117">
        <f t="shared" si="86"/>
        <v>379141.5954141324</v>
      </c>
      <c r="Q73" s="111"/>
      <c r="R73" s="122">
        <v>2010</v>
      </c>
      <c r="S73" s="121">
        <v>6</v>
      </c>
      <c r="T73" s="148">
        <f t="shared" si="87"/>
        <v>273.79728737823223</v>
      </c>
      <c r="U73" s="149">
        <f t="shared" si="87"/>
        <v>205.87235315982971</v>
      </c>
      <c r="W73" s="149"/>
      <c r="X73" s="149">
        <f t="shared" si="88"/>
        <v>361.4550489293996</v>
      </c>
      <c r="Y73" s="149">
        <f t="shared" si="88"/>
        <v>235.20518287858062</v>
      </c>
      <c r="AC73" s="150">
        <f t="shared" si="89"/>
        <v>795.47394720756972</v>
      </c>
      <c r="AD73" s="150">
        <f t="shared" si="90"/>
        <v>260.12892442499697</v>
      </c>
      <c r="AE73" s="150">
        <f t="shared" si="91"/>
        <v>1055.6028716325668</v>
      </c>
      <c r="AF73" s="116">
        <v>101091</v>
      </c>
      <c r="AG73" s="116">
        <f t="shared" si="92"/>
        <v>106711.94989620781</v>
      </c>
      <c r="AH73" s="116">
        <v>2267254.8089999999</v>
      </c>
      <c r="AI73" s="204">
        <f t="shared" si="93"/>
        <v>2160542.8591037919</v>
      </c>
      <c r="AJ73" s="117">
        <f t="shared" si="94"/>
        <v>21372.257264284573</v>
      </c>
      <c r="AK73" s="118"/>
      <c r="AL73" s="122">
        <v>2010</v>
      </c>
      <c r="AM73" s="121">
        <v>6</v>
      </c>
      <c r="AN73" s="149">
        <f t="shared" si="95"/>
        <v>273.79728737823223</v>
      </c>
      <c r="AO73" s="149">
        <f t="shared" si="47"/>
        <v>0</v>
      </c>
      <c r="AP73" s="149">
        <f t="shared" si="96"/>
        <v>205.87235315982971</v>
      </c>
      <c r="AR73" s="149">
        <f t="shared" si="97"/>
        <v>361.4550489293996</v>
      </c>
      <c r="AS73" s="149">
        <v>0</v>
      </c>
      <c r="AT73" s="149">
        <f t="shared" si="98"/>
        <v>235.20518287858062</v>
      </c>
      <c r="AV73" s="118">
        <f t="shared" si="99"/>
        <v>65.208239309780268</v>
      </c>
      <c r="AW73" s="118">
        <f t="shared" si="100"/>
        <v>0</v>
      </c>
      <c r="AX73" s="118">
        <f t="shared" si="101"/>
        <v>15.16522013605473</v>
      </c>
      <c r="AY73" s="150">
        <f t="shared" si="102"/>
        <v>80.373459445834996</v>
      </c>
      <c r="AZ73" s="116">
        <v>390414</v>
      </c>
      <c r="BA73" s="152">
        <f t="shared" si="103"/>
        <v>31378.923796086227</v>
      </c>
      <c r="BB73" s="116">
        <v>524965.92500000005</v>
      </c>
      <c r="BC73" s="201">
        <f t="shared" si="104"/>
        <v>493587.00120391382</v>
      </c>
      <c r="BD73" s="117">
        <f t="shared" si="105"/>
        <v>1264.2656288040741</v>
      </c>
      <c r="BF73" s="201">
        <v>13956.136</v>
      </c>
      <c r="BG73" s="116">
        <v>8391</v>
      </c>
      <c r="BI73" s="151">
        <f t="shared" si="106"/>
        <v>4150599.8140000002</v>
      </c>
      <c r="BJ73" s="204">
        <f t="shared" si="107"/>
        <v>3973849.6509139775</v>
      </c>
      <c r="BK73" s="116">
        <f t="shared" si="108"/>
        <v>176750.16308602205</v>
      </c>
      <c r="BL73" s="153"/>
      <c r="BM73" s="151">
        <v>4150599.8140000002</v>
      </c>
      <c r="BN73" s="154">
        <f t="shared" si="109"/>
        <v>0</v>
      </c>
      <c r="BO73" s="155">
        <v>8246.1155759526355</v>
      </c>
      <c r="BP73" s="155">
        <v>7894.9609625978019</v>
      </c>
      <c r="BQ73" s="229">
        <v>503340</v>
      </c>
      <c r="BR73" s="229">
        <f t="shared" si="32"/>
        <v>88511.61542496919</v>
      </c>
      <c r="BS73" s="29">
        <f t="shared" si="45"/>
        <v>6.3217494571932153E-3</v>
      </c>
    </row>
    <row r="74" spans="1:71" s="82" customFormat="1" x14ac:dyDescent="0.3">
      <c r="A74" s="122">
        <v>2010</v>
      </c>
      <c r="B74" s="121">
        <v>7</v>
      </c>
      <c r="C74" s="110">
        <v>323.21495100202412</v>
      </c>
      <c r="D74" s="112">
        <v>273.79728737823223</v>
      </c>
      <c r="E74" s="111"/>
      <c r="F74" s="110">
        <v>352.69258151610575</v>
      </c>
      <c r="G74" s="112">
        <v>361.4550489293996</v>
      </c>
      <c r="H74" s="121"/>
      <c r="I74" s="113">
        <f t="shared" si="81"/>
        <v>2381.0317692779086</v>
      </c>
      <c r="J74" s="113">
        <f t="shared" si="82"/>
        <v>12385.741122209974</v>
      </c>
      <c r="K74" s="114">
        <f t="shared" si="83"/>
        <v>14766.772891487883</v>
      </c>
      <c r="L74" s="115">
        <v>3431</v>
      </c>
      <c r="M74" s="115">
        <f t="shared" si="84"/>
        <v>50664.797790694924</v>
      </c>
      <c r="N74" s="116">
        <v>1348414.8940000001</v>
      </c>
      <c r="O74" s="206">
        <f t="shared" si="85"/>
        <v>1297750.0962093051</v>
      </c>
      <c r="P74" s="117">
        <f t="shared" si="86"/>
        <v>378242.52294063102</v>
      </c>
      <c r="Q74" s="111"/>
      <c r="R74" s="122">
        <v>2010</v>
      </c>
      <c r="S74" s="121">
        <v>7</v>
      </c>
      <c r="T74" s="148">
        <f t="shared" si="87"/>
        <v>323.21495100202412</v>
      </c>
      <c r="U74" s="149">
        <f t="shared" si="87"/>
        <v>273.79728737823223</v>
      </c>
      <c r="W74" s="149"/>
      <c r="X74" s="149">
        <f t="shared" si="88"/>
        <v>352.69258151610575</v>
      </c>
      <c r="Y74" s="149">
        <f t="shared" si="88"/>
        <v>361.4550489293996</v>
      </c>
      <c r="AC74" s="150">
        <f t="shared" si="89"/>
        <v>267.50269097021607</v>
      </c>
      <c r="AD74" s="150">
        <f t="shared" si="90"/>
        <v>777.36513825775648</v>
      </c>
      <c r="AE74" s="150">
        <f t="shared" si="91"/>
        <v>1044.8678292279726</v>
      </c>
      <c r="AF74" s="116">
        <v>101216</v>
      </c>
      <c r="AG74" s="116">
        <f t="shared" si="92"/>
        <v>105757.34220313847</v>
      </c>
      <c r="AH74" s="116">
        <v>2329971.8769999999</v>
      </c>
      <c r="AI74" s="204">
        <f t="shared" si="93"/>
        <v>2224214.5347968615</v>
      </c>
      <c r="AJ74" s="117">
        <f t="shared" si="94"/>
        <v>21974.930196775818</v>
      </c>
      <c r="AK74" s="118"/>
      <c r="AL74" s="122">
        <v>2010</v>
      </c>
      <c r="AM74" s="121">
        <v>7</v>
      </c>
      <c r="AN74" s="149">
        <f t="shared" si="95"/>
        <v>323.21495100202412</v>
      </c>
      <c r="AO74" s="149">
        <f t="shared" si="47"/>
        <v>0</v>
      </c>
      <c r="AP74" s="149">
        <f t="shared" si="96"/>
        <v>273.79728737823223</v>
      </c>
      <c r="AR74" s="149">
        <f t="shared" si="97"/>
        <v>352.69258151610575</v>
      </c>
      <c r="AS74" s="149">
        <v>0</v>
      </c>
      <c r="AT74" s="149">
        <f t="shared" si="98"/>
        <v>361.4550489293996</v>
      </c>
      <c r="AV74" s="118">
        <f t="shared" si="99"/>
        <v>21.928285080899574</v>
      </c>
      <c r="AW74" s="118">
        <f t="shared" si="100"/>
        <v>0</v>
      </c>
      <c r="AX74" s="118">
        <f t="shared" si="101"/>
        <v>45.31950252680415</v>
      </c>
      <c r="AY74" s="150">
        <f t="shared" si="102"/>
        <v>67.247787607703728</v>
      </c>
      <c r="AZ74" s="116">
        <v>391059</v>
      </c>
      <c r="BA74" s="152">
        <f t="shared" si="103"/>
        <v>26297.852574081011</v>
      </c>
      <c r="BB74" s="116">
        <v>547704.446</v>
      </c>
      <c r="BC74" s="201">
        <f t="shared" si="104"/>
        <v>521406.59342591901</v>
      </c>
      <c r="BD74" s="117">
        <f t="shared" si="105"/>
        <v>1333.3195078643353</v>
      </c>
      <c r="BF74" s="201">
        <v>13855.175999999999</v>
      </c>
      <c r="BG74" s="116">
        <v>8385</v>
      </c>
      <c r="BI74" s="151">
        <f t="shared" si="106"/>
        <v>4239946.3930000002</v>
      </c>
      <c r="BJ74" s="204">
        <f t="shared" si="107"/>
        <v>4057226.4004320856</v>
      </c>
      <c r="BK74" s="116">
        <f t="shared" si="108"/>
        <v>182719.99256791439</v>
      </c>
      <c r="BL74" s="153"/>
      <c r="BM74" s="151">
        <v>4239946.3930000002</v>
      </c>
      <c r="BN74" s="154">
        <f t="shared" si="109"/>
        <v>0</v>
      </c>
      <c r="BO74" s="155">
        <v>8411.0733835755855</v>
      </c>
      <c r="BP74" s="155">
        <v>8048.5991625164615</v>
      </c>
      <c r="BQ74" s="229">
        <v>504091</v>
      </c>
      <c r="BR74" s="229">
        <f t="shared" si="32"/>
        <v>88381.034555392383</v>
      </c>
      <c r="BS74" s="29">
        <f t="shared" si="45"/>
        <v>6.9494938195648892E-3</v>
      </c>
    </row>
    <row r="75" spans="1:71" s="82" customFormat="1" x14ac:dyDescent="0.3">
      <c r="A75" s="122">
        <v>2010</v>
      </c>
      <c r="B75" s="121">
        <v>8</v>
      </c>
      <c r="C75" s="110">
        <v>329.73144935858772</v>
      </c>
      <c r="D75" s="112">
        <v>323.21495100202412</v>
      </c>
      <c r="E75" s="111"/>
      <c r="F75" s="110">
        <v>362.03321597310298</v>
      </c>
      <c r="G75" s="112">
        <v>352.69258151610575</v>
      </c>
      <c r="H75" s="121"/>
      <c r="I75" s="113">
        <f t="shared" si="81"/>
        <v>2609.1490792050022</v>
      </c>
      <c r="J75" s="113">
        <f t="shared" si="82"/>
        <v>4165.0881106569868</v>
      </c>
      <c r="K75" s="114">
        <f t="shared" si="83"/>
        <v>6774.2371898619895</v>
      </c>
      <c r="L75" s="115">
        <v>3419</v>
      </c>
      <c r="M75" s="115">
        <f t="shared" si="84"/>
        <v>23161.116952138142</v>
      </c>
      <c r="N75" s="116">
        <v>1331990.0630000001</v>
      </c>
      <c r="O75" s="206">
        <f t="shared" si="85"/>
        <v>1308828.9460478618</v>
      </c>
      <c r="P75" s="117">
        <f t="shared" si="86"/>
        <v>382810.45511783031</v>
      </c>
      <c r="Q75" s="111"/>
      <c r="R75" s="122">
        <v>2010</v>
      </c>
      <c r="S75" s="121">
        <v>8</v>
      </c>
      <c r="T75" s="148">
        <f t="shared" si="87"/>
        <v>329.73144935858772</v>
      </c>
      <c r="U75" s="149">
        <f t="shared" si="87"/>
        <v>323.21495100202412</v>
      </c>
      <c r="W75" s="149"/>
      <c r="X75" s="149">
        <f t="shared" si="88"/>
        <v>362.03321597310298</v>
      </c>
      <c r="Y75" s="149">
        <f t="shared" si="88"/>
        <v>352.69258151610575</v>
      </c>
      <c r="AC75" s="150">
        <f t="shared" si="89"/>
        <v>293.13107403076231</v>
      </c>
      <c r="AD75" s="150">
        <f t="shared" si="90"/>
        <v>261.4130444879579</v>
      </c>
      <c r="AE75" s="150">
        <f t="shared" si="91"/>
        <v>554.54411851872021</v>
      </c>
      <c r="AF75" s="116">
        <v>101295</v>
      </c>
      <c r="AG75" s="116">
        <f t="shared" si="92"/>
        <v>56172.546485353763</v>
      </c>
      <c r="AH75" s="116">
        <v>2296729.9750000001</v>
      </c>
      <c r="AI75" s="204">
        <f t="shared" si="93"/>
        <v>2240557.4285146464</v>
      </c>
      <c r="AJ75" s="117">
        <f t="shared" si="94"/>
        <v>22119.131531809529</v>
      </c>
      <c r="AK75" s="118"/>
      <c r="AL75" s="122">
        <v>2010</v>
      </c>
      <c r="AM75" s="121">
        <v>8</v>
      </c>
      <c r="AN75" s="149">
        <f t="shared" si="95"/>
        <v>329.73144935858772</v>
      </c>
      <c r="AO75" s="149">
        <f t="shared" si="47"/>
        <v>0</v>
      </c>
      <c r="AP75" s="149">
        <f t="shared" si="96"/>
        <v>323.21495100202412</v>
      </c>
      <c r="AR75" s="149">
        <f t="shared" si="97"/>
        <v>362.03321597310298</v>
      </c>
      <c r="AS75" s="149">
        <v>0</v>
      </c>
      <c r="AT75" s="149">
        <f t="shared" si="98"/>
        <v>352.69258151610575</v>
      </c>
      <c r="AV75" s="118">
        <f t="shared" si="99"/>
        <v>24.029148021290428</v>
      </c>
      <c r="AW75" s="118">
        <f t="shared" si="100"/>
        <v>0</v>
      </c>
      <c r="AX75" s="118">
        <f t="shared" si="101"/>
        <v>15.240082873749023</v>
      </c>
      <c r="AY75" s="150">
        <f t="shared" si="102"/>
        <v>39.269230895039449</v>
      </c>
      <c r="AZ75" s="116">
        <v>391776</v>
      </c>
      <c r="BA75" s="152">
        <f t="shared" si="103"/>
        <v>15384.742203134974</v>
      </c>
      <c r="BB75" s="116">
        <v>540237.45299999998</v>
      </c>
      <c r="BC75" s="201">
        <f t="shared" si="104"/>
        <v>524852.71079686505</v>
      </c>
      <c r="BD75" s="117">
        <f t="shared" si="105"/>
        <v>1339.6755053828338</v>
      </c>
      <c r="BF75" s="201">
        <v>13956.790999999999</v>
      </c>
      <c r="BG75" s="116">
        <v>8388</v>
      </c>
      <c r="BI75" s="151">
        <f t="shared" si="106"/>
        <v>4182914.2820000001</v>
      </c>
      <c r="BJ75" s="204">
        <f t="shared" si="107"/>
        <v>4088195.8763593733</v>
      </c>
      <c r="BK75" s="116">
        <f t="shared" si="108"/>
        <v>94718.405640626879</v>
      </c>
      <c r="BL75" s="153"/>
      <c r="BM75" s="151">
        <v>4182914.2820000001</v>
      </c>
      <c r="BN75" s="154">
        <f t="shared" si="109"/>
        <v>0</v>
      </c>
      <c r="BO75" s="155">
        <v>8285.0001029951782</v>
      </c>
      <c r="BP75" s="155">
        <v>8097.3935809430668</v>
      </c>
      <c r="BQ75" s="229">
        <v>504878</v>
      </c>
      <c r="BR75" s="229">
        <f t="shared" si="32"/>
        <v>88490.024598465272</v>
      </c>
      <c r="BS75" s="29">
        <f t="shared" si="45"/>
        <v>7.3926568270836768E-3</v>
      </c>
    </row>
    <row r="76" spans="1:71" s="82" customFormat="1" x14ac:dyDescent="0.3">
      <c r="A76" s="122">
        <v>2010</v>
      </c>
      <c r="B76" s="121">
        <v>9</v>
      </c>
      <c r="C76" s="110">
        <v>278.21093356333773</v>
      </c>
      <c r="D76" s="112">
        <v>329.73144935858772</v>
      </c>
      <c r="E76" s="111"/>
      <c r="F76" s="110">
        <v>329.82039538151969</v>
      </c>
      <c r="G76" s="112">
        <v>362.03321597310298</v>
      </c>
      <c r="H76" s="121"/>
      <c r="I76" s="113">
        <f t="shared" si="81"/>
        <v>4168.7125471541613</v>
      </c>
      <c r="J76" s="113">
        <f t="shared" si="82"/>
        <v>4564.1288574759747</v>
      </c>
      <c r="K76" s="114">
        <f t="shared" si="83"/>
        <v>8732.8414046301368</v>
      </c>
      <c r="L76" s="115">
        <v>3431</v>
      </c>
      <c r="M76" s="115">
        <f t="shared" si="84"/>
        <v>29962.378859286</v>
      </c>
      <c r="N76" s="116">
        <v>1363807.1740000001</v>
      </c>
      <c r="O76" s="206">
        <f t="shared" si="85"/>
        <v>1333844.7951407142</v>
      </c>
      <c r="P76" s="117">
        <f t="shared" ref="P76:P115" si="110">+O76/L76*1000</f>
        <v>388762.69167610438</v>
      </c>
      <c r="Q76" s="111"/>
      <c r="R76" s="122">
        <v>2010</v>
      </c>
      <c r="S76" s="121">
        <v>9</v>
      </c>
      <c r="T76" s="148">
        <f t="shared" si="87"/>
        <v>278.21093356333773</v>
      </c>
      <c r="U76" s="149">
        <f t="shared" si="87"/>
        <v>329.73144935858772</v>
      </c>
      <c r="W76" s="149"/>
      <c r="X76" s="149">
        <f t="shared" si="88"/>
        <v>329.82039538151969</v>
      </c>
      <c r="Y76" s="149">
        <f t="shared" si="88"/>
        <v>362.03321597310298</v>
      </c>
      <c r="AC76" s="150">
        <f t="shared" si="89"/>
        <v>468.34395014528894</v>
      </c>
      <c r="AD76" s="150">
        <f t="shared" si="90"/>
        <v>286.45800241665006</v>
      </c>
      <c r="AE76" s="150">
        <f t="shared" si="91"/>
        <v>754.80195256193906</v>
      </c>
      <c r="AF76" s="116">
        <v>101168</v>
      </c>
      <c r="AG76" s="116">
        <f t="shared" si="92"/>
        <v>76361.803936786251</v>
      </c>
      <c r="AH76" s="116">
        <v>2303519.8339999998</v>
      </c>
      <c r="AI76" s="204">
        <f t="shared" si="93"/>
        <v>2227158.0300632138</v>
      </c>
      <c r="AJ76" s="117">
        <f t="shared" si="94"/>
        <v>22014.451507030029</v>
      </c>
      <c r="AK76" s="118"/>
      <c r="AL76" s="122">
        <v>2010</v>
      </c>
      <c r="AM76" s="121">
        <v>9</v>
      </c>
      <c r="AN76" s="149">
        <f t="shared" si="95"/>
        <v>278.21093356333773</v>
      </c>
      <c r="AO76" s="149">
        <f t="shared" si="47"/>
        <v>0</v>
      </c>
      <c r="AP76" s="149">
        <f t="shared" si="96"/>
        <v>329.73144935858772</v>
      </c>
      <c r="AR76" s="149">
        <f t="shared" ref="AR76:AR134" si="111">+F76</f>
        <v>329.82039538151969</v>
      </c>
      <c r="AS76" s="149">
        <v>0</v>
      </c>
      <c r="AT76" s="149">
        <f t="shared" ref="AT76:AT134" si="112">+G76</f>
        <v>362.03321597310298</v>
      </c>
      <c r="AV76" s="118">
        <f t="shared" si="99"/>
        <v>38.392061094607755</v>
      </c>
      <c r="AW76" s="118">
        <f t="shared" si="100"/>
        <v>0</v>
      </c>
      <c r="AX76" s="118">
        <f t="shared" si="101"/>
        <v>16.700175407197207</v>
      </c>
      <c r="AY76" s="150">
        <f t="shared" si="102"/>
        <v>55.092236501804962</v>
      </c>
      <c r="AZ76" s="116">
        <v>391982</v>
      </c>
      <c r="BA76" s="152">
        <f t="shared" si="103"/>
        <v>21595.165048450512</v>
      </c>
      <c r="BB76" s="116">
        <v>535403.84400000004</v>
      </c>
      <c r="BC76" s="201">
        <f t="shared" si="104"/>
        <v>513808.67895154952</v>
      </c>
      <c r="BD76" s="117">
        <f t="shared" si="105"/>
        <v>1310.7966155373194</v>
      </c>
      <c r="BF76" s="201">
        <v>13965.11</v>
      </c>
      <c r="BG76" s="116">
        <v>8375</v>
      </c>
      <c r="BI76" s="151">
        <f t="shared" si="106"/>
        <v>4216695.9619999994</v>
      </c>
      <c r="BJ76" s="204">
        <f t="shared" si="107"/>
        <v>4088776.6141554778</v>
      </c>
      <c r="BK76" s="116">
        <f t="shared" si="108"/>
        <v>127919.34784452277</v>
      </c>
      <c r="BL76" s="153"/>
      <c r="BM76" s="151">
        <v>4216695.9620000003</v>
      </c>
      <c r="BN76" s="154">
        <f t="shared" si="109"/>
        <v>0</v>
      </c>
      <c r="BO76" s="155">
        <v>8350.6205728815949</v>
      </c>
      <c r="BP76" s="155">
        <v>8097.2928614680841</v>
      </c>
      <c r="BQ76" s="229">
        <v>504956</v>
      </c>
      <c r="BR76" s="229">
        <f t="shared" si="32"/>
        <v>88412.511133168373</v>
      </c>
      <c r="BS76" s="29">
        <f t="shared" si="45"/>
        <v>7.7755159062786738E-3</v>
      </c>
    </row>
    <row r="77" spans="1:71" s="82" customFormat="1" x14ac:dyDescent="0.3">
      <c r="A77" s="122">
        <v>2010</v>
      </c>
      <c r="B77" s="121">
        <v>10</v>
      </c>
      <c r="C77" s="110">
        <v>198.83661390818892</v>
      </c>
      <c r="D77" s="112">
        <v>278.21093356333773</v>
      </c>
      <c r="E77" s="111"/>
      <c r="F77" s="110">
        <v>175.64700209624169</v>
      </c>
      <c r="G77" s="112">
        <v>329.82039538151969</v>
      </c>
      <c r="H77" s="121"/>
      <c r="I77" s="113">
        <f t="shared" ref="I77:I134" si="113">+$B$7*(F77-C77)</f>
        <v>-1873.1221430803944</v>
      </c>
      <c r="J77" s="113">
        <f t="shared" ref="J77:J134" si="114">+$B$8*(G77-D77)</f>
        <v>7292.2399822342841</v>
      </c>
      <c r="K77" s="114">
        <f t="shared" ref="K77:K137" si="115">SUM(I77:J77)</f>
        <v>5419.1178391538897</v>
      </c>
      <c r="L77" s="115">
        <v>3401</v>
      </c>
      <c r="M77" s="115">
        <f t="shared" ref="M77:M138" si="116">+L77*K77/1000</f>
        <v>18430.41977096238</v>
      </c>
      <c r="N77" s="116">
        <v>1290183.9410000001</v>
      </c>
      <c r="O77" s="206">
        <f t="shared" si="85"/>
        <v>1271753.5212290378</v>
      </c>
      <c r="P77" s="117">
        <f t="shared" si="110"/>
        <v>373935.17236960825</v>
      </c>
      <c r="Q77" s="111"/>
      <c r="R77" s="122">
        <v>2010</v>
      </c>
      <c r="S77" s="121">
        <v>10</v>
      </c>
      <c r="T77" s="148">
        <f t="shared" ref="T77:U134" si="117">+C77</f>
        <v>198.83661390818892</v>
      </c>
      <c r="U77" s="149">
        <f t="shared" si="117"/>
        <v>278.21093356333773</v>
      </c>
      <c r="W77" s="149"/>
      <c r="X77" s="149">
        <f t="shared" si="88"/>
        <v>175.64700209624169</v>
      </c>
      <c r="Y77" s="149">
        <f t="shared" si="88"/>
        <v>329.82039538151969</v>
      </c>
      <c r="AC77" s="150">
        <f t="shared" ref="AC77:AC134" si="118">+$S$7*(X77-T77)</f>
        <v>-210.4403730580465</v>
      </c>
      <c r="AD77" s="150">
        <f t="shared" ref="AD77:AD134" si="119">+$S$8*(Y77-U77)</f>
        <v>457.68219164803821</v>
      </c>
      <c r="AE77" s="150">
        <f t="shared" si="91"/>
        <v>247.24181858999171</v>
      </c>
      <c r="AF77" s="116">
        <v>100965</v>
      </c>
      <c r="AG77" s="116">
        <f t="shared" ref="AG77:AG134" si="120">+AE77*AF77/1000</f>
        <v>24962.770213938511</v>
      </c>
      <c r="AH77" s="116">
        <v>2107285.3820000002</v>
      </c>
      <c r="AI77" s="204">
        <f t="shared" ref="AI77:AI137" si="121">+AH77-AG77</f>
        <v>2082322.6117860617</v>
      </c>
      <c r="AJ77" s="117">
        <f t="shared" ref="AJ77:AJ136" si="122">+AI77/AF77*1000</f>
        <v>20624.202563126444</v>
      </c>
      <c r="AK77" s="118"/>
      <c r="AL77" s="122">
        <v>2010</v>
      </c>
      <c r="AM77" s="121">
        <v>10</v>
      </c>
      <c r="AN77" s="149">
        <f t="shared" ref="AN77:AN134" si="123">+C77</f>
        <v>198.83661390818892</v>
      </c>
      <c r="AO77" s="149">
        <f t="shared" si="47"/>
        <v>3.8389772083761713</v>
      </c>
      <c r="AP77" s="149">
        <f t="shared" ref="AP77:AP134" si="124">+D77</f>
        <v>278.21093356333773</v>
      </c>
      <c r="AR77" s="149">
        <f t="shared" si="111"/>
        <v>175.64700209624169</v>
      </c>
      <c r="AS77" s="149">
        <v>0.44350722722807107</v>
      </c>
      <c r="AT77" s="149">
        <f t="shared" si="112"/>
        <v>329.82039538151969</v>
      </c>
      <c r="AV77" s="118">
        <f t="shared" ref="AV77:AV134" si="125">+$AM$8*(AR77-AN77)</f>
        <v>-17.250654474580571</v>
      </c>
      <c r="AW77" s="118">
        <f t="shared" ref="AW77:AW134" si="126">+$AM$9*(AS77-AO77)</f>
        <v>-0.87535023340608786</v>
      </c>
      <c r="AX77" s="118">
        <f t="shared" ref="AX77:AX134" si="127">+$AM$10*(AT77-AP77)</f>
        <v>26.682350699895913</v>
      </c>
      <c r="AY77" s="150">
        <f t="shared" ref="AY77:AY134" si="128">SUM(AV77:AX77)</f>
        <v>8.5563459919092537</v>
      </c>
      <c r="AZ77" s="116">
        <v>392238</v>
      </c>
      <c r="BA77" s="152">
        <f t="shared" ref="BA77:BA137" si="129">+AZ77*AY77/1000</f>
        <v>3356.1240391745018</v>
      </c>
      <c r="BB77" s="116">
        <v>482514.07699999999</v>
      </c>
      <c r="BC77" s="201">
        <f t="shared" ref="BC77:BC137" si="130">+BB77-BA77</f>
        <v>479157.95296082547</v>
      </c>
      <c r="BD77" s="117">
        <f t="shared" ref="BD77:BD137" si="131">+BC77/AZ77*1000</f>
        <v>1221.6000310036902</v>
      </c>
      <c r="BF77" s="201">
        <v>13849.196</v>
      </c>
      <c r="BG77" s="116">
        <v>8370</v>
      </c>
      <c r="BI77" s="151">
        <f t="shared" ref="BI77:BI139" si="132">+BF77+BB77+AH77+N77</f>
        <v>3893832.5960000004</v>
      </c>
      <c r="BJ77" s="204">
        <f t="shared" ref="BJ77:BJ139" si="133">+BF77+BC77+AI77+O77</f>
        <v>3847083.281975925</v>
      </c>
      <c r="BK77" s="116">
        <f t="shared" ref="BK77:BK140" si="134">+BA77+AG77+M77</f>
        <v>46749.314024075393</v>
      </c>
      <c r="BL77" s="153"/>
      <c r="BM77" s="151">
        <v>3893832.5959999999</v>
      </c>
      <c r="BN77" s="154">
        <f t="shared" ref="BN77:BN137" si="135">+BM77-BI77</f>
        <v>0</v>
      </c>
      <c r="BO77" s="155">
        <v>7710.95659578513</v>
      </c>
      <c r="BP77" s="155">
        <v>7618.378930352701</v>
      </c>
      <c r="BQ77" s="229">
        <v>504974</v>
      </c>
      <c r="BR77" s="229">
        <f t="shared" si="32"/>
        <v>88247.789435022583</v>
      </c>
      <c r="BS77" s="29">
        <f t="shared" si="45"/>
        <v>7.1802686218271905E-3</v>
      </c>
    </row>
    <row r="78" spans="1:71" s="82" customFormat="1" x14ac:dyDescent="0.3">
      <c r="A78" s="122">
        <v>2010</v>
      </c>
      <c r="B78" s="121">
        <v>11</v>
      </c>
      <c r="C78" s="110">
        <v>75.667245198869992</v>
      </c>
      <c r="D78" s="112">
        <v>198.83661390818892</v>
      </c>
      <c r="E78" s="111"/>
      <c r="F78" s="110">
        <v>88.251825721408679</v>
      </c>
      <c r="G78" s="112">
        <v>175.64700209624169</v>
      </c>
      <c r="H78" s="121"/>
      <c r="I78" s="113">
        <f t="shared" si="113"/>
        <v>1016.5093158653472</v>
      </c>
      <c r="J78" s="113">
        <f t="shared" si="114"/>
        <v>-3276.6126301281984</v>
      </c>
      <c r="K78" s="114">
        <f t="shared" si="115"/>
        <v>-2260.1033142628512</v>
      </c>
      <c r="L78" s="115">
        <v>3433</v>
      </c>
      <c r="M78" s="115">
        <f t="shared" si="116"/>
        <v>-7758.9346778643685</v>
      </c>
      <c r="N78" s="116">
        <v>1196237.341</v>
      </c>
      <c r="O78" s="206">
        <f t="shared" si="85"/>
        <v>1203996.2756778644</v>
      </c>
      <c r="P78" s="117">
        <f t="shared" si="110"/>
        <v>350712.57666118979</v>
      </c>
      <c r="Q78" s="111"/>
      <c r="R78" s="122">
        <v>2010</v>
      </c>
      <c r="S78" s="121">
        <v>11</v>
      </c>
      <c r="T78" s="148">
        <f t="shared" si="117"/>
        <v>75.667245198869992</v>
      </c>
      <c r="U78" s="149">
        <f t="shared" si="117"/>
        <v>198.83661390818892</v>
      </c>
      <c r="W78" s="149"/>
      <c r="X78" s="149">
        <f t="shared" si="88"/>
        <v>88.251825721408679</v>
      </c>
      <c r="Y78" s="149">
        <f t="shared" si="88"/>
        <v>175.64700209624169</v>
      </c>
      <c r="AC78" s="150">
        <f t="shared" si="118"/>
        <v>114.20216265015991</v>
      </c>
      <c r="AD78" s="150">
        <f t="shared" si="119"/>
        <v>-205.64973909144948</v>
      </c>
      <c r="AE78" s="150">
        <f t="shared" si="91"/>
        <v>-91.44757644128957</v>
      </c>
      <c r="AF78" s="116">
        <v>100761</v>
      </c>
      <c r="AG78" s="116">
        <f t="shared" si="120"/>
        <v>-9214.3492498007781</v>
      </c>
      <c r="AH78" s="116">
        <v>1956001.5020000001</v>
      </c>
      <c r="AI78" s="204">
        <f t="shared" si="121"/>
        <v>1965215.8512498008</v>
      </c>
      <c r="AJ78" s="117">
        <f t="shared" si="122"/>
        <v>19503.735088474717</v>
      </c>
      <c r="AK78" s="118"/>
      <c r="AL78" s="122">
        <v>2010</v>
      </c>
      <c r="AM78" s="121">
        <v>11</v>
      </c>
      <c r="AN78" s="149">
        <f t="shared" si="123"/>
        <v>75.667245198869992</v>
      </c>
      <c r="AO78" s="149">
        <f t="shared" si="47"/>
        <v>28.935219572893278</v>
      </c>
      <c r="AP78" s="149">
        <f t="shared" si="124"/>
        <v>198.83661390818892</v>
      </c>
      <c r="AR78" s="149">
        <f t="shared" si="111"/>
        <v>88.251825721408679</v>
      </c>
      <c r="AS78" s="149">
        <v>30.865949640609312</v>
      </c>
      <c r="AT78" s="149">
        <f t="shared" si="112"/>
        <v>175.64700209624169</v>
      </c>
      <c r="AV78" s="118">
        <f t="shared" si="125"/>
        <v>9.3616164023067476</v>
      </c>
      <c r="AW78" s="118">
        <f t="shared" si="126"/>
        <v>0.49774111531032461</v>
      </c>
      <c r="AX78" s="118">
        <f t="shared" si="127"/>
        <v>-11.989145655900613</v>
      </c>
      <c r="AY78" s="150">
        <f t="shared" si="128"/>
        <v>-2.1297881382835406</v>
      </c>
      <c r="AZ78" s="116">
        <v>392498</v>
      </c>
      <c r="BA78" s="152">
        <f t="shared" si="129"/>
        <v>-835.93758470001319</v>
      </c>
      <c r="BB78" s="116">
        <v>442647.435</v>
      </c>
      <c r="BC78" s="201">
        <f t="shared" si="130"/>
        <v>443483.3725847</v>
      </c>
      <c r="BD78" s="117">
        <f t="shared" si="131"/>
        <v>1129.8997003416578</v>
      </c>
      <c r="BF78" s="201">
        <v>13955.287</v>
      </c>
      <c r="BG78" s="116">
        <v>8373</v>
      </c>
      <c r="BI78" s="151">
        <f t="shared" si="132"/>
        <v>3608841.5649999999</v>
      </c>
      <c r="BJ78" s="204">
        <f t="shared" si="133"/>
        <v>3626650.7865123651</v>
      </c>
      <c r="BK78" s="116">
        <f t="shared" si="134"/>
        <v>-17809.221512365162</v>
      </c>
      <c r="BL78" s="153"/>
      <c r="BM78" s="151">
        <v>3608841.5649999999</v>
      </c>
      <c r="BN78" s="154">
        <f t="shared" si="135"/>
        <v>0</v>
      </c>
      <c r="BO78" s="155">
        <v>7145.3012285547402</v>
      </c>
      <c r="BP78" s="155">
        <v>7180.5624751514461</v>
      </c>
      <c r="BQ78" s="229">
        <v>505065</v>
      </c>
      <c r="BR78" s="229">
        <f t="shared" si="32"/>
        <v>88210.937890467496</v>
      </c>
      <c r="BS78" s="29">
        <f t="shared" si="45"/>
        <v>7.0986331143259029E-3</v>
      </c>
    </row>
    <row r="79" spans="1:71" s="82" customFormat="1" x14ac:dyDescent="0.3">
      <c r="A79" s="122">
        <v>2010</v>
      </c>
      <c r="B79" s="121">
        <v>12</v>
      </c>
      <c r="C79" s="110">
        <v>42.449672857488302</v>
      </c>
      <c r="D79" s="112">
        <v>75.667245198869992</v>
      </c>
      <c r="E79" s="111"/>
      <c r="F79" s="110">
        <v>10.862833711145289</v>
      </c>
      <c r="G79" s="112">
        <v>88.251825721408679</v>
      </c>
      <c r="H79" s="121"/>
      <c r="I79" s="113">
        <f t="shared" si="113"/>
        <v>-2551.4013910509507</v>
      </c>
      <c r="J79" s="113">
        <f t="shared" si="114"/>
        <v>1778.1580743741265</v>
      </c>
      <c r="K79" s="114">
        <f t="shared" si="115"/>
        <v>-773.24331667682418</v>
      </c>
      <c r="L79" s="115">
        <v>3467</v>
      </c>
      <c r="M79" s="115">
        <f t="shared" si="116"/>
        <v>-2680.8345789185491</v>
      </c>
      <c r="N79" s="116">
        <v>1158000.753</v>
      </c>
      <c r="O79" s="206">
        <f t="shared" si="85"/>
        <v>1160681.5875789186</v>
      </c>
      <c r="P79" s="117">
        <f t="shared" si="110"/>
        <v>334779.8060510293</v>
      </c>
      <c r="Q79" s="111"/>
      <c r="R79" s="122">
        <v>2010</v>
      </c>
      <c r="S79" s="121">
        <v>12</v>
      </c>
      <c r="T79" s="148">
        <f t="shared" si="117"/>
        <v>42.449672857488302</v>
      </c>
      <c r="U79" s="149">
        <f t="shared" si="117"/>
        <v>75.667245198869992</v>
      </c>
      <c r="W79" s="149"/>
      <c r="X79" s="149">
        <f t="shared" si="88"/>
        <v>10.862833711145289</v>
      </c>
      <c r="Y79" s="149">
        <f t="shared" si="88"/>
        <v>88.251825721408679</v>
      </c>
      <c r="AC79" s="150">
        <f t="shared" si="118"/>
        <v>-286.6432723231847</v>
      </c>
      <c r="AD79" s="150">
        <f t="shared" si="119"/>
        <v>111.60237273579882</v>
      </c>
      <c r="AE79" s="150">
        <f t="shared" si="91"/>
        <v>-175.04089958738587</v>
      </c>
      <c r="AF79" s="116">
        <v>100939</v>
      </c>
      <c r="AG79" s="116">
        <f t="shared" si="120"/>
        <v>-17668.453363451143</v>
      </c>
      <c r="AH79" s="116">
        <v>1861336.3030000001</v>
      </c>
      <c r="AI79" s="204">
        <f t="shared" si="121"/>
        <v>1879004.7563634512</v>
      </c>
      <c r="AJ79" s="117">
        <f t="shared" si="122"/>
        <v>18615.250362728493</v>
      </c>
      <c r="AK79" s="118"/>
      <c r="AL79" s="122">
        <v>2010</v>
      </c>
      <c r="AM79" s="121">
        <v>12</v>
      </c>
      <c r="AN79" s="149">
        <f t="shared" si="123"/>
        <v>42.449672857488302</v>
      </c>
      <c r="AO79" s="149">
        <f t="shared" si="47"/>
        <v>82.304422731853208</v>
      </c>
      <c r="AP79" s="149">
        <f t="shared" si="124"/>
        <v>75.667245198869992</v>
      </c>
      <c r="AR79" s="149">
        <f t="shared" si="111"/>
        <v>10.862833711145289</v>
      </c>
      <c r="AS79" s="149">
        <v>270.33875317322207</v>
      </c>
      <c r="AT79" s="149">
        <f t="shared" si="112"/>
        <v>88.251825721408679</v>
      </c>
      <c r="AV79" s="118">
        <f t="shared" si="125"/>
        <v>-23.497316491386503</v>
      </c>
      <c r="AW79" s="118">
        <f t="shared" si="126"/>
        <v>48.475143633740906</v>
      </c>
      <c r="AX79" s="118">
        <f t="shared" si="127"/>
        <v>6.5062912707057041</v>
      </c>
      <c r="AY79" s="150">
        <f t="shared" si="128"/>
        <v>31.484118413060109</v>
      </c>
      <c r="AZ79" s="116">
        <v>392073</v>
      </c>
      <c r="BA79" s="152">
        <f t="shared" si="129"/>
        <v>12344.072758563716</v>
      </c>
      <c r="BB79" s="116">
        <v>423893.022</v>
      </c>
      <c r="BC79" s="201">
        <f t="shared" si="130"/>
        <v>411548.94924143626</v>
      </c>
      <c r="BD79" s="117">
        <f t="shared" si="131"/>
        <v>1049.674293413309</v>
      </c>
      <c r="BF79" s="201">
        <v>13945.688</v>
      </c>
      <c r="BG79" s="116">
        <v>8379</v>
      </c>
      <c r="BI79" s="151">
        <f t="shared" si="132"/>
        <v>3457175.7660000003</v>
      </c>
      <c r="BJ79" s="204">
        <f t="shared" si="133"/>
        <v>3465180.9811838064</v>
      </c>
      <c r="BK79" s="116">
        <f t="shared" si="134"/>
        <v>-8005.2151838059763</v>
      </c>
      <c r="BL79" s="153"/>
      <c r="BM79" s="151">
        <v>3457175.7659999998</v>
      </c>
      <c r="BN79" s="154">
        <f t="shared" si="135"/>
        <v>0</v>
      </c>
      <c r="BO79" s="155">
        <v>6847.8181310388272</v>
      </c>
      <c r="BP79" s="155">
        <v>6863.6745009167062</v>
      </c>
      <c r="BQ79" s="229">
        <v>504858</v>
      </c>
      <c r="BR79" s="229">
        <f t="shared" si="32"/>
        <v>87784.729307621674</v>
      </c>
      <c r="BS79" s="29">
        <f t="shared" si="45"/>
        <v>6.7320462150186611E-3</v>
      </c>
    </row>
    <row r="80" spans="1:71" s="82" customFormat="1" x14ac:dyDescent="0.3">
      <c r="A80" s="122">
        <v>2011</v>
      </c>
      <c r="B80" s="121">
        <v>1</v>
      </c>
      <c r="C80" s="110">
        <f>C68</f>
        <v>26.872581391315055</v>
      </c>
      <c r="D80" s="110">
        <f>D68</f>
        <v>42.449672857488302</v>
      </c>
      <c r="E80" s="111"/>
      <c r="F80" s="110">
        <v>14.087506468892272</v>
      </c>
      <c r="G80" s="112">
        <v>10.862833711145289</v>
      </c>
      <c r="H80" s="121"/>
      <c r="I80" s="113">
        <f t="shared" si="113"/>
        <v>-1032.7040888969955</v>
      </c>
      <c r="J80" s="113">
        <f t="shared" si="114"/>
        <v>-4463.1120577625834</v>
      </c>
      <c r="K80" s="114">
        <f t="shared" si="115"/>
        <v>-5495.8161466595793</v>
      </c>
      <c r="L80" s="115">
        <v>3473</v>
      </c>
      <c r="M80" s="115">
        <f t="shared" si="116"/>
        <v>-19086.969477348717</v>
      </c>
      <c r="N80" s="116">
        <v>1146671.682</v>
      </c>
      <c r="O80" s="206">
        <f t="shared" si="85"/>
        <v>1165758.6514773488</v>
      </c>
      <c r="P80" s="117">
        <f t="shared" si="110"/>
        <v>335663.30304559419</v>
      </c>
      <c r="Q80" s="111"/>
      <c r="R80" s="122">
        <v>2011</v>
      </c>
      <c r="S80" s="121">
        <v>1</v>
      </c>
      <c r="T80" s="148">
        <f t="shared" si="117"/>
        <v>26.872581391315055</v>
      </c>
      <c r="U80" s="149">
        <f t="shared" si="117"/>
        <v>42.449672857488302</v>
      </c>
      <c r="W80" s="149"/>
      <c r="X80" s="149">
        <f t="shared" si="88"/>
        <v>14.087506468892272</v>
      </c>
      <c r="Y80" s="149">
        <f t="shared" si="88"/>
        <v>10.862833711145289</v>
      </c>
      <c r="AC80" s="150">
        <f t="shared" si="118"/>
        <v>-116.02160303794257</v>
      </c>
      <c r="AD80" s="150">
        <f t="shared" si="119"/>
        <v>-280.11789424704341</v>
      </c>
      <c r="AE80" s="150">
        <f t="shared" si="91"/>
        <v>-396.13949728498596</v>
      </c>
      <c r="AF80" s="116">
        <v>100570</v>
      </c>
      <c r="AG80" s="116">
        <f t="shared" si="120"/>
        <v>-39839.749241951038</v>
      </c>
      <c r="AH80" s="116">
        <v>1811578.0649999999</v>
      </c>
      <c r="AI80" s="204">
        <f t="shared" si="121"/>
        <v>1851417.8142419509</v>
      </c>
      <c r="AJ80" s="117">
        <f t="shared" si="122"/>
        <v>18409.245443392174</v>
      </c>
      <c r="AK80" s="118"/>
      <c r="AL80" s="122">
        <v>2011</v>
      </c>
      <c r="AM80" s="121">
        <v>1</v>
      </c>
      <c r="AN80" s="149">
        <f t="shared" si="123"/>
        <v>26.872581391315055</v>
      </c>
      <c r="AO80" s="149">
        <f t="shared" si="47"/>
        <v>123.83441885147447</v>
      </c>
      <c r="AP80" s="149">
        <f t="shared" si="124"/>
        <v>42.449672857488302</v>
      </c>
      <c r="AR80" s="149">
        <f t="shared" si="111"/>
        <v>14.087506468892272</v>
      </c>
      <c r="AS80" s="149">
        <v>134.00841226136086</v>
      </c>
      <c r="AT80" s="149">
        <f t="shared" si="112"/>
        <v>10.862833711145289</v>
      </c>
      <c r="AV80" s="118">
        <f t="shared" si="125"/>
        <v>-9.510763341226486</v>
      </c>
      <c r="AW80" s="118">
        <f t="shared" si="126"/>
        <v>2.6228497249163603</v>
      </c>
      <c r="AX80" s="118">
        <f t="shared" si="127"/>
        <v>-16.330554319150131</v>
      </c>
      <c r="AY80" s="150">
        <f t="shared" si="128"/>
        <v>-23.218467935460257</v>
      </c>
      <c r="AZ80" s="116">
        <v>393324</v>
      </c>
      <c r="BA80" s="152">
        <f t="shared" si="129"/>
        <v>-9132.3806822469705</v>
      </c>
      <c r="BB80" s="116">
        <v>419062.33399999997</v>
      </c>
      <c r="BC80" s="201">
        <f t="shared" si="130"/>
        <v>428194.71468224697</v>
      </c>
      <c r="BD80" s="117">
        <f t="shared" si="131"/>
        <v>1088.6564630743278</v>
      </c>
      <c r="BF80" s="201">
        <v>13951.1</v>
      </c>
      <c r="BG80" s="116">
        <v>8377</v>
      </c>
      <c r="BI80" s="151">
        <f t="shared" si="132"/>
        <v>3391263.1809999999</v>
      </c>
      <c r="BJ80" s="204">
        <f t="shared" si="133"/>
        <v>3459322.2804015465</v>
      </c>
      <c r="BK80" s="116">
        <f t="shared" si="134"/>
        <v>-68059.099401546729</v>
      </c>
      <c r="BL80" s="153"/>
      <c r="BM80" s="151">
        <v>3391263.1809999999</v>
      </c>
      <c r="BN80" s="154">
        <f t="shared" si="135"/>
        <v>0</v>
      </c>
      <c r="BO80" s="155">
        <v>6705.4936509380241</v>
      </c>
      <c r="BP80" s="155">
        <v>6840.0658839285225</v>
      </c>
      <c r="BQ80" s="229">
        <v>505744</v>
      </c>
      <c r="BR80" s="229">
        <f>SUM(BJ69:BJ80)/AVERAGE(BQ69:BQ80)*1000</f>
        <v>87541.000507538804</v>
      </c>
      <c r="BS80" s="29">
        <f t="shared" si="45"/>
        <v>8.4304389092271226E-3</v>
      </c>
    </row>
    <row r="81" spans="1:71" s="82" customFormat="1" x14ac:dyDescent="0.3">
      <c r="A81" s="122">
        <v>2011</v>
      </c>
      <c r="B81" s="121">
        <v>2</v>
      </c>
      <c r="C81" s="110">
        <f t="shared" ref="C81:D81" si="136">C69</f>
        <v>34.723950066840629</v>
      </c>
      <c r="D81" s="110">
        <f t="shared" si="136"/>
        <v>26.872581391315055</v>
      </c>
      <c r="E81" s="111"/>
      <c r="F81" s="110">
        <v>33.297629086731071</v>
      </c>
      <c r="G81" s="112">
        <v>14.087506468892272</v>
      </c>
      <c r="H81" s="121"/>
      <c r="I81" s="113">
        <f t="shared" si="113"/>
        <v>-115.20992385076947</v>
      </c>
      <c r="J81" s="113">
        <f t="shared" si="114"/>
        <v>-1806.4872455675722</v>
      </c>
      <c r="K81" s="114">
        <f t="shared" si="115"/>
        <v>-1921.6971694183417</v>
      </c>
      <c r="L81" s="115">
        <v>3492</v>
      </c>
      <c r="M81" s="115">
        <f t="shared" si="116"/>
        <v>-6710.5665156088489</v>
      </c>
      <c r="N81" s="116">
        <v>1087570.6100000001</v>
      </c>
      <c r="O81" s="206">
        <f t="shared" si="85"/>
        <v>1094281.176515609</v>
      </c>
      <c r="P81" s="117">
        <f t="shared" si="110"/>
        <v>313368.03451191552</v>
      </c>
      <c r="Q81" s="111"/>
      <c r="R81" s="122">
        <v>2011</v>
      </c>
      <c r="S81" s="121">
        <v>2</v>
      </c>
      <c r="T81" s="148">
        <f t="shared" si="117"/>
        <v>34.723950066840629</v>
      </c>
      <c r="U81" s="149">
        <f t="shared" si="117"/>
        <v>26.872581391315055</v>
      </c>
      <c r="W81" s="149"/>
      <c r="X81" s="149">
        <f t="shared" si="88"/>
        <v>33.297629086731071</v>
      </c>
      <c r="Y81" s="149">
        <f t="shared" si="88"/>
        <v>14.087506468892272</v>
      </c>
      <c r="AC81" s="150">
        <f t="shared" si="118"/>
        <v>-12.943533578260876</v>
      </c>
      <c r="AD81" s="150">
        <f t="shared" si="119"/>
        <v>-113.38039391872431</v>
      </c>
      <c r="AE81" s="150">
        <f t="shared" si="91"/>
        <v>-126.32392749698519</v>
      </c>
      <c r="AF81" s="116">
        <v>100061</v>
      </c>
      <c r="AG81" s="116">
        <f t="shared" si="120"/>
        <v>-12640.098509275835</v>
      </c>
      <c r="AH81" s="116">
        <v>1670817.3419999999</v>
      </c>
      <c r="AI81" s="204">
        <f t="shared" si="121"/>
        <v>1683457.4405092758</v>
      </c>
      <c r="AJ81" s="117">
        <f t="shared" si="122"/>
        <v>16824.311575031988</v>
      </c>
      <c r="AK81" s="118"/>
      <c r="AL81" s="122">
        <v>2011</v>
      </c>
      <c r="AM81" s="121">
        <v>2</v>
      </c>
      <c r="AN81" s="149">
        <f t="shared" si="123"/>
        <v>34.723950066840629</v>
      </c>
      <c r="AO81" s="149">
        <f t="shared" si="47"/>
        <v>77.741832906544204</v>
      </c>
      <c r="AP81" s="149">
        <f t="shared" si="124"/>
        <v>26.872581391315055</v>
      </c>
      <c r="AR81" s="149">
        <f t="shared" si="111"/>
        <v>33.297629086731071</v>
      </c>
      <c r="AS81" s="149">
        <v>66.01077578461107</v>
      </c>
      <c r="AT81" s="149">
        <f t="shared" si="112"/>
        <v>14.087506468892272</v>
      </c>
      <c r="AV81" s="118">
        <f t="shared" si="125"/>
        <v>-1.0610341646615524</v>
      </c>
      <c r="AW81" s="118">
        <f t="shared" si="126"/>
        <v>-3.0242598658793516</v>
      </c>
      <c r="AX81" s="118">
        <f t="shared" si="127"/>
        <v>-6.6099478813853363</v>
      </c>
      <c r="AY81" s="150">
        <f t="shared" si="128"/>
        <v>-10.695241911926241</v>
      </c>
      <c r="AZ81" s="116">
        <v>393794</v>
      </c>
      <c r="BA81" s="152">
        <f t="shared" si="129"/>
        <v>-4211.7220934650823</v>
      </c>
      <c r="BB81" s="116">
        <v>381111.24300000002</v>
      </c>
      <c r="BC81" s="201">
        <f t="shared" si="130"/>
        <v>385322.96509346511</v>
      </c>
      <c r="BD81" s="117">
        <f t="shared" si="131"/>
        <v>978.48866436122728</v>
      </c>
      <c r="BF81" s="201">
        <v>13570.463</v>
      </c>
      <c r="BG81" s="116">
        <v>8374</v>
      </c>
      <c r="BI81" s="151">
        <f t="shared" si="132"/>
        <v>3153069.6579999998</v>
      </c>
      <c r="BJ81" s="204">
        <f t="shared" si="133"/>
        <v>3176632.0451183496</v>
      </c>
      <c r="BK81" s="116">
        <f t="shared" si="134"/>
        <v>-23562.387118349769</v>
      </c>
      <c r="BL81" s="153"/>
      <c r="BM81" s="151">
        <v>3153069.6579999998</v>
      </c>
      <c r="BN81" s="154">
        <f t="shared" si="135"/>
        <v>0</v>
      </c>
      <c r="BO81" s="155">
        <v>6234.800726092054</v>
      </c>
      <c r="BP81" s="155">
        <v>6281.3923984140465</v>
      </c>
      <c r="BQ81" s="229">
        <v>505721</v>
      </c>
      <c r="BR81" s="229">
        <f t="shared" ref="BR81:BR132" si="137">SUM(BJ70:BJ81)/AVERAGE(BQ70:BQ81)*1000</f>
        <v>87344.907576832702</v>
      </c>
      <c r="BS81" s="29">
        <f t="shared" si="45"/>
        <v>8.6802335206206394E-3</v>
      </c>
    </row>
    <row r="82" spans="1:71" s="82" customFormat="1" x14ac:dyDescent="0.3">
      <c r="A82" s="122">
        <v>2011</v>
      </c>
      <c r="B82" s="121">
        <v>3</v>
      </c>
      <c r="C82" s="110">
        <f t="shared" ref="C82:D82" si="138">C70</f>
        <v>67.088827391532973</v>
      </c>
      <c r="D82" s="110">
        <f t="shared" si="138"/>
        <v>34.723950066840629</v>
      </c>
      <c r="E82" s="111"/>
      <c r="F82" s="110">
        <v>71.929921377919044</v>
      </c>
      <c r="G82" s="112">
        <v>33.297629086731071</v>
      </c>
      <c r="H82" s="121"/>
      <c r="I82" s="113">
        <f t="shared" si="113"/>
        <v>391.03545226062369</v>
      </c>
      <c r="J82" s="113">
        <f t="shared" si="114"/>
        <v>-201.53426352898387</v>
      </c>
      <c r="K82" s="114">
        <f t="shared" si="115"/>
        <v>189.50118873163981</v>
      </c>
      <c r="L82" s="115">
        <v>3494</v>
      </c>
      <c r="M82" s="115">
        <f t="shared" si="116"/>
        <v>662.11715342834952</v>
      </c>
      <c r="N82" s="116">
        <v>1115424.7720000001</v>
      </c>
      <c r="O82" s="206">
        <f t="shared" si="85"/>
        <v>1114762.6548465719</v>
      </c>
      <c r="P82" s="117">
        <f t="shared" si="110"/>
        <v>319050.55948671204</v>
      </c>
      <c r="Q82" s="111"/>
      <c r="R82" s="122">
        <v>2011</v>
      </c>
      <c r="S82" s="121">
        <v>3</v>
      </c>
      <c r="T82" s="148">
        <f t="shared" si="117"/>
        <v>67.088827391532973</v>
      </c>
      <c r="U82" s="149">
        <f t="shared" si="117"/>
        <v>34.723950066840629</v>
      </c>
      <c r="W82" s="149"/>
      <c r="X82" s="149">
        <f t="shared" si="88"/>
        <v>71.929921377919044</v>
      </c>
      <c r="Y82" s="149">
        <f t="shared" si="88"/>
        <v>33.297629086731071</v>
      </c>
      <c r="AC82" s="150">
        <f t="shared" si="118"/>
        <v>43.931810190082039</v>
      </c>
      <c r="AD82" s="150">
        <f t="shared" si="119"/>
        <v>-12.64887656588853</v>
      </c>
      <c r="AE82" s="150">
        <f t="shared" si="91"/>
        <v>31.282933624193511</v>
      </c>
      <c r="AF82" s="116">
        <v>99827</v>
      </c>
      <c r="AG82" s="116">
        <f t="shared" si="120"/>
        <v>3122.8814149023656</v>
      </c>
      <c r="AH82" s="116">
        <v>1773394.76</v>
      </c>
      <c r="AI82" s="204">
        <f t="shared" si="121"/>
        <v>1770271.8785850976</v>
      </c>
      <c r="AJ82" s="117">
        <f t="shared" si="122"/>
        <v>17733.397563636066</v>
      </c>
      <c r="AK82" s="118"/>
      <c r="AL82" s="122">
        <v>2011</v>
      </c>
      <c r="AM82" s="121">
        <v>3</v>
      </c>
      <c r="AN82" s="149">
        <f t="shared" si="123"/>
        <v>67.088827391532973</v>
      </c>
      <c r="AO82" s="149">
        <f t="shared" si="47"/>
        <v>46.024503453365838</v>
      </c>
      <c r="AP82" s="149">
        <f t="shared" si="124"/>
        <v>34.723950066840629</v>
      </c>
      <c r="AR82" s="149">
        <f t="shared" si="111"/>
        <v>71.929921377919044</v>
      </c>
      <c r="AS82" s="149">
        <v>28.616357058568507</v>
      </c>
      <c r="AT82" s="149">
        <f t="shared" si="112"/>
        <v>33.297629086731071</v>
      </c>
      <c r="AV82" s="118">
        <f t="shared" si="125"/>
        <v>3.6012694095677258</v>
      </c>
      <c r="AW82" s="118">
        <f t="shared" si="126"/>
        <v>-4.4878102573301897</v>
      </c>
      <c r="AX82" s="118">
        <f t="shared" si="127"/>
        <v>-0.73741510298979418</v>
      </c>
      <c r="AY82" s="150">
        <f t="shared" si="128"/>
        <v>-1.6239559507522581</v>
      </c>
      <c r="AZ82" s="116">
        <v>394733</v>
      </c>
      <c r="BA82" s="152">
        <f t="shared" si="129"/>
        <v>-641.02900430829118</v>
      </c>
      <c r="BB82" s="116">
        <v>405625.554</v>
      </c>
      <c r="BC82" s="201">
        <f t="shared" si="130"/>
        <v>406266.58300430828</v>
      </c>
      <c r="BD82" s="117">
        <f t="shared" si="131"/>
        <v>1029.2186946728759</v>
      </c>
      <c r="BF82" s="201">
        <v>14179.444</v>
      </c>
      <c r="BG82" s="116">
        <v>8367</v>
      </c>
      <c r="BI82" s="151">
        <f t="shared" si="132"/>
        <v>3308624.5300000003</v>
      </c>
      <c r="BJ82" s="204">
        <f t="shared" si="133"/>
        <v>3305480.5604359778</v>
      </c>
      <c r="BK82" s="116">
        <f t="shared" si="134"/>
        <v>3143.9695640224236</v>
      </c>
      <c r="BL82" s="153"/>
      <c r="BM82" s="151">
        <v>3308624.53</v>
      </c>
      <c r="BN82" s="154">
        <f t="shared" si="135"/>
        <v>0</v>
      </c>
      <c r="BO82" s="155">
        <v>6533.3478074566419</v>
      </c>
      <c r="BP82" s="155">
        <v>6527.1395942031977</v>
      </c>
      <c r="BQ82" s="229">
        <v>506421</v>
      </c>
      <c r="BR82" s="229">
        <f t="shared" si="137"/>
        <v>87533.402182509279</v>
      </c>
      <c r="BS82" s="29">
        <f t="shared" si="45"/>
        <v>8.5616642967247802E-3</v>
      </c>
    </row>
    <row r="83" spans="1:71" s="82" customFormat="1" x14ac:dyDescent="0.3">
      <c r="A83" s="122">
        <v>2011</v>
      </c>
      <c r="B83" s="121">
        <v>4</v>
      </c>
      <c r="C83" s="110">
        <f t="shared" ref="C83:D83" si="139">C71</f>
        <v>117.42864691479581</v>
      </c>
      <c r="D83" s="110">
        <f t="shared" si="139"/>
        <v>67.088827391532973</v>
      </c>
      <c r="E83" s="111"/>
      <c r="F83" s="110">
        <v>194.05680206145911</v>
      </c>
      <c r="G83" s="112">
        <v>71.929921377919044</v>
      </c>
      <c r="H83" s="121"/>
      <c r="I83" s="113">
        <f t="shared" si="113"/>
        <v>6189.5772707444203</v>
      </c>
      <c r="J83" s="113">
        <f t="shared" si="114"/>
        <v>684.0299798057855</v>
      </c>
      <c r="K83" s="114">
        <f t="shared" si="115"/>
        <v>6873.6072505502061</v>
      </c>
      <c r="L83" s="115">
        <v>3499</v>
      </c>
      <c r="M83" s="115">
        <f t="shared" si="116"/>
        <v>24050.751769675171</v>
      </c>
      <c r="N83" s="116">
        <v>1253955.6259999999</v>
      </c>
      <c r="O83" s="206">
        <f t="shared" si="85"/>
        <v>1229904.8742303248</v>
      </c>
      <c r="P83" s="117">
        <f t="shared" si="110"/>
        <v>351501.82172915828</v>
      </c>
      <c r="Q83" s="111"/>
      <c r="R83" s="122">
        <v>2011</v>
      </c>
      <c r="S83" s="121">
        <v>4</v>
      </c>
      <c r="T83" s="148">
        <f t="shared" si="117"/>
        <v>117.42864691479581</v>
      </c>
      <c r="U83" s="149">
        <f t="shared" si="117"/>
        <v>67.088827391532973</v>
      </c>
      <c r="W83" s="149"/>
      <c r="X83" s="149">
        <f t="shared" si="88"/>
        <v>194.05680206145911</v>
      </c>
      <c r="Y83" s="149">
        <f t="shared" si="88"/>
        <v>71.929921377919044</v>
      </c>
      <c r="AC83" s="150">
        <f t="shared" si="118"/>
        <v>695.38281565825059</v>
      </c>
      <c r="AD83" s="150">
        <f t="shared" si="119"/>
        <v>42.931711116637381</v>
      </c>
      <c r="AE83" s="150">
        <f t="shared" si="91"/>
        <v>738.31452677488801</v>
      </c>
      <c r="AF83" s="116">
        <v>100008</v>
      </c>
      <c r="AG83" s="116">
        <f t="shared" si="120"/>
        <v>73837.359193703</v>
      </c>
      <c r="AH83" s="116">
        <v>2000760.838</v>
      </c>
      <c r="AI83" s="204">
        <f t="shared" si="121"/>
        <v>1926923.4788062971</v>
      </c>
      <c r="AJ83" s="117">
        <f t="shared" si="122"/>
        <v>19267.693372593163</v>
      </c>
      <c r="AK83" s="118"/>
      <c r="AL83" s="122">
        <v>2011</v>
      </c>
      <c r="AM83" s="121">
        <v>4</v>
      </c>
      <c r="AN83" s="149">
        <f t="shared" si="123"/>
        <v>117.42864691479581</v>
      </c>
      <c r="AO83" s="149">
        <f t="shared" si="47"/>
        <v>10.764282951672801</v>
      </c>
      <c r="AP83" s="149">
        <f t="shared" si="124"/>
        <v>67.088827391532973</v>
      </c>
      <c r="AR83" s="149">
        <f t="shared" si="111"/>
        <v>194.05680206145911</v>
      </c>
      <c r="AS83" s="149">
        <v>0.89275262751143081</v>
      </c>
      <c r="AT83" s="149">
        <f t="shared" si="112"/>
        <v>71.929921377919044</v>
      </c>
      <c r="AV83" s="118">
        <f t="shared" si="125"/>
        <v>57.003361599119536</v>
      </c>
      <c r="AW83" s="118">
        <f t="shared" si="126"/>
        <v>-2.5448749131359296</v>
      </c>
      <c r="AX83" s="118">
        <f t="shared" si="127"/>
        <v>2.5028698801583547</v>
      </c>
      <c r="AY83" s="150">
        <f t="shared" si="128"/>
        <v>56.961356566141966</v>
      </c>
      <c r="AZ83" s="116">
        <v>395174</v>
      </c>
      <c r="BA83" s="152">
        <f t="shared" si="129"/>
        <v>22509.647119668585</v>
      </c>
      <c r="BB83" s="116">
        <v>464704.68300000002</v>
      </c>
      <c r="BC83" s="201">
        <f t="shared" si="130"/>
        <v>442195.03588033142</v>
      </c>
      <c r="BD83" s="117">
        <f t="shared" si="131"/>
        <v>1118.9881821180832</v>
      </c>
      <c r="BF83" s="201">
        <v>13959.355</v>
      </c>
      <c r="BG83" s="116">
        <v>8366</v>
      </c>
      <c r="BI83" s="151">
        <f t="shared" si="132"/>
        <v>3733380.5020000003</v>
      </c>
      <c r="BJ83" s="204">
        <f t="shared" si="133"/>
        <v>3612982.7439169534</v>
      </c>
      <c r="BK83" s="116">
        <f t="shared" si="134"/>
        <v>120397.75808304676</v>
      </c>
      <c r="BL83" s="153"/>
      <c r="BM83" s="151">
        <v>3733380.5020000003</v>
      </c>
      <c r="BN83" s="154">
        <f t="shared" si="135"/>
        <v>0</v>
      </c>
      <c r="BO83" s="155">
        <v>7362.9870643155373</v>
      </c>
      <c r="BP83" s="155">
        <v>7125.5381531040584</v>
      </c>
      <c r="BQ83" s="229">
        <v>507047</v>
      </c>
      <c r="BR83" s="229">
        <f t="shared" si="137"/>
        <v>87924.108850750403</v>
      </c>
      <c r="BS83" s="29">
        <f t="shared" si="45"/>
        <v>9.350054742709224E-3</v>
      </c>
    </row>
    <row r="84" spans="1:71" s="82" customFormat="1" x14ac:dyDescent="0.3">
      <c r="A84" s="120">
        <v>2011</v>
      </c>
      <c r="B84" s="111">
        <v>5</v>
      </c>
      <c r="C84" s="110">
        <f t="shared" ref="C84:D84" si="140">C72</f>
        <v>205.87235315982971</v>
      </c>
      <c r="D84" s="110">
        <f t="shared" si="140"/>
        <v>117.42864691479581</v>
      </c>
      <c r="E84" s="111"/>
      <c r="F84" s="110">
        <v>225.86808616688504</v>
      </c>
      <c r="G84" s="112">
        <v>194.05680206145911</v>
      </c>
      <c r="H84" s="121"/>
      <c r="I84" s="113">
        <f t="shared" si="113"/>
        <v>1615.1391651731919</v>
      </c>
      <c r="J84" s="113">
        <f t="shared" si="114"/>
        <v>10827.295558592486</v>
      </c>
      <c r="K84" s="114">
        <f t="shared" si="115"/>
        <v>12442.434723765678</v>
      </c>
      <c r="L84" s="115">
        <v>3497</v>
      </c>
      <c r="M84" s="115">
        <f t="shared" si="116"/>
        <v>43511.194229008579</v>
      </c>
      <c r="N84" s="116">
        <v>1255537.9709999999</v>
      </c>
      <c r="O84" s="206">
        <f t="shared" si="85"/>
        <v>1212026.7767709913</v>
      </c>
      <c r="P84" s="117">
        <f t="shared" si="110"/>
        <v>346590.44231369498</v>
      </c>
      <c r="Q84" s="111"/>
      <c r="R84" s="120">
        <v>2011</v>
      </c>
      <c r="S84" s="111">
        <v>5</v>
      </c>
      <c r="T84" s="148">
        <f t="shared" si="117"/>
        <v>205.87235315982971</v>
      </c>
      <c r="U84" s="149">
        <f t="shared" si="117"/>
        <v>117.42864691479581</v>
      </c>
      <c r="W84" s="149"/>
      <c r="X84" s="149">
        <f t="shared" ref="X84:X134" si="141">+F84</f>
        <v>225.86808616688504</v>
      </c>
      <c r="Y84" s="149">
        <f t="shared" ref="Y84:Y134" si="142">+G84</f>
        <v>194.05680206145911</v>
      </c>
      <c r="AC84" s="150">
        <f t="shared" si="118"/>
        <v>181.45666032261528</v>
      </c>
      <c r="AD84" s="150">
        <f t="shared" si="119"/>
        <v>679.55256175748696</v>
      </c>
      <c r="AE84" s="150">
        <f t="shared" si="91"/>
        <v>861.00922208010229</v>
      </c>
      <c r="AF84" s="116">
        <v>100194</v>
      </c>
      <c r="AG84" s="116">
        <f t="shared" si="120"/>
        <v>86267.957997093763</v>
      </c>
      <c r="AH84" s="116">
        <v>2050514.1429999999</v>
      </c>
      <c r="AI84" s="204">
        <f t="shared" si="121"/>
        <v>1964246.1850029062</v>
      </c>
      <c r="AJ84" s="117">
        <f t="shared" si="122"/>
        <v>19604.42925726996</v>
      </c>
      <c r="AK84" s="118"/>
      <c r="AL84" s="120">
        <v>2011</v>
      </c>
      <c r="AM84" s="111">
        <v>5</v>
      </c>
      <c r="AN84" s="149">
        <f t="shared" si="123"/>
        <v>205.87235315982971</v>
      </c>
      <c r="AO84" s="149">
        <f t="shared" si="47"/>
        <v>1.2492833206498815</v>
      </c>
      <c r="AP84" s="149">
        <f t="shared" si="124"/>
        <v>117.42864691479581</v>
      </c>
      <c r="AR84" s="149">
        <f t="shared" si="111"/>
        <v>225.86808616688504</v>
      </c>
      <c r="AS84" s="149">
        <v>4.5538719540338946E-3</v>
      </c>
      <c r="AT84" s="149">
        <f t="shared" si="112"/>
        <v>194.05680206145911</v>
      </c>
      <c r="AV84" s="118">
        <f t="shared" si="125"/>
        <v>14.874741494938062</v>
      </c>
      <c r="AW84" s="118">
        <f t="shared" si="126"/>
        <v>-0.32089054519484417</v>
      </c>
      <c r="AX84" s="118">
        <f t="shared" si="127"/>
        <v>39.617140676886251</v>
      </c>
      <c r="AY84" s="150">
        <f t="shared" si="128"/>
        <v>54.170991626629473</v>
      </c>
      <c r="AZ84" s="116">
        <v>395670</v>
      </c>
      <c r="BA84" s="152">
        <f t="shared" si="129"/>
        <v>21433.836256908482</v>
      </c>
      <c r="BB84" s="116">
        <v>480655.897</v>
      </c>
      <c r="BC84" s="201">
        <f t="shared" si="130"/>
        <v>459222.06074309151</v>
      </c>
      <c r="BD84" s="117">
        <f t="shared" si="131"/>
        <v>1160.6188509189262</v>
      </c>
      <c r="BF84" s="201">
        <v>13925.956</v>
      </c>
      <c r="BG84" s="116">
        <v>8361</v>
      </c>
      <c r="BI84" s="151">
        <f t="shared" si="132"/>
        <v>3800633.9669999997</v>
      </c>
      <c r="BJ84" s="204">
        <f t="shared" si="133"/>
        <v>3649420.9785169889</v>
      </c>
      <c r="BK84" s="116">
        <f t="shared" si="134"/>
        <v>151212.98848301082</v>
      </c>
      <c r="BL84" s="153"/>
      <c r="BM84" s="151">
        <v>3800633.9669999997</v>
      </c>
      <c r="BN84" s="154">
        <f t="shared" si="135"/>
        <v>0</v>
      </c>
      <c r="BO84" s="155">
        <v>7485.6594100708653</v>
      </c>
      <c r="BP84" s="155">
        <v>7187.8330632058269</v>
      </c>
      <c r="BQ84" s="229">
        <v>507722</v>
      </c>
      <c r="BR84" s="229">
        <f t="shared" si="137"/>
        <v>87753.616704193046</v>
      </c>
      <c r="BS84" s="29">
        <f t="shared" si="45"/>
        <v>9.722909991985329E-3</v>
      </c>
    </row>
    <row r="85" spans="1:71" s="82" customFormat="1" x14ac:dyDescent="0.3">
      <c r="A85" s="120">
        <v>2011</v>
      </c>
      <c r="B85" s="111">
        <v>6</v>
      </c>
      <c r="C85" s="110">
        <f t="shared" ref="C85:D85" si="143">C73</f>
        <v>273.79728737823223</v>
      </c>
      <c r="D85" s="110">
        <f t="shared" si="143"/>
        <v>205.87235315982971</v>
      </c>
      <c r="E85" s="111"/>
      <c r="F85" s="110">
        <v>319.23238938915313</v>
      </c>
      <c r="G85" s="112">
        <v>225.86808616688504</v>
      </c>
      <c r="H85" s="121"/>
      <c r="I85" s="113">
        <f t="shared" si="113"/>
        <v>3669.9836262859021</v>
      </c>
      <c r="J85" s="113">
        <f t="shared" si="114"/>
        <v>2825.3285070444308</v>
      </c>
      <c r="K85" s="114">
        <f t="shared" si="115"/>
        <v>6495.3121333303334</v>
      </c>
      <c r="L85" s="115">
        <v>3472</v>
      </c>
      <c r="M85" s="115">
        <f t="shared" si="116"/>
        <v>22551.723726922919</v>
      </c>
      <c r="N85" s="116">
        <v>1344068.382</v>
      </c>
      <c r="O85" s="206">
        <f t="shared" si="85"/>
        <v>1321516.6582730771</v>
      </c>
      <c r="P85" s="117">
        <f t="shared" si="110"/>
        <v>380621.15733671578</v>
      </c>
      <c r="Q85" s="111"/>
      <c r="R85" s="120">
        <v>2011</v>
      </c>
      <c r="S85" s="111">
        <v>6</v>
      </c>
      <c r="T85" s="148">
        <f t="shared" si="117"/>
        <v>273.79728737823223</v>
      </c>
      <c r="U85" s="149">
        <f t="shared" si="117"/>
        <v>205.87235315982971</v>
      </c>
      <c r="W85" s="149"/>
      <c r="X85" s="149">
        <f t="shared" si="141"/>
        <v>319.23238938915313</v>
      </c>
      <c r="Y85" s="149">
        <f t="shared" si="142"/>
        <v>225.86808616688504</v>
      </c>
      <c r="AC85" s="150">
        <f t="shared" si="118"/>
        <v>412.31306046195192</v>
      </c>
      <c r="AD85" s="150">
        <f t="shared" si="119"/>
        <v>177.3258349121937</v>
      </c>
      <c r="AE85" s="150">
        <f t="shared" si="91"/>
        <v>589.63889537414559</v>
      </c>
      <c r="AF85" s="116">
        <v>100307</v>
      </c>
      <c r="AG85" s="116">
        <f t="shared" si="120"/>
        <v>59144.908678294421</v>
      </c>
      <c r="AH85" s="116">
        <v>2235952.301</v>
      </c>
      <c r="AI85" s="204">
        <f t="shared" si="121"/>
        <v>2176807.3923217054</v>
      </c>
      <c r="AJ85" s="117">
        <f t="shared" si="122"/>
        <v>21701.450470273314</v>
      </c>
      <c r="AK85" s="118"/>
      <c r="AL85" s="120">
        <v>2011</v>
      </c>
      <c r="AM85" s="111">
        <v>6</v>
      </c>
      <c r="AN85" s="149">
        <f t="shared" si="123"/>
        <v>273.79728737823223</v>
      </c>
      <c r="AO85" s="149">
        <f t="shared" si="47"/>
        <v>0</v>
      </c>
      <c r="AP85" s="149">
        <f t="shared" si="124"/>
        <v>205.87235315982971</v>
      </c>
      <c r="AR85" s="149">
        <f t="shared" si="111"/>
        <v>319.23238938915313</v>
      </c>
      <c r="AS85" s="149">
        <v>0</v>
      </c>
      <c r="AT85" s="149">
        <f t="shared" si="112"/>
        <v>225.86808616688504</v>
      </c>
      <c r="AV85" s="118">
        <f t="shared" si="125"/>
        <v>33.798980861073026</v>
      </c>
      <c r="AW85" s="118">
        <f t="shared" si="126"/>
        <v>0</v>
      </c>
      <c r="AX85" s="118">
        <f t="shared" si="127"/>
        <v>10.337894289139268</v>
      </c>
      <c r="AY85" s="150">
        <f t="shared" si="128"/>
        <v>44.13687515021229</v>
      </c>
      <c r="AZ85" s="116">
        <v>396262</v>
      </c>
      <c r="BA85" s="152">
        <f t="shared" si="129"/>
        <v>17489.766420773423</v>
      </c>
      <c r="BB85" s="116">
        <v>530207.69299999997</v>
      </c>
      <c r="BC85" s="201">
        <f t="shared" si="130"/>
        <v>512717.92657922657</v>
      </c>
      <c r="BD85" s="117">
        <f t="shared" si="131"/>
        <v>1293.8861828265808</v>
      </c>
      <c r="BF85" s="201">
        <v>13871.878000000001</v>
      </c>
      <c r="BG85" s="116">
        <v>8361</v>
      </c>
      <c r="BI85" s="151">
        <f t="shared" si="132"/>
        <v>4124100.2539999997</v>
      </c>
      <c r="BJ85" s="204">
        <f t="shared" si="133"/>
        <v>4024913.8551740092</v>
      </c>
      <c r="BK85" s="116">
        <f t="shared" si="134"/>
        <v>99186.398825990764</v>
      </c>
      <c r="BL85" s="153"/>
      <c r="BM85" s="151">
        <v>4124100.2539999997</v>
      </c>
      <c r="BN85" s="154">
        <f t="shared" si="135"/>
        <v>0</v>
      </c>
      <c r="BO85" s="155">
        <v>8111.8883363952145</v>
      </c>
      <c r="BP85" s="155">
        <v>7916.793905559005</v>
      </c>
      <c r="BQ85" s="229">
        <v>508402</v>
      </c>
      <c r="BR85" s="229">
        <f t="shared" si="137"/>
        <v>87781.386885997941</v>
      </c>
      <c r="BS85" s="29">
        <f t="shared" si="45"/>
        <v>1.0056820439464431E-2</v>
      </c>
    </row>
    <row r="86" spans="1:71" s="82" customFormat="1" x14ac:dyDescent="0.3">
      <c r="A86" s="120">
        <v>2011</v>
      </c>
      <c r="B86" s="111">
        <v>7</v>
      </c>
      <c r="C86" s="110">
        <f t="shared" ref="C86:D86" si="144">C74</f>
        <v>323.21495100202412</v>
      </c>
      <c r="D86" s="110">
        <f t="shared" si="144"/>
        <v>273.79728737823223</v>
      </c>
      <c r="E86" s="111"/>
      <c r="F86" s="110">
        <v>370.40277656986956</v>
      </c>
      <c r="G86" s="112">
        <v>319.23238938915313</v>
      </c>
      <c r="H86" s="121"/>
      <c r="I86" s="113">
        <f t="shared" si="113"/>
        <v>3811.5584543510513</v>
      </c>
      <c r="J86" s="113">
        <f t="shared" si="114"/>
        <v>6419.8241138063131</v>
      </c>
      <c r="K86" s="114">
        <f t="shared" si="115"/>
        <v>10231.382568157365</v>
      </c>
      <c r="L86" s="115">
        <v>3455</v>
      </c>
      <c r="M86" s="115">
        <f t="shared" si="116"/>
        <v>35349.426772983701</v>
      </c>
      <c r="N86" s="116">
        <v>1312713.0859999999</v>
      </c>
      <c r="O86" s="206">
        <f t="shared" si="85"/>
        <v>1277363.6592270161</v>
      </c>
      <c r="P86" s="117">
        <f t="shared" si="110"/>
        <v>369714.51786599599</v>
      </c>
      <c r="Q86" s="111"/>
      <c r="R86" s="120">
        <v>2011</v>
      </c>
      <c r="S86" s="111">
        <v>7</v>
      </c>
      <c r="T86" s="148">
        <f t="shared" si="117"/>
        <v>323.21495100202412</v>
      </c>
      <c r="U86" s="149">
        <f t="shared" si="117"/>
        <v>273.79728737823223</v>
      </c>
      <c r="W86" s="149"/>
      <c r="X86" s="149">
        <f t="shared" si="141"/>
        <v>370.40277656986956</v>
      </c>
      <c r="Y86" s="149">
        <f t="shared" si="142"/>
        <v>319.23238938915313</v>
      </c>
      <c r="AC86" s="150">
        <f t="shared" si="118"/>
        <v>428.21862206332372</v>
      </c>
      <c r="AD86" s="150">
        <f t="shared" si="119"/>
        <v>402.9268342183035</v>
      </c>
      <c r="AE86" s="150">
        <f t="shared" si="91"/>
        <v>831.14545628162728</v>
      </c>
      <c r="AF86" s="116">
        <v>100310</v>
      </c>
      <c r="AG86" s="116">
        <f t="shared" si="120"/>
        <v>83372.200719610031</v>
      </c>
      <c r="AH86" s="116">
        <v>2226995.8629999999</v>
      </c>
      <c r="AI86" s="204">
        <f t="shared" si="121"/>
        <v>2143623.66228039</v>
      </c>
      <c r="AJ86" s="117">
        <f t="shared" si="122"/>
        <v>21369.989654873792</v>
      </c>
      <c r="AK86" s="118"/>
      <c r="AL86" s="120">
        <v>2011</v>
      </c>
      <c r="AM86" s="111">
        <v>7</v>
      </c>
      <c r="AN86" s="149">
        <f t="shared" si="123"/>
        <v>323.21495100202412</v>
      </c>
      <c r="AO86" s="149">
        <f t="shared" si="47"/>
        <v>0</v>
      </c>
      <c r="AP86" s="149">
        <f t="shared" si="124"/>
        <v>273.79728737823223</v>
      </c>
      <c r="AR86" s="149">
        <f t="shared" si="111"/>
        <v>370.40277656986956</v>
      </c>
      <c r="AS86" s="149">
        <v>0</v>
      </c>
      <c r="AT86" s="149">
        <f t="shared" si="112"/>
        <v>319.23238938915313</v>
      </c>
      <c r="AV86" s="118">
        <f t="shared" si="125"/>
        <v>35.102824526726181</v>
      </c>
      <c r="AW86" s="118">
        <f t="shared" si="126"/>
        <v>0</v>
      </c>
      <c r="AX86" s="118">
        <f t="shared" si="127"/>
        <v>23.490175700957224</v>
      </c>
      <c r="AY86" s="150">
        <f t="shared" si="128"/>
        <v>58.593000227683405</v>
      </c>
      <c r="AZ86" s="116">
        <v>396690</v>
      </c>
      <c r="BA86" s="152">
        <f t="shared" si="129"/>
        <v>23243.25726031973</v>
      </c>
      <c r="BB86" s="116">
        <v>530461.82799999998</v>
      </c>
      <c r="BC86" s="201">
        <f t="shared" si="130"/>
        <v>507218.57073968026</v>
      </c>
      <c r="BD86" s="117">
        <f t="shared" si="131"/>
        <v>1278.6270658188516</v>
      </c>
      <c r="BF86" s="201">
        <v>13997.769</v>
      </c>
      <c r="BG86" s="116">
        <v>8355</v>
      </c>
      <c r="BI86" s="151">
        <f t="shared" si="132"/>
        <v>4084168.5460000001</v>
      </c>
      <c r="BJ86" s="204">
        <f t="shared" si="133"/>
        <v>3942203.6612470867</v>
      </c>
      <c r="BK86" s="116">
        <f t="shared" si="134"/>
        <v>141964.88475291347</v>
      </c>
      <c r="BL86" s="153"/>
      <c r="BM86" s="151">
        <v>4084168.5460000001</v>
      </c>
      <c r="BN86" s="154">
        <f t="shared" si="135"/>
        <v>0</v>
      </c>
      <c r="BO86" s="155">
        <v>8026.9030600813667</v>
      </c>
      <c r="BP86" s="155">
        <v>7747.8895093396095</v>
      </c>
      <c r="BQ86" s="229">
        <v>508810</v>
      </c>
      <c r="BR86" s="229">
        <f t="shared" si="137"/>
        <v>87485.974212610352</v>
      </c>
      <c r="BS86" s="29">
        <f t="shared" si="45"/>
        <v>9.3614049844175096E-3</v>
      </c>
    </row>
    <row r="87" spans="1:71" s="82" customFormat="1" x14ac:dyDescent="0.3">
      <c r="A87" s="120">
        <v>2011</v>
      </c>
      <c r="B87" s="111">
        <v>8</v>
      </c>
      <c r="C87" s="110">
        <f t="shared" ref="C87:D87" si="145">C75</f>
        <v>329.73144935858772</v>
      </c>
      <c r="D87" s="110">
        <f t="shared" si="145"/>
        <v>323.21495100202412</v>
      </c>
      <c r="E87" s="111"/>
      <c r="F87" s="110">
        <v>342.38255905344039</v>
      </c>
      <c r="G87" s="112">
        <v>370.40277656986956</v>
      </c>
      <c r="H87" s="121"/>
      <c r="I87" s="113">
        <f t="shared" si="113"/>
        <v>1021.8831559637796</v>
      </c>
      <c r="J87" s="113">
        <f t="shared" si="114"/>
        <v>6667.4779421805924</v>
      </c>
      <c r="K87" s="114">
        <f t="shared" si="115"/>
        <v>7689.3610981443717</v>
      </c>
      <c r="L87" s="115">
        <v>3460</v>
      </c>
      <c r="M87" s="115">
        <f t="shared" si="116"/>
        <v>26605.189399579525</v>
      </c>
      <c r="N87" s="116">
        <v>1346323.0319999999</v>
      </c>
      <c r="O87" s="206">
        <f t="shared" si="85"/>
        <v>1319717.8426004204</v>
      </c>
      <c r="P87" s="117">
        <f t="shared" si="110"/>
        <v>381421.34179202904</v>
      </c>
      <c r="Q87" s="111"/>
      <c r="R87" s="120">
        <v>2011</v>
      </c>
      <c r="S87" s="111">
        <v>8</v>
      </c>
      <c r="T87" s="148">
        <f t="shared" si="117"/>
        <v>329.73144935858772</v>
      </c>
      <c r="U87" s="149">
        <f t="shared" si="117"/>
        <v>323.21495100202412</v>
      </c>
      <c r="W87" s="149"/>
      <c r="X87" s="149">
        <f t="shared" si="141"/>
        <v>342.38255905344039</v>
      </c>
      <c r="Y87" s="149">
        <f t="shared" si="142"/>
        <v>370.40277656986956</v>
      </c>
      <c r="AC87" s="150">
        <f t="shared" si="118"/>
        <v>114.80589952831599</v>
      </c>
      <c r="AD87" s="150">
        <f t="shared" si="119"/>
        <v>418.47030881822184</v>
      </c>
      <c r="AE87" s="150">
        <f t="shared" si="91"/>
        <v>533.27620834653783</v>
      </c>
      <c r="AF87" s="116">
        <v>100232</v>
      </c>
      <c r="AG87" s="116">
        <f t="shared" si="120"/>
        <v>53451.340914990178</v>
      </c>
      <c r="AH87" s="116">
        <v>2259666.2990000001</v>
      </c>
      <c r="AI87" s="204">
        <f t="shared" si="121"/>
        <v>2206214.9580850098</v>
      </c>
      <c r="AJ87" s="117">
        <f t="shared" si="122"/>
        <v>22011.083866280325</v>
      </c>
      <c r="AK87" s="118"/>
      <c r="AL87" s="120">
        <v>2011</v>
      </c>
      <c r="AM87" s="111">
        <v>8</v>
      </c>
      <c r="AN87" s="149">
        <f t="shared" si="123"/>
        <v>329.73144935858772</v>
      </c>
      <c r="AO87" s="149">
        <f t="shared" si="47"/>
        <v>0</v>
      </c>
      <c r="AP87" s="149">
        <f t="shared" si="124"/>
        <v>323.21495100202412</v>
      </c>
      <c r="AR87" s="149">
        <f t="shared" si="111"/>
        <v>342.38255905344039</v>
      </c>
      <c r="AS87" s="149">
        <v>0</v>
      </c>
      <c r="AT87" s="149">
        <f t="shared" si="112"/>
        <v>370.40277656986956</v>
      </c>
      <c r="AV87" s="118">
        <f t="shared" si="125"/>
        <v>9.4111071731473785</v>
      </c>
      <c r="AW87" s="118">
        <f t="shared" si="126"/>
        <v>0</v>
      </c>
      <c r="AX87" s="118">
        <f t="shared" si="127"/>
        <v>24.396342573818387</v>
      </c>
      <c r="AY87" s="150">
        <f t="shared" si="128"/>
        <v>33.807449746965766</v>
      </c>
      <c r="AZ87" s="116">
        <v>397227</v>
      </c>
      <c r="BA87" s="152">
        <f t="shared" si="129"/>
        <v>13429.231840637971</v>
      </c>
      <c r="BB87" s="116">
        <v>545125.75199999998</v>
      </c>
      <c r="BC87" s="201">
        <f t="shared" si="130"/>
        <v>531696.520159362</v>
      </c>
      <c r="BD87" s="117">
        <f t="shared" si="131"/>
        <v>1338.5205944192162</v>
      </c>
      <c r="BF87" s="201">
        <v>13908.089</v>
      </c>
      <c r="BG87" s="116">
        <v>8356</v>
      </c>
      <c r="BI87" s="151">
        <f t="shared" si="132"/>
        <v>4165023.1720000003</v>
      </c>
      <c r="BJ87" s="204">
        <f t="shared" si="133"/>
        <v>4071537.4098447924</v>
      </c>
      <c r="BK87" s="116">
        <f t="shared" si="134"/>
        <v>93485.762155207674</v>
      </c>
      <c r="BL87" s="153"/>
      <c r="BM87" s="151">
        <v>4165023.1719999993</v>
      </c>
      <c r="BN87" s="154">
        <f t="shared" si="135"/>
        <v>0</v>
      </c>
      <c r="BO87" s="155">
        <v>8178.3381709292617</v>
      </c>
      <c r="BP87" s="155">
        <v>7994.771802748598</v>
      </c>
      <c r="BQ87" s="229">
        <v>509275</v>
      </c>
      <c r="BR87" s="229">
        <f t="shared" si="137"/>
        <v>87389.810714073523</v>
      </c>
      <c r="BS87" s="29">
        <f t="shared" si="45"/>
        <v>8.7090346578777567E-3</v>
      </c>
    </row>
    <row r="88" spans="1:71" s="82" customFormat="1" x14ac:dyDescent="0.3">
      <c r="A88" s="120">
        <v>2011</v>
      </c>
      <c r="B88" s="111">
        <v>9</v>
      </c>
      <c r="C88" s="110">
        <f t="shared" ref="C88:D88" si="146">C76</f>
        <v>278.21093356333773</v>
      </c>
      <c r="D88" s="110">
        <f t="shared" si="146"/>
        <v>329.73144935858772</v>
      </c>
      <c r="E88" s="111"/>
      <c r="F88" s="110">
        <v>298.65346555739433</v>
      </c>
      <c r="G88" s="112">
        <v>342.38255905344039</v>
      </c>
      <c r="H88" s="121"/>
      <c r="I88" s="113">
        <f t="shared" si="113"/>
        <v>1651.228992068302</v>
      </c>
      <c r="J88" s="113">
        <f t="shared" si="114"/>
        <v>1787.5584182886221</v>
      </c>
      <c r="K88" s="114">
        <f t="shared" si="115"/>
        <v>3438.7874103569238</v>
      </c>
      <c r="L88" s="115">
        <v>3446</v>
      </c>
      <c r="M88" s="115">
        <f t="shared" si="116"/>
        <v>11850.061416089959</v>
      </c>
      <c r="N88" s="116">
        <v>1432741.068</v>
      </c>
      <c r="O88" s="206">
        <f t="shared" si="85"/>
        <v>1420891.00658391</v>
      </c>
      <c r="P88" s="117">
        <f t="shared" si="110"/>
        <v>412330.53005917295</v>
      </c>
      <c r="Q88" s="111"/>
      <c r="R88" s="120">
        <v>2011</v>
      </c>
      <c r="S88" s="111">
        <v>9</v>
      </c>
      <c r="T88" s="148">
        <f t="shared" si="117"/>
        <v>278.21093356333773</v>
      </c>
      <c r="U88" s="149">
        <f t="shared" si="117"/>
        <v>329.73144935858772</v>
      </c>
      <c r="W88" s="149"/>
      <c r="X88" s="149">
        <f t="shared" si="141"/>
        <v>298.65346555739433</v>
      </c>
      <c r="Y88" s="149">
        <f t="shared" si="142"/>
        <v>342.38255905344039</v>
      </c>
      <c r="AC88" s="150">
        <f t="shared" si="118"/>
        <v>185.51125797043207</v>
      </c>
      <c r="AD88" s="150">
        <f t="shared" si="119"/>
        <v>112.19236566191114</v>
      </c>
      <c r="AE88" s="150">
        <f t="shared" si="91"/>
        <v>297.70362363234324</v>
      </c>
      <c r="AF88" s="116">
        <v>100044</v>
      </c>
      <c r="AG88" s="116">
        <f t="shared" si="120"/>
        <v>29783.461322674149</v>
      </c>
      <c r="AH88" s="116">
        <v>2388994.5830000001</v>
      </c>
      <c r="AI88" s="204">
        <f t="shared" si="121"/>
        <v>2359211.121677326</v>
      </c>
      <c r="AJ88" s="117">
        <f t="shared" si="122"/>
        <v>23581.735253261824</v>
      </c>
      <c r="AK88" s="118"/>
      <c r="AL88" s="120">
        <v>2011</v>
      </c>
      <c r="AM88" s="111">
        <v>9</v>
      </c>
      <c r="AN88" s="149">
        <f t="shared" si="123"/>
        <v>278.21093356333773</v>
      </c>
      <c r="AO88" s="149">
        <f t="shared" si="47"/>
        <v>0</v>
      </c>
      <c r="AP88" s="149">
        <f t="shared" si="124"/>
        <v>329.73144935858772</v>
      </c>
      <c r="AR88" s="149">
        <f t="shared" si="111"/>
        <v>298.65346555739433</v>
      </c>
      <c r="AS88" s="149">
        <v>0</v>
      </c>
      <c r="AT88" s="149">
        <f t="shared" si="112"/>
        <v>342.38255905344039</v>
      </c>
      <c r="AV88" s="118">
        <f t="shared" si="125"/>
        <v>15.207113377954261</v>
      </c>
      <c r="AW88" s="118">
        <f t="shared" si="126"/>
        <v>0</v>
      </c>
      <c r="AX88" s="118">
        <f t="shared" si="127"/>
        <v>6.5406871865885154</v>
      </c>
      <c r="AY88" s="150">
        <f t="shared" si="128"/>
        <v>21.747800564542779</v>
      </c>
      <c r="AZ88" s="116">
        <v>397085</v>
      </c>
      <c r="BA88" s="152">
        <f t="shared" si="129"/>
        <v>8635.7253871714693</v>
      </c>
      <c r="BB88" s="116">
        <v>565641.53599999996</v>
      </c>
      <c r="BC88" s="201">
        <f t="shared" si="130"/>
        <v>557005.81061282847</v>
      </c>
      <c r="BD88" s="117">
        <f t="shared" si="131"/>
        <v>1402.7369722171034</v>
      </c>
      <c r="BF88" s="201">
        <v>13873.347</v>
      </c>
      <c r="BG88" s="116">
        <v>8347</v>
      </c>
      <c r="BI88" s="151">
        <f t="shared" si="132"/>
        <v>4401250.534</v>
      </c>
      <c r="BJ88" s="204">
        <f t="shared" si="133"/>
        <v>4350981.285874065</v>
      </c>
      <c r="BK88" s="116">
        <f t="shared" si="134"/>
        <v>50269.248125935577</v>
      </c>
      <c r="BL88" s="153"/>
      <c r="BM88" s="151">
        <v>4401250.5339999991</v>
      </c>
      <c r="BN88" s="154">
        <f t="shared" si="135"/>
        <v>0</v>
      </c>
      <c r="BO88" s="155">
        <v>8648.1828924668225</v>
      </c>
      <c r="BP88" s="155">
        <v>8549.4069540598848</v>
      </c>
      <c r="BQ88" s="229">
        <v>508922</v>
      </c>
      <c r="BR88" s="229">
        <f t="shared" si="137"/>
        <v>87850.091171457854</v>
      </c>
      <c r="BS88" s="29">
        <f t="shared" ref="BS88" si="147">BQ88/BQ76-1</f>
        <v>7.8541496684860768E-3</v>
      </c>
    </row>
    <row r="89" spans="1:71" s="82" customFormat="1" x14ac:dyDescent="0.3">
      <c r="A89" s="120">
        <v>2011</v>
      </c>
      <c r="B89" s="111">
        <v>10</v>
      </c>
      <c r="C89" s="110">
        <f t="shared" ref="C89:D89" si="148">C77</f>
        <v>198.83661390818892</v>
      </c>
      <c r="D89" s="110">
        <f t="shared" si="148"/>
        <v>278.21093356333773</v>
      </c>
      <c r="E89" s="111"/>
      <c r="F89" s="110">
        <v>161.51919520840667</v>
      </c>
      <c r="G89" s="112">
        <v>298.65346555739433</v>
      </c>
      <c r="H89" s="121"/>
      <c r="I89" s="113">
        <f t="shared" si="113"/>
        <v>-3014.2843207557344</v>
      </c>
      <c r="J89" s="113">
        <f t="shared" si="114"/>
        <v>2888.4596718008247</v>
      </c>
      <c r="K89" s="114">
        <f t="shared" si="115"/>
        <v>-125.82464895490966</v>
      </c>
      <c r="L89" s="115">
        <v>3412</v>
      </c>
      <c r="M89" s="115">
        <f t="shared" si="116"/>
        <v>-429.31370223415178</v>
      </c>
      <c r="N89" s="116">
        <v>1286943.5859999999</v>
      </c>
      <c r="O89" s="206">
        <f t="shared" si="85"/>
        <v>1287372.899702234</v>
      </c>
      <c r="P89" s="117">
        <f t="shared" si="110"/>
        <v>377307.41491859138</v>
      </c>
      <c r="Q89" s="111"/>
      <c r="R89" s="120">
        <v>2011</v>
      </c>
      <c r="S89" s="111">
        <v>10</v>
      </c>
      <c r="T89" s="148">
        <f t="shared" si="117"/>
        <v>198.83661390818892</v>
      </c>
      <c r="U89" s="149">
        <f t="shared" si="117"/>
        <v>278.21093356333773</v>
      </c>
      <c r="W89" s="149"/>
      <c r="X89" s="149">
        <f t="shared" si="141"/>
        <v>161.51919520840667</v>
      </c>
      <c r="Y89" s="149">
        <f t="shared" si="142"/>
        <v>298.65346555739433</v>
      </c>
      <c r="AC89" s="150">
        <f t="shared" si="118"/>
        <v>-338.6469586653281</v>
      </c>
      <c r="AD89" s="150">
        <f t="shared" si="119"/>
        <v>181.28813043694228</v>
      </c>
      <c r="AE89" s="150">
        <f t="shared" si="91"/>
        <v>-157.35882822838582</v>
      </c>
      <c r="AF89" s="116">
        <v>99977</v>
      </c>
      <c r="AG89" s="116">
        <f t="shared" si="120"/>
        <v>-15732.263569789329</v>
      </c>
      <c r="AH89" s="116">
        <v>2103088.9350000001</v>
      </c>
      <c r="AI89" s="204">
        <f t="shared" si="121"/>
        <v>2118821.1985697895</v>
      </c>
      <c r="AJ89" s="117">
        <f t="shared" si="122"/>
        <v>21193.086395568876</v>
      </c>
      <c r="AK89" s="118"/>
      <c r="AL89" s="120">
        <v>2011</v>
      </c>
      <c r="AM89" s="111">
        <v>10</v>
      </c>
      <c r="AN89" s="149">
        <f t="shared" si="123"/>
        <v>198.83661390818892</v>
      </c>
      <c r="AO89" s="149">
        <f t="shared" si="47"/>
        <v>3.8389772083761713</v>
      </c>
      <c r="AP89" s="149">
        <f t="shared" si="124"/>
        <v>278.21093356333773</v>
      </c>
      <c r="AR89" s="149">
        <f t="shared" si="111"/>
        <v>161.51919520840667</v>
      </c>
      <c r="AS89" s="149">
        <v>4.6073648757915109</v>
      </c>
      <c r="AT89" s="149">
        <f t="shared" si="112"/>
        <v>298.65346555739433</v>
      </c>
      <c r="AV89" s="118">
        <f t="shared" si="125"/>
        <v>-27.760270464792217</v>
      </c>
      <c r="AW89" s="118">
        <f t="shared" si="126"/>
        <v>0.19808990441757635</v>
      </c>
      <c r="AX89" s="118">
        <f t="shared" si="127"/>
        <v>10.568891607141259</v>
      </c>
      <c r="AY89" s="150">
        <f t="shared" si="128"/>
        <v>-16.993288953233382</v>
      </c>
      <c r="AZ89" s="116">
        <v>397365</v>
      </c>
      <c r="BA89" s="152">
        <f t="shared" si="129"/>
        <v>-6752.5382649015828</v>
      </c>
      <c r="BB89" s="116">
        <v>492945.33</v>
      </c>
      <c r="BC89" s="201">
        <f t="shared" si="130"/>
        <v>499697.86826490163</v>
      </c>
      <c r="BD89" s="117">
        <f t="shared" si="131"/>
        <v>1257.5286405820884</v>
      </c>
      <c r="BF89" s="201">
        <v>13913.085999999999</v>
      </c>
      <c r="BG89" s="116">
        <v>8347</v>
      </c>
      <c r="BI89" s="151">
        <f t="shared" si="132"/>
        <v>3896890.9369999999</v>
      </c>
      <c r="BJ89" s="204">
        <f t="shared" si="133"/>
        <v>3919805.0525369253</v>
      </c>
      <c r="BK89" s="116">
        <f t="shared" si="134"/>
        <v>-22914.115536925063</v>
      </c>
      <c r="BL89" s="153"/>
      <c r="BM89" s="151">
        <v>3896890.9369999999</v>
      </c>
      <c r="BN89" s="154">
        <f t="shared" si="135"/>
        <v>0</v>
      </c>
      <c r="BO89" s="155">
        <v>7654.4554754361116</v>
      </c>
      <c r="BP89" s="155">
        <v>7699.4644530985506</v>
      </c>
      <c r="BQ89" s="229">
        <v>509101</v>
      </c>
      <c r="BR89" s="229">
        <f t="shared" si="137"/>
        <v>87933.892148290703</v>
      </c>
      <c r="BS89" s="29">
        <f t="shared" ref="BS89:BS132" si="149">BQ89/BQ77-1</f>
        <v>8.1726980002931882E-3</v>
      </c>
    </row>
    <row r="90" spans="1:71" s="82" customFormat="1" x14ac:dyDescent="0.3">
      <c r="A90" s="120">
        <v>2011</v>
      </c>
      <c r="B90" s="111">
        <v>11</v>
      </c>
      <c r="C90" s="110">
        <f t="shared" ref="C90:D90" si="150">C78</f>
        <v>75.667245198869992</v>
      </c>
      <c r="D90" s="110">
        <f t="shared" si="150"/>
        <v>198.83661390818892</v>
      </c>
      <c r="E90" s="111"/>
      <c r="F90" s="110">
        <v>81.388173550047853</v>
      </c>
      <c r="G90" s="112">
        <v>161.51919520840667</v>
      </c>
      <c r="H90" s="121"/>
      <c r="I90" s="113">
        <f t="shared" si="113"/>
        <v>462.10336164604558</v>
      </c>
      <c r="J90" s="113">
        <f t="shared" si="114"/>
        <v>-5272.823298080958</v>
      </c>
      <c r="K90" s="114">
        <f t="shared" si="115"/>
        <v>-4810.7199364349126</v>
      </c>
      <c r="L90" s="115">
        <v>3407</v>
      </c>
      <c r="M90" s="115">
        <f t="shared" si="116"/>
        <v>-16390.122823433747</v>
      </c>
      <c r="N90" s="116">
        <v>1165764.7720000001</v>
      </c>
      <c r="O90" s="206">
        <f t="shared" si="85"/>
        <v>1182154.8948234338</v>
      </c>
      <c r="P90" s="117">
        <f t="shared" si="110"/>
        <v>346978.24914101377</v>
      </c>
      <c r="Q90" s="111"/>
      <c r="R90" s="120">
        <v>2011</v>
      </c>
      <c r="S90" s="111">
        <v>11</v>
      </c>
      <c r="T90" s="148">
        <f t="shared" si="117"/>
        <v>75.667245198869992</v>
      </c>
      <c r="U90" s="149">
        <f t="shared" si="117"/>
        <v>198.83661390818892</v>
      </c>
      <c r="W90" s="149"/>
      <c r="X90" s="149">
        <f t="shared" si="141"/>
        <v>81.388173550047853</v>
      </c>
      <c r="Y90" s="149">
        <f t="shared" si="142"/>
        <v>161.51919520840667</v>
      </c>
      <c r="AC90" s="150">
        <f t="shared" si="118"/>
        <v>51.916103909939977</v>
      </c>
      <c r="AD90" s="150">
        <f t="shared" si="119"/>
        <v>-330.93772683261602</v>
      </c>
      <c r="AE90" s="150">
        <f t="shared" si="91"/>
        <v>-279.02162292267604</v>
      </c>
      <c r="AF90" s="116">
        <v>99929</v>
      </c>
      <c r="AG90" s="116">
        <f t="shared" si="120"/>
        <v>-27882.351757040095</v>
      </c>
      <c r="AH90" s="116">
        <v>1871850.449</v>
      </c>
      <c r="AI90" s="204">
        <f t="shared" si="121"/>
        <v>1899732.80075704</v>
      </c>
      <c r="AJ90" s="117">
        <f t="shared" si="122"/>
        <v>19010.825693813007</v>
      </c>
      <c r="AK90" s="118"/>
      <c r="AL90" s="120">
        <v>2011</v>
      </c>
      <c r="AM90" s="111">
        <v>11</v>
      </c>
      <c r="AN90" s="149">
        <f t="shared" si="123"/>
        <v>75.667245198869992</v>
      </c>
      <c r="AO90" s="149">
        <f t="shared" si="47"/>
        <v>28.935219572893278</v>
      </c>
      <c r="AP90" s="149">
        <f t="shared" si="124"/>
        <v>198.83661390818892</v>
      </c>
      <c r="AR90" s="149">
        <f t="shared" si="111"/>
        <v>81.388173550047853</v>
      </c>
      <c r="AS90" s="149">
        <v>13.280460257928624</v>
      </c>
      <c r="AT90" s="149">
        <f t="shared" si="112"/>
        <v>161.51919520840667</v>
      </c>
      <c r="AV90" s="118">
        <f t="shared" si="125"/>
        <v>4.2557744847266692</v>
      </c>
      <c r="AW90" s="118">
        <f t="shared" si="126"/>
        <v>-4.0357880636120207</v>
      </c>
      <c r="AX90" s="118">
        <f t="shared" si="127"/>
        <v>-19.293292700286479</v>
      </c>
      <c r="AY90" s="150">
        <f t="shared" si="128"/>
        <v>-19.073306279171831</v>
      </c>
      <c r="AZ90" s="116">
        <v>397732</v>
      </c>
      <c r="BA90" s="152">
        <f t="shared" si="129"/>
        <v>-7586.0642530275709</v>
      </c>
      <c r="BB90" s="116">
        <v>426622.73200000002</v>
      </c>
      <c r="BC90" s="201">
        <f t="shared" si="130"/>
        <v>434208.79625302757</v>
      </c>
      <c r="BD90" s="117">
        <f t="shared" si="131"/>
        <v>1091.7119976592971</v>
      </c>
      <c r="BF90" s="201">
        <v>13767.915999999999</v>
      </c>
      <c r="BG90" s="116">
        <v>8334</v>
      </c>
      <c r="BI90" s="151">
        <f t="shared" si="132"/>
        <v>3478005.8689999999</v>
      </c>
      <c r="BJ90" s="204">
        <f t="shared" si="133"/>
        <v>3529864.4078335017</v>
      </c>
      <c r="BK90" s="116">
        <f t="shared" si="134"/>
        <v>-51858.538833501414</v>
      </c>
      <c r="BL90" s="153"/>
      <c r="BM90" s="151">
        <v>3478005.8690000004</v>
      </c>
      <c r="BN90" s="154">
        <f t="shared" si="135"/>
        <v>0</v>
      </c>
      <c r="BO90" s="155">
        <v>6827.6250760695875</v>
      </c>
      <c r="BP90" s="155">
        <v>6929.4278542948432</v>
      </c>
      <c r="BQ90" s="229">
        <v>509402</v>
      </c>
      <c r="BR90" s="229">
        <f t="shared" si="137"/>
        <v>87680.617120789961</v>
      </c>
      <c r="BS90" s="29">
        <f t="shared" si="149"/>
        <v>8.5870135527110758E-3</v>
      </c>
    </row>
    <row r="91" spans="1:71" s="82" customFormat="1" x14ac:dyDescent="0.3">
      <c r="A91" s="120">
        <v>2011</v>
      </c>
      <c r="B91" s="111">
        <v>12</v>
      </c>
      <c r="C91" s="110">
        <f t="shared" ref="C91:D91" si="151">C79</f>
        <v>42.449672857488302</v>
      </c>
      <c r="D91" s="110">
        <f t="shared" si="151"/>
        <v>75.667245198869992</v>
      </c>
      <c r="E91" s="111"/>
      <c r="F91" s="110">
        <v>47.92163181325175</v>
      </c>
      <c r="G91" s="112">
        <v>81.388173550047853</v>
      </c>
      <c r="H91" s="121"/>
      <c r="I91" s="113">
        <f t="shared" si="113"/>
        <v>441.99306004712821</v>
      </c>
      <c r="J91" s="113">
        <f t="shared" si="114"/>
        <v>808.34755853353067</v>
      </c>
      <c r="K91" s="114">
        <f t="shared" si="115"/>
        <v>1250.3406185806589</v>
      </c>
      <c r="L91" s="115">
        <v>3371</v>
      </c>
      <c r="M91" s="115">
        <f t="shared" si="116"/>
        <v>4214.8982252354008</v>
      </c>
      <c r="N91" s="116">
        <v>1169301.389</v>
      </c>
      <c r="O91" s="206">
        <f t="shared" si="85"/>
        <v>1165086.4907747647</v>
      </c>
      <c r="P91" s="117">
        <f t="shared" si="110"/>
        <v>345620.4363022144</v>
      </c>
      <c r="Q91" s="111"/>
      <c r="R91" s="120">
        <v>2011</v>
      </c>
      <c r="S91" s="111">
        <v>12</v>
      </c>
      <c r="T91" s="148">
        <f t="shared" si="117"/>
        <v>42.449672857488302</v>
      </c>
      <c r="U91" s="149">
        <f t="shared" si="117"/>
        <v>75.667245198869992</v>
      </c>
      <c r="W91" s="149"/>
      <c r="X91" s="149">
        <f t="shared" si="141"/>
        <v>47.92163181325175</v>
      </c>
      <c r="Y91" s="149">
        <f t="shared" si="142"/>
        <v>81.388173550047853</v>
      </c>
      <c r="AC91" s="150">
        <f t="shared" si="118"/>
        <v>49.656764129872919</v>
      </c>
      <c r="AD91" s="150">
        <f t="shared" si="119"/>
        <v>50.734243950322167</v>
      </c>
      <c r="AE91" s="150">
        <f t="shared" si="91"/>
        <v>100.39100808019509</v>
      </c>
      <c r="AF91" s="116">
        <v>99576</v>
      </c>
      <c r="AG91" s="116">
        <f t="shared" si="120"/>
        <v>9996.5350205935065</v>
      </c>
      <c r="AH91" s="116">
        <v>1900274.9280000001</v>
      </c>
      <c r="AI91" s="204">
        <f t="shared" si="121"/>
        <v>1890278.3929794065</v>
      </c>
      <c r="AJ91" s="117">
        <f t="shared" si="122"/>
        <v>18983.273007345208</v>
      </c>
      <c r="AK91" s="118"/>
      <c r="AL91" s="120">
        <v>2011</v>
      </c>
      <c r="AM91" s="111">
        <v>12</v>
      </c>
      <c r="AN91" s="149">
        <f t="shared" si="123"/>
        <v>42.449672857488302</v>
      </c>
      <c r="AO91" s="149">
        <f t="shared" si="47"/>
        <v>82.304422731853208</v>
      </c>
      <c r="AP91" s="149">
        <f t="shared" si="124"/>
        <v>75.667245198869992</v>
      </c>
      <c r="AR91" s="149">
        <f t="shared" si="111"/>
        <v>47.92163181325175</v>
      </c>
      <c r="AS91" s="149">
        <v>28.962321714770496</v>
      </c>
      <c r="AT91" s="149">
        <f t="shared" si="112"/>
        <v>81.388173550047853</v>
      </c>
      <c r="AV91" s="118">
        <f t="shared" si="125"/>
        <v>4.070567200970995</v>
      </c>
      <c r="AW91" s="118">
        <f t="shared" si="126"/>
        <v>-13.751563357920276</v>
      </c>
      <c r="AX91" s="118">
        <f t="shared" si="127"/>
        <v>2.9577486611442887</v>
      </c>
      <c r="AY91" s="150">
        <f t="shared" si="128"/>
        <v>-6.7232474958049924</v>
      </c>
      <c r="AZ91" s="116">
        <v>398205</v>
      </c>
      <c r="BA91" s="152">
        <f t="shared" si="129"/>
        <v>-2677.2307690670273</v>
      </c>
      <c r="BB91" s="116">
        <v>432211.614</v>
      </c>
      <c r="BC91" s="201">
        <f t="shared" si="130"/>
        <v>434888.84476906701</v>
      </c>
      <c r="BD91" s="117">
        <f t="shared" si="131"/>
        <v>1092.123013947758</v>
      </c>
      <c r="BF91" s="201">
        <v>14091.915999999999</v>
      </c>
      <c r="BG91" s="116">
        <v>8337</v>
      </c>
      <c r="BI91" s="151">
        <f t="shared" si="132"/>
        <v>3515879.8470000001</v>
      </c>
      <c r="BJ91" s="204">
        <f t="shared" si="133"/>
        <v>3504345.6445232383</v>
      </c>
      <c r="BK91" s="116">
        <f t="shared" si="134"/>
        <v>11534.202476761879</v>
      </c>
      <c r="BL91" s="153"/>
      <c r="BM91" s="151">
        <v>3515879.8470000001</v>
      </c>
      <c r="BN91" s="154">
        <f t="shared" si="135"/>
        <v>0</v>
      </c>
      <c r="BO91" s="155">
        <v>6900.7963802947661</v>
      </c>
      <c r="BP91" s="155">
        <v>6878.1576138508162</v>
      </c>
      <c r="BQ91" s="229">
        <v>509489</v>
      </c>
      <c r="BR91" s="229">
        <f t="shared" si="137"/>
        <v>87691.103740694205</v>
      </c>
      <c r="BS91" s="29">
        <f t="shared" si="149"/>
        <v>9.1728763335432451E-3</v>
      </c>
    </row>
    <row r="92" spans="1:71" s="82" customFormat="1" x14ac:dyDescent="0.3">
      <c r="A92" s="120">
        <v>2012</v>
      </c>
      <c r="B92" s="111">
        <v>1</v>
      </c>
      <c r="C92" s="110">
        <f t="shared" ref="C92:D92" si="152">C80</f>
        <v>26.872581391315055</v>
      </c>
      <c r="D92" s="110">
        <f t="shared" si="152"/>
        <v>42.449672857488302</v>
      </c>
      <c r="E92" s="111"/>
      <c r="F92" s="110">
        <v>27.111349482191514</v>
      </c>
      <c r="G92" s="112">
        <v>47.92163181325175</v>
      </c>
      <c r="H92" s="121"/>
      <c r="I92" s="113">
        <f t="shared" si="113"/>
        <v>19.286299473599154</v>
      </c>
      <c r="J92" s="113">
        <f t="shared" si="114"/>
        <v>773.16903669600856</v>
      </c>
      <c r="K92" s="114">
        <f t="shared" si="115"/>
        <v>792.45533616960768</v>
      </c>
      <c r="L92" s="115">
        <v>3347</v>
      </c>
      <c r="M92" s="115">
        <f t="shared" si="116"/>
        <v>2652.348010159677</v>
      </c>
      <c r="N92" s="116">
        <v>1171930.014</v>
      </c>
      <c r="O92" s="206">
        <f t="shared" si="85"/>
        <v>1169277.6659898404</v>
      </c>
      <c r="P92" s="117">
        <f t="shared" si="110"/>
        <v>349350.96085743664</v>
      </c>
      <c r="Q92" s="111"/>
      <c r="R92" s="120">
        <v>2012</v>
      </c>
      <c r="S92" s="111">
        <v>1</v>
      </c>
      <c r="T92" s="148">
        <f t="shared" si="117"/>
        <v>26.872581391315055</v>
      </c>
      <c r="U92" s="149">
        <f t="shared" si="117"/>
        <v>42.449672857488302</v>
      </c>
      <c r="W92" s="149"/>
      <c r="X92" s="149">
        <f t="shared" si="141"/>
        <v>27.111349482191514</v>
      </c>
      <c r="Y92" s="149">
        <f t="shared" si="142"/>
        <v>47.92163181325175</v>
      </c>
      <c r="AC92" s="150">
        <f t="shared" si="118"/>
        <v>2.1667652967141375</v>
      </c>
      <c r="AD92" s="150">
        <f t="shared" si="119"/>
        <v>48.526337598808709</v>
      </c>
      <c r="AE92" s="150">
        <f t="shared" si="91"/>
        <v>50.693102895522848</v>
      </c>
      <c r="AF92" s="116">
        <v>98952</v>
      </c>
      <c r="AG92" s="116">
        <f t="shared" si="120"/>
        <v>5016.1839177177771</v>
      </c>
      <c r="AH92" s="116">
        <v>1919176.155</v>
      </c>
      <c r="AI92" s="204">
        <f t="shared" si="121"/>
        <v>1914159.9710822823</v>
      </c>
      <c r="AJ92" s="117">
        <f t="shared" si="122"/>
        <v>19344.328271103994</v>
      </c>
      <c r="AK92" s="118"/>
      <c r="AL92" s="120">
        <v>2012</v>
      </c>
      <c r="AM92" s="111">
        <v>1</v>
      </c>
      <c r="AN92" s="149">
        <f t="shared" si="123"/>
        <v>26.872581391315055</v>
      </c>
      <c r="AO92" s="149">
        <f t="shared" si="47"/>
        <v>123.83441885147447</v>
      </c>
      <c r="AP92" s="149">
        <f t="shared" si="124"/>
        <v>42.449672857488302</v>
      </c>
      <c r="AR92" s="149">
        <f t="shared" si="111"/>
        <v>27.111349482191514</v>
      </c>
      <c r="AS92" s="149">
        <v>108.98325825678559</v>
      </c>
      <c r="AT92" s="149">
        <f t="shared" si="112"/>
        <v>47.92163181325175</v>
      </c>
      <c r="AV92" s="118">
        <f t="shared" si="125"/>
        <v>0.17761857631195846</v>
      </c>
      <c r="AW92" s="118">
        <f t="shared" si="126"/>
        <v>-3.8286207697576411</v>
      </c>
      <c r="AX92" s="118">
        <f t="shared" si="127"/>
        <v>2.8290302345621288</v>
      </c>
      <c r="AY92" s="150">
        <f t="shared" si="128"/>
        <v>-0.8219719588835539</v>
      </c>
      <c r="AZ92" s="116">
        <v>399384</v>
      </c>
      <c r="BA92" s="152">
        <f t="shared" si="129"/>
        <v>-328.28244882674926</v>
      </c>
      <c r="BB92" s="116">
        <v>441420.00099999999</v>
      </c>
      <c r="BC92" s="201">
        <f t="shared" si="130"/>
        <v>441748.28344882675</v>
      </c>
      <c r="BD92" s="117">
        <f t="shared" si="131"/>
        <v>1106.0740626785919</v>
      </c>
      <c r="BF92" s="201">
        <v>13896.528</v>
      </c>
      <c r="BG92" s="116">
        <v>8338</v>
      </c>
      <c r="BI92" s="151">
        <f t="shared" si="132"/>
        <v>3546422.6979999999</v>
      </c>
      <c r="BJ92" s="204">
        <f t="shared" si="133"/>
        <v>3539082.4485209496</v>
      </c>
      <c r="BK92" s="116">
        <f t="shared" si="134"/>
        <v>7340.2494790507053</v>
      </c>
      <c r="BL92" s="153"/>
      <c r="BM92" s="151">
        <v>3546422.6980000003</v>
      </c>
      <c r="BN92" s="154">
        <f t="shared" si="135"/>
        <v>0</v>
      </c>
      <c r="BO92" s="155">
        <v>6953.4836761623537</v>
      </c>
      <c r="BP92" s="155">
        <v>6939.0916227389644</v>
      </c>
      <c r="BQ92" s="229">
        <v>510021</v>
      </c>
      <c r="BR92" s="229">
        <f t="shared" si="137"/>
        <v>87786.519378944417</v>
      </c>
      <c r="BS92" s="29">
        <f t="shared" si="149"/>
        <v>8.4568477332405134E-3</v>
      </c>
    </row>
    <row r="93" spans="1:71" s="82" customFormat="1" x14ac:dyDescent="0.3">
      <c r="A93" s="120">
        <v>2012</v>
      </c>
      <c r="B93" s="111">
        <v>2</v>
      </c>
      <c r="C93" s="110">
        <f t="shared" ref="C93:D93" si="153">C81</f>
        <v>34.723950066840629</v>
      </c>
      <c r="D93" s="110">
        <f t="shared" si="153"/>
        <v>26.872581391315055</v>
      </c>
      <c r="E93" s="111"/>
      <c r="F93" s="110">
        <v>50.063863942660532</v>
      </c>
      <c r="G93" s="112">
        <v>27.111349482191514</v>
      </c>
      <c r="H93" s="121"/>
      <c r="I93" s="113">
        <f t="shared" si="113"/>
        <v>1239.0691395248371</v>
      </c>
      <c r="J93" s="113">
        <f t="shared" si="114"/>
        <v>33.737112487339566</v>
      </c>
      <c r="K93" s="114">
        <f t="shared" si="115"/>
        <v>1272.8062520121766</v>
      </c>
      <c r="L93" s="115">
        <v>3341</v>
      </c>
      <c r="M93" s="115">
        <f t="shared" si="116"/>
        <v>4252.4456879726822</v>
      </c>
      <c r="N93" s="116">
        <v>1097765.7479999999</v>
      </c>
      <c r="O93" s="206">
        <f t="shared" si="85"/>
        <v>1093513.3023120272</v>
      </c>
      <c r="P93" s="117">
        <f t="shared" si="110"/>
        <v>327301.19793834997</v>
      </c>
      <c r="Q93" s="111"/>
      <c r="R93" s="120">
        <v>2012</v>
      </c>
      <c r="S93" s="111">
        <v>2</v>
      </c>
      <c r="T93" s="148">
        <f t="shared" si="117"/>
        <v>34.723950066840629</v>
      </c>
      <c r="U93" s="149">
        <f t="shared" si="117"/>
        <v>26.872581391315055</v>
      </c>
      <c r="W93" s="149"/>
      <c r="X93" s="149">
        <f t="shared" si="141"/>
        <v>50.063863942660532</v>
      </c>
      <c r="Y93" s="149">
        <f t="shared" si="142"/>
        <v>27.111349482191514</v>
      </c>
      <c r="AC93" s="150">
        <f t="shared" si="118"/>
        <v>139.20617666582569</v>
      </c>
      <c r="AD93" s="150">
        <f t="shared" si="119"/>
        <v>2.1174393081823686</v>
      </c>
      <c r="AE93" s="150">
        <f t="shared" si="91"/>
        <v>141.32361597400805</v>
      </c>
      <c r="AF93" s="116">
        <v>98678</v>
      </c>
      <c r="AG93" s="116">
        <f t="shared" si="120"/>
        <v>13945.531777083166</v>
      </c>
      <c r="AH93" s="116">
        <v>1765499.227</v>
      </c>
      <c r="AI93" s="204">
        <f t="shared" si="121"/>
        <v>1751553.6952229168</v>
      </c>
      <c r="AJ93" s="117">
        <f t="shared" si="122"/>
        <v>17750.194523834256</v>
      </c>
      <c r="AK93" s="118"/>
      <c r="AL93" s="120">
        <v>2012</v>
      </c>
      <c r="AM93" s="111">
        <v>2</v>
      </c>
      <c r="AN93" s="149">
        <f t="shared" si="123"/>
        <v>34.723950066840629</v>
      </c>
      <c r="AO93" s="149">
        <f t="shared" si="47"/>
        <v>77.741832906544204</v>
      </c>
      <c r="AP93" s="149">
        <f t="shared" si="124"/>
        <v>26.872581391315055</v>
      </c>
      <c r="AR93" s="149">
        <f t="shared" si="111"/>
        <v>50.063863942660532</v>
      </c>
      <c r="AS93" s="149">
        <v>35.001310990525646</v>
      </c>
      <c r="AT93" s="149">
        <f t="shared" si="112"/>
        <v>27.111349482191514</v>
      </c>
      <c r="AV93" s="118">
        <f t="shared" si="125"/>
        <v>11.411297269118572</v>
      </c>
      <c r="AW93" s="118">
        <f t="shared" si="126"/>
        <v>-11.018482284574501</v>
      </c>
      <c r="AX93" s="118">
        <f t="shared" si="127"/>
        <v>0.12344430095308277</v>
      </c>
      <c r="AY93" s="150">
        <f t="shared" si="128"/>
        <v>0.5162592854971535</v>
      </c>
      <c r="AZ93" s="116">
        <v>399887</v>
      </c>
      <c r="BA93" s="152">
        <f t="shared" si="129"/>
        <v>206.44537689960023</v>
      </c>
      <c r="BB93" s="116">
        <v>405204.13199999998</v>
      </c>
      <c r="BC93" s="201">
        <f t="shared" si="130"/>
        <v>404997.68662310037</v>
      </c>
      <c r="BD93" s="117">
        <f t="shared" si="131"/>
        <v>1012.7803270001285</v>
      </c>
      <c r="BF93" s="201">
        <v>13699.476000000001</v>
      </c>
      <c r="BG93" s="116">
        <v>8333</v>
      </c>
      <c r="BI93" s="151">
        <f t="shared" si="132"/>
        <v>3282168.5829999996</v>
      </c>
      <c r="BJ93" s="204">
        <f t="shared" si="133"/>
        <v>3263764.1601580442</v>
      </c>
      <c r="BK93" s="116">
        <f t="shared" si="134"/>
        <v>18404.422841955449</v>
      </c>
      <c r="BL93" s="153"/>
      <c r="BM93" s="151">
        <v>3282168.5829999996</v>
      </c>
      <c r="BN93" s="154">
        <f t="shared" si="135"/>
        <v>0</v>
      </c>
      <c r="BO93" s="155">
        <v>6432.6101748396331</v>
      </c>
      <c r="BP93" s="155">
        <v>6396.5399747138972</v>
      </c>
      <c r="BQ93" s="229">
        <v>510239</v>
      </c>
      <c r="BR93" s="229">
        <f t="shared" si="137"/>
        <v>87892.822691821711</v>
      </c>
      <c r="BS93" s="29">
        <f t="shared" si="149"/>
        <v>8.9337796927555502E-3</v>
      </c>
    </row>
    <row r="94" spans="1:71" s="82" customFormat="1" x14ac:dyDescent="0.3">
      <c r="A94" s="120">
        <v>2012</v>
      </c>
      <c r="B94" s="111">
        <v>3</v>
      </c>
      <c r="C94" s="110">
        <f t="shared" ref="C94:D94" si="154">C82</f>
        <v>67.088827391532973</v>
      </c>
      <c r="D94" s="110">
        <f t="shared" si="154"/>
        <v>34.723950066840629</v>
      </c>
      <c r="E94" s="111"/>
      <c r="F94" s="110">
        <v>89.238204374581343</v>
      </c>
      <c r="G94" s="112">
        <v>50.063863942660532</v>
      </c>
      <c r="H94" s="121"/>
      <c r="I94" s="113">
        <f t="shared" si="113"/>
        <v>1789.0980159059134</v>
      </c>
      <c r="J94" s="113">
        <f t="shared" si="114"/>
        <v>2167.4772289502039</v>
      </c>
      <c r="K94" s="114">
        <f t="shared" si="115"/>
        <v>3956.575244856117</v>
      </c>
      <c r="L94" s="115">
        <v>3355</v>
      </c>
      <c r="M94" s="115">
        <f t="shared" si="116"/>
        <v>13274.309946492273</v>
      </c>
      <c r="N94" s="116">
        <v>1139870.122</v>
      </c>
      <c r="O94" s="206">
        <f t="shared" si="85"/>
        <v>1126595.8120535077</v>
      </c>
      <c r="P94" s="117">
        <f t="shared" si="110"/>
        <v>335796.06916647026</v>
      </c>
      <c r="Q94" s="111"/>
      <c r="R94" s="120">
        <v>2012</v>
      </c>
      <c r="S94" s="111">
        <v>3</v>
      </c>
      <c r="T94" s="148">
        <f t="shared" si="117"/>
        <v>67.088827391532973</v>
      </c>
      <c r="U94" s="149">
        <f t="shared" si="117"/>
        <v>34.723950066840629</v>
      </c>
      <c r="W94" s="149"/>
      <c r="X94" s="149">
        <f t="shared" si="141"/>
        <v>89.238204374581343</v>
      </c>
      <c r="Y94" s="149">
        <f t="shared" si="142"/>
        <v>50.063863942660532</v>
      </c>
      <c r="AC94" s="150">
        <f t="shared" si="118"/>
        <v>201.00048216049086</v>
      </c>
      <c r="AD94" s="150">
        <f t="shared" si="119"/>
        <v>136.03717525889766</v>
      </c>
      <c r="AE94" s="150">
        <f t="shared" si="91"/>
        <v>337.03765741938855</v>
      </c>
      <c r="AF94" s="116">
        <v>98668</v>
      </c>
      <c r="AG94" s="116">
        <f t="shared" si="120"/>
        <v>33254.831582256229</v>
      </c>
      <c r="AH94" s="116">
        <v>1883833.5149999999</v>
      </c>
      <c r="AI94" s="204">
        <f t="shared" si="121"/>
        <v>1850578.6834177438</v>
      </c>
      <c r="AJ94" s="117">
        <f t="shared" si="122"/>
        <v>18755.611580428747</v>
      </c>
      <c r="AK94" s="118"/>
      <c r="AL94" s="120">
        <v>2012</v>
      </c>
      <c r="AM94" s="111">
        <v>3</v>
      </c>
      <c r="AN94" s="149">
        <f t="shared" si="123"/>
        <v>67.088827391532973</v>
      </c>
      <c r="AO94" s="149">
        <f t="shared" si="47"/>
        <v>46.024503453365838</v>
      </c>
      <c r="AP94" s="149">
        <f t="shared" si="124"/>
        <v>34.723950066840629</v>
      </c>
      <c r="AR94" s="149">
        <f t="shared" si="111"/>
        <v>89.238204374581343</v>
      </c>
      <c r="AS94" s="149">
        <v>8.8488975015420372</v>
      </c>
      <c r="AT94" s="149">
        <f t="shared" si="112"/>
        <v>50.063863942660532</v>
      </c>
      <c r="AV94" s="118">
        <f t="shared" si="125"/>
        <v>16.476828170316452</v>
      </c>
      <c r="AW94" s="118">
        <f t="shared" si="126"/>
        <v>-9.5838501084137064</v>
      </c>
      <c r="AX94" s="118">
        <f t="shared" si="127"/>
        <v>7.930812438672409</v>
      </c>
      <c r="AY94" s="150">
        <f t="shared" si="128"/>
        <v>14.823790500575154</v>
      </c>
      <c r="AZ94" s="116">
        <v>400249</v>
      </c>
      <c r="BA94" s="152">
        <f t="shared" si="129"/>
        <v>5933.2073240647042</v>
      </c>
      <c r="BB94" s="116">
        <v>438220.86599999998</v>
      </c>
      <c r="BC94" s="201">
        <f t="shared" si="130"/>
        <v>432287.65867593529</v>
      </c>
      <c r="BD94" s="117">
        <f t="shared" si="131"/>
        <v>1080.0468175459159</v>
      </c>
      <c r="BF94" s="201">
        <v>14052.179</v>
      </c>
      <c r="BG94" s="116">
        <v>8330</v>
      </c>
      <c r="BI94" s="151">
        <f t="shared" si="132"/>
        <v>3475976.682</v>
      </c>
      <c r="BJ94" s="204">
        <f t="shared" si="133"/>
        <v>3423514.3331471868</v>
      </c>
      <c r="BK94" s="116">
        <f t="shared" si="134"/>
        <v>52462.3488528132</v>
      </c>
      <c r="BL94" s="153"/>
      <c r="BM94" s="151">
        <v>3475976.682</v>
      </c>
      <c r="BN94" s="154">
        <f t="shared" si="135"/>
        <v>0</v>
      </c>
      <c r="BO94" s="155">
        <v>6807.604909498983</v>
      </c>
      <c r="BP94" s="155">
        <v>6704.8588394624121</v>
      </c>
      <c r="BQ94" s="229">
        <v>510602</v>
      </c>
      <c r="BR94" s="229">
        <f t="shared" si="137"/>
        <v>88064.523442588776</v>
      </c>
      <c r="BS94" s="29">
        <f t="shared" si="149"/>
        <v>8.2559767466199308E-3</v>
      </c>
    </row>
    <row r="95" spans="1:71" s="82" customFormat="1" x14ac:dyDescent="0.3">
      <c r="A95" s="120">
        <v>2012</v>
      </c>
      <c r="B95" s="111">
        <v>4</v>
      </c>
      <c r="C95" s="110">
        <f t="shared" ref="C95:D95" si="155">C83</f>
        <v>117.42864691479581</v>
      </c>
      <c r="D95" s="110">
        <f t="shared" si="155"/>
        <v>67.088827391532973</v>
      </c>
      <c r="E95" s="111"/>
      <c r="F95" s="110">
        <v>106.45317747474797</v>
      </c>
      <c r="G95" s="112">
        <v>89.238204374581343</v>
      </c>
      <c r="H95" s="121"/>
      <c r="I95" s="113">
        <f t="shared" si="113"/>
        <v>-886.53466929809213</v>
      </c>
      <c r="J95" s="113">
        <f t="shared" si="114"/>
        <v>3129.6310158472202</v>
      </c>
      <c r="K95" s="114">
        <f t="shared" si="115"/>
        <v>2243.0963465491282</v>
      </c>
      <c r="L95" s="115">
        <v>3376</v>
      </c>
      <c r="M95" s="115">
        <f t="shared" si="116"/>
        <v>7572.6932659498561</v>
      </c>
      <c r="N95" s="116">
        <v>1200258.0989999999</v>
      </c>
      <c r="O95" s="206">
        <f t="shared" si="85"/>
        <v>1192685.4057340501</v>
      </c>
      <c r="P95" s="117">
        <f t="shared" si="110"/>
        <v>353283.59174586792</v>
      </c>
      <c r="Q95" s="111"/>
      <c r="R95" s="120">
        <v>2012</v>
      </c>
      <c r="S95" s="111">
        <v>4</v>
      </c>
      <c r="T95" s="148">
        <f t="shared" si="117"/>
        <v>117.42864691479581</v>
      </c>
      <c r="U95" s="149">
        <f t="shared" si="117"/>
        <v>67.088827391532973</v>
      </c>
      <c r="W95" s="149"/>
      <c r="X95" s="149">
        <f t="shared" si="141"/>
        <v>106.45317747474797</v>
      </c>
      <c r="Y95" s="149">
        <f t="shared" si="142"/>
        <v>89.238204374581343</v>
      </c>
      <c r="AC95" s="150">
        <f t="shared" si="118"/>
        <v>-99.599851096296149</v>
      </c>
      <c r="AD95" s="150">
        <f t="shared" si="119"/>
        <v>196.42474546535195</v>
      </c>
      <c r="AE95" s="150">
        <f t="shared" si="91"/>
        <v>96.824894369055798</v>
      </c>
      <c r="AF95" s="116">
        <v>98665</v>
      </c>
      <c r="AG95" s="116">
        <f t="shared" si="120"/>
        <v>9553.22820292289</v>
      </c>
      <c r="AH95" s="116">
        <v>1986918.835</v>
      </c>
      <c r="AI95" s="204">
        <f t="shared" si="121"/>
        <v>1977365.606797077</v>
      </c>
      <c r="AJ95" s="117">
        <f t="shared" si="122"/>
        <v>20041.206170344874</v>
      </c>
      <c r="AK95" s="118"/>
      <c r="AL95" s="120">
        <v>2012</v>
      </c>
      <c r="AM95" s="111">
        <v>4</v>
      </c>
      <c r="AN95" s="149">
        <f t="shared" si="123"/>
        <v>117.42864691479581</v>
      </c>
      <c r="AO95" s="149">
        <f t="shared" si="47"/>
        <v>10.764282951672801</v>
      </c>
      <c r="AP95" s="149">
        <f t="shared" si="124"/>
        <v>67.088827391532973</v>
      </c>
      <c r="AR95" s="149">
        <f t="shared" si="111"/>
        <v>106.45317747474797</v>
      </c>
      <c r="AS95" s="149">
        <v>7.0099191511434285</v>
      </c>
      <c r="AT95" s="149">
        <f t="shared" si="112"/>
        <v>89.238204374581343</v>
      </c>
      <c r="AV95" s="118">
        <f t="shared" si="125"/>
        <v>-8.1646054510079829</v>
      </c>
      <c r="AW95" s="118">
        <f t="shared" si="126"/>
        <v>-0.96787285628528452</v>
      </c>
      <c r="AX95" s="118">
        <f t="shared" si="127"/>
        <v>11.451339030194873</v>
      </c>
      <c r="AY95" s="150">
        <f t="shared" si="128"/>
        <v>2.3188607229016061</v>
      </c>
      <c r="AZ95" s="116">
        <v>400745</v>
      </c>
      <c r="BA95" s="152">
        <f t="shared" si="129"/>
        <v>929.27184039920417</v>
      </c>
      <c r="BB95" s="116">
        <v>469557.90600000002</v>
      </c>
      <c r="BC95" s="201">
        <f t="shared" si="130"/>
        <v>468628.63415960083</v>
      </c>
      <c r="BD95" s="117">
        <f t="shared" si="131"/>
        <v>1169.3935898379289</v>
      </c>
      <c r="BF95" s="201">
        <v>13857.423000000001</v>
      </c>
      <c r="BG95" s="116">
        <v>8325</v>
      </c>
      <c r="BI95" s="151">
        <f t="shared" si="132"/>
        <v>3670592.2629999998</v>
      </c>
      <c r="BJ95" s="204">
        <f t="shared" si="133"/>
        <v>3652537.0696907281</v>
      </c>
      <c r="BK95" s="116">
        <f t="shared" si="134"/>
        <v>18055.193309271948</v>
      </c>
      <c r="BL95" s="153"/>
      <c r="BM95" s="151">
        <v>3670592.2630000003</v>
      </c>
      <c r="BN95" s="154">
        <f t="shared" si="135"/>
        <v>0</v>
      </c>
      <c r="BO95" s="155">
        <v>7181.5951192598077</v>
      </c>
      <c r="BP95" s="155">
        <v>7146.2697333665838</v>
      </c>
      <c r="BQ95" s="229">
        <v>511111</v>
      </c>
      <c r="BR95" s="229">
        <f t="shared" si="137"/>
        <v>88083.62304220481</v>
      </c>
      <c r="BS95" s="29">
        <f t="shared" si="149"/>
        <v>8.0150360814676969E-3</v>
      </c>
    </row>
    <row r="96" spans="1:71" s="82" customFormat="1" x14ac:dyDescent="0.3">
      <c r="A96" s="120">
        <v>2012</v>
      </c>
      <c r="B96" s="111">
        <v>5</v>
      </c>
      <c r="C96" s="110">
        <f t="shared" ref="C96:D96" si="156">C84</f>
        <v>205.87235315982971</v>
      </c>
      <c r="D96" s="110">
        <f t="shared" si="156"/>
        <v>117.42864691479581</v>
      </c>
      <c r="E96" s="111"/>
      <c r="F96" s="110">
        <v>202.05259632338476</v>
      </c>
      <c r="G96" s="112">
        <v>106.45317747474797</v>
      </c>
      <c r="H96" s="121"/>
      <c r="I96" s="113">
        <f t="shared" si="113"/>
        <v>-308.53776982336484</v>
      </c>
      <c r="J96" s="113">
        <f t="shared" si="114"/>
        <v>-1550.7961961794924</v>
      </c>
      <c r="K96" s="114">
        <f t="shared" si="115"/>
        <v>-1859.3339660028573</v>
      </c>
      <c r="L96" s="115">
        <v>3392</v>
      </c>
      <c r="M96" s="115">
        <f t="shared" si="116"/>
        <v>-6306.8608126816916</v>
      </c>
      <c r="N96" s="116">
        <v>1235811.06</v>
      </c>
      <c r="O96" s="206">
        <f t="shared" si="85"/>
        <v>1242117.9208126818</v>
      </c>
      <c r="P96" s="117">
        <f t="shared" si="110"/>
        <v>366190.42476788966</v>
      </c>
      <c r="Q96" s="111"/>
      <c r="R96" s="120">
        <v>2012</v>
      </c>
      <c r="S96" s="111">
        <v>5</v>
      </c>
      <c r="T96" s="148">
        <f t="shared" si="117"/>
        <v>205.87235315982971</v>
      </c>
      <c r="U96" s="149">
        <f t="shared" si="117"/>
        <v>117.42864691479581</v>
      </c>
      <c r="W96" s="149"/>
      <c r="X96" s="149">
        <f t="shared" si="141"/>
        <v>202.05259632338476</v>
      </c>
      <c r="Y96" s="149">
        <f t="shared" si="142"/>
        <v>106.45317747474797</v>
      </c>
      <c r="AC96" s="150">
        <f t="shared" si="118"/>
        <v>-34.663411365875795</v>
      </c>
      <c r="AD96" s="150">
        <f t="shared" si="119"/>
        <v>-97.332479950749331</v>
      </c>
      <c r="AE96" s="150">
        <f t="shared" si="91"/>
        <v>-131.99589131662512</v>
      </c>
      <c r="AF96" s="116">
        <v>98702</v>
      </c>
      <c r="AG96" s="116">
        <f t="shared" si="120"/>
        <v>-13028.258464733532</v>
      </c>
      <c r="AH96" s="116">
        <v>1994967.548</v>
      </c>
      <c r="AI96" s="204">
        <f t="shared" si="121"/>
        <v>2007995.8064647336</v>
      </c>
      <c r="AJ96" s="117">
        <f t="shared" si="122"/>
        <v>20344.023489541585</v>
      </c>
      <c r="AK96" s="118"/>
      <c r="AL96" s="120">
        <v>2012</v>
      </c>
      <c r="AM96" s="111">
        <v>5</v>
      </c>
      <c r="AN96" s="149">
        <f t="shared" si="123"/>
        <v>205.87235315982971</v>
      </c>
      <c r="AO96" s="149">
        <f t="shared" si="47"/>
        <v>1.2492833206498815</v>
      </c>
      <c r="AP96" s="149">
        <f t="shared" si="124"/>
        <v>117.42864691479581</v>
      </c>
      <c r="AR96" s="149">
        <f t="shared" si="111"/>
        <v>202.05259632338476</v>
      </c>
      <c r="AS96" s="149">
        <v>0</v>
      </c>
      <c r="AT96" s="149">
        <f t="shared" si="112"/>
        <v>106.45317747474797</v>
      </c>
      <c r="AV96" s="118">
        <f t="shared" si="125"/>
        <v>-2.8415010090199431</v>
      </c>
      <c r="AW96" s="118">
        <f t="shared" si="126"/>
        <v>-0.32206453079919256</v>
      </c>
      <c r="AX96" s="118">
        <f t="shared" si="127"/>
        <v>-5.6743727676729083</v>
      </c>
      <c r="AY96" s="150">
        <f t="shared" si="128"/>
        <v>-8.8379383074920437</v>
      </c>
      <c r="AZ96" s="116">
        <v>401269</v>
      </c>
      <c r="BA96" s="152">
        <f t="shared" si="129"/>
        <v>-3546.390666709025</v>
      </c>
      <c r="BB96" s="116">
        <v>471378.70400000003</v>
      </c>
      <c r="BC96" s="201">
        <f t="shared" si="130"/>
        <v>474925.09466670908</v>
      </c>
      <c r="BD96" s="117">
        <f t="shared" si="131"/>
        <v>1183.5578992314609</v>
      </c>
      <c r="BF96" s="201">
        <v>13673.531999999999</v>
      </c>
      <c r="BG96" s="116">
        <v>8326</v>
      </c>
      <c r="BI96" s="151">
        <f t="shared" si="132"/>
        <v>3715830.844</v>
      </c>
      <c r="BJ96" s="204">
        <f t="shared" si="133"/>
        <v>3738712.3539441242</v>
      </c>
      <c r="BK96" s="116">
        <f t="shared" si="134"/>
        <v>-22881.509944124249</v>
      </c>
      <c r="BL96" s="153"/>
      <c r="BM96" s="151">
        <v>3715830.8440000005</v>
      </c>
      <c r="BN96" s="154">
        <f t="shared" si="135"/>
        <v>0</v>
      </c>
      <c r="BO96" s="155">
        <v>7261.8931499406872</v>
      </c>
      <c r="BP96" s="155">
        <v>7306.6107615057672</v>
      </c>
      <c r="BQ96" s="229">
        <v>511689</v>
      </c>
      <c r="BR96" s="229">
        <f t="shared" si="137"/>
        <v>88201.664784216831</v>
      </c>
      <c r="BS96" s="29">
        <f t="shared" si="149"/>
        <v>7.813330917312955E-3</v>
      </c>
    </row>
    <row r="97" spans="1:71" s="82" customFormat="1" x14ac:dyDescent="0.3">
      <c r="A97" s="120">
        <v>2012</v>
      </c>
      <c r="B97" s="111">
        <v>6</v>
      </c>
      <c r="C97" s="110">
        <f t="shared" ref="C97:D97" si="157">C85</f>
        <v>273.79728737823223</v>
      </c>
      <c r="D97" s="110">
        <f t="shared" si="157"/>
        <v>205.87235315982971</v>
      </c>
      <c r="E97" s="111"/>
      <c r="F97" s="110">
        <v>276.45568441315464</v>
      </c>
      <c r="G97" s="112">
        <v>202.05259632338476</v>
      </c>
      <c r="H97" s="121"/>
      <c r="I97" s="113">
        <f t="shared" si="113"/>
        <v>214.72987092638672</v>
      </c>
      <c r="J97" s="113">
        <f t="shared" si="114"/>
        <v>-539.71854275999226</v>
      </c>
      <c r="K97" s="114">
        <f t="shared" si="115"/>
        <v>-324.98867183360551</v>
      </c>
      <c r="L97" s="115">
        <v>3399</v>
      </c>
      <c r="M97" s="115">
        <f t="shared" si="116"/>
        <v>-1104.6364955624251</v>
      </c>
      <c r="N97" s="116">
        <v>1306982.3929999999</v>
      </c>
      <c r="O97" s="206">
        <f t="shared" ref="O97:O139" si="158">+N97-M97</f>
        <v>1308087.0294955624</v>
      </c>
      <c r="P97" s="117">
        <f t="shared" si="110"/>
        <v>384844.66887189244</v>
      </c>
      <c r="Q97" s="111"/>
      <c r="R97" s="120">
        <v>2012</v>
      </c>
      <c r="S97" s="111">
        <v>6</v>
      </c>
      <c r="T97" s="148">
        <f t="shared" si="117"/>
        <v>273.79728737823223</v>
      </c>
      <c r="U97" s="149">
        <f t="shared" si="117"/>
        <v>205.87235315982971</v>
      </c>
      <c r="W97" s="149"/>
      <c r="X97" s="149">
        <f t="shared" si="141"/>
        <v>276.45568441315464</v>
      </c>
      <c r="Y97" s="149">
        <f t="shared" si="142"/>
        <v>202.05259632338476</v>
      </c>
      <c r="AC97" s="150">
        <f t="shared" si="118"/>
        <v>24.124339307709278</v>
      </c>
      <c r="AD97" s="150">
        <f t="shared" si="119"/>
        <v>-33.874305580353905</v>
      </c>
      <c r="AE97" s="150">
        <f t="shared" si="91"/>
        <v>-9.7499662726446275</v>
      </c>
      <c r="AF97" s="116">
        <v>99084</v>
      </c>
      <c r="AG97" s="116">
        <f t="shared" si="120"/>
        <v>-966.06565815872023</v>
      </c>
      <c r="AH97" s="116">
        <v>2209106.1159999999</v>
      </c>
      <c r="AI97" s="204">
        <f t="shared" si="121"/>
        <v>2210072.1816581585</v>
      </c>
      <c r="AJ97" s="117">
        <f t="shared" si="122"/>
        <v>22305.035945845531</v>
      </c>
      <c r="AK97" s="118"/>
      <c r="AL97" s="120">
        <v>2012</v>
      </c>
      <c r="AM97" s="111">
        <v>6</v>
      </c>
      <c r="AN97" s="149">
        <f t="shared" si="123"/>
        <v>273.79728737823223</v>
      </c>
      <c r="AO97" s="149">
        <f t="shared" ref="AO97:AO139" si="159">+AO85</f>
        <v>0</v>
      </c>
      <c r="AP97" s="149">
        <f t="shared" si="124"/>
        <v>205.87235315982971</v>
      </c>
      <c r="AR97" s="149">
        <f t="shared" si="111"/>
        <v>276.45568441315464</v>
      </c>
      <c r="AS97" s="149">
        <v>0</v>
      </c>
      <c r="AT97" s="149">
        <f t="shared" si="112"/>
        <v>202.05259632338476</v>
      </c>
      <c r="AV97" s="118">
        <f t="shared" si="125"/>
        <v>1.9775703482052085</v>
      </c>
      <c r="AW97" s="118">
        <f t="shared" si="126"/>
        <v>0</v>
      </c>
      <c r="AX97" s="118">
        <f t="shared" si="127"/>
        <v>-1.974833449288999</v>
      </c>
      <c r="AY97" s="150">
        <f t="shared" si="128"/>
        <v>2.7368989162095403E-3</v>
      </c>
      <c r="AZ97" s="116">
        <v>400872</v>
      </c>
      <c r="BA97" s="152">
        <f t="shared" si="129"/>
        <v>1.097146142338751</v>
      </c>
      <c r="BB97" s="116">
        <v>530876.66500000004</v>
      </c>
      <c r="BC97" s="201">
        <f t="shared" si="130"/>
        <v>530875.56785385765</v>
      </c>
      <c r="BD97" s="117">
        <f t="shared" si="131"/>
        <v>1324.3019414023868</v>
      </c>
      <c r="BF97" s="201">
        <v>14169.289000000001</v>
      </c>
      <c r="BG97" s="116">
        <v>8330</v>
      </c>
      <c r="BI97" s="151">
        <f t="shared" si="132"/>
        <v>4061134.4629999995</v>
      </c>
      <c r="BJ97" s="204">
        <f t="shared" si="133"/>
        <v>4063204.0680075786</v>
      </c>
      <c r="BK97" s="116">
        <f t="shared" si="134"/>
        <v>-2069.6050075788066</v>
      </c>
      <c r="BL97" s="153"/>
      <c r="BM97" s="151">
        <v>4061134.4630000005</v>
      </c>
      <c r="BN97" s="154">
        <f t="shared" si="135"/>
        <v>0</v>
      </c>
      <c r="BO97" s="155">
        <v>7936.7862317636818</v>
      </c>
      <c r="BP97" s="155">
        <v>7940.8309174737951</v>
      </c>
      <c r="BQ97" s="229">
        <v>511685</v>
      </c>
      <c r="BR97" s="229">
        <f t="shared" si="137"/>
        <v>88229.42734674456</v>
      </c>
      <c r="BS97" s="29">
        <f t="shared" si="149"/>
        <v>6.4574883655059701E-3</v>
      </c>
    </row>
    <row r="98" spans="1:71" s="82" customFormat="1" x14ac:dyDescent="0.3">
      <c r="A98" s="120">
        <v>2012</v>
      </c>
      <c r="B98" s="111">
        <v>7</v>
      </c>
      <c r="C98" s="110">
        <f t="shared" ref="C98:D98" si="160">C86</f>
        <v>323.21495100202412</v>
      </c>
      <c r="D98" s="110">
        <f t="shared" si="160"/>
        <v>273.79728737823223</v>
      </c>
      <c r="E98" s="111"/>
      <c r="F98" s="110">
        <v>321.70797733942311</v>
      </c>
      <c r="G98" s="112">
        <v>276.45568441315464</v>
      </c>
      <c r="H98" s="121"/>
      <c r="I98" s="113">
        <f t="shared" si="113"/>
        <v>-121.72457906357226</v>
      </c>
      <c r="J98" s="113">
        <f t="shared" si="114"/>
        <v>375.62238519380884</v>
      </c>
      <c r="K98" s="114">
        <f t="shared" si="115"/>
        <v>253.89780613023657</v>
      </c>
      <c r="L98" s="115">
        <v>3434</v>
      </c>
      <c r="M98" s="115">
        <f t="shared" si="116"/>
        <v>871.88506625123239</v>
      </c>
      <c r="N98" s="116">
        <v>1342816.9850000001</v>
      </c>
      <c r="O98" s="206">
        <f t="shared" si="158"/>
        <v>1341945.0999337488</v>
      </c>
      <c r="P98" s="117">
        <f t="shared" si="110"/>
        <v>390781.91611349705</v>
      </c>
      <c r="Q98" s="111"/>
      <c r="R98" s="120">
        <v>2012</v>
      </c>
      <c r="S98" s="111">
        <v>7</v>
      </c>
      <c r="T98" s="148">
        <f t="shared" si="117"/>
        <v>323.21495100202412</v>
      </c>
      <c r="U98" s="149">
        <f t="shared" si="117"/>
        <v>273.79728737823223</v>
      </c>
      <c r="W98" s="149"/>
      <c r="X98" s="149">
        <f t="shared" si="141"/>
        <v>321.70797733942311</v>
      </c>
      <c r="Y98" s="149">
        <f t="shared" si="142"/>
        <v>276.45568441315464</v>
      </c>
      <c r="AC98" s="150">
        <f t="shared" si="118"/>
        <v>-13.675438050369786</v>
      </c>
      <c r="AD98" s="150">
        <f t="shared" si="119"/>
        <v>23.57515343795535</v>
      </c>
      <c r="AE98" s="150">
        <f t="shared" si="91"/>
        <v>9.8997153875855641</v>
      </c>
      <c r="AF98" s="116">
        <v>99355</v>
      </c>
      <c r="AG98" s="116">
        <f t="shared" si="120"/>
        <v>983.58622233356368</v>
      </c>
      <c r="AH98" s="116">
        <v>2241375.9440000001</v>
      </c>
      <c r="AI98" s="204">
        <f t="shared" si="121"/>
        <v>2240392.3577776668</v>
      </c>
      <c r="AJ98" s="117">
        <f t="shared" si="122"/>
        <v>22549.366994893731</v>
      </c>
      <c r="AK98" s="118"/>
      <c r="AL98" s="120">
        <v>2012</v>
      </c>
      <c r="AM98" s="111">
        <v>7</v>
      </c>
      <c r="AN98" s="149">
        <f t="shared" si="123"/>
        <v>323.21495100202412</v>
      </c>
      <c r="AO98" s="149">
        <f t="shared" si="159"/>
        <v>0</v>
      </c>
      <c r="AP98" s="149">
        <f t="shared" si="124"/>
        <v>273.79728737823223</v>
      </c>
      <c r="AR98" s="149">
        <f t="shared" si="111"/>
        <v>321.70797733942311</v>
      </c>
      <c r="AS98" s="149">
        <v>0</v>
      </c>
      <c r="AT98" s="149">
        <f t="shared" si="112"/>
        <v>276.45568441315464</v>
      </c>
      <c r="AV98" s="118">
        <f t="shared" si="125"/>
        <v>-1.1210313551876712</v>
      </c>
      <c r="AW98" s="118">
        <f t="shared" si="126"/>
        <v>0</v>
      </c>
      <c r="AX98" s="118">
        <f t="shared" si="127"/>
        <v>1.3744046050170975</v>
      </c>
      <c r="AY98" s="150">
        <f t="shared" si="128"/>
        <v>0.25337324982942633</v>
      </c>
      <c r="AZ98" s="116">
        <v>401089</v>
      </c>
      <c r="BA98" s="152">
        <f t="shared" si="129"/>
        <v>101.62522340083477</v>
      </c>
      <c r="BB98" s="116">
        <v>541393.60400000005</v>
      </c>
      <c r="BC98" s="201">
        <f t="shared" si="130"/>
        <v>541291.97877659916</v>
      </c>
      <c r="BD98" s="117">
        <f t="shared" si="131"/>
        <v>1349.5557813268356</v>
      </c>
      <c r="BF98" s="201">
        <v>13905.468999999999</v>
      </c>
      <c r="BG98" s="116">
        <v>8337</v>
      </c>
      <c r="BI98" s="151">
        <f t="shared" si="132"/>
        <v>4139492.0020000003</v>
      </c>
      <c r="BJ98" s="204">
        <f t="shared" si="133"/>
        <v>4137534.9054880152</v>
      </c>
      <c r="BK98" s="116">
        <f t="shared" si="134"/>
        <v>1957.096511985631</v>
      </c>
      <c r="BL98" s="153"/>
      <c r="BM98" s="151">
        <v>4139492.0020000003</v>
      </c>
      <c r="BN98" s="154">
        <f t="shared" si="135"/>
        <v>0</v>
      </c>
      <c r="BO98" s="155">
        <v>8081.5516960651303</v>
      </c>
      <c r="BP98" s="155">
        <v>8077.7308463985146</v>
      </c>
      <c r="BQ98" s="229">
        <v>512215</v>
      </c>
      <c r="BR98" s="229">
        <f t="shared" si="137"/>
        <v>88563.136821668595</v>
      </c>
      <c r="BS98" s="29">
        <f t="shared" si="149"/>
        <v>6.6920854542953379E-3</v>
      </c>
    </row>
    <row r="99" spans="1:71" s="82" customFormat="1" x14ac:dyDescent="0.3">
      <c r="A99" s="120">
        <v>2012</v>
      </c>
      <c r="B99" s="111">
        <v>8</v>
      </c>
      <c r="C99" s="110">
        <f t="shared" ref="C99:D99" si="161">C87</f>
        <v>329.73144935858772</v>
      </c>
      <c r="D99" s="110">
        <f t="shared" si="161"/>
        <v>323.21495100202412</v>
      </c>
      <c r="E99" s="111"/>
      <c r="F99" s="110">
        <v>322.40717165394568</v>
      </c>
      <c r="G99" s="112">
        <v>321.70797733942311</v>
      </c>
      <c r="H99" s="121"/>
      <c r="I99" s="113">
        <f t="shared" si="113"/>
        <v>-591.61260921008272</v>
      </c>
      <c r="J99" s="113">
        <f t="shared" si="114"/>
        <v>-212.93021100099236</v>
      </c>
      <c r="K99" s="114">
        <f t="shared" si="115"/>
        <v>-804.54282021107508</v>
      </c>
      <c r="L99" s="115">
        <v>3420</v>
      </c>
      <c r="M99" s="115">
        <f t="shared" si="116"/>
        <v>-2751.536445121877</v>
      </c>
      <c r="N99" s="116">
        <v>1335833.878</v>
      </c>
      <c r="O99" s="206">
        <f t="shared" si="158"/>
        <v>1338585.414445122</v>
      </c>
      <c r="P99" s="117">
        <f t="shared" si="110"/>
        <v>391399.24398980173</v>
      </c>
      <c r="Q99" s="111"/>
      <c r="R99" s="120">
        <v>2012</v>
      </c>
      <c r="S99" s="111">
        <v>8</v>
      </c>
      <c r="T99" s="148">
        <f t="shared" si="117"/>
        <v>329.73144935858772</v>
      </c>
      <c r="U99" s="149">
        <f t="shared" si="117"/>
        <v>323.21495100202412</v>
      </c>
      <c r="W99" s="149"/>
      <c r="X99" s="149">
        <f t="shared" si="141"/>
        <v>322.40717165394568</v>
      </c>
      <c r="Y99" s="149">
        <f t="shared" si="142"/>
        <v>321.70797733942311</v>
      </c>
      <c r="AC99" s="150">
        <f t="shared" si="118"/>
        <v>-66.466129103183945</v>
      </c>
      <c r="AD99" s="150">
        <f t="shared" si="119"/>
        <v>-13.364119375724954</v>
      </c>
      <c r="AE99" s="150">
        <f t="shared" si="91"/>
        <v>-79.830248478908899</v>
      </c>
      <c r="AF99" s="116">
        <v>99619</v>
      </c>
      <c r="AG99" s="116">
        <f t="shared" si="120"/>
        <v>-7952.6095232204252</v>
      </c>
      <c r="AH99" s="116">
        <v>2277432.267</v>
      </c>
      <c r="AI99" s="204">
        <f t="shared" si="121"/>
        <v>2285384.8765232204</v>
      </c>
      <c r="AJ99" s="117">
        <f t="shared" si="122"/>
        <v>22941.254946578669</v>
      </c>
      <c r="AK99" s="118"/>
      <c r="AL99" s="120">
        <v>2012</v>
      </c>
      <c r="AM99" s="111">
        <v>8</v>
      </c>
      <c r="AN99" s="149">
        <f t="shared" si="123"/>
        <v>329.73144935858772</v>
      </c>
      <c r="AO99" s="149">
        <f t="shared" si="159"/>
        <v>0</v>
      </c>
      <c r="AP99" s="149">
        <f t="shared" si="124"/>
        <v>323.21495100202412</v>
      </c>
      <c r="AR99" s="149">
        <f t="shared" si="111"/>
        <v>322.40717165394568</v>
      </c>
      <c r="AS99" s="149">
        <v>0</v>
      </c>
      <c r="AT99" s="149">
        <f t="shared" si="112"/>
        <v>321.70797733942311</v>
      </c>
      <c r="AV99" s="118">
        <f t="shared" si="125"/>
        <v>-5.4484993100901971</v>
      </c>
      <c r="AW99" s="118">
        <f t="shared" si="126"/>
        <v>0</v>
      </c>
      <c r="AX99" s="118">
        <f t="shared" si="127"/>
        <v>-0.77911294449617841</v>
      </c>
      <c r="AY99" s="150">
        <f t="shared" si="128"/>
        <v>-6.2276122545863757</v>
      </c>
      <c r="AZ99" s="116">
        <v>401236</v>
      </c>
      <c r="BA99" s="152">
        <f t="shared" si="129"/>
        <v>-2498.7422305812188</v>
      </c>
      <c r="BB99" s="116">
        <v>557661.46200000006</v>
      </c>
      <c r="BC99" s="201">
        <f t="shared" si="130"/>
        <v>560160.20423058129</v>
      </c>
      <c r="BD99" s="117">
        <f t="shared" si="131"/>
        <v>1396.0866029732658</v>
      </c>
      <c r="BF99" s="201">
        <v>13953.625</v>
      </c>
      <c r="BG99" s="116">
        <v>8338</v>
      </c>
      <c r="BI99" s="151">
        <f t="shared" si="132"/>
        <v>4184881.2320000003</v>
      </c>
      <c r="BJ99" s="204">
        <f t="shared" si="133"/>
        <v>4198084.1201989241</v>
      </c>
      <c r="BK99" s="116">
        <f t="shared" si="134"/>
        <v>-13202.888198923521</v>
      </c>
      <c r="BL99" s="153"/>
      <c r="BM99" s="151">
        <v>4184881.2320000003</v>
      </c>
      <c r="BN99" s="154">
        <f t="shared" si="135"/>
        <v>0</v>
      </c>
      <c r="BO99" s="155">
        <v>8163.8218929289742</v>
      </c>
      <c r="BP99" s="155">
        <v>8189.5779471041978</v>
      </c>
      <c r="BQ99" s="229">
        <v>512613</v>
      </c>
      <c r="BR99" s="229">
        <f t="shared" si="137"/>
        <v>88762.731894228942</v>
      </c>
      <c r="BS99" s="29">
        <f t="shared" si="149"/>
        <v>6.5544155907908408E-3</v>
      </c>
    </row>
    <row r="100" spans="1:71" s="82" customFormat="1" x14ac:dyDescent="0.3">
      <c r="A100" s="120">
        <v>2012</v>
      </c>
      <c r="B100" s="111">
        <v>9</v>
      </c>
      <c r="C100" s="110">
        <f t="shared" ref="C100:D100" si="162">C88</f>
        <v>278.21093356333773</v>
      </c>
      <c r="D100" s="110">
        <f t="shared" si="162"/>
        <v>329.73144935858772</v>
      </c>
      <c r="E100" s="111"/>
      <c r="F100" s="110">
        <v>274.50677348457691</v>
      </c>
      <c r="G100" s="112">
        <v>322.40717165394568</v>
      </c>
      <c r="H100" s="121"/>
      <c r="I100" s="113">
        <f t="shared" si="113"/>
        <v>-299.20053519251644</v>
      </c>
      <c r="J100" s="113">
        <f t="shared" si="114"/>
        <v>-1034.8953241740924</v>
      </c>
      <c r="K100" s="114">
        <f t="shared" si="115"/>
        <v>-1334.0958593666087</v>
      </c>
      <c r="L100" s="115">
        <v>3389</v>
      </c>
      <c r="M100" s="115">
        <f t="shared" si="116"/>
        <v>-4521.2508673934371</v>
      </c>
      <c r="N100" s="116">
        <v>1337985.2220000001</v>
      </c>
      <c r="O100" s="206">
        <f t="shared" si="158"/>
        <v>1342506.4728673934</v>
      </c>
      <c r="P100" s="117">
        <f t="shared" si="110"/>
        <v>396136.46292929869</v>
      </c>
      <c r="Q100" s="111"/>
      <c r="R100" s="120">
        <v>2012</v>
      </c>
      <c r="S100" s="111">
        <v>9</v>
      </c>
      <c r="T100" s="148">
        <f t="shared" si="117"/>
        <v>278.21093356333773</v>
      </c>
      <c r="U100" s="149">
        <f t="shared" si="117"/>
        <v>329.73144935858772</v>
      </c>
      <c r="W100" s="149"/>
      <c r="X100" s="149">
        <f t="shared" si="141"/>
        <v>274.50677348457691</v>
      </c>
      <c r="Y100" s="149">
        <f t="shared" si="142"/>
        <v>322.40717165394568</v>
      </c>
      <c r="AC100" s="150">
        <f t="shared" si="118"/>
        <v>-33.614397479458944</v>
      </c>
      <c r="AD100" s="150">
        <f t="shared" si="119"/>
        <v>-64.95304066353313</v>
      </c>
      <c r="AE100" s="150">
        <f t="shared" si="91"/>
        <v>-98.567438142992074</v>
      </c>
      <c r="AF100" s="116">
        <v>99732</v>
      </c>
      <c r="AG100" s="116">
        <f t="shared" si="120"/>
        <v>-9830.3277408768845</v>
      </c>
      <c r="AH100" s="116">
        <v>2257796.7609999999</v>
      </c>
      <c r="AI100" s="204">
        <f t="shared" si="121"/>
        <v>2267627.0887408769</v>
      </c>
      <c r="AJ100" s="117">
        <f t="shared" si="122"/>
        <v>22737.206601099715</v>
      </c>
      <c r="AK100" s="118"/>
      <c r="AL100" s="120">
        <v>2012</v>
      </c>
      <c r="AM100" s="111">
        <v>9</v>
      </c>
      <c r="AN100" s="149">
        <f t="shared" si="123"/>
        <v>278.21093356333773</v>
      </c>
      <c r="AO100" s="149">
        <f t="shared" si="159"/>
        <v>0</v>
      </c>
      <c r="AP100" s="149">
        <f t="shared" si="124"/>
        <v>329.73144935858772</v>
      </c>
      <c r="AR100" s="149">
        <f t="shared" si="111"/>
        <v>274.50677348457691</v>
      </c>
      <c r="AS100" s="149">
        <v>0</v>
      </c>
      <c r="AT100" s="149">
        <f t="shared" si="112"/>
        <v>322.40717165394568</v>
      </c>
      <c r="AV100" s="118">
        <f t="shared" si="125"/>
        <v>-2.7555090682594949</v>
      </c>
      <c r="AW100" s="118">
        <f t="shared" si="126"/>
        <v>0</v>
      </c>
      <c r="AX100" s="118">
        <f t="shared" si="127"/>
        <v>-3.7866883213619995</v>
      </c>
      <c r="AY100" s="150">
        <f t="shared" si="128"/>
        <v>-6.542197389621494</v>
      </c>
      <c r="AZ100" s="116">
        <v>401430</v>
      </c>
      <c r="BA100" s="152">
        <f t="shared" si="129"/>
        <v>-2626.2342981157562</v>
      </c>
      <c r="BB100" s="116">
        <v>537502.30700000003</v>
      </c>
      <c r="BC100" s="201">
        <f t="shared" si="130"/>
        <v>540128.54129811574</v>
      </c>
      <c r="BD100" s="117">
        <f t="shared" si="131"/>
        <v>1345.5111508808902</v>
      </c>
      <c r="BF100" s="201">
        <v>13929.972</v>
      </c>
      <c r="BG100" s="116">
        <v>8336</v>
      </c>
      <c r="BI100" s="151">
        <f t="shared" si="132"/>
        <v>4147214.2620000001</v>
      </c>
      <c r="BJ100" s="204">
        <f t="shared" si="133"/>
        <v>4164192.074906386</v>
      </c>
      <c r="BK100" s="116">
        <f t="shared" si="134"/>
        <v>-16977.812906386076</v>
      </c>
      <c r="BL100" s="153"/>
      <c r="BM100" s="151">
        <v>4147214.2620000001</v>
      </c>
      <c r="BN100" s="154">
        <f t="shared" si="135"/>
        <v>0</v>
      </c>
      <c r="BO100" s="155">
        <v>8086.0194584772089</v>
      </c>
      <c r="BP100" s="155">
        <v>8119.1219019128694</v>
      </c>
      <c r="BQ100" s="229">
        <v>512887</v>
      </c>
      <c r="BR100" s="229">
        <f t="shared" si="137"/>
        <v>88339.735332206707</v>
      </c>
      <c r="BS100" s="29">
        <f t="shared" si="149"/>
        <v>7.790977792274667E-3</v>
      </c>
    </row>
    <row r="101" spans="1:71" s="82" customFormat="1" x14ac:dyDescent="0.3">
      <c r="A101" s="120">
        <v>2012</v>
      </c>
      <c r="B101" s="111">
        <v>10</v>
      </c>
      <c r="C101" s="110">
        <f t="shared" ref="C101:D101" si="163">C89</f>
        <v>198.83661390818892</v>
      </c>
      <c r="D101" s="110">
        <f t="shared" si="163"/>
        <v>278.21093356333773</v>
      </c>
      <c r="E101" s="111"/>
      <c r="F101" s="110">
        <v>198.7182652930268</v>
      </c>
      <c r="G101" s="112">
        <v>274.50677348457691</v>
      </c>
      <c r="H101" s="121"/>
      <c r="I101" s="113">
        <f t="shared" si="113"/>
        <v>-9.5595136934916951</v>
      </c>
      <c r="J101" s="113">
        <f t="shared" si="114"/>
        <v>-523.38511728908577</v>
      </c>
      <c r="K101" s="114">
        <f t="shared" si="115"/>
        <v>-532.94463098257745</v>
      </c>
      <c r="L101" s="115">
        <v>3355</v>
      </c>
      <c r="M101" s="115">
        <f t="shared" si="116"/>
        <v>-1788.0292369465474</v>
      </c>
      <c r="N101" s="116">
        <v>1316916.798</v>
      </c>
      <c r="O101" s="206">
        <f t="shared" si="158"/>
        <v>1318704.8272369464</v>
      </c>
      <c r="P101" s="117">
        <f t="shared" si="110"/>
        <v>393056.58039849374</v>
      </c>
      <c r="Q101" s="111"/>
      <c r="R101" s="120">
        <v>2012</v>
      </c>
      <c r="S101" s="111">
        <v>10</v>
      </c>
      <c r="T101" s="148">
        <f t="shared" si="117"/>
        <v>198.83661390818892</v>
      </c>
      <c r="U101" s="149">
        <f t="shared" si="117"/>
        <v>278.21093356333773</v>
      </c>
      <c r="W101" s="149"/>
      <c r="X101" s="149">
        <f t="shared" si="141"/>
        <v>198.7182652930268</v>
      </c>
      <c r="Y101" s="149">
        <f t="shared" si="142"/>
        <v>274.50677348457691</v>
      </c>
      <c r="AC101" s="150">
        <f t="shared" si="118"/>
        <v>-1.0739863576667747</v>
      </c>
      <c r="AD101" s="150">
        <f t="shared" si="119"/>
        <v>-32.849172290054</v>
      </c>
      <c r="AE101" s="150">
        <f t="shared" si="91"/>
        <v>-33.923158647720776</v>
      </c>
      <c r="AF101" s="116">
        <v>99715</v>
      </c>
      <c r="AG101" s="116">
        <f t="shared" si="120"/>
        <v>-3382.6477645574769</v>
      </c>
      <c r="AH101" s="116">
        <v>2189313.1639999999</v>
      </c>
      <c r="AI101" s="204">
        <f t="shared" si="121"/>
        <v>2192695.8117645574</v>
      </c>
      <c r="AJ101" s="117">
        <f t="shared" si="122"/>
        <v>21989.628559038836</v>
      </c>
      <c r="AK101" s="118"/>
      <c r="AL101" s="120">
        <v>2012</v>
      </c>
      <c r="AM101" s="111">
        <v>10</v>
      </c>
      <c r="AN101" s="149">
        <f t="shared" si="123"/>
        <v>198.83661390818892</v>
      </c>
      <c r="AO101" s="149">
        <f t="shared" si="159"/>
        <v>3.8389772083761713</v>
      </c>
      <c r="AP101" s="149">
        <f t="shared" si="124"/>
        <v>278.21093356333773</v>
      </c>
      <c r="AR101" s="149">
        <f t="shared" si="111"/>
        <v>198.7182652930268</v>
      </c>
      <c r="AS101" s="149">
        <v>10.471373930596073</v>
      </c>
      <c r="AT101" s="149">
        <f t="shared" si="112"/>
        <v>274.50677348457691</v>
      </c>
      <c r="AV101" s="118">
        <f t="shared" si="125"/>
        <v>-8.8039035938282051E-2</v>
      </c>
      <c r="AW101" s="118">
        <f t="shared" si="126"/>
        <v>1.709828109531367</v>
      </c>
      <c r="AX101" s="118">
        <f t="shared" si="127"/>
        <v>-1.9150693455832668</v>
      </c>
      <c r="AY101" s="150">
        <f t="shared" si="128"/>
        <v>-0.29328027199018192</v>
      </c>
      <c r="AZ101" s="116">
        <v>401582</v>
      </c>
      <c r="BA101" s="152">
        <f t="shared" si="129"/>
        <v>-117.77607818636123</v>
      </c>
      <c r="BB101" s="116">
        <v>513587.43400000001</v>
      </c>
      <c r="BC101" s="201">
        <f t="shared" si="130"/>
        <v>513705.21007818636</v>
      </c>
      <c r="BD101" s="117">
        <f t="shared" si="131"/>
        <v>1279.2037742682348</v>
      </c>
      <c r="BF101" s="201">
        <v>14002.778</v>
      </c>
      <c r="BG101" s="116">
        <v>8328</v>
      </c>
      <c r="BI101" s="151">
        <f t="shared" si="132"/>
        <v>4033820.1740000001</v>
      </c>
      <c r="BJ101" s="204">
        <f t="shared" si="133"/>
        <v>4039108.6270796899</v>
      </c>
      <c r="BK101" s="116">
        <f t="shared" si="134"/>
        <v>-5288.4530796903855</v>
      </c>
      <c r="BL101" s="153"/>
      <c r="BM101" s="151">
        <v>4033820.1740000001</v>
      </c>
      <c r="BN101" s="154">
        <f t="shared" si="135"/>
        <v>0</v>
      </c>
      <c r="BO101" s="155">
        <v>7863.503789621428</v>
      </c>
      <c r="BP101" s="155">
        <v>7873.8130669415759</v>
      </c>
      <c r="BQ101" s="229">
        <v>512980</v>
      </c>
      <c r="BR101" s="229">
        <f t="shared" si="137"/>
        <v>88517.238992174869</v>
      </c>
      <c r="BS101" s="29">
        <f t="shared" si="149"/>
        <v>7.6193132600408386E-3</v>
      </c>
    </row>
    <row r="102" spans="1:71" s="82" customFormat="1" x14ac:dyDescent="0.3">
      <c r="A102" s="120">
        <v>2012</v>
      </c>
      <c r="B102" s="111">
        <v>11</v>
      </c>
      <c r="C102" s="110">
        <f t="shared" ref="C102:D102" si="164">C90</f>
        <v>75.667245198869992</v>
      </c>
      <c r="D102" s="110">
        <f t="shared" si="164"/>
        <v>198.83661390818892</v>
      </c>
      <c r="E102" s="111"/>
      <c r="F102" s="110">
        <v>39.051797399730034</v>
      </c>
      <c r="G102" s="112">
        <v>198.7182652930268</v>
      </c>
      <c r="H102" s="121"/>
      <c r="I102" s="113">
        <f t="shared" si="113"/>
        <v>-2957.5831888672847</v>
      </c>
      <c r="J102" s="113">
        <f t="shared" si="114"/>
        <v>-16.722253496222738</v>
      </c>
      <c r="K102" s="114">
        <f t="shared" si="115"/>
        <v>-2974.3054423635076</v>
      </c>
      <c r="L102" s="115">
        <v>3328</v>
      </c>
      <c r="M102" s="115">
        <f t="shared" si="116"/>
        <v>-9898.4885121857533</v>
      </c>
      <c r="N102" s="116">
        <v>1157122.7080000001</v>
      </c>
      <c r="O102" s="206">
        <f t="shared" si="158"/>
        <v>1167021.196512186</v>
      </c>
      <c r="P102" s="117">
        <f t="shared" si="110"/>
        <v>350667.42683659436</v>
      </c>
      <c r="Q102" s="111"/>
      <c r="R102" s="120">
        <v>2012</v>
      </c>
      <c r="S102" s="111">
        <v>11</v>
      </c>
      <c r="T102" s="148">
        <f t="shared" si="117"/>
        <v>75.667245198869992</v>
      </c>
      <c r="U102" s="149">
        <f t="shared" si="117"/>
        <v>198.83661390818892</v>
      </c>
      <c r="W102" s="149"/>
      <c r="X102" s="149">
        <f t="shared" si="141"/>
        <v>39.051797399730034</v>
      </c>
      <c r="Y102" s="149">
        <f t="shared" si="142"/>
        <v>198.7182652930268</v>
      </c>
      <c r="AC102" s="150">
        <f t="shared" si="118"/>
        <v>-332.27673481660673</v>
      </c>
      <c r="AD102" s="150">
        <f t="shared" si="119"/>
        <v>-1.0495372681221506</v>
      </c>
      <c r="AE102" s="150">
        <f t="shared" si="91"/>
        <v>-333.32627208472888</v>
      </c>
      <c r="AF102" s="116">
        <v>99617</v>
      </c>
      <c r="AG102" s="116">
        <f t="shared" si="120"/>
        <v>-33204.963246264437</v>
      </c>
      <c r="AH102" s="116">
        <v>1924466.75</v>
      </c>
      <c r="AI102" s="204">
        <f t="shared" si="121"/>
        <v>1957671.7132462645</v>
      </c>
      <c r="AJ102" s="117">
        <f t="shared" si="122"/>
        <v>19651.984232071478</v>
      </c>
      <c r="AK102" s="118"/>
      <c r="AL102" s="120">
        <v>2012</v>
      </c>
      <c r="AM102" s="111">
        <v>11</v>
      </c>
      <c r="AN102" s="149">
        <f t="shared" si="123"/>
        <v>75.667245198869992</v>
      </c>
      <c r="AO102" s="149">
        <f t="shared" si="159"/>
        <v>28.935219572893278</v>
      </c>
      <c r="AP102" s="149">
        <f t="shared" si="124"/>
        <v>198.83661390818892</v>
      </c>
      <c r="AR102" s="149">
        <f t="shared" si="111"/>
        <v>39.051797399730034</v>
      </c>
      <c r="AS102" s="149">
        <v>47.713830410175234</v>
      </c>
      <c r="AT102" s="149">
        <f t="shared" si="112"/>
        <v>198.7182652930268</v>
      </c>
      <c r="AV102" s="118">
        <f t="shared" si="125"/>
        <v>-27.238077270857353</v>
      </c>
      <c r="AW102" s="118">
        <f t="shared" si="126"/>
        <v>4.8411152125393739</v>
      </c>
      <c r="AX102" s="118">
        <f t="shared" si="127"/>
        <v>-6.1186827828733477E-2</v>
      </c>
      <c r="AY102" s="150">
        <f t="shared" si="128"/>
        <v>-22.458148886146713</v>
      </c>
      <c r="AZ102" s="116">
        <v>401884</v>
      </c>
      <c r="BA102" s="152">
        <f t="shared" si="129"/>
        <v>-9025.5707069601867</v>
      </c>
      <c r="BB102" s="116">
        <v>441098.31199999998</v>
      </c>
      <c r="BC102" s="201">
        <f t="shared" si="130"/>
        <v>450123.88270696014</v>
      </c>
      <c r="BD102" s="117">
        <f t="shared" si="131"/>
        <v>1120.0343450024388</v>
      </c>
      <c r="BF102" s="201">
        <v>13979.968000000001</v>
      </c>
      <c r="BG102" s="116">
        <v>8333</v>
      </c>
      <c r="BI102" s="151">
        <f t="shared" si="132"/>
        <v>3536667.7379999999</v>
      </c>
      <c r="BJ102" s="204">
        <f t="shared" si="133"/>
        <v>3588796.7604654105</v>
      </c>
      <c r="BK102" s="116">
        <f t="shared" si="134"/>
        <v>-52129.022465410373</v>
      </c>
      <c r="BL102" s="153"/>
      <c r="BM102" s="151">
        <v>3536667.7380000004</v>
      </c>
      <c r="BN102" s="154">
        <f t="shared" si="135"/>
        <v>0</v>
      </c>
      <c r="BO102" s="155">
        <v>6891.9127643901929</v>
      </c>
      <c r="BP102" s="155">
        <v>6993.4967134460667</v>
      </c>
      <c r="BQ102" s="229">
        <v>513162</v>
      </c>
      <c r="BR102" s="229">
        <f t="shared" si="137"/>
        <v>88578.223213567326</v>
      </c>
      <c r="BS102" s="29">
        <f t="shared" si="149"/>
        <v>7.3812038429375004E-3</v>
      </c>
    </row>
    <row r="103" spans="1:71" s="82" customFormat="1" x14ac:dyDescent="0.3">
      <c r="A103" s="120">
        <v>2012</v>
      </c>
      <c r="B103" s="111">
        <v>12</v>
      </c>
      <c r="C103" s="110">
        <f t="shared" ref="C103:D103" si="165">C91</f>
        <v>42.449672857488302</v>
      </c>
      <c r="D103" s="110">
        <f t="shared" si="165"/>
        <v>75.667245198869992</v>
      </c>
      <c r="E103" s="111"/>
      <c r="F103" s="110">
        <v>52.002480932841181</v>
      </c>
      <c r="G103" s="112">
        <v>39.051797399730034</v>
      </c>
      <c r="H103" s="121"/>
      <c r="I103" s="113">
        <f t="shared" si="113"/>
        <v>771.62034792328666</v>
      </c>
      <c r="J103" s="113">
        <f t="shared" si="114"/>
        <v>-5173.6372169305178</v>
      </c>
      <c r="K103" s="114">
        <f t="shared" si="115"/>
        <v>-4402.0168690072314</v>
      </c>
      <c r="L103" s="115">
        <v>3328</v>
      </c>
      <c r="M103" s="115">
        <f t="shared" si="116"/>
        <v>-14649.912140056067</v>
      </c>
      <c r="N103" s="116">
        <v>1133644.693</v>
      </c>
      <c r="O103" s="206">
        <f t="shared" si="158"/>
        <v>1148294.605140056</v>
      </c>
      <c r="P103" s="117">
        <f t="shared" si="110"/>
        <v>345040.44625602645</v>
      </c>
      <c r="Q103" s="111"/>
      <c r="R103" s="120">
        <v>2012</v>
      </c>
      <c r="S103" s="111">
        <v>12</v>
      </c>
      <c r="T103" s="148">
        <f t="shared" si="117"/>
        <v>42.449672857488302</v>
      </c>
      <c r="U103" s="149">
        <f t="shared" si="117"/>
        <v>75.667245198869992</v>
      </c>
      <c r="W103" s="149"/>
      <c r="X103" s="149">
        <f t="shared" si="141"/>
        <v>52.002480932841181</v>
      </c>
      <c r="Y103" s="149">
        <f t="shared" si="142"/>
        <v>39.051797399730034</v>
      </c>
      <c r="AC103" s="150">
        <f t="shared" si="118"/>
        <v>86.689527682972212</v>
      </c>
      <c r="AD103" s="150">
        <f t="shared" si="119"/>
        <v>-324.71251988488677</v>
      </c>
      <c r="AE103" s="150">
        <f t="shared" si="91"/>
        <v>-238.02299220191458</v>
      </c>
      <c r="AF103" s="116">
        <v>99620</v>
      </c>
      <c r="AG103" s="116">
        <f t="shared" si="120"/>
        <v>-23711.850483154729</v>
      </c>
      <c r="AH103" s="116">
        <v>1857222.3119999999</v>
      </c>
      <c r="AI103" s="204">
        <f t="shared" si="121"/>
        <v>1880934.1624831546</v>
      </c>
      <c r="AJ103" s="117">
        <f t="shared" si="122"/>
        <v>18881.089765942124</v>
      </c>
      <c r="AK103" s="118"/>
      <c r="AL103" s="120">
        <v>2012</v>
      </c>
      <c r="AM103" s="111">
        <v>12</v>
      </c>
      <c r="AN103" s="149">
        <f t="shared" si="123"/>
        <v>42.449672857488302</v>
      </c>
      <c r="AO103" s="149">
        <f t="shared" si="159"/>
        <v>82.304422731853208</v>
      </c>
      <c r="AP103" s="149">
        <f t="shared" si="124"/>
        <v>75.667245198869992</v>
      </c>
      <c r="AR103" s="149">
        <f t="shared" si="111"/>
        <v>52.002480932841181</v>
      </c>
      <c r="AS103" s="149">
        <v>54.819173587635369</v>
      </c>
      <c r="AT103" s="149">
        <f t="shared" si="112"/>
        <v>39.051797399730034</v>
      </c>
      <c r="AV103" s="118">
        <f t="shared" si="125"/>
        <v>7.1062936588267949</v>
      </c>
      <c r="AW103" s="118">
        <f t="shared" si="126"/>
        <v>-7.0856816249868562</v>
      </c>
      <c r="AX103" s="118">
        <f t="shared" si="127"/>
        <v>-18.93037022265931</v>
      </c>
      <c r="AY103" s="150">
        <f t="shared" si="128"/>
        <v>-18.909758188819371</v>
      </c>
      <c r="AZ103" s="116">
        <v>402147</v>
      </c>
      <c r="BA103" s="152">
        <f t="shared" si="129"/>
        <v>-7604.5025263591433</v>
      </c>
      <c r="BB103" s="116">
        <v>421129.56800000003</v>
      </c>
      <c r="BC103" s="201">
        <f t="shared" si="130"/>
        <v>428734.0705263592</v>
      </c>
      <c r="BD103" s="117">
        <f t="shared" si="131"/>
        <v>1066.1128157772137</v>
      </c>
      <c r="BF103" s="201">
        <v>14061.222</v>
      </c>
      <c r="BG103" s="116">
        <v>8343</v>
      </c>
      <c r="BI103" s="151">
        <f t="shared" si="132"/>
        <v>3426057.7949999999</v>
      </c>
      <c r="BJ103" s="204">
        <f t="shared" si="133"/>
        <v>3472024.0601495695</v>
      </c>
      <c r="BK103" s="116">
        <f t="shared" si="134"/>
        <v>-45966.265149569939</v>
      </c>
      <c r="BL103" s="153"/>
      <c r="BM103" s="151">
        <v>3426057.7950000004</v>
      </c>
      <c r="BN103" s="154">
        <f t="shared" si="135"/>
        <v>0</v>
      </c>
      <c r="BO103" s="155">
        <v>6672.7780082502659</v>
      </c>
      <c r="BP103" s="155">
        <v>6762.304426531673</v>
      </c>
      <c r="BQ103" s="229">
        <v>513438</v>
      </c>
      <c r="BR103" s="229">
        <f t="shared" si="137"/>
        <v>88458.135730696871</v>
      </c>
      <c r="BS103" s="29">
        <f t="shared" si="149"/>
        <v>7.7509033561078411E-3</v>
      </c>
    </row>
    <row r="104" spans="1:71" s="82" customFormat="1" x14ac:dyDescent="0.3">
      <c r="A104" s="120">
        <v>2013</v>
      </c>
      <c r="B104" s="111">
        <v>1</v>
      </c>
      <c r="C104" s="110">
        <f t="shared" ref="C104:D104" si="166">C92</f>
        <v>26.872581391315055</v>
      </c>
      <c r="D104" s="110">
        <f t="shared" si="166"/>
        <v>42.449672857488302</v>
      </c>
      <c r="E104" s="111"/>
      <c r="F104" s="110">
        <v>50.538702541757459</v>
      </c>
      <c r="G104" s="112">
        <v>52.002480932841181</v>
      </c>
      <c r="H104" s="121"/>
      <c r="I104" s="113">
        <f t="shared" si="113"/>
        <v>1911.6117995937498</v>
      </c>
      <c r="J104" s="113">
        <f t="shared" si="114"/>
        <v>1349.7790237594993</v>
      </c>
      <c r="K104" s="114">
        <f t="shared" si="115"/>
        <v>3261.3908233532493</v>
      </c>
      <c r="L104" s="115">
        <v>3328</v>
      </c>
      <c r="M104" s="115">
        <f t="shared" si="116"/>
        <v>10853.908660119614</v>
      </c>
      <c r="N104" s="116">
        <v>1167695.638</v>
      </c>
      <c r="O104" s="206">
        <f t="shared" si="158"/>
        <v>1156841.7293398804</v>
      </c>
      <c r="P104" s="117">
        <f t="shared" si="110"/>
        <v>347608.69271030062</v>
      </c>
      <c r="Q104" s="111"/>
      <c r="R104" s="120">
        <v>2013</v>
      </c>
      <c r="S104" s="111">
        <v>1</v>
      </c>
      <c r="T104" s="148">
        <f t="shared" si="117"/>
        <v>26.872581391315055</v>
      </c>
      <c r="U104" s="149">
        <f t="shared" si="117"/>
        <v>42.449672857488302</v>
      </c>
      <c r="W104" s="149"/>
      <c r="X104" s="149">
        <f t="shared" si="141"/>
        <v>50.538702541757459</v>
      </c>
      <c r="Y104" s="149">
        <f t="shared" si="142"/>
        <v>52.002480932841181</v>
      </c>
      <c r="AC104" s="150">
        <f t="shared" si="118"/>
        <v>214.76458528599355</v>
      </c>
      <c r="AD104" s="150">
        <f t="shared" si="119"/>
        <v>84.716057526883176</v>
      </c>
      <c r="AE104" s="150">
        <f t="shared" si="91"/>
        <v>299.48064281287674</v>
      </c>
      <c r="AF104" s="116">
        <v>99238</v>
      </c>
      <c r="AG104" s="116">
        <f t="shared" si="120"/>
        <v>29719.860031464261</v>
      </c>
      <c r="AH104" s="116">
        <v>1916584.794</v>
      </c>
      <c r="AI104" s="204">
        <f t="shared" si="121"/>
        <v>1886864.9339685356</v>
      </c>
      <c r="AJ104" s="117">
        <f t="shared" si="122"/>
        <v>19013.532457007757</v>
      </c>
      <c r="AK104" s="118"/>
      <c r="AL104" s="120">
        <v>2013</v>
      </c>
      <c r="AM104" s="111">
        <v>1</v>
      </c>
      <c r="AN104" s="149">
        <f t="shared" si="123"/>
        <v>26.872581391315055</v>
      </c>
      <c r="AO104" s="149">
        <f t="shared" si="159"/>
        <v>123.83441885147447</v>
      </c>
      <c r="AP104" s="149">
        <f t="shared" si="124"/>
        <v>42.449672857488302</v>
      </c>
      <c r="AR104" s="149">
        <f t="shared" si="111"/>
        <v>50.538702541757459</v>
      </c>
      <c r="AS104" s="149">
        <v>27.379271598918198</v>
      </c>
      <c r="AT104" s="149">
        <f t="shared" si="112"/>
        <v>52.002480932841181</v>
      </c>
      <c r="AV104" s="118">
        <f t="shared" si="125"/>
        <v>17.605127762833558</v>
      </c>
      <c r="AW104" s="118">
        <f t="shared" si="126"/>
        <v>-24.866082200554441</v>
      </c>
      <c r="AX104" s="118">
        <f t="shared" si="127"/>
        <v>4.938849704213836</v>
      </c>
      <c r="AY104" s="150">
        <f t="shared" si="128"/>
        <v>-2.3221047335070475</v>
      </c>
      <c r="AZ104" s="116">
        <v>402950</v>
      </c>
      <c r="BA104" s="152">
        <f t="shared" si="129"/>
        <v>-935.69210236666481</v>
      </c>
      <c r="BB104" s="116">
        <v>436704.28600000002</v>
      </c>
      <c r="BC104" s="201">
        <f t="shared" si="130"/>
        <v>437639.97810236667</v>
      </c>
      <c r="BD104" s="117">
        <f t="shared" si="131"/>
        <v>1086.0900312752617</v>
      </c>
      <c r="BF104" s="201">
        <v>13838.001</v>
      </c>
      <c r="BG104" s="116">
        <v>8332</v>
      </c>
      <c r="BI104" s="151">
        <f t="shared" si="132"/>
        <v>3534822.7190000005</v>
      </c>
      <c r="BJ104" s="204">
        <f t="shared" si="133"/>
        <v>3495184.6424107826</v>
      </c>
      <c r="BK104" s="116">
        <f t="shared" si="134"/>
        <v>39638.076589217206</v>
      </c>
      <c r="BL104" s="153"/>
      <c r="BM104" s="151">
        <v>3534822.719</v>
      </c>
      <c r="BN104" s="154">
        <f t="shared" si="135"/>
        <v>0</v>
      </c>
      <c r="BO104" s="155">
        <v>6879.1212946240921</v>
      </c>
      <c r="BP104" s="155">
        <v>6801.9816023625326</v>
      </c>
      <c r="BQ104" s="229">
        <v>513848</v>
      </c>
      <c r="BR104" s="229">
        <f t="shared" si="137"/>
        <v>88317.35523399814</v>
      </c>
      <c r="BS104" s="29">
        <f t="shared" si="149"/>
        <v>7.5036125963441336E-3</v>
      </c>
    </row>
    <row r="105" spans="1:71" s="82" customFormat="1" x14ac:dyDescent="0.3">
      <c r="A105" s="120">
        <v>2013</v>
      </c>
      <c r="B105" s="111">
        <v>2</v>
      </c>
      <c r="C105" s="110">
        <f t="shared" ref="C105:D105" si="167">C93</f>
        <v>34.723950066840629</v>
      </c>
      <c r="D105" s="110">
        <f t="shared" si="167"/>
        <v>26.872581391315055</v>
      </c>
      <c r="E105" s="111"/>
      <c r="F105" s="110">
        <v>44.995401174839188</v>
      </c>
      <c r="G105" s="112">
        <v>50.538702541757459</v>
      </c>
      <c r="H105" s="121"/>
      <c r="I105" s="113">
        <f t="shared" si="113"/>
        <v>829.66815779328886</v>
      </c>
      <c r="J105" s="113">
        <f t="shared" si="114"/>
        <v>3343.9417656716801</v>
      </c>
      <c r="K105" s="114">
        <f t="shared" si="115"/>
        <v>4173.6099234649691</v>
      </c>
      <c r="L105" s="115">
        <v>3320</v>
      </c>
      <c r="M105" s="115">
        <f t="shared" si="116"/>
        <v>13856.384945903697</v>
      </c>
      <c r="N105" s="116">
        <v>1102833.973</v>
      </c>
      <c r="O105" s="206">
        <f t="shared" si="158"/>
        <v>1088977.5880540963</v>
      </c>
      <c r="P105" s="117">
        <f t="shared" si="110"/>
        <v>328005.29760665551</v>
      </c>
      <c r="Q105" s="111"/>
      <c r="R105" s="120">
        <v>2013</v>
      </c>
      <c r="S105" s="111">
        <v>2</v>
      </c>
      <c r="T105" s="148">
        <f t="shared" si="117"/>
        <v>34.723950066840629</v>
      </c>
      <c r="U105" s="149">
        <f t="shared" si="117"/>
        <v>26.872581391315055</v>
      </c>
      <c r="W105" s="149"/>
      <c r="X105" s="149">
        <f t="shared" si="141"/>
        <v>44.995401174839188</v>
      </c>
      <c r="Y105" s="149">
        <f t="shared" si="142"/>
        <v>50.538702541757459</v>
      </c>
      <c r="AC105" s="150">
        <f t="shared" si="118"/>
        <v>93.211047280277796</v>
      </c>
      <c r="AD105" s="150">
        <f t="shared" si="119"/>
        <v>209.87551147310208</v>
      </c>
      <c r="AE105" s="150">
        <f t="shared" si="91"/>
        <v>303.0865587533799</v>
      </c>
      <c r="AF105" s="116">
        <v>98937</v>
      </c>
      <c r="AG105" s="116">
        <f t="shared" si="120"/>
        <v>29986.474863383148</v>
      </c>
      <c r="AH105" s="116">
        <v>1812622.4080000001</v>
      </c>
      <c r="AI105" s="204">
        <f t="shared" si="121"/>
        <v>1782635.9331366168</v>
      </c>
      <c r="AJ105" s="117">
        <f t="shared" si="122"/>
        <v>18017.88949671626</v>
      </c>
      <c r="AK105" s="118"/>
      <c r="AL105" s="120">
        <v>2013</v>
      </c>
      <c r="AM105" s="111">
        <v>2</v>
      </c>
      <c r="AN105" s="149">
        <f t="shared" si="123"/>
        <v>34.723950066840629</v>
      </c>
      <c r="AO105" s="149">
        <f t="shared" si="159"/>
        <v>77.741832906544204</v>
      </c>
      <c r="AP105" s="149">
        <f t="shared" si="124"/>
        <v>26.872581391315055</v>
      </c>
      <c r="AR105" s="149">
        <f t="shared" si="111"/>
        <v>44.995401174839188</v>
      </c>
      <c r="AS105" s="149">
        <v>63.684884505272507</v>
      </c>
      <c r="AT105" s="149">
        <f t="shared" si="112"/>
        <v>50.538702541757459</v>
      </c>
      <c r="AV105" s="118">
        <f t="shared" si="125"/>
        <v>7.640889181480107</v>
      </c>
      <c r="AW105" s="118">
        <f t="shared" si="126"/>
        <v>-3.6238733171983286</v>
      </c>
      <c r="AX105" s="118">
        <f t="shared" si="127"/>
        <v>12.235503374690548</v>
      </c>
      <c r="AY105" s="150">
        <f t="shared" si="128"/>
        <v>16.252519238972326</v>
      </c>
      <c r="AZ105" s="116">
        <v>403255</v>
      </c>
      <c r="BA105" s="152">
        <f t="shared" si="129"/>
        <v>6553.9096457117848</v>
      </c>
      <c r="BB105" s="116">
        <v>417321.658</v>
      </c>
      <c r="BC105" s="201">
        <f t="shared" si="130"/>
        <v>410767.74835428823</v>
      </c>
      <c r="BD105" s="117">
        <f t="shared" si="131"/>
        <v>1018.6302670872977</v>
      </c>
      <c r="BF105" s="201">
        <v>13983.454</v>
      </c>
      <c r="BG105" s="116">
        <v>8339</v>
      </c>
      <c r="BI105" s="151">
        <f t="shared" si="132"/>
        <v>3346761.4929999998</v>
      </c>
      <c r="BJ105" s="204">
        <f t="shared" si="133"/>
        <v>3296364.7235450014</v>
      </c>
      <c r="BK105" s="116">
        <f t="shared" si="134"/>
        <v>50396.769454998634</v>
      </c>
      <c r="BL105" s="153"/>
      <c r="BM105" s="151">
        <v>3346761.4930000002</v>
      </c>
      <c r="BN105" s="154">
        <f t="shared" si="135"/>
        <v>0</v>
      </c>
      <c r="BO105" s="155">
        <v>6513.0971682452691</v>
      </c>
      <c r="BP105" s="155">
        <v>6415.0205478728303</v>
      </c>
      <c r="BQ105" s="229">
        <v>513851</v>
      </c>
      <c r="BR105" s="229">
        <f t="shared" si="137"/>
        <v>88329.095644171335</v>
      </c>
      <c r="BS105" s="29">
        <f t="shared" si="149"/>
        <v>7.0790355108096836E-3</v>
      </c>
    </row>
    <row r="106" spans="1:71" s="82" customFormat="1" x14ac:dyDescent="0.3">
      <c r="A106" s="120">
        <v>2013</v>
      </c>
      <c r="B106" s="111">
        <v>3</v>
      </c>
      <c r="C106" s="110">
        <f t="shared" ref="C106:D106" si="168">C94</f>
        <v>67.088827391532973</v>
      </c>
      <c r="D106" s="110">
        <f t="shared" si="168"/>
        <v>34.723950066840629</v>
      </c>
      <c r="E106" s="111"/>
      <c r="F106" s="110">
        <v>28.558939154600807</v>
      </c>
      <c r="G106" s="112">
        <v>44.995401174839188</v>
      </c>
      <c r="H106" s="121"/>
      <c r="I106" s="113">
        <f t="shared" si="113"/>
        <v>-3112.2205672208811</v>
      </c>
      <c r="J106" s="113">
        <f t="shared" si="114"/>
        <v>1451.3208199920402</v>
      </c>
      <c r="K106" s="114">
        <f t="shared" si="115"/>
        <v>-1660.8997472288409</v>
      </c>
      <c r="L106" s="115">
        <v>3324</v>
      </c>
      <c r="M106" s="115">
        <f t="shared" si="116"/>
        <v>-5520.8307597886669</v>
      </c>
      <c r="N106" s="116">
        <v>1053803.129</v>
      </c>
      <c r="O106" s="206">
        <f t="shared" si="158"/>
        <v>1059323.9597597886</v>
      </c>
      <c r="P106" s="117">
        <f t="shared" si="110"/>
        <v>318689.51857996045</v>
      </c>
      <c r="Q106" s="111"/>
      <c r="R106" s="120">
        <v>2013</v>
      </c>
      <c r="S106" s="111">
        <v>3</v>
      </c>
      <c r="T106" s="148">
        <f t="shared" si="117"/>
        <v>67.088827391532973</v>
      </c>
      <c r="U106" s="149">
        <f t="shared" si="117"/>
        <v>34.723950066840629</v>
      </c>
      <c r="W106" s="149"/>
      <c r="X106" s="149">
        <f t="shared" si="141"/>
        <v>28.558939154600807</v>
      </c>
      <c r="Y106" s="149">
        <f t="shared" si="142"/>
        <v>44.995401174839188</v>
      </c>
      <c r="AC106" s="150">
        <f t="shared" si="118"/>
        <v>-349.6498397738377</v>
      </c>
      <c r="AD106" s="150">
        <f t="shared" si="119"/>
        <v>91.089116005047586</v>
      </c>
      <c r="AE106" s="150">
        <f t="shared" si="91"/>
        <v>-258.56072376879013</v>
      </c>
      <c r="AF106" s="116">
        <v>99191</v>
      </c>
      <c r="AG106" s="116">
        <f t="shared" si="120"/>
        <v>-25646.896751350061</v>
      </c>
      <c r="AH106" s="116">
        <v>1726944.4539999999</v>
      </c>
      <c r="AI106" s="204">
        <f t="shared" si="121"/>
        <v>1752591.3507513499</v>
      </c>
      <c r="AJ106" s="117">
        <f t="shared" si="122"/>
        <v>17668.854540748154</v>
      </c>
      <c r="AK106" s="118"/>
      <c r="AL106" s="120">
        <v>2013</v>
      </c>
      <c r="AM106" s="111">
        <v>3</v>
      </c>
      <c r="AN106" s="149">
        <f t="shared" si="123"/>
        <v>67.088827391532973</v>
      </c>
      <c r="AO106" s="149">
        <f t="shared" si="159"/>
        <v>46.024503453365838</v>
      </c>
      <c r="AP106" s="149">
        <f t="shared" si="124"/>
        <v>34.723950066840629</v>
      </c>
      <c r="AR106" s="149">
        <f t="shared" si="111"/>
        <v>28.558939154600807</v>
      </c>
      <c r="AS106" s="149">
        <v>125.68850876612598</v>
      </c>
      <c r="AT106" s="149">
        <f t="shared" si="112"/>
        <v>44.995401174839188</v>
      </c>
      <c r="AV106" s="118">
        <f t="shared" si="125"/>
        <v>-28.66222144249474</v>
      </c>
      <c r="AW106" s="118">
        <f t="shared" si="126"/>
        <v>20.537335341427312</v>
      </c>
      <c r="AX106" s="118">
        <f t="shared" si="127"/>
        <v>5.3103917577357622</v>
      </c>
      <c r="AY106" s="150">
        <f t="shared" si="128"/>
        <v>-2.814494343331666</v>
      </c>
      <c r="AZ106" s="116">
        <v>403445</v>
      </c>
      <c r="BA106" s="152">
        <f t="shared" si="129"/>
        <v>-1135.4936703454439</v>
      </c>
      <c r="BB106" s="116">
        <v>398998.326</v>
      </c>
      <c r="BC106" s="201">
        <f t="shared" si="130"/>
        <v>400133.81967034546</v>
      </c>
      <c r="BD106" s="117">
        <f t="shared" si="131"/>
        <v>991.79273425211738</v>
      </c>
      <c r="BF106" s="201">
        <v>14055.822</v>
      </c>
      <c r="BG106" s="116">
        <v>8342</v>
      </c>
      <c r="BI106" s="151">
        <f t="shared" si="132"/>
        <v>3193801.7309999997</v>
      </c>
      <c r="BJ106" s="204">
        <f t="shared" si="133"/>
        <v>3226104.9521814841</v>
      </c>
      <c r="BK106" s="116">
        <f t="shared" si="134"/>
        <v>-32303.221181484172</v>
      </c>
      <c r="BL106" s="153"/>
      <c r="BM106" s="151">
        <v>3193801.7309999997</v>
      </c>
      <c r="BN106" s="154">
        <f t="shared" si="135"/>
        <v>0</v>
      </c>
      <c r="BO106" s="155">
        <v>6209.97338334286</v>
      </c>
      <c r="BP106" s="155">
        <v>6272.7832133289076</v>
      </c>
      <c r="BQ106" s="229">
        <v>514302</v>
      </c>
      <c r="BR106" s="229">
        <f t="shared" si="137"/>
        <v>87891.034844563415</v>
      </c>
      <c r="BS106" s="29">
        <f t="shared" si="149"/>
        <v>7.2463484279341461E-3</v>
      </c>
    </row>
    <row r="107" spans="1:71" s="82" customFormat="1" x14ac:dyDescent="0.3">
      <c r="A107" s="122">
        <v>2013</v>
      </c>
      <c r="B107" s="121">
        <v>4</v>
      </c>
      <c r="C107" s="110">
        <f t="shared" ref="C107:D107" si="169">C95</f>
        <v>117.42864691479581</v>
      </c>
      <c r="D107" s="110">
        <f t="shared" si="169"/>
        <v>67.088827391532973</v>
      </c>
      <c r="E107" s="121"/>
      <c r="F107" s="110">
        <v>135.35989619627648</v>
      </c>
      <c r="G107" s="112">
        <v>28.558939154600807</v>
      </c>
      <c r="H107" s="121"/>
      <c r="I107" s="113">
        <f t="shared" si="113"/>
        <v>1448.3821615733864</v>
      </c>
      <c r="J107" s="113">
        <f t="shared" si="114"/>
        <v>-5444.1410860322139</v>
      </c>
      <c r="K107" s="114">
        <f t="shared" si="115"/>
        <v>-3995.7589244588276</v>
      </c>
      <c r="L107" s="115">
        <v>3324</v>
      </c>
      <c r="M107" s="115">
        <f t="shared" si="116"/>
        <v>-13281.902664901143</v>
      </c>
      <c r="N107" s="116">
        <v>1141367.6810000001</v>
      </c>
      <c r="O107" s="206">
        <f t="shared" si="158"/>
        <v>1154649.5836649013</v>
      </c>
      <c r="P107" s="117">
        <f t="shared" si="110"/>
        <v>347367.50411098113</v>
      </c>
      <c r="Q107" s="121"/>
      <c r="R107" s="122">
        <v>2013</v>
      </c>
      <c r="S107" s="121">
        <v>4</v>
      </c>
      <c r="T107" s="148">
        <f t="shared" si="117"/>
        <v>117.42864691479581</v>
      </c>
      <c r="U107" s="149">
        <f t="shared" si="117"/>
        <v>67.088827391532973</v>
      </c>
      <c r="W107" s="149"/>
      <c r="X107" s="149">
        <f t="shared" si="141"/>
        <v>135.35989619627648</v>
      </c>
      <c r="Y107" s="149">
        <f t="shared" si="142"/>
        <v>28.558939154600807</v>
      </c>
      <c r="AC107" s="150">
        <f t="shared" si="118"/>
        <v>162.72194717151518</v>
      </c>
      <c r="AD107" s="150">
        <f t="shared" si="119"/>
        <v>-341.69012950296809</v>
      </c>
      <c r="AE107" s="150">
        <f t="shared" si="91"/>
        <v>-178.96818233145291</v>
      </c>
      <c r="AF107" s="116">
        <v>99326</v>
      </c>
      <c r="AG107" s="116">
        <f t="shared" si="120"/>
        <v>-17776.193678253894</v>
      </c>
      <c r="AH107" s="116">
        <v>1903686.442</v>
      </c>
      <c r="AI107" s="204">
        <f t="shared" si="121"/>
        <v>1921462.6356782538</v>
      </c>
      <c r="AJ107" s="117">
        <f t="shared" si="122"/>
        <v>19345.011735882385</v>
      </c>
      <c r="AK107" s="118"/>
      <c r="AL107" s="122">
        <v>2013</v>
      </c>
      <c r="AM107" s="121">
        <v>4</v>
      </c>
      <c r="AN107" s="149">
        <f t="shared" si="123"/>
        <v>117.42864691479581</v>
      </c>
      <c r="AO107" s="149">
        <f t="shared" si="159"/>
        <v>10.764282951672801</v>
      </c>
      <c r="AP107" s="149">
        <f t="shared" si="124"/>
        <v>67.088827391532973</v>
      </c>
      <c r="AR107" s="149">
        <f t="shared" si="111"/>
        <v>135.35989619627648</v>
      </c>
      <c r="AS107" s="149">
        <v>1.9697581448295924</v>
      </c>
      <c r="AT107" s="149">
        <f t="shared" si="112"/>
        <v>28.558939154600807</v>
      </c>
      <c r="AV107" s="118">
        <f t="shared" si="125"/>
        <v>13.338980754004274</v>
      </c>
      <c r="AW107" s="118">
        <f t="shared" si="126"/>
        <v>-2.2672235022271741</v>
      </c>
      <c r="AX107" s="118">
        <f t="shared" si="127"/>
        <v>-19.920145534310358</v>
      </c>
      <c r="AY107" s="150">
        <f t="shared" si="128"/>
        <v>-8.8483882825332572</v>
      </c>
      <c r="AZ107" s="116">
        <v>403662</v>
      </c>
      <c r="BA107" s="152">
        <f t="shared" si="129"/>
        <v>-3571.7581109039397</v>
      </c>
      <c r="BB107" s="116">
        <v>439655.57500000001</v>
      </c>
      <c r="BC107" s="201">
        <f t="shared" si="130"/>
        <v>443227.33311090397</v>
      </c>
      <c r="BD107" s="117">
        <f t="shared" si="131"/>
        <v>1098.0159963308508</v>
      </c>
      <c r="BF107" s="201">
        <v>13982.846</v>
      </c>
      <c r="BG107" s="116">
        <v>8331</v>
      </c>
      <c r="BI107" s="151">
        <f t="shared" si="132"/>
        <v>3498692.5439999998</v>
      </c>
      <c r="BJ107" s="204">
        <f t="shared" si="133"/>
        <v>3533322.3984540589</v>
      </c>
      <c r="BK107" s="116">
        <f t="shared" si="134"/>
        <v>-34629.854454058979</v>
      </c>
      <c r="BL107" s="153"/>
      <c r="BM107" s="151">
        <v>3498692.5439999998</v>
      </c>
      <c r="BN107" s="154">
        <f t="shared" si="135"/>
        <v>0</v>
      </c>
      <c r="BO107" s="155">
        <v>6798.2903566161394</v>
      </c>
      <c r="BP107" s="155">
        <v>6865.5794375014502</v>
      </c>
      <c r="BQ107" s="229">
        <v>514643</v>
      </c>
      <c r="BR107" s="229">
        <f t="shared" si="137"/>
        <v>87608.280469414545</v>
      </c>
      <c r="BS107" s="29">
        <f t="shared" si="149"/>
        <v>6.9104362848775303E-3</v>
      </c>
    </row>
    <row r="108" spans="1:71" s="82" customFormat="1" x14ac:dyDescent="0.3">
      <c r="A108" s="122">
        <v>2013</v>
      </c>
      <c r="B108" s="121">
        <v>5</v>
      </c>
      <c r="C108" s="110">
        <f t="shared" ref="C108:D108" si="170">C96</f>
        <v>205.87235315982971</v>
      </c>
      <c r="D108" s="110">
        <f t="shared" si="170"/>
        <v>117.42864691479581</v>
      </c>
      <c r="E108" s="121"/>
      <c r="F108" s="110">
        <v>163.92411756805507</v>
      </c>
      <c r="G108" s="112">
        <v>135.35989619627648</v>
      </c>
      <c r="H108" s="121"/>
      <c r="I108" s="113">
        <f t="shared" si="113"/>
        <v>-3388.3348107459474</v>
      </c>
      <c r="J108" s="113">
        <f t="shared" si="114"/>
        <v>2533.6240358886462</v>
      </c>
      <c r="K108" s="114">
        <f t="shared" si="115"/>
        <v>-854.7107748573012</v>
      </c>
      <c r="L108" s="115">
        <v>3318</v>
      </c>
      <c r="M108" s="115">
        <f t="shared" si="116"/>
        <v>-2835.9303509765255</v>
      </c>
      <c r="N108" s="116">
        <v>1255413.6240000001</v>
      </c>
      <c r="O108" s="206">
        <f t="shared" si="158"/>
        <v>1258249.5543509766</v>
      </c>
      <c r="P108" s="117">
        <f t="shared" si="110"/>
        <v>379219.27497015573</v>
      </c>
      <c r="Q108" s="121"/>
      <c r="R108" s="122">
        <v>2013</v>
      </c>
      <c r="S108" s="121">
        <v>5</v>
      </c>
      <c r="T108" s="148">
        <f t="shared" si="117"/>
        <v>205.87235315982971</v>
      </c>
      <c r="U108" s="149">
        <f t="shared" si="117"/>
        <v>117.42864691479581</v>
      </c>
      <c r="W108" s="149"/>
      <c r="X108" s="149">
        <f t="shared" si="141"/>
        <v>163.92411756805507</v>
      </c>
      <c r="Y108" s="149">
        <f t="shared" si="142"/>
        <v>135.35989619627648</v>
      </c>
      <c r="AC108" s="150">
        <f t="shared" si="118"/>
        <v>-380.67055277363124</v>
      </c>
      <c r="AD108" s="150">
        <f t="shared" si="119"/>
        <v>159.01761384467943</v>
      </c>
      <c r="AE108" s="150">
        <f t="shared" ref="AE108:AE134" si="171">SUM(AC108:AD108)</f>
        <v>-221.65293892895181</v>
      </c>
      <c r="AF108" s="116">
        <v>99476</v>
      </c>
      <c r="AG108" s="116">
        <f t="shared" si="120"/>
        <v>-22049.14775289641</v>
      </c>
      <c r="AH108" s="116">
        <v>2102638.6069999998</v>
      </c>
      <c r="AI108" s="204">
        <f t="shared" si="121"/>
        <v>2124687.7547528963</v>
      </c>
      <c r="AJ108" s="117">
        <f t="shared" si="122"/>
        <v>21358.797647200292</v>
      </c>
      <c r="AK108" s="118"/>
      <c r="AL108" s="122">
        <v>2013</v>
      </c>
      <c r="AM108" s="121">
        <v>5</v>
      </c>
      <c r="AN108" s="149">
        <f t="shared" si="123"/>
        <v>205.87235315982971</v>
      </c>
      <c r="AO108" s="149">
        <f t="shared" si="159"/>
        <v>1.2492833206498815</v>
      </c>
      <c r="AP108" s="149">
        <f t="shared" si="124"/>
        <v>117.42864691479581</v>
      </c>
      <c r="AR108" s="149">
        <f t="shared" si="111"/>
        <v>163.92411756805507</v>
      </c>
      <c r="AS108" s="149">
        <v>1.4750689909638388</v>
      </c>
      <c r="AT108" s="149">
        <f t="shared" si="112"/>
        <v>135.35989619627648</v>
      </c>
      <c r="AV108" s="118">
        <f t="shared" si="125"/>
        <v>-31.205115630232008</v>
      </c>
      <c r="AW108" s="118">
        <f t="shared" si="126"/>
        <v>5.8207417620062311E-2</v>
      </c>
      <c r="AX108" s="118">
        <f t="shared" si="127"/>
        <v>9.2705458448932578</v>
      </c>
      <c r="AY108" s="150">
        <f t="shared" si="128"/>
        <v>-21.876362367718691</v>
      </c>
      <c r="AZ108" s="116">
        <v>404071</v>
      </c>
      <c r="BA108" s="152">
        <f t="shared" si="129"/>
        <v>-8839.6036182864591</v>
      </c>
      <c r="BB108" s="116">
        <v>491631.08399999997</v>
      </c>
      <c r="BC108" s="201">
        <f t="shared" si="130"/>
        <v>500470.68761828641</v>
      </c>
      <c r="BD108" s="117">
        <f t="shared" si="131"/>
        <v>1238.571161054088</v>
      </c>
      <c r="BF108" s="201">
        <v>13812.151</v>
      </c>
      <c r="BG108" s="116">
        <v>8327</v>
      </c>
      <c r="BI108" s="151">
        <f t="shared" si="132"/>
        <v>3863495.466</v>
      </c>
      <c r="BJ108" s="204">
        <f t="shared" si="133"/>
        <v>3897220.1477221595</v>
      </c>
      <c r="BK108" s="116">
        <f t="shared" si="134"/>
        <v>-33724.681722159396</v>
      </c>
      <c r="BL108" s="153"/>
      <c r="BM108" s="151">
        <v>3863495.466</v>
      </c>
      <c r="BN108" s="154">
        <f t="shared" si="135"/>
        <v>0</v>
      </c>
      <c r="BO108" s="155">
        <v>7499.1371488687719</v>
      </c>
      <c r="BP108" s="155">
        <v>7564.5975630874691</v>
      </c>
      <c r="BQ108" s="229">
        <v>515192</v>
      </c>
      <c r="BR108" s="229">
        <f t="shared" si="137"/>
        <v>87867.207487986758</v>
      </c>
      <c r="BS108" s="29">
        <f t="shared" si="149"/>
        <v>6.8459552579789307E-3</v>
      </c>
    </row>
    <row r="109" spans="1:71" s="82" customFormat="1" x14ac:dyDescent="0.3">
      <c r="A109" s="122">
        <v>2013</v>
      </c>
      <c r="B109" s="121">
        <v>6</v>
      </c>
      <c r="C109" s="110">
        <f t="shared" ref="C109:D109" si="172">C97</f>
        <v>273.79728737823223</v>
      </c>
      <c r="D109" s="110">
        <f t="shared" si="172"/>
        <v>205.87235315982971</v>
      </c>
      <c r="E109" s="121"/>
      <c r="F109" s="110">
        <v>272.87629990709786</v>
      </c>
      <c r="G109" s="112">
        <v>163.92411756805507</v>
      </c>
      <c r="H109" s="121"/>
      <c r="I109" s="113">
        <f t="shared" si="113"/>
        <v>-74.392018274002339</v>
      </c>
      <c r="J109" s="113">
        <f t="shared" si="114"/>
        <v>-5927.1418455046805</v>
      </c>
      <c r="K109" s="114">
        <f t="shared" si="115"/>
        <v>-6001.5338637786826</v>
      </c>
      <c r="L109" s="115">
        <v>3315</v>
      </c>
      <c r="M109" s="115">
        <f t="shared" si="116"/>
        <v>-19895.084758426336</v>
      </c>
      <c r="N109" s="116">
        <v>1255679.946</v>
      </c>
      <c r="O109" s="206">
        <f t="shared" si="158"/>
        <v>1275575.0307584263</v>
      </c>
      <c r="P109" s="117">
        <f t="shared" si="110"/>
        <v>384788.84789092798</v>
      </c>
      <c r="Q109" s="121"/>
      <c r="R109" s="122">
        <v>2013</v>
      </c>
      <c r="S109" s="121">
        <v>6</v>
      </c>
      <c r="T109" s="148">
        <f t="shared" si="117"/>
        <v>273.79728737823223</v>
      </c>
      <c r="U109" s="149">
        <f t="shared" si="117"/>
        <v>205.87235315982971</v>
      </c>
      <c r="W109" s="149"/>
      <c r="X109" s="149">
        <f t="shared" si="141"/>
        <v>272.87629990709786</v>
      </c>
      <c r="Y109" s="149">
        <f t="shared" si="142"/>
        <v>163.92411756805507</v>
      </c>
      <c r="AC109" s="150">
        <f t="shared" si="118"/>
        <v>-8.3577486582785809</v>
      </c>
      <c r="AD109" s="150">
        <f t="shared" si="119"/>
        <v>-372.00466203365619</v>
      </c>
      <c r="AE109" s="150">
        <f t="shared" si="171"/>
        <v>-380.36241069193477</v>
      </c>
      <c r="AF109" s="116">
        <v>99559</v>
      </c>
      <c r="AG109" s="116">
        <f t="shared" si="120"/>
        <v>-37868.501246078333</v>
      </c>
      <c r="AH109" s="116">
        <v>2146905.6869999999</v>
      </c>
      <c r="AI109" s="204">
        <f t="shared" si="121"/>
        <v>2184774.1882460783</v>
      </c>
      <c r="AJ109" s="117">
        <f t="shared" si="122"/>
        <v>21944.517203327458</v>
      </c>
      <c r="AK109" s="118"/>
      <c r="AL109" s="122">
        <v>2013</v>
      </c>
      <c r="AM109" s="121">
        <v>6</v>
      </c>
      <c r="AN109" s="149">
        <f t="shared" si="123"/>
        <v>273.79728737823223</v>
      </c>
      <c r="AO109" s="149">
        <f t="shared" si="159"/>
        <v>0</v>
      </c>
      <c r="AP109" s="149">
        <f t="shared" si="124"/>
        <v>205.87235315982971</v>
      </c>
      <c r="AR109" s="149">
        <f t="shared" si="111"/>
        <v>272.87629990709786</v>
      </c>
      <c r="AS109" s="149">
        <v>0</v>
      </c>
      <c r="AT109" s="149">
        <f t="shared" si="112"/>
        <v>163.92411756805507</v>
      </c>
      <c r="AV109" s="118">
        <f t="shared" si="125"/>
        <v>-0.68511869749244558</v>
      </c>
      <c r="AW109" s="118">
        <f t="shared" si="126"/>
        <v>0</v>
      </c>
      <c r="AX109" s="118">
        <f t="shared" si="127"/>
        <v>-21.687448267621086</v>
      </c>
      <c r="AY109" s="150">
        <f t="shared" si="128"/>
        <v>-22.372566965113531</v>
      </c>
      <c r="AZ109" s="116">
        <v>404492</v>
      </c>
      <c r="BA109" s="152">
        <f t="shared" si="129"/>
        <v>-9049.5243568527021</v>
      </c>
      <c r="BB109" s="116">
        <v>508131.853</v>
      </c>
      <c r="BC109" s="201">
        <f t="shared" si="130"/>
        <v>517181.3773568527</v>
      </c>
      <c r="BD109" s="117">
        <f t="shared" si="131"/>
        <v>1278.5948235239578</v>
      </c>
      <c r="BF109" s="201">
        <v>14054.757</v>
      </c>
      <c r="BG109" s="116">
        <v>8321</v>
      </c>
      <c r="BI109" s="151">
        <f t="shared" si="132"/>
        <v>3924772.2429999998</v>
      </c>
      <c r="BJ109" s="204">
        <f t="shared" si="133"/>
        <v>3991585.353361357</v>
      </c>
      <c r="BK109" s="116">
        <f t="shared" si="134"/>
        <v>-66813.110361357365</v>
      </c>
      <c r="BL109" s="153"/>
      <c r="BM109" s="151">
        <v>3924772.2429999998</v>
      </c>
      <c r="BN109" s="154">
        <f t="shared" si="135"/>
        <v>0</v>
      </c>
      <c r="BO109" s="155">
        <v>7610.7643648181938</v>
      </c>
      <c r="BP109" s="155">
        <v>7740.3257273527488</v>
      </c>
      <c r="BQ109" s="229">
        <v>515687</v>
      </c>
      <c r="BR109" s="229">
        <f t="shared" si="137"/>
        <v>87670.759005627435</v>
      </c>
      <c r="BS109" s="29">
        <f t="shared" si="149"/>
        <v>7.8212181322492302E-3</v>
      </c>
    </row>
    <row r="110" spans="1:71" s="82" customFormat="1" x14ac:dyDescent="0.3">
      <c r="A110" s="122">
        <v>2013</v>
      </c>
      <c r="B110" s="121">
        <v>7</v>
      </c>
      <c r="C110" s="110">
        <f t="shared" ref="C110:D110" si="173">C98</f>
        <v>323.21495100202412</v>
      </c>
      <c r="D110" s="110">
        <f t="shared" si="173"/>
        <v>273.79728737823223</v>
      </c>
      <c r="E110" s="121"/>
      <c r="F110" s="110">
        <v>293.70814398852195</v>
      </c>
      <c r="G110" s="112">
        <v>272.87629990709786</v>
      </c>
      <c r="H110" s="121"/>
      <c r="I110" s="113">
        <f t="shared" si="113"/>
        <v>-2383.3884774265994</v>
      </c>
      <c r="J110" s="113">
        <f t="shared" si="114"/>
        <v>-130.1323715368955</v>
      </c>
      <c r="K110" s="114">
        <f t="shared" si="115"/>
        <v>-2513.5208489634947</v>
      </c>
      <c r="L110" s="115">
        <v>3301</v>
      </c>
      <c r="M110" s="115">
        <f t="shared" si="116"/>
        <v>-8297.1323224284952</v>
      </c>
      <c r="N110" s="116">
        <v>1265588.7</v>
      </c>
      <c r="O110" s="206">
        <f t="shared" si="158"/>
        <v>1273885.8323224285</v>
      </c>
      <c r="P110" s="117">
        <f t="shared" si="110"/>
        <v>385909.06765296229</v>
      </c>
      <c r="Q110" s="121"/>
      <c r="R110" s="122">
        <v>2013</v>
      </c>
      <c r="S110" s="121">
        <v>7</v>
      </c>
      <c r="T110" s="148">
        <f t="shared" si="117"/>
        <v>323.21495100202412</v>
      </c>
      <c r="U110" s="149">
        <f t="shared" si="117"/>
        <v>273.79728737823223</v>
      </c>
      <c r="W110" s="149"/>
      <c r="X110" s="149">
        <f t="shared" si="141"/>
        <v>293.70814398852195</v>
      </c>
      <c r="Y110" s="149">
        <f t="shared" si="142"/>
        <v>272.87629990709786</v>
      </c>
      <c r="AC110" s="150">
        <f t="shared" si="118"/>
        <v>-267.7674609660391</v>
      </c>
      <c r="AD110" s="150">
        <f t="shared" si="119"/>
        <v>-8.1674861434160633</v>
      </c>
      <c r="AE110" s="150">
        <f t="shared" si="171"/>
        <v>-275.93494710945515</v>
      </c>
      <c r="AF110" s="116">
        <v>99665</v>
      </c>
      <c r="AG110" s="116">
        <f t="shared" si="120"/>
        <v>-27501.056503663851</v>
      </c>
      <c r="AH110" s="116">
        <v>2218917.3569999998</v>
      </c>
      <c r="AI110" s="204">
        <f t="shared" si="121"/>
        <v>2246418.4135036636</v>
      </c>
      <c r="AJ110" s="117">
        <f t="shared" si="122"/>
        <v>22539.692103583639</v>
      </c>
      <c r="AK110" s="118"/>
      <c r="AL110" s="122">
        <v>2013</v>
      </c>
      <c r="AM110" s="121">
        <v>7</v>
      </c>
      <c r="AN110" s="149">
        <f t="shared" si="123"/>
        <v>323.21495100202412</v>
      </c>
      <c r="AO110" s="149">
        <f t="shared" si="159"/>
        <v>0</v>
      </c>
      <c r="AP110" s="149">
        <f t="shared" si="124"/>
        <v>273.79728737823223</v>
      </c>
      <c r="AR110" s="149">
        <f t="shared" si="111"/>
        <v>293.70814398852195</v>
      </c>
      <c r="AS110" s="149">
        <v>0</v>
      </c>
      <c r="AT110" s="149">
        <f t="shared" si="112"/>
        <v>272.87629990709786</v>
      </c>
      <c r="AV110" s="118">
        <f t="shared" si="125"/>
        <v>-21.949989355829363</v>
      </c>
      <c r="AW110" s="118">
        <f t="shared" si="126"/>
        <v>0</v>
      </c>
      <c r="AX110" s="118">
        <f t="shared" si="127"/>
        <v>-0.47615514344232163</v>
      </c>
      <c r="AY110" s="150">
        <f t="shared" si="128"/>
        <v>-22.426144499271686</v>
      </c>
      <c r="AZ110" s="116">
        <v>404978</v>
      </c>
      <c r="BA110" s="152">
        <f t="shared" si="129"/>
        <v>-9082.0951470260497</v>
      </c>
      <c r="BB110" s="116">
        <v>533410.63300000003</v>
      </c>
      <c r="BC110" s="201">
        <f t="shared" si="130"/>
        <v>542492.72814702604</v>
      </c>
      <c r="BD110" s="117">
        <f t="shared" si="131"/>
        <v>1339.5609839226477</v>
      </c>
      <c r="BF110" s="201">
        <v>14037.86</v>
      </c>
      <c r="BG110" s="116">
        <v>8328</v>
      </c>
      <c r="BI110" s="151">
        <f t="shared" si="132"/>
        <v>4031954.55</v>
      </c>
      <c r="BJ110" s="204">
        <f t="shared" si="133"/>
        <v>4076834.8339731181</v>
      </c>
      <c r="BK110" s="116">
        <f t="shared" si="134"/>
        <v>-44880.283973118392</v>
      </c>
      <c r="BL110" s="153"/>
      <c r="BM110" s="151">
        <v>4031954.55</v>
      </c>
      <c r="BN110" s="154">
        <f t="shared" si="135"/>
        <v>0</v>
      </c>
      <c r="BO110" s="155">
        <v>7809.7486402516497</v>
      </c>
      <c r="BP110" s="155">
        <v>7896.6801104323267</v>
      </c>
      <c r="BQ110" s="229">
        <v>516272</v>
      </c>
      <c r="BR110" s="229">
        <f t="shared" si="137"/>
        <v>87495.024997811634</v>
      </c>
      <c r="BS110" s="29">
        <f t="shared" si="149"/>
        <v>7.9205021328934144E-3</v>
      </c>
    </row>
    <row r="111" spans="1:71" s="82" customFormat="1" x14ac:dyDescent="0.3">
      <c r="A111" s="122">
        <v>2013</v>
      </c>
      <c r="B111" s="121">
        <v>8</v>
      </c>
      <c r="C111" s="110">
        <f t="shared" ref="C111:D111" si="174">C99</f>
        <v>329.73144935858772</v>
      </c>
      <c r="D111" s="110">
        <f t="shared" si="174"/>
        <v>323.21495100202412</v>
      </c>
      <c r="E111" s="121"/>
      <c r="F111" s="110">
        <v>337.54482289408111</v>
      </c>
      <c r="G111" s="112">
        <v>293.70814398852195</v>
      </c>
      <c r="H111" s="121"/>
      <c r="I111" s="113">
        <f t="shared" si="113"/>
        <v>631.11892946611897</v>
      </c>
      <c r="J111" s="113">
        <f t="shared" si="114"/>
        <v>-4169.2106499767278</v>
      </c>
      <c r="K111" s="114">
        <f t="shared" si="115"/>
        <v>-3538.0917205106089</v>
      </c>
      <c r="L111" s="115">
        <v>3292</v>
      </c>
      <c r="M111" s="115">
        <f t="shared" si="116"/>
        <v>-11647.397943920925</v>
      </c>
      <c r="N111" s="116">
        <v>1331440.858</v>
      </c>
      <c r="O111" s="206">
        <f t="shared" si="158"/>
        <v>1343088.2559439209</v>
      </c>
      <c r="P111" s="117">
        <f t="shared" si="110"/>
        <v>407985.49694529799</v>
      </c>
      <c r="Q111" s="121"/>
      <c r="R111" s="122">
        <v>2013</v>
      </c>
      <c r="S111" s="121">
        <v>8</v>
      </c>
      <c r="T111" s="148">
        <f t="shared" si="117"/>
        <v>329.73144935858772</v>
      </c>
      <c r="U111" s="149">
        <f t="shared" si="117"/>
        <v>323.21495100202412</v>
      </c>
      <c r="W111" s="149"/>
      <c r="X111" s="149">
        <f t="shared" si="141"/>
        <v>337.54482289408111</v>
      </c>
      <c r="Y111" s="149">
        <f t="shared" si="142"/>
        <v>293.70814398852195</v>
      </c>
      <c r="AC111" s="150">
        <f t="shared" si="118"/>
        <v>70.904560843229902</v>
      </c>
      <c r="AD111" s="150">
        <f t="shared" si="119"/>
        <v>-261.6717870465697</v>
      </c>
      <c r="AE111" s="150">
        <f t="shared" si="171"/>
        <v>-190.76722620333982</v>
      </c>
      <c r="AF111" s="116">
        <v>99723</v>
      </c>
      <c r="AG111" s="116">
        <f t="shared" si="120"/>
        <v>-19023.880098675658</v>
      </c>
      <c r="AH111" s="116">
        <v>2326227.1490000002</v>
      </c>
      <c r="AI111" s="204">
        <f t="shared" si="121"/>
        <v>2345251.0290986761</v>
      </c>
      <c r="AJ111" s="117">
        <f t="shared" si="122"/>
        <v>23517.654193101651</v>
      </c>
      <c r="AK111" s="118"/>
      <c r="AL111" s="122">
        <v>2013</v>
      </c>
      <c r="AM111" s="121">
        <v>8</v>
      </c>
      <c r="AN111" s="149">
        <f t="shared" si="123"/>
        <v>329.73144935858772</v>
      </c>
      <c r="AO111" s="149">
        <f t="shared" si="159"/>
        <v>0</v>
      </c>
      <c r="AP111" s="149">
        <f t="shared" si="124"/>
        <v>323.21495100202412</v>
      </c>
      <c r="AR111" s="149">
        <f t="shared" si="111"/>
        <v>337.54482289408111</v>
      </c>
      <c r="AS111" s="149">
        <v>0</v>
      </c>
      <c r="AT111" s="149">
        <f t="shared" si="112"/>
        <v>293.70814398852195</v>
      </c>
      <c r="AV111" s="118">
        <f t="shared" si="125"/>
        <v>5.8123356369504657</v>
      </c>
      <c r="AW111" s="118">
        <f t="shared" si="126"/>
        <v>0</v>
      </c>
      <c r="AX111" s="118">
        <f t="shared" si="127"/>
        <v>-15.25516727033655</v>
      </c>
      <c r="AY111" s="150">
        <f t="shared" si="128"/>
        <v>-9.4428316333860849</v>
      </c>
      <c r="AZ111" s="116">
        <v>405577</v>
      </c>
      <c r="BA111" s="152">
        <f t="shared" si="129"/>
        <v>-3829.7953253738278</v>
      </c>
      <c r="BB111" s="116">
        <v>562486.01699999999</v>
      </c>
      <c r="BC111" s="201">
        <f t="shared" si="130"/>
        <v>566315.81232537387</v>
      </c>
      <c r="BD111" s="117">
        <f t="shared" si="131"/>
        <v>1396.3213207982058</v>
      </c>
      <c r="BF111" s="201">
        <v>14151.751</v>
      </c>
      <c r="BG111" s="116">
        <v>8329</v>
      </c>
      <c r="BI111" s="151">
        <f t="shared" si="132"/>
        <v>4234305.7750000004</v>
      </c>
      <c r="BJ111" s="204">
        <f t="shared" si="133"/>
        <v>4268806.8483679704</v>
      </c>
      <c r="BK111" s="116">
        <f t="shared" si="134"/>
        <v>-34501.073367970414</v>
      </c>
      <c r="BL111" s="153"/>
      <c r="BM111" s="151">
        <v>4234305.7750000004</v>
      </c>
      <c r="BN111" s="154">
        <f t="shared" si="135"/>
        <v>0</v>
      </c>
      <c r="BO111" s="155">
        <v>8191.3982504096375</v>
      </c>
      <c r="BP111" s="155">
        <v>8258.1416664596145</v>
      </c>
      <c r="BQ111" s="229">
        <v>516921</v>
      </c>
      <c r="BR111" s="229">
        <f t="shared" si="137"/>
        <v>87571.443301033491</v>
      </c>
      <c r="BS111" s="29">
        <f t="shared" si="149"/>
        <v>8.4040006788748123E-3</v>
      </c>
    </row>
    <row r="112" spans="1:71" s="82" customFormat="1" x14ac:dyDescent="0.3">
      <c r="A112" s="122">
        <v>2013</v>
      </c>
      <c r="B112" s="121">
        <v>9</v>
      </c>
      <c r="C112" s="110">
        <f t="shared" ref="C112:D112" si="175">C100</f>
        <v>278.21093356333773</v>
      </c>
      <c r="D112" s="110">
        <f t="shared" si="175"/>
        <v>329.73144935858772</v>
      </c>
      <c r="E112" s="121"/>
      <c r="F112" s="110">
        <v>270.04400483226198</v>
      </c>
      <c r="G112" s="112">
        <v>337.54482289408111</v>
      </c>
      <c r="H112" s="121"/>
      <c r="I112" s="113">
        <f t="shared" si="113"/>
        <v>-659.67706450593334</v>
      </c>
      <c r="J112" s="113">
        <f t="shared" si="114"/>
        <v>1104.0028879274839</v>
      </c>
      <c r="K112" s="114">
        <f t="shared" si="115"/>
        <v>444.32582342155058</v>
      </c>
      <c r="L112" s="115">
        <v>3294</v>
      </c>
      <c r="M112" s="115">
        <f t="shared" si="116"/>
        <v>1463.6092623505876</v>
      </c>
      <c r="N112" s="116">
        <v>1385413.16</v>
      </c>
      <c r="O112" s="206">
        <f t="shared" si="158"/>
        <v>1383949.5507376494</v>
      </c>
      <c r="P112" s="117">
        <f t="shared" si="110"/>
        <v>420142.54727918928</v>
      </c>
      <c r="Q112" s="121"/>
      <c r="R112" s="122">
        <v>2013</v>
      </c>
      <c r="S112" s="121">
        <v>9</v>
      </c>
      <c r="T112" s="148">
        <f t="shared" si="117"/>
        <v>278.21093356333773</v>
      </c>
      <c r="U112" s="149">
        <f t="shared" si="117"/>
        <v>329.73144935858772</v>
      </c>
      <c r="W112" s="149"/>
      <c r="X112" s="149">
        <f t="shared" si="141"/>
        <v>270.04400483226198</v>
      </c>
      <c r="Y112" s="149">
        <f t="shared" si="142"/>
        <v>337.54482289408111</v>
      </c>
      <c r="AC112" s="150">
        <f t="shared" si="118"/>
        <v>-74.112992612520387</v>
      </c>
      <c r="AD112" s="150">
        <f t="shared" si="119"/>
        <v>69.290432372413477</v>
      </c>
      <c r="AE112" s="150">
        <f t="shared" si="171"/>
        <v>-4.8225602401069096</v>
      </c>
      <c r="AF112" s="116">
        <v>99563</v>
      </c>
      <c r="AG112" s="116">
        <f t="shared" si="120"/>
        <v>-480.1485651857642</v>
      </c>
      <c r="AH112" s="116">
        <v>2389024.0440000002</v>
      </c>
      <c r="AI112" s="204">
        <f t="shared" si="121"/>
        <v>2389504.1925651859</v>
      </c>
      <c r="AJ112" s="117">
        <f t="shared" si="122"/>
        <v>23999.921582969437</v>
      </c>
      <c r="AK112" s="118"/>
      <c r="AL112" s="122">
        <v>2013</v>
      </c>
      <c r="AM112" s="121">
        <v>9</v>
      </c>
      <c r="AN112" s="149">
        <f t="shared" si="123"/>
        <v>278.21093356333773</v>
      </c>
      <c r="AO112" s="149">
        <f t="shared" si="159"/>
        <v>0</v>
      </c>
      <c r="AP112" s="149">
        <f t="shared" si="124"/>
        <v>329.73144935858772</v>
      </c>
      <c r="AR112" s="149">
        <f t="shared" si="111"/>
        <v>270.04400483226198</v>
      </c>
      <c r="AS112" s="149">
        <v>0</v>
      </c>
      <c r="AT112" s="149">
        <f t="shared" si="112"/>
        <v>337.54482289408111</v>
      </c>
      <c r="AV112" s="118">
        <f t="shared" si="125"/>
        <v>-6.0753438565853486</v>
      </c>
      <c r="AW112" s="118">
        <f t="shared" si="126"/>
        <v>0</v>
      </c>
      <c r="AX112" s="118">
        <f t="shared" si="127"/>
        <v>4.0395533198502198</v>
      </c>
      <c r="AY112" s="150">
        <f t="shared" si="128"/>
        <v>-2.0357905367351288</v>
      </c>
      <c r="AZ112" s="116">
        <v>406896</v>
      </c>
      <c r="BA112" s="152">
        <f t="shared" si="129"/>
        <v>-828.35502623537695</v>
      </c>
      <c r="BB112" s="116">
        <v>571604.11</v>
      </c>
      <c r="BC112" s="201">
        <f t="shared" si="130"/>
        <v>572432.46502623532</v>
      </c>
      <c r="BD112" s="117">
        <f t="shared" si="131"/>
        <v>1406.8274572034015</v>
      </c>
      <c r="BF112" s="201">
        <v>14053.859</v>
      </c>
      <c r="BG112" s="116">
        <v>8320</v>
      </c>
      <c r="BI112" s="151">
        <f t="shared" si="132"/>
        <v>4360095.1730000004</v>
      </c>
      <c r="BJ112" s="204">
        <f t="shared" si="133"/>
        <v>4359940.0673290705</v>
      </c>
      <c r="BK112" s="116">
        <f t="shared" si="134"/>
        <v>155.10567092944643</v>
      </c>
      <c r="BL112" s="153"/>
      <c r="BM112" s="151">
        <v>4360095.1730000004</v>
      </c>
      <c r="BN112" s="154">
        <f t="shared" si="135"/>
        <v>0</v>
      </c>
      <c r="BO112" s="155">
        <v>8415.9861119958005</v>
      </c>
      <c r="BP112" s="155">
        <v>8415.6867223906102</v>
      </c>
      <c r="BQ112" s="229">
        <v>518073</v>
      </c>
      <c r="BR112" s="229">
        <f t="shared" si="137"/>
        <v>87878.131102314568</v>
      </c>
      <c r="BS112" s="29">
        <f t="shared" si="149"/>
        <v>1.0111389058408582E-2</v>
      </c>
    </row>
    <row r="113" spans="1:71" s="82" customFormat="1" x14ac:dyDescent="0.3">
      <c r="A113" s="122">
        <v>2013</v>
      </c>
      <c r="B113" s="121">
        <v>10</v>
      </c>
      <c r="C113" s="110">
        <f t="shared" ref="C113:D113" si="176">C101</f>
        <v>198.83661390818892</v>
      </c>
      <c r="D113" s="110">
        <f t="shared" si="176"/>
        <v>278.21093356333773</v>
      </c>
      <c r="E113" s="121"/>
      <c r="F113" s="110">
        <v>213.28592721551468</v>
      </c>
      <c r="G113" s="112">
        <v>270.04400483226198</v>
      </c>
      <c r="H113" s="121"/>
      <c r="I113" s="113">
        <f t="shared" si="113"/>
        <v>1167.1315987408675</v>
      </c>
      <c r="J113" s="113">
        <f t="shared" si="114"/>
        <v>-1153.9590246962682</v>
      </c>
      <c r="K113" s="114">
        <f t="shared" si="115"/>
        <v>13.172574044599287</v>
      </c>
      <c r="L113" s="115">
        <v>3272</v>
      </c>
      <c r="M113" s="115">
        <f t="shared" si="116"/>
        <v>43.100662273928862</v>
      </c>
      <c r="N113" s="116">
        <v>1254152.645</v>
      </c>
      <c r="O113" s="206">
        <f t="shared" si="158"/>
        <v>1254109.5443377262</v>
      </c>
      <c r="P113" s="117">
        <f t="shared" si="110"/>
        <v>383285.3130616523</v>
      </c>
      <c r="Q113" s="121"/>
      <c r="R113" s="122">
        <v>2013</v>
      </c>
      <c r="S113" s="121">
        <v>10</v>
      </c>
      <c r="T113" s="148">
        <f t="shared" si="117"/>
        <v>198.83661390818892</v>
      </c>
      <c r="U113" s="149">
        <f t="shared" si="117"/>
        <v>278.21093356333773</v>
      </c>
      <c r="W113" s="149"/>
      <c r="X113" s="149">
        <f t="shared" si="141"/>
        <v>213.28592721551468</v>
      </c>
      <c r="Y113" s="149">
        <f t="shared" si="142"/>
        <v>270.04400483226198</v>
      </c>
      <c r="AC113" s="150">
        <f t="shared" si="118"/>
        <v>131.12418213312463</v>
      </c>
      <c r="AD113" s="150">
        <f t="shared" si="119"/>
        <v>-72.425824819495418</v>
      </c>
      <c r="AE113" s="150">
        <f t="shared" si="171"/>
        <v>58.698357313629216</v>
      </c>
      <c r="AF113" s="116">
        <v>99406</v>
      </c>
      <c r="AG113" s="116">
        <f t="shared" si="120"/>
        <v>5834.9689071186258</v>
      </c>
      <c r="AH113" s="116">
        <v>2147756.446</v>
      </c>
      <c r="AI113" s="204">
        <f t="shared" si="121"/>
        <v>2141921.4770928812</v>
      </c>
      <c r="AJ113" s="117">
        <f t="shared" si="122"/>
        <v>21547.205169636451</v>
      </c>
      <c r="AK113" s="118"/>
      <c r="AL113" s="122">
        <v>2013</v>
      </c>
      <c r="AM113" s="121">
        <v>10</v>
      </c>
      <c r="AN113" s="149">
        <f t="shared" si="123"/>
        <v>198.83661390818892</v>
      </c>
      <c r="AO113" s="149">
        <f t="shared" si="159"/>
        <v>3.8389772083761713</v>
      </c>
      <c r="AP113" s="149">
        <f t="shared" si="124"/>
        <v>278.21093356333773</v>
      </c>
      <c r="AR113" s="149">
        <f t="shared" si="111"/>
        <v>213.28592721551468</v>
      </c>
      <c r="AS113" s="149">
        <v>5.3677058274147413E-2</v>
      </c>
      <c r="AT113" s="149">
        <f t="shared" si="112"/>
        <v>270.04400483226198</v>
      </c>
      <c r="AV113" s="118">
        <f t="shared" si="125"/>
        <v>10.748783260408757</v>
      </c>
      <c r="AW113" s="118">
        <f t="shared" si="126"/>
        <v>-0.97584822964140427</v>
      </c>
      <c r="AX113" s="118">
        <f t="shared" si="127"/>
        <v>-4.2223431298570295</v>
      </c>
      <c r="AY113" s="150">
        <f t="shared" si="128"/>
        <v>5.550591900910324</v>
      </c>
      <c r="AZ113" s="116">
        <v>406265</v>
      </c>
      <c r="BA113" s="152">
        <f t="shared" si="129"/>
        <v>2255.0112186233328</v>
      </c>
      <c r="BB113" s="116">
        <v>511375.90700000001</v>
      </c>
      <c r="BC113" s="201">
        <f t="shared" si="130"/>
        <v>509120.89578137669</v>
      </c>
      <c r="BD113" s="117">
        <f t="shared" si="131"/>
        <v>1253.1743954841709</v>
      </c>
      <c r="BF113" s="201">
        <v>13412.516</v>
      </c>
      <c r="BG113" s="116">
        <v>8304</v>
      </c>
      <c r="BI113" s="151">
        <f t="shared" si="132"/>
        <v>3926697.514</v>
      </c>
      <c r="BJ113" s="204">
        <f t="shared" si="133"/>
        <v>3918564.4332119841</v>
      </c>
      <c r="BK113" s="116">
        <f t="shared" si="134"/>
        <v>8133.0807880158873</v>
      </c>
      <c r="BL113" s="153"/>
      <c r="BM113" s="151">
        <v>3926697.514</v>
      </c>
      <c r="BN113" s="154">
        <f t="shared" si="135"/>
        <v>0</v>
      </c>
      <c r="BO113" s="155">
        <v>7591.5326990780031</v>
      </c>
      <c r="BP113" s="155">
        <v>7575.8089137529732</v>
      </c>
      <c r="BQ113" s="229">
        <v>517247</v>
      </c>
      <c r="BR113" s="229">
        <f t="shared" si="137"/>
        <v>87583.514645543357</v>
      </c>
      <c r="BS113" s="29">
        <f t="shared" si="149"/>
        <v>8.3180630823813662E-3</v>
      </c>
    </row>
    <row r="114" spans="1:71" s="82" customFormat="1" x14ac:dyDescent="0.3">
      <c r="A114" s="122">
        <v>2013</v>
      </c>
      <c r="B114" s="121">
        <v>11</v>
      </c>
      <c r="C114" s="110">
        <f t="shared" ref="C114:D114" si="177">C102</f>
        <v>75.667245198869992</v>
      </c>
      <c r="D114" s="110">
        <f t="shared" si="177"/>
        <v>198.83661390818892</v>
      </c>
      <c r="E114" s="121"/>
      <c r="F114" s="110">
        <v>110.23315885291359</v>
      </c>
      <c r="G114" s="112">
        <v>213.28592721551468</v>
      </c>
      <c r="H114" s="121"/>
      <c r="I114" s="113">
        <f t="shared" si="113"/>
        <v>2792.0337255424406</v>
      </c>
      <c r="J114" s="113">
        <f t="shared" si="114"/>
        <v>2041.6384225574268</v>
      </c>
      <c r="K114" s="114">
        <f t="shared" si="115"/>
        <v>4833.6721480998676</v>
      </c>
      <c r="L114" s="115">
        <v>3258</v>
      </c>
      <c r="M114" s="115">
        <f t="shared" si="116"/>
        <v>15748.103858509368</v>
      </c>
      <c r="N114" s="116">
        <v>1193871.1869999999</v>
      </c>
      <c r="O114" s="206">
        <f t="shared" si="158"/>
        <v>1178123.0831414906</v>
      </c>
      <c r="P114" s="117">
        <f t="shared" si="110"/>
        <v>361609.29500966566</v>
      </c>
      <c r="Q114" s="121"/>
      <c r="R114" s="122">
        <v>2013</v>
      </c>
      <c r="S114" s="121">
        <v>11</v>
      </c>
      <c r="T114" s="148">
        <f t="shared" si="117"/>
        <v>75.667245198869992</v>
      </c>
      <c r="U114" s="149">
        <f t="shared" si="117"/>
        <v>198.83661390818892</v>
      </c>
      <c r="W114" s="149"/>
      <c r="X114" s="149">
        <f t="shared" si="141"/>
        <v>110.23315885291359</v>
      </c>
      <c r="Y114" s="149">
        <f t="shared" si="142"/>
        <v>213.28592721551468</v>
      </c>
      <c r="AC114" s="150">
        <f t="shared" si="118"/>
        <v>313.67768565671196</v>
      </c>
      <c r="AD114" s="150">
        <f t="shared" si="119"/>
        <v>128.13916575228058</v>
      </c>
      <c r="AE114" s="150">
        <f t="shared" si="171"/>
        <v>441.81685140899253</v>
      </c>
      <c r="AF114" s="116">
        <v>99298</v>
      </c>
      <c r="AG114" s="116">
        <f t="shared" si="120"/>
        <v>43871.52971121014</v>
      </c>
      <c r="AH114" s="116">
        <v>2035490.551</v>
      </c>
      <c r="AI114" s="204">
        <f t="shared" si="121"/>
        <v>1991619.0212887898</v>
      </c>
      <c r="AJ114" s="117">
        <f t="shared" si="122"/>
        <v>20056.990284686395</v>
      </c>
      <c r="AK114" s="118"/>
      <c r="AL114" s="122">
        <v>2013</v>
      </c>
      <c r="AM114" s="121">
        <v>11</v>
      </c>
      <c r="AN114" s="149">
        <f t="shared" si="123"/>
        <v>75.667245198869992</v>
      </c>
      <c r="AO114" s="149">
        <f t="shared" si="159"/>
        <v>28.935219572893278</v>
      </c>
      <c r="AP114" s="149">
        <f t="shared" si="124"/>
        <v>198.83661390818892</v>
      </c>
      <c r="AR114" s="149">
        <f t="shared" si="111"/>
        <v>110.23315885291359</v>
      </c>
      <c r="AS114" s="149">
        <v>10.992012079278346</v>
      </c>
      <c r="AT114" s="149">
        <f t="shared" si="112"/>
        <v>213.28592721551468</v>
      </c>
      <c r="AV114" s="118">
        <f t="shared" si="125"/>
        <v>25.713437459823648</v>
      </c>
      <c r="AW114" s="118">
        <f t="shared" si="126"/>
        <v>-4.6257487048313912</v>
      </c>
      <c r="AX114" s="118">
        <f t="shared" si="127"/>
        <v>7.4703674763551344</v>
      </c>
      <c r="AY114" s="150">
        <f t="shared" si="128"/>
        <v>28.558056231347393</v>
      </c>
      <c r="AZ114" s="116">
        <v>409844</v>
      </c>
      <c r="BA114" s="152">
        <f t="shared" si="129"/>
        <v>11704.34799808034</v>
      </c>
      <c r="BB114" s="116">
        <v>479045.62300000002</v>
      </c>
      <c r="BC114" s="201">
        <f t="shared" si="130"/>
        <v>467341.27500191965</v>
      </c>
      <c r="BD114" s="117">
        <f t="shared" si="131"/>
        <v>1140.290634977991</v>
      </c>
      <c r="BF114" s="201">
        <v>14662.290999999999</v>
      </c>
      <c r="BG114" s="116">
        <v>8289</v>
      </c>
      <c r="BI114" s="151">
        <f t="shared" si="132"/>
        <v>3723069.6519999998</v>
      </c>
      <c r="BJ114" s="204">
        <f t="shared" si="133"/>
        <v>3651745.6704321997</v>
      </c>
      <c r="BK114" s="116">
        <f t="shared" si="134"/>
        <v>71323.981567799841</v>
      </c>
      <c r="BL114" s="153"/>
      <c r="BM114" s="151">
        <v>3723069.6520000002</v>
      </c>
      <c r="BN114" s="154">
        <f t="shared" si="135"/>
        <v>0</v>
      </c>
      <c r="BO114" s="155">
        <v>7150.2752161078879</v>
      </c>
      <c r="BP114" s="155">
        <v>7013.295211598861</v>
      </c>
      <c r="BQ114" s="229">
        <v>520689</v>
      </c>
      <c r="BR114" s="229">
        <f t="shared" si="137"/>
        <v>87599.046676745842</v>
      </c>
      <c r="BS114" s="29">
        <f t="shared" si="149"/>
        <v>1.4667882656938636E-2</v>
      </c>
    </row>
    <row r="115" spans="1:71" s="82" customFormat="1" x14ac:dyDescent="0.3">
      <c r="A115" s="122">
        <v>2013</v>
      </c>
      <c r="B115" s="121">
        <v>12</v>
      </c>
      <c r="C115" s="110">
        <f t="shared" ref="C115:D115" si="178">C103</f>
        <v>42.449672857488302</v>
      </c>
      <c r="D115" s="110">
        <f t="shared" si="178"/>
        <v>75.667245198869992</v>
      </c>
      <c r="E115" s="121"/>
      <c r="F115" s="110">
        <v>79.005079745838657</v>
      </c>
      <c r="G115" s="112">
        <v>110.23315885291359</v>
      </c>
      <c r="H115" s="121"/>
      <c r="I115" s="113">
        <f t="shared" si="113"/>
        <v>2952.7334328471011</v>
      </c>
      <c r="J115" s="113">
        <f t="shared" si="114"/>
        <v>4884.0450702330945</v>
      </c>
      <c r="K115" s="114">
        <f t="shared" si="115"/>
        <v>7836.7785030801952</v>
      </c>
      <c r="L115" s="115">
        <v>3253</v>
      </c>
      <c r="M115" s="115">
        <f t="shared" si="116"/>
        <v>25493.040470519874</v>
      </c>
      <c r="N115" s="116">
        <v>1204120.111</v>
      </c>
      <c r="O115" s="206">
        <f t="shared" si="158"/>
        <v>1178627.0705294802</v>
      </c>
      <c r="P115" s="117">
        <f t="shared" si="110"/>
        <v>362320.0339777068</v>
      </c>
      <c r="Q115" s="121"/>
      <c r="R115" s="122">
        <v>2013</v>
      </c>
      <c r="S115" s="121">
        <v>12</v>
      </c>
      <c r="T115" s="148">
        <f t="shared" si="117"/>
        <v>42.449672857488302</v>
      </c>
      <c r="U115" s="149">
        <f t="shared" si="117"/>
        <v>75.667245198869992</v>
      </c>
      <c r="W115" s="149"/>
      <c r="X115" s="149">
        <f t="shared" si="141"/>
        <v>79.005079745838657</v>
      </c>
      <c r="Y115" s="149">
        <f t="shared" si="142"/>
        <v>110.23315885291359</v>
      </c>
      <c r="AC115" s="150">
        <f t="shared" si="118"/>
        <v>331.73187741374153</v>
      </c>
      <c r="AD115" s="150">
        <f t="shared" si="119"/>
        <v>306.53687444433075</v>
      </c>
      <c r="AE115" s="150">
        <f t="shared" si="171"/>
        <v>638.26875185807228</v>
      </c>
      <c r="AF115" s="116">
        <v>99301</v>
      </c>
      <c r="AG115" s="116">
        <f t="shared" si="120"/>
        <v>63380.725328258435</v>
      </c>
      <c r="AH115" s="116">
        <v>2023194.7139999999</v>
      </c>
      <c r="AI115" s="204">
        <f t="shared" si="121"/>
        <v>1959813.9886717414</v>
      </c>
      <c r="AJ115" s="117">
        <f t="shared" si="122"/>
        <v>19736.095192110268</v>
      </c>
      <c r="AK115" s="118"/>
      <c r="AL115" s="122">
        <v>2013</v>
      </c>
      <c r="AM115" s="121">
        <v>12</v>
      </c>
      <c r="AN115" s="149">
        <f t="shared" si="123"/>
        <v>42.449672857488302</v>
      </c>
      <c r="AO115" s="149">
        <f t="shared" si="159"/>
        <v>82.304422731853208</v>
      </c>
      <c r="AP115" s="149">
        <f t="shared" si="124"/>
        <v>75.667245198869992</v>
      </c>
      <c r="AR115" s="149">
        <f t="shared" si="111"/>
        <v>79.005079745838657</v>
      </c>
      <c r="AS115" s="149">
        <v>14.417695558114239</v>
      </c>
      <c r="AT115" s="149">
        <f t="shared" si="112"/>
        <v>110.23315885291359</v>
      </c>
      <c r="AV115" s="118">
        <f t="shared" si="125"/>
        <v>27.193413090414413</v>
      </c>
      <c r="AW115" s="118">
        <f t="shared" si="126"/>
        <v>-17.501159723584045</v>
      </c>
      <c r="AX115" s="118">
        <f t="shared" si="127"/>
        <v>17.870750786527029</v>
      </c>
      <c r="AY115" s="150">
        <f t="shared" si="128"/>
        <v>27.563004153357397</v>
      </c>
      <c r="AZ115" s="116">
        <v>410429</v>
      </c>
      <c r="BA115" s="152">
        <f t="shared" si="129"/>
        <v>11312.656231658322</v>
      </c>
      <c r="BB115" s="116">
        <v>461505.81699999998</v>
      </c>
      <c r="BC115" s="201">
        <f t="shared" si="130"/>
        <v>450193.16076834168</v>
      </c>
      <c r="BD115" s="117">
        <f t="shared" si="131"/>
        <v>1096.884383823613</v>
      </c>
      <c r="BF115" s="201">
        <v>14043.317999999999</v>
      </c>
      <c r="BG115" s="116">
        <v>8286</v>
      </c>
      <c r="BI115" s="151">
        <f t="shared" si="132"/>
        <v>3702863.96</v>
      </c>
      <c r="BJ115" s="204">
        <f t="shared" si="133"/>
        <v>3602677.5379695632</v>
      </c>
      <c r="BK115" s="116">
        <f t="shared" si="134"/>
        <v>100186.42203043663</v>
      </c>
      <c r="BL115" s="153"/>
      <c r="BM115" s="151">
        <v>3702863.96</v>
      </c>
      <c r="BN115" s="154">
        <f t="shared" si="135"/>
        <v>0</v>
      </c>
      <c r="BO115" s="155">
        <v>7103.5568199912141</v>
      </c>
      <c r="BP115" s="155">
        <v>6911.3596587741895</v>
      </c>
      <c r="BQ115" s="229">
        <v>521269</v>
      </c>
      <c r="BR115" s="229">
        <f t="shared" si="137"/>
        <v>87741.327162869944</v>
      </c>
      <c r="BS115" s="29">
        <f t="shared" si="149"/>
        <v>1.525208496449415E-2</v>
      </c>
    </row>
    <row r="116" spans="1:71" s="82" customFormat="1" x14ac:dyDescent="0.3">
      <c r="A116" s="122">
        <v>2014</v>
      </c>
      <c r="B116" s="121">
        <v>1</v>
      </c>
      <c r="C116" s="110">
        <f t="shared" ref="C116:D116" si="179">C104</f>
        <v>26.872581391315055</v>
      </c>
      <c r="D116" s="110">
        <f t="shared" si="179"/>
        <v>42.449672857488302</v>
      </c>
      <c r="E116" s="121"/>
      <c r="F116" s="110">
        <v>26.95686291874426</v>
      </c>
      <c r="G116" s="112">
        <v>79.005079745838657</v>
      </c>
      <c r="H116" s="121"/>
      <c r="I116" s="113">
        <f t="shared" si="113"/>
        <v>6.8077722283797586</v>
      </c>
      <c r="J116" s="113">
        <f t="shared" si="114"/>
        <v>5165.1536421206865</v>
      </c>
      <c r="K116" s="114">
        <f t="shared" si="115"/>
        <v>5171.9614143490662</v>
      </c>
      <c r="L116" s="115">
        <v>3258</v>
      </c>
      <c r="M116" s="115">
        <f t="shared" si="116"/>
        <v>16850.250287949257</v>
      </c>
      <c r="N116" s="116">
        <v>1179470.737</v>
      </c>
      <c r="O116" s="206">
        <f t="shared" si="158"/>
        <v>1162620.4867120506</v>
      </c>
      <c r="P116" s="117">
        <f>+O116/L116*1000</f>
        <v>356850.97811910702</v>
      </c>
      <c r="Q116" s="121"/>
      <c r="R116" s="122">
        <v>2014</v>
      </c>
      <c r="S116" s="121">
        <v>1</v>
      </c>
      <c r="T116" s="148">
        <f t="shared" si="117"/>
        <v>26.872581391315055</v>
      </c>
      <c r="U116" s="149">
        <f t="shared" si="117"/>
        <v>42.449672857488302</v>
      </c>
      <c r="W116" s="149"/>
      <c r="X116" s="149">
        <f t="shared" si="141"/>
        <v>26.95686291874426</v>
      </c>
      <c r="Y116" s="149">
        <f t="shared" si="142"/>
        <v>79.005079745838657</v>
      </c>
      <c r="AC116" s="150">
        <f t="shared" si="118"/>
        <v>0.76483540207284628</v>
      </c>
      <c r="AD116" s="150">
        <f t="shared" si="119"/>
        <v>324.18006605431708</v>
      </c>
      <c r="AE116" s="150">
        <f t="shared" si="171"/>
        <v>324.94490145638991</v>
      </c>
      <c r="AF116" s="116">
        <v>99624</v>
      </c>
      <c r="AG116" s="116">
        <f t="shared" si="120"/>
        <v>32372.310862691389</v>
      </c>
      <c r="AH116" s="116">
        <v>1994903.4950000001</v>
      </c>
      <c r="AI116" s="204">
        <f t="shared" si="121"/>
        <v>1962531.1841373087</v>
      </c>
      <c r="AJ116" s="117">
        <f t="shared" si="122"/>
        <v>19699.38151587277</v>
      </c>
      <c r="AK116" s="118"/>
      <c r="AL116" s="122">
        <v>2014</v>
      </c>
      <c r="AM116" s="121">
        <v>1</v>
      </c>
      <c r="AN116" s="149">
        <f t="shared" si="123"/>
        <v>26.872581391315055</v>
      </c>
      <c r="AO116" s="149">
        <f t="shared" si="159"/>
        <v>123.83441885147447</v>
      </c>
      <c r="AP116" s="149">
        <f t="shared" si="124"/>
        <v>42.449672857488302</v>
      </c>
      <c r="AR116" s="149">
        <f t="shared" si="111"/>
        <v>26.95686291874426</v>
      </c>
      <c r="AS116" s="149">
        <v>133.79215584176413</v>
      </c>
      <c r="AT116" s="149">
        <f t="shared" si="112"/>
        <v>79.005079745838657</v>
      </c>
      <c r="AV116" s="118">
        <f t="shared" si="125"/>
        <v>6.269667297846053E-2</v>
      </c>
      <c r="AW116" s="118">
        <f t="shared" si="126"/>
        <v>2.5670989427210906</v>
      </c>
      <c r="AX116" s="118">
        <f t="shared" si="127"/>
        <v>18.899328770538123</v>
      </c>
      <c r="AY116" s="150">
        <f t="shared" si="128"/>
        <v>21.529124386237672</v>
      </c>
      <c r="AZ116" s="116">
        <v>410838</v>
      </c>
      <c r="BA116" s="152">
        <f t="shared" si="129"/>
        <v>8844.9824045931127</v>
      </c>
      <c r="BB116" s="116">
        <v>457667.78700000001</v>
      </c>
      <c r="BC116" s="201">
        <f t="shared" si="130"/>
        <v>448822.80459540692</v>
      </c>
      <c r="BD116" s="117">
        <f t="shared" si="131"/>
        <v>1092.4568919997832</v>
      </c>
      <c r="BF116" s="201">
        <v>14105.263999999999</v>
      </c>
      <c r="BG116" s="116">
        <v>8292</v>
      </c>
      <c r="BI116" s="151">
        <f t="shared" si="132"/>
        <v>3646147.2829999998</v>
      </c>
      <c r="BJ116" s="204">
        <f t="shared" si="133"/>
        <v>3588079.7394447662</v>
      </c>
      <c r="BK116" s="116">
        <f t="shared" si="134"/>
        <v>58067.543555233759</v>
      </c>
      <c r="BL116" s="153"/>
      <c r="BM116" s="151">
        <v>3646147.2830000003</v>
      </c>
      <c r="BN116" s="154">
        <f t="shared" si="135"/>
        <v>0</v>
      </c>
      <c r="BO116" s="155">
        <v>6984.7959108219738</v>
      </c>
      <c r="BP116" s="155">
        <v>6873.5579631210894</v>
      </c>
      <c r="BQ116" s="229">
        <v>522012</v>
      </c>
      <c r="BR116" s="229">
        <f t="shared" si="137"/>
        <v>87805.524846759101</v>
      </c>
      <c r="BS116" s="29">
        <f t="shared" si="149"/>
        <v>1.5887966869580161E-2</v>
      </c>
    </row>
    <row r="117" spans="1:71" s="82" customFormat="1" x14ac:dyDescent="0.3">
      <c r="A117" s="122">
        <v>2014</v>
      </c>
      <c r="B117" s="121">
        <v>2</v>
      </c>
      <c r="C117" s="110">
        <f t="shared" ref="C117:D117" si="180">C105</f>
        <v>34.723950066840629</v>
      </c>
      <c r="D117" s="110">
        <f t="shared" si="180"/>
        <v>26.872581391315055</v>
      </c>
      <c r="E117" s="121"/>
      <c r="F117" s="110">
        <v>57.510679559652473</v>
      </c>
      <c r="G117" s="112">
        <v>26.95686291874426</v>
      </c>
      <c r="H117" s="121"/>
      <c r="I117" s="113">
        <f t="shared" si="113"/>
        <v>1840.5796495213051</v>
      </c>
      <c r="J117" s="113">
        <f t="shared" si="114"/>
        <v>11.908690818134071</v>
      </c>
      <c r="K117" s="114">
        <f t="shared" si="115"/>
        <v>1852.4883403394392</v>
      </c>
      <c r="L117" s="115">
        <v>3261</v>
      </c>
      <c r="M117" s="115">
        <f t="shared" si="116"/>
        <v>6040.964477846911</v>
      </c>
      <c r="N117" s="116">
        <v>1098323.665</v>
      </c>
      <c r="O117" s="206">
        <f t="shared" si="158"/>
        <v>1092282.7005221532</v>
      </c>
      <c r="P117" s="117">
        <f>+O117/L117*1000</f>
        <v>334953.29669492581</v>
      </c>
      <c r="Q117" s="121"/>
      <c r="R117" s="122">
        <v>2014</v>
      </c>
      <c r="S117" s="121">
        <v>2</v>
      </c>
      <c r="T117" s="148">
        <f t="shared" si="117"/>
        <v>34.723950066840629</v>
      </c>
      <c r="U117" s="149">
        <f t="shared" si="117"/>
        <v>26.872581391315055</v>
      </c>
      <c r="W117" s="149"/>
      <c r="X117" s="149">
        <f t="shared" si="141"/>
        <v>57.510679559652473</v>
      </c>
      <c r="Y117" s="149">
        <f t="shared" si="142"/>
        <v>26.95686291874426</v>
      </c>
      <c r="AC117" s="150">
        <f t="shared" si="118"/>
        <v>206.78430903140929</v>
      </c>
      <c r="AD117" s="150">
        <f t="shared" si="119"/>
        <v>0.74742407361537677</v>
      </c>
      <c r="AE117" s="150">
        <f t="shared" si="171"/>
        <v>207.53173310502467</v>
      </c>
      <c r="AF117" s="116">
        <v>99864</v>
      </c>
      <c r="AG117" s="116">
        <f t="shared" si="120"/>
        <v>20724.948994800183</v>
      </c>
      <c r="AH117" s="116">
        <v>1833260.064</v>
      </c>
      <c r="AI117" s="204">
        <f t="shared" si="121"/>
        <v>1812535.1150051998</v>
      </c>
      <c r="AJ117" s="117">
        <f t="shared" si="122"/>
        <v>18150.03519792117</v>
      </c>
      <c r="AK117" s="123"/>
      <c r="AL117" s="122">
        <v>2014</v>
      </c>
      <c r="AM117" s="121">
        <v>2</v>
      </c>
      <c r="AN117" s="149">
        <f t="shared" si="123"/>
        <v>34.723950066840629</v>
      </c>
      <c r="AO117" s="149">
        <f t="shared" si="159"/>
        <v>77.741832906544204</v>
      </c>
      <c r="AP117" s="149">
        <f t="shared" si="124"/>
        <v>26.872581391315055</v>
      </c>
      <c r="AR117" s="149">
        <f t="shared" si="111"/>
        <v>57.510679559652473</v>
      </c>
      <c r="AS117" s="149">
        <v>34.237566708295979</v>
      </c>
      <c r="AT117" s="149">
        <f t="shared" si="112"/>
        <v>26.95686291874426</v>
      </c>
      <c r="AV117" s="118">
        <f t="shared" si="125"/>
        <v>16.950952015665685</v>
      </c>
      <c r="AW117" s="118">
        <f t="shared" si="126"/>
        <v>-11.215375126927432</v>
      </c>
      <c r="AX117" s="118">
        <f t="shared" si="127"/>
        <v>4.3573972546186973E-2</v>
      </c>
      <c r="AY117" s="150">
        <f t="shared" si="128"/>
        <v>5.7791508612844398</v>
      </c>
      <c r="AZ117" s="116">
        <v>411113</v>
      </c>
      <c r="BA117" s="152">
        <f t="shared" si="129"/>
        <v>2375.8840480352301</v>
      </c>
      <c r="BB117" s="116">
        <v>423420.03200000001</v>
      </c>
      <c r="BC117" s="201">
        <f t="shared" si="130"/>
        <v>421044.14795196475</v>
      </c>
      <c r="BD117" s="117">
        <f t="shared" si="131"/>
        <v>1024.1567353792382</v>
      </c>
      <c r="BF117" s="201">
        <v>14091.383</v>
      </c>
      <c r="BG117" s="116">
        <v>8295</v>
      </c>
      <c r="BI117" s="151">
        <f t="shared" si="132"/>
        <v>3369095.1439999999</v>
      </c>
      <c r="BJ117" s="204">
        <f t="shared" si="133"/>
        <v>3339953.3464793176</v>
      </c>
      <c r="BK117" s="116">
        <f t="shared" si="134"/>
        <v>29141.797520682325</v>
      </c>
      <c r="BL117" s="153"/>
      <c r="BM117" s="151">
        <v>3369095.1440000003</v>
      </c>
      <c r="BN117" s="154">
        <f t="shared" si="135"/>
        <v>0</v>
      </c>
      <c r="BO117" s="155">
        <v>6447.6217655152877</v>
      </c>
      <c r="BP117" s="155">
        <v>6391.8515126878447</v>
      </c>
      <c r="BQ117" s="229">
        <v>522533</v>
      </c>
      <c r="BR117" s="229">
        <f t="shared" si="137"/>
        <v>87767.026013079114</v>
      </c>
      <c r="BS117" s="29">
        <f t="shared" si="149"/>
        <v>1.6895948436414399E-2</v>
      </c>
    </row>
    <row r="118" spans="1:71" s="82" customFormat="1" x14ac:dyDescent="0.3">
      <c r="A118" s="122">
        <v>2014</v>
      </c>
      <c r="B118" s="121">
        <v>3</v>
      </c>
      <c r="C118" s="110">
        <f t="shared" ref="C118:D118" si="181">C106</f>
        <v>67.088827391532973</v>
      </c>
      <c r="D118" s="110">
        <f t="shared" si="181"/>
        <v>34.723950066840629</v>
      </c>
      <c r="E118" s="121"/>
      <c r="F118" s="110">
        <v>62.20178223460303</v>
      </c>
      <c r="G118" s="112">
        <v>57.510679559652473</v>
      </c>
      <c r="H118" s="121"/>
      <c r="I118" s="113">
        <f t="shared" si="113"/>
        <v>-394.74712090536775</v>
      </c>
      <c r="J118" s="113">
        <f t="shared" si="114"/>
        <v>3219.686739947741</v>
      </c>
      <c r="K118" s="114">
        <f t="shared" si="115"/>
        <v>2824.9396190423731</v>
      </c>
      <c r="L118" s="115">
        <v>3262</v>
      </c>
      <c r="M118" s="115">
        <f t="shared" si="116"/>
        <v>9214.9530373162215</v>
      </c>
      <c r="N118" s="116">
        <v>1097824.456</v>
      </c>
      <c r="O118" s="206">
        <f t="shared" si="158"/>
        <v>1088609.5029626838</v>
      </c>
      <c r="P118" s="117">
        <f>+O118/L118*1000</f>
        <v>333724.55639567255</v>
      </c>
      <c r="Q118" s="121"/>
      <c r="R118" s="122">
        <v>2014</v>
      </c>
      <c r="S118" s="121">
        <v>3</v>
      </c>
      <c r="T118" s="148">
        <f t="shared" si="117"/>
        <v>67.088827391532973</v>
      </c>
      <c r="U118" s="149">
        <f t="shared" si="117"/>
        <v>34.723950066840629</v>
      </c>
      <c r="W118" s="149"/>
      <c r="X118" s="149">
        <f t="shared" si="141"/>
        <v>62.20178223460303</v>
      </c>
      <c r="Y118" s="149">
        <f t="shared" si="142"/>
        <v>57.510679559652473</v>
      </c>
      <c r="AC118" s="150">
        <f t="shared" si="118"/>
        <v>-44.34880645332801</v>
      </c>
      <c r="AD118" s="150">
        <f t="shared" si="119"/>
        <v>202.07690464787916</v>
      </c>
      <c r="AE118" s="150">
        <f t="shared" si="171"/>
        <v>157.72809819455114</v>
      </c>
      <c r="AF118" s="116">
        <v>99598</v>
      </c>
      <c r="AG118" s="116">
        <f t="shared" si="120"/>
        <v>15709.403123980905</v>
      </c>
      <c r="AH118" s="116">
        <v>1834076.0109999999</v>
      </c>
      <c r="AI118" s="204">
        <f t="shared" si="121"/>
        <v>1818366.6078760191</v>
      </c>
      <c r="AJ118" s="117">
        <f t="shared" si="122"/>
        <v>18257.059457780466</v>
      </c>
      <c r="AK118" s="123"/>
      <c r="AL118" s="122">
        <v>2014</v>
      </c>
      <c r="AM118" s="121">
        <v>3</v>
      </c>
      <c r="AN118" s="149">
        <f t="shared" si="123"/>
        <v>67.088827391532973</v>
      </c>
      <c r="AO118" s="149">
        <f t="shared" si="159"/>
        <v>46.024503453365838</v>
      </c>
      <c r="AP118" s="149">
        <f t="shared" si="124"/>
        <v>34.723950066840629</v>
      </c>
      <c r="AR118" s="149">
        <f t="shared" si="111"/>
        <v>62.20178223460303</v>
      </c>
      <c r="AS118" s="149">
        <v>29.613069415238598</v>
      </c>
      <c r="AT118" s="149">
        <f t="shared" si="112"/>
        <v>57.510679559652473</v>
      </c>
      <c r="AV118" s="118">
        <f t="shared" si="125"/>
        <v>-3.6354522916350525</v>
      </c>
      <c r="AW118" s="118">
        <f t="shared" si="126"/>
        <v>-4.2308583776511091</v>
      </c>
      <c r="AX118" s="118">
        <f t="shared" si="127"/>
        <v>11.780853475528163</v>
      </c>
      <c r="AY118" s="150">
        <f t="shared" si="128"/>
        <v>3.914542806242002</v>
      </c>
      <c r="AZ118" s="116">
        <v>412126</v>
      </c>
      <c r="BA118" s="152">
        <f t="shared" si="129"/>
        <v>1613.2848685652914</v>
      </c>
      <c r="BB118" s="116">
        <v>426460.33799999999</v>
      </c>
      <c r="BC118" s="201">
        <f t="shared" si="130"/>
        <v>424847.05313143472</v>
      </c>
      <c r="BD118" s="117">
        <f t="shared" si="131"/>
        <v>1030.8669026740238</v>
      </c>
      <c r="BF118" s="201">
        <v>14072.13</v>
      </c>
      <c r="BG118" s="116">
        <v>8287</v>
      </c>
      <c r="BI118" s="151">
        <f t="shared" si="132"/>
        <v>3372432.9349999996</v>
      </c>
      <c r="BJ118" s="204">
        <f t="shared" si="133"/>
        <v>3345895.2939701374</v>
      </c>
      <c r="BK118" s="116">
        <f t="shared" si="134"/>
        <v>26537.641029862418</v>
      </c>
      <c r="BL118" s="153"/>
      <c r="BM118" s="151">
        <v>3372432.9349999996</v>
      </c>
      <c r="BN118" s="154">
        <f t="shared" si="135"/>
        <v>0</v>
      </c>
      <c r="BO118" s="155">
        <v>6444.8823749744388</v>
      </c>
      <c r="BP118" s="155">
        <v>6394.1676600362289</v>
      </c>
      <c r="BQ118" s="229">
        <v>523273</v>
      </c>
      <c r="BR118" s="229">
        <f t="shared" si="137"/>
        <v>87871.483894448</v>
      </c>
      <c r="BS118" s="29">
        <f t="shared" si="149"/>
        <v>1.7443058747584006E-2</v>
      </c>
    </row>
    <row r="119" spans="1:71" s="82" customFormat="1" x14ac:dyDescent="0.3">
      <c r="A119" s="122">
        <v>2014</v>
      </c>
      <c r="B119" s="121">
        <v>4</v>
      </c>
      <c r="C119" s="110">
        <f t="shared" ref="C119:D119" si="182">C107</f>
        <v>117.42864691479581</v>
      </c>
      <c r="D119" s="110">
        <f t="shared" si="182"/>
        <v>67.088827391532973</v>
      </c>
      <c r="E119" s="121"/>
      <c r="F119" s="110">
        <v>137.13602413996043</v>
      </c>
      <c r="G119" s="112">
        <v>62.20178223460303</v>
      </c>
      <c r="H119" s="121"/>
      <c r="I119" s="113">
        <f t="shared" si="113"/>
        <v>1591.8474600543309</v>
      </c>
      <c r="J119" s="113">
        <f t="shared" si="114"/>
        <v>-690.52272263366058</v>
      </c>
      <c r="K119" s="114">
        <f t="shared" si="115"/>
        <v>901.32473742067032</v>
      </c>
      <c r="L119" s="115">
        <v>3255</v>
      </c>
      <c r="M119" s="115">
        <f t="shared" si="116"/>
        <v>2933.8120203042818</v>
      </c>
      <c r="N119" s="116">
        <v>1126278.371</v>
      </c>
      <c r="O119" s="206">
        <f t="shared" si="158"/>
        <v>1123344.5589796957</v>
      </c>
      <c r="P119" s="117">
        <f>+O119/L119*1000</f>
        <v>345113.53578485275</v>
      </c>
      <c r="Q119" s="121"/>
      <c r="R119" s="122">
        <v>2014</v>
      </c>
      <c r="S119" s="121">
        <v>4</v>
      </c>
      <c r="T119" s="148">
        <f t="shared" si="117"/>
        <v>117.42864691479581</v>
      </c>
      <c r="U119" s="149">
        <f t="shared" si="117"/>
        <v>67.088827391532973</v>
      </c>
      <c r="W119" s="149"/>
      <c r="X119" s="149">
        <f t="shared" si="141"/>
        <v>137.13602413996043</v>
      </c>
      <c r="Y119" s="149">
        <f t="shared" si="142"/>
        <v>62.20178223460303</v>
      </c>
      <c r="AC119" s="150">
        <f t="shared" si="118"/>
        <v>178.8398981790049</v>
      </c>
      <c r="AD119" s="150">
        <f t="shared" si="119"/>
        <v>-43.339214541443553</v>
      </c>
      <c r="AE119" s="150">
        <f t="shared" si="171"/>
        <v>135.50068363756134</v>
      </c>
      <c r="AF119" s="116">
        <v>99493</v>
      </c>
      <c r="AG119" s="116">
        <f t="shared" si="120"/>
        <v>13481.36951715189</v>
      </c>
      <c r="AH119" s="116">
        <v>1918733.997</v>
      </c>
      <c r="AI119" s="204">
        <f t="shared" si="121"/>
        <v>1905252.627482848</v>
      </c>
      <c r="AJ119" s="117">
        <f t="shared" si="122"/>
        <v>19149.614821975898</v>
      </c>
      <c r="AK119" s="123"/>
      <c r="AL119" s="122">
        <v>2014</v>
      </c>
      <c r="AM119" s="121">
        <v>4</v>
      </c>
      <c r="AN119" s="149">
        <f t="shared" si="123"/>
        <v>117.42864691479581</v>
      </c>
      <c r="AO119" s="149">
        <f t="shared" si="159"/>
        <v>10.764282951672801</v>
      </c>
      <c r="AP119" s="149">
        <f t="shared" si="124"/>
        <v>67.088827391532973</v>
      </c>
      <c r="AR119" s="149">
        <f t="shared" si="111"/>
        <v>137.13602413996043</v>
      </c>
      <c r="AS119" s="149">
        <v>4.2291372897970749</v>
      </c>
      <c r="AT119" s="149">
        <f t="shared" si="112"/>
        <v>62.20178223460303</v>
      </c>
      <c r="AV119" s="118">
        <f t="shared" si="125"/>
        <v>14.660234844310077</v>
      </c>
      <c r="AW119" s="118">
        <f t="shared" si="126"/>
        <v>-1.6847568413876624</v>
      </c>
      <c r="AX119" s="118">
        <f t="shared" si="127"/>
        <v>-2.5266268658801163</v>
      </c>
      <c r="AY119" s="150">
        <f t="shared" si="128"/>
        <v>10.448851137042299</v>
      </c>
      <c r="AZ119" s="116">
        <v>413364</v>
      </c>
      <c r="BA119" s="152">
        <f t="shared" si="129"/>
        <v>4319.1789014123533</v>
      </c>
      <c r="BB119" s="116">
        <v>450017.68400000001</v>
      </c>
      <c r="BC119" s="201">
        <f t="shared" si="130"/>
        <v>445698.50509858766</v>
      </c>
      <c r="BD119" s="117">
        <f t="shared" si="131"/>
        <v>1078.2228377376541</v>
      </c>
      <c r="BF119" s="201">
        <v>14112.269</v>
      </c>
      <c r="BG119" s="116">
        <v>8291</v>
      </c>
      <c r="BI119" s="151">
        <f t="shared" si="132"/>
        <v>3509142.3210000005</v>
      </c>
      <c r="BJ119" s="204">
        <f t="shared" si="133"/>
        <v>3488407.9605611311</v>
      </c>
      <c r="BK119" s="116">
        <f t="shared" si="134"/>
        <v>20734.360438868523</v>
      </c>
      <c r="BL119" s="153"/>
      <c r="BM119" s="151">
        <v>3509142.321</v>
      </c>
      <c r="BN119" s="154">
        <f t="shared" si="135"/>
        <v>0</v>
      </c>
      <c r="BO119" s="155">
        <v>6691.6900189358194</v>
      </c>
      <c r="BP119" s="155">
        <v>6652.1510375820335</v>
      </c>
      <c r="BQ119" s="229">
        <v>524403</v>
      </c>
      <c r="BR119" s="229">
        <f t="shared" si="137"/>
        <v>87647.439131418141</v>
      </c>
      <c r="BS119" s="29">
        <f t="shared" si="149"/>
        <v>1.8964602646883266E-2</v>
      </c>
    </row>
    <row r="120" spans="1:71" s="82" customFormat="1" x14ac:dyDescent="0.3">
      <c r="A120" s="122">
        <v>2014</v>
      </c>
      <c r="B120" s="121">
        <v>5</v>
      </c>
      <c r="C120" s="110">
        <f t="shared" ref="C120:D120" si="183">C108</f>
        <v>205.87235315982971</v>
      </c>
      <c r="D120" s="110">
        <f t="shared" si="183"/>
        <v>117.42864691479581</v>
      </c>
      <c r="E120" s="121"/>
      <c r="F120" s="110">
        <v>220.65709530534707</v>
      </c>
      <c r="G120" s="112">
        <v>137.13602413996043</v>
      </c>
      <c r="H120" s="121"/>
      <c r="I120" s="113">
        <f t="shared" si="113"/>
        <v>1194.2255919193442</v>
      </c>
      <c r="J120" s="113">
        <f t="shared" si="114"/>
        <v>2784.5848238566514</v>
      </c>
      <c r="K120" s="114">
        <f t="shared" si="115"/>
        <v>3978.8104157759954</v>
      </c>
      <c r="L120" s="115">
        <v>3258</v>
      </c>
      <c r="M120" s="115">
        <f t="shared" si="116"/>
        <v>12962.964334598193</v>
      </c>
      <c r="N120" s="116">
        <v>1248656.875</v>
      </c>
      <c r="O120" s="206">
        <f t="shared" si="158"/>
        <v>1235693.9106654017</v>
      </c>
      <c r="P120" s="117">
        <f>+O120/L120*1000</f>
        <v>379279.89891510177</v>
      </c>
      <c r="Q120" s="121"/>
      <c r="R120" s="122">
        <v>2014</v>
      </c>
      <c r="S120" s="121">
        <v>5</v>
      </c>
      <c r="T120" s="148">
        <f t="shared" si="117"/>
        <v>205.87235315982971</v>
      </c>
      <c r="U120" s="149">
        <f t="shared" si="117"/>
        <v>117.42864691479581</v>
      </c>
      <c r="W120" s="149"/>
      <c r="X120" s="149">
        <f t="shared" si="141"/>
        <v>220.65709530534707</v>
      </c>
      <c r="Y120" s="149">
        <f t="shared" si="142"/>
        <v>137.13602413996043</v>
      </c>
      <c r="AC120" s="150">
        <f t="shared" si="118"/>
        <v>134.16812139419935</v>
      </c>
      <c r="AD120" s="150">
        <f t="shared" si="119"/>
        <v>174.76864284739241</v>
      </c>
      <c r="AE120" s="150">
        <f t="shared" si="171"/>
        <v>308.93676424159173</v>
      </c>
      <c r="AF120" s="116">
        <v>99731</v>
      </c>
      <c r="AG120" s="116">
        <f t="shared" si="120"/>
        <v>30810.572434578185</v>
      </c>
      <c r="AH120" s="116">
        <v>2156836.3289999999</v>
      </c>
      <c r="AI120" s="204">
        <f t="shared" si="121"/>
        <v>2126025.7565654218</v>
      </c>
      <c r="AJ120" s="117">
        <f t="shared" si="122"/>
        <v>21317.601914805044</v>
      </c>
      <c r="AK120" s="123"/>
      <c r="AL120" s="122">
        <v>2014</v>
      </c>
      <c r="AM120" s="121">
        <v>5</v>
      </c>
      <c r="AN120" s="149">
        <f t="shared" si="123"/>
        <v>205.87235315982971</v>
      </c>
      <c r="AO120" s="149">
        <f t="shared" si="159"/>
        <v>1.2492833206498815</v>
      </c>
      <c r="AP120" s="149">
        <f t="shared" si="124"/>
        <v>117.42864691479581</v>
      </c>
      <c r="AR120" s="149">
        <f t="shared" si="111"/>
        <v>220.65709530534707</v>
      </c>
      <c r="AS120" s="149">
        <v>0.14397519616978313</v>
      </c>
      <c r="AT120" s="149">
        <f t="shared" si="112"/>
        <v>137.13602413996043</v>
      </c>
      <c r="AV120" s="118">
        <f t="shared" si="125"/>
        <v>10.998307359189585</v>
      </c>
      <c r="AW120" s="118">
        <f t="shared" si="126"/>
        <v>-0.28494780696666644</v>
      </c>
      <c r="AX120" s="118">
        <f t="shared" si="127"/>
        <v>10.188812903135746</v>
      </c>
      <c r="AY120" s="150">
        <f t="shared" si="128"/>
        <v>20.902172455358667</v>
      </c>
      <c r="AZ120" s="116">
        <v>413835</v>
      </c>
      <c r="BA120" s="152">
        <f t="shared" si="129"/>
        <v>8650.0505380633531</v>
      </c>
      <c r="BB120" s="116">
        <v>515542.52799999999</v>
      </c>
      <c r="BC120" s="201">
        <f t="shared" si="130"/>
        <v>506892.47746193665</v>
      </c>
      <c r="BD120" s="117">
        <f t="shared" si="131"/>
        <v>1224.8661361700597</v>
      </c>
      <c r="BF120" s="201">
        <v>14040.314</v>
      </c>
      <c r="BG120" s="116">
        <v>8289</v>
      </c>
      <c r="BI120" s="151">
        <f t="shared" si="132"/>
        <v>3935076.0460000001</v>
      </c>
      <c r="BJ120" s="204">
        <f t="shared" si="133"/>
        <v>3882652.4586927602</v>
      </c>
      <c r="BK120" s="116">
        <f t="shared" si="134"/>
        <v>52423.587307239737</v>
      </c>
      <c r="BL120" s="153"/>
      <c r="BM120" s="151">
        <v>3935076.0459999992</v>
      </c>
      <c r="BN120" s="154">
        <f t="shared" si="135"/>
        <v>0</v>
      </c>
      <c r="BO120" s="155">
        <v>7493.7699999809574</v>
      </c>
      <c r="BP120" s="155">
        <v>7393.9370358242131</v>
      </c>
      <c r="BQ120" s="229">
        <v>525113</v>
      </c>
      <c r="BR120" s="229">
        <f t="shared" si="137"/>
        <v>87480.166952327389</v>
      </c>
      <c r="BS120" s="29">
        <f t="shared" si="149"/>
        <v>1.9256898399043543E-2</v>
      </c>
    </row>
    <row r="121" spans="1:71" s="82" customFormat="1" x14ac:dyDescent="0.3">
      <c r="A121" s="122">
        <v>2014</v>
      </c>
      <c r="B121" s="121">
        <v>6</v>
      </c>
      <c r="C121" s="110">
        <f t="shared" ref="C121:D121" si="184">C109</f>
        <v>273.79728737823223</v>
      </c>
      <c r="D121" s="110">
        <f t="shared" si="184"/>
        <v>205.87235315982971</v>
      </c>
      <c r="E121" s="121"/>
      <c r="F121" s="110">
        <v>247.5875604864128</v>
      </c>
      <c r="G121" s="112">
        <v>220.65709530534707</v>
      </c>
      <c r="H121" s="121"/>
      <c r="I121" s="113">
        <f t="shared" si="113"/>
        <v>-2117.0694966038</v>
      </c>
      <c r="J121" s="113">
        <f t="shared" si="114"/>
        <v>2089.0333671835201</v>
      </c>
      <c r="K121" s="114">
        <f t="shared" si="115"/>
        <v>-28.036129420279849</v>
      </c>
      <c r="L121" s="115">
        <v>3270</v>
      </c>
      <c r="M121" s="115">
        <f t="shared" si="116"/>
        <v>-91.678143204315106</v>
      </c>
      <c r="N121" s="116">
        <v>1244085.811</v>
      </c>
      <c r="O121" s="206">
        <f t="shared" si="158"/>
        <v>1244177.4891432044</v>
      </c>
      <c r="P121" s="117">
        <f t="shared" ref="P121:P139" si="185">+O121/L121*1000</f>
        <v>380482.41258201969</v>
      </c>
      <c r="Q121" s="121"/>
      <c r="R121" s="122">
        <v>2014</v>
      </c>
      <c r="S121" s="121">
        <v>6</v>
      </c>
      <c r="T121" s="148">
        <f t="shared" si="117"/>
        <v>273.79728737823223</v>
      </c>
      <c r="U121" s="149">
        <f t="shared" si="117"/>
        <v>205.87235315982971</v>
      </c>
      <c r="W121" s="149"/>
      <c r="X121" s="149">
        <f t="shared" si="141"/>
        <v>247.5875604864128</v>
      </c>
      <c r="Y121" s="149">
        <f t="shared" si="142"/>
        <v>220.65709530534707</v>
      </c>
      <c r="AC121" s="150">
        <f t="shared" si="118"/>
        <v>-237.84722010837538</v>
      </c>
      <c r="AD121" s="150">
        <f t="shared" si="119"/>
        <v>131.11381033094975</v>
      </c>
      <c r="AE121" s="150">
        <f t="shared" si="171"/>
        <v>-106.73340977742563</v>
      </c>
      <c r="AF121" s="116">
        <v>99966</v>
      </c>
      <c r="AG121" s="116">
        <f t="shared" si="120"/>
        <v>-10669.712041810131</v>
      </c>
      <c r="AH121" s="116">
        <v>2200295.6940000001</v>
      </c>
      <c r="AI121" s="204">
        <f t="shared" si="121"/>
        <v>2210965.4060418103</v>
      </c>
      <c r="AJ121" s="117">
        <f t="shared" si="122"/>
        <v>22117.173899543945</v>
      </c>
      <c r="AK121" s="123"/>
      <c r="AL121" s="122">
        <v>2014</v>
      </c>
      <c r="AM121" s="121">
        <v>6</v>
      </c>
      <c r="AN121" s="149">
        <f t="shared" si="123"/>
        <v>273.79728737823223</v>
      </c>
      <c r="AO121" s="149">
        <f t="shared" si="159"/>
        <v>0</v>
      </c>
      <c r="AP121" s="149">
        <f t="shared" si="124"/>
        <v>205.87235315982971</v>
      </c>
      <c r="AR121" s="149">
        <f t="shared" si="111"/>
        <v>247.5875604864128</v>
      </c>
      <c r="AS121" s="149">
        <v>0</v>
      </c>
      <c r="AT121" s="149">
        <f t="shared" si="112"/>
        <v>220.65709530534707</v>
      </c>
      <c r="AV121" s="118">
        <f t="shared" si="125"/>
        <v>-19.497305351655811</v>
      </c>
      <c r="AW121" s="118">
        <f t="shared" si="126"/>
        <v>0</v>
      </c>
      <c r="AX121" s="118">
        <f t="shared" si="127"/>
        <v>7.643785868645633</v>
      </c>
      <c r="AY121" s="150">
        <f t="shared" si="128"/>
        <v>-11.853519483010178</v>
      </c>
      <c r="AZ121" s="116">
        <v>413828</v>
      </c>
      <c r="BA121" s="152">
        <f t="shared" si="129"/>
        <v>-4905.3182606151358</v>
      </c>
      <c r="BB121" s="116">
        <v>528635.67599999998</v>
      </c>
      <c r="BC121" s="201">
        <f t="shared" si="130"/>
        <v>533540.99426061509</v>
      </c>
      <c r="BD121" s="117">
        <f t="shared" si="131"/>
        <v>1289.2820066805896</v>
      </c>
      <c r="BF121" s="201">
        <v>14289.493</v>
      </c>
      <c r="BG121" s="116">
        <v>8295</v>
      </c>
      <c r="BI121" s="151">
        <f t="shared" si="132"/>
        <v>3987306.6739999996</v>
      </c>
      <c r="BJ121" s="204">
        <f t="shared" si="133"/>
        <v>4002973.3824456297</v>
      </c>
      <c r="BK121" s="116">
        <f t="shared" si="134"/>
        <v>-15666.708445629583</v>
      </c>
      <c r="BL121" s="153"/>
      <c r="BM121" s="151">
        <v>3987306.6740000001</v>
      </c>
      <c r="BN121" s="154">
        <f t="shared" si="135"/>
        <v>0</v>
      </c>
      <c r="BO121" s="155">
        <v>7589.6799597989184</v>
      </c>
      <c r="BP121" s="155">
        <v>7619.500917364373</v>
      </c>
      <c r="BQ121" s="229">
        <v>525359</v>
      </c>
      <c r="BR121" s="229">
        <f t="shared" si="137"/>
        <v>87366.712095593815</v>
      </c>
      <c r="BS121" s="29">
        <f t="shared" si="149"/>
        <v>1.875556296745895E-2</v>
      </c>
    </row>
    <row r="122" spans="1:71" s="82" customFormat="1" x14ac:dyDescent="0.3">
      <c r="A122" s="122">
        <v>2014</v>
      </c>
      <c r="B122" s="121">
        <v>7</v>
      </c>
      <c r="C122" s="110">
        <f t="shared" ref="C122:D122" si="186">C110</f>
        <v>323.21495100202412</v>
      </c>
      <c r="D122" s="110">
        <f t="shared" si="186"/>
        <v>273.79728737823223</v>
      </c>
      <c r="E122" s="121"/>
      <c r="F122" s="110">
        <v>311.6666769190017</v>
      </c>
      <c r="G122" s="112">
        <v>247.5875604864128</v>
      </c>
      <c r="H122" s="121"/>
      <c r="I122" s="113">
        <f t="shared" si="113"/>
        <v>-932.80250116676496</v>
      </c>
      <c r="J122" s="113">
        <f t="shared" si="114"/>
        <v>-3703.3445347153902</v>
      </c>
      <c r="K122" s="114">
        <f t="shared" si="115"/>
        <v>-4636.1470358821553</v>
      </c>
      <c r="L122" s="115">
        <v>3272</v>
      </c>
      <c r="M122" s="115">
        <f t="shared" si="116"/>
        <v>-15169.473101406413</v>
      </c>
      <c r="N122" s="116">
        <v>1297087.5390000001</v>
      </c>
      <c r="O122" s="206">
        <f t="shared" si="158"/>
        <v>1312257.0121014065</v>
      </c>
      <c r="P122" s="117">
        <f t="shared" si="185"/>
        <v>401056.54404077219</v>
      </c>
      <c r="Q122" s="121"/>
      <c r="R122" s="122">
        <v>2014</v>
      </c>
      <c r="S122" s="121">
        <v>7</v>
      </c>
      <c r="T122" s="148">
        <f t="shared" si="117"/>
        <v>323.21495100202412</v>
      </c>
      <c r="U122" s="149">
        <f t="shared" si="117"/>
        <v>273.79728737823223</v>
      </c>
      <c r="W122" s="149"/>
      <c r="X122" s="149">
        <f t="shared" si="141"/>
        <v>311.6666769190017</v>
      </c>
      <c r="Y122" s="149">
        <f t="shared" si="142"/>
        <v>247.5875604864128</v>
      </c>
      <c r="AC122" s="150">
        <f t="shared" si="118"/>
        <v>-104.79792097924482</v>
      </c>
      <c r="AD122" s="150">
        <f t="shared" si="119"/>
        <v>-232.43267462475961</v>
      </c>
      <c r="AE122" s="150">
        <f t="shared" si="171"/>
        <v>-337.23059560400441</v>
      </c>
      <c r="AF122" s="116">
        <v>100368</v>
      </c>
      <c r="AG122" s="116">
        <f t="shared" si="120"/>
        <v>-33847.160419582717</v>
      </c>
      <c r="AH122" s="116">
        <v>2265362.2540000002</v>
      </c>
      <c r="AI122" s="204">
        <f t="shared" si="121"/>
        <v>2299209.414419583</v>
      </c>
      <c r="AJ122" s="117">
        <f t="shared" si="122"/>
        <v>22907.793464247403</v>
      </c>
      <c r="AK122" s="123"/>
      <c r="AL122" s="122">
        <v>2014</v>
      </c>
      <c r="AM122" s="121">
        <v>7</v>
      </c>
      <c r="AN122" s="149">
        <f t="shared" si="123"/>
        <v>323.21495100202412</v>
      </c>
      <c r="AO122" s="149">
        <f t="shared" si="159"/>
        <v>0</v>
      </c>
      <c r="AP122" s="149">
        <f t="shared" si="124"/>
        <v>273.79728737823223</v>
      </c>
      <c r="AR122" s="149">
        <f t="shared" si="111"/>
        <v>311.6666769190017</v>
      </c>
      <c r="AS122" s="149">
        <v>0</v>
      </c>
      <c r="AT122" s="149">
        <f t="shared" si="112"/>
        <v>247.5875604864128</v>
      </c>
      <c r="AV122" s="118">
        <f t="shared" si="125"/>
        <v>-8.5907124103448051</v>
      </c>
      <c r="AW122" s="118">
        <f t="shared" si="126"/>
        <v>0</v>
      </c>
      <c r="AX122" s="118">
        <f t="shared" si="127"/>
        <v>-13.550560305002893</v>
      </c>
      <c r="AY122" s="150">
        <f t="shared" si="128"/>
        <v>-22.141272715347696</v>
      </c>
      <c r="AZ122" s="116">
        <v>413999</v>
      </c>
      <c r="BA122" s="152">
        <f t="shared" si="129"/>
        <v>-9166.4647628812309</v>
      </c>
      <c r="BB122" s="116">
        <v>548212.84499999997</v>
      </c>
      <c r="BC122" s="201">
        <f t="shared" si="130"/>
        <v>557379.30976288125</v>
      </c>
      <c r="BD122" s="117">
        <f t="shared" si="131"/>
        <v>1346.3300871810832</v>
      </c>
      <c r="BF122" s="201">
        <v>14115.003000000001</v>
      </c>
      <c r="BG122" s="116">
        <v>8299</v>
      </c>
      <c r="BI122" s="151">
        <f t="shared" si="132"/>
        <v>4124777.6409999998</v>
      </c>
      <c r="BJ122" s="204">
        <f t="shared" si="133"/>
        <v>4182960.7392838709</v>
      </c>
      <c r="BK122" s="116">
        <f t="shared" si="134"/>
        <v>-58183.098283870364</v>
      </c>
      <c r="BL122" s="153"/>
      <c r="BM122" s="151">
        <v>4124777.6409999998</v>
      </c>
      <c r="BN122" s="154">
        <f t="shared" si="135"/>
        <v>0</v>
      </c>
      <c r="BO122" s="155">
        <v>7842.7070129939266</v>
      </c>
      <c r="BP122" s="155">
        <v>7953.3343080056411</v>
      </c>
      <c r="BQ122" s="229">
        <v>525938</v>
      </c>
      <c r="BR122" s="229">
        <f t="shared" si="137"/>
        <v>87435.215348055266</v>
      </c>
      <c r="BS122" s="29">
        <f t="shared" si="149"/>
        <v>1.8722688815198119E-2</v>
      </c>
    </row>
    <row r="123" spans="1:71" s="82" customFormat="1" x14ac:dyDescent="0.3">
      <c r="A123" s="122">
        <v>2014</v>
      </c>
      <c r="B123" s="121">
        <v>8</v>
      </c>
      <c r="C123" s="110">
        <f t="shared" ref="C123:D123" si="187">C111</f>
        <v>329.73144935858772</v>
      </c>
      <c r="D123" s="110">
        <f t="shared" si="187"/>
        <v>323.21495100202412</v>
      </c>
      <c r="E123" s="121"/>
      <c r="F123" s="110">
        <v>350.95807565684066</v>
      </c>
      <c r="G123" s="112">
        <v>311.6666769190017</v>
      </c>
      <c r="H123" s="121"/>
      <c r="I123" s="113">
        <f t="shared" si="113"/>
        <v>1714.5635754741663</v>
      </c>
      <c r="J123" s="113">
        <f t="shared" si="114"/>
        <v>-1631.7315280421697</v>
      </c>
      <c r="K123" s="114">
        <f t="shared" si="115"/>
        <v>82.832047431996671</v>
      </c>
      <c r="L123" s="115">
        <v>3294</v>
      </c>
      <c r="M123" s="115">
        <f t="shared" si="116"/>
        <v>272.84876424099701</v>
      </c>
      <c r="N123" s="116">
        <v>1337700.3219999999</v>
      </c>
      <c r="O123" s="206">
        <f t="shared" si="158"/>
        <v>1337427.473235759</v>
      </c>
      <c r="P123" s="117">
        <f t="shared" si="185"/>
        <v>406019.26934904646</v>
      </c>
      <c r="Q123" s="121"/>
      <c r="R123" s="122">
        <v>2014</v>
      </c>
      <c r="S123" s="121">
        <v>8</v>
      </c>
      <c r="T123" s="148">
        <f t="shared" si="117"/>
        <v>329.73144935858772</v>
      </c>
      <c r="U123" s="149">
        <f t="shared" si="117"/>
        <v>323.21495100202412</v>
      </c>
      <c r="W123" s="149"/>
      <c r="X123" s="149">
        <f t="shared" si="141"/>
        <v>350.95807565684066</v>
      </c>
      <c r="Y123" s="149">
        <f t="shared" si="142"/>
        <v>311.6666769190017</v>
      </c>
      <c r="AC123" s="150">
        <f t="shared" si="118"/>
        <v>192.62673274533785</v>
      </c>
      <c r="AD123" s="150">
        <f t="shared" si="119"/>
        <v>-102.41221678866424</v>
      </c>
      <c r="AE123" s="150">
        <f t="shared" si="171"/>
        <v>90.214515956673608</v>
      </c>
      <c r="AF123" s="116">
        <v>100781</v>
      </c>
      <c r="AG123" s="116">
        <f t="shared" si="120"/>
        <v>9091.9091326295238</v>
      </c>
      <c r="AH123" s="116">
        <v>2359697.3020000001</v>
      </c>
      <c r="AI123" s="204">
        <f t="shared" si="121"/>
        <v>2350605.3928673705</v>
      </c>
      <c r="AJ123" s="117">
        <f t="shared" si="122"/>
        <v>23323.894314080735</v>
      </c>
      <c r="AK123" s="123"/>
      <c r="AL123" s="122">
        <v>2014</v>
      </c>
      <c r="AM123" s="121">
        <v>8</v>
      </c>
      <c r="AN123" s="149">
        <f t="shared" si="123"/>
        <v>329.73144935858772</v>
      </c>
      <c r="AO123" s="149">
        <f t="shared" si="159"/>
        <v>0</v>
      </c>
      <c r="AP123" s="149">
        <f t="shared" si="124"/>
        <v>323.21495100202412</v>
      </c>
      <c r="AR123" s="149">
        <f t="shared" si="111"/>
        <v>350.95807565684066</v>
      </c>
      <c r="AS123" s="149">
        <v>0</v>
      </c>
      <c r="AT123" s="149">
        <f t="shared" si="112"/>
        <v>311.6666769190017</v>
      </c>
      <c r="AV123" s="118">
        <f t="shared" si="125"/>
        <v>15.790397825614104</v>
      </c>
      <c r="AW123" s="118">
        <f t="shared" si="126"/>
        <v>0</v>
      </c>
      <c r="AX123" s="118">
        <f t="shared" si="127"/>
        <v>-5.9705156420206542</v>
      </c>
      <c r="AY123" s="150">
        <f t="shared" si="128"/>
        <v>9.8198821835934496</v>
      </c>
      <c r="AZ123" s="116">
        <v>413689</v>
      </c>
      <c r="BA123" s="152">
        <f t="shared" si="129"/>
        <v>4062.3772406485905</v>
      </c>
      <c r="BB123" s="116">
        <v>575517.69200000004</v>
      </c>
      <c r="BC123" s="201">
        <f t="shared" si="130"/>
        <v>571455.31475935143</v>
      </c>
      <c r="BD123" s="117">
        <f t="shared" si="131"/>
        <v>1381.3645389636936</v>
      </c>
      <c r="BF123" s="201">
        <v>14000.611000000001</v>
      </c>
      <c r="BG123" s="116">
        <v>8294</v>
      </c>
      <c r="BI123" s="151">
        <f t="shared" si="132"/>
        <v>4286915.9270000001</v>
      </c>
      <c r="BJ123" s="204">
        <f t="shared" si="133"/>
        <v>4273488.7918624803</v>
      </c>
      <c r="BK123" s="116">
        <f t="shared" si="134"/>
        <v>13427.135137519112</v>
      </c>
      <c r="BL123" s="153"/>
      <c r="BM123" s="151">
        <v>4286915.9270000001</v>
      </c>
      <c r="BN123" s="154">
        <f t="shared" si="135"/>
        <v>0</v>
      </c>
      <c r="BO123" s="155">
        <v>8149.1317060096035</v>
      </c>
      <c r="BP123" s="155">
        <v>8123.6076475644886</v>
      </c>
      <c r="BQ123" s="229">
        <v>526058</v>
      </c>
      <c r="BR123" s="229">
        <f t="shared" si="137"/>
        <v>87316.797594788834</v>
      </c>
      <c r="BS123" s="29">
        <f t="shared" si="149"/>
        <v>1.767581506651883E-2</v>
      </c>
    </row>
    <row r="124" spans="1:71" s="82" customFormat="1" x14ac:dyDescent="0.3">
      <c r="A124" s="122">
        <v>2014</v>
      </c>
      <c r="B124" s="121">
        <v>9</v>
      </c>
      <c r="C124" s="110">
        <f t="shared" ref="C124:D124" si="188">C112</f>
        <v>278.21093356333773</v>
      </c>
      <c r="D124" s="110">
        <f t="shared" si="188"/>
        <v>329.73144935858772</v>
      </c>
      <c r="E124" s="121"/>
      <c r="F124" s="110">
        <v>254.35467918779301</v>
      </c>
      <c r="G124" s="112">
        <v>350.95807565684066</v>
      </c>
      <c r="H124" s="121"/>
      <c r="I124" s="113">
        <f t="shared" si="113"/>
        <v>-1926.9696571104055</v>
      </c>
      <c r="J124" s="113">
        <f t="shared" si="114"/>
        <v>2999.2495082662067</v>
      </c>
      <c r="K124" s="114">
        <f t="shared" si="115"/>
        <v>1072.2798511558012</v>
      </c>
      <c r="L124" s="115">
        <v>3310</v>
      </c>
      <c r="M124" s="115">
        <f t="shared" si="116"/>
        <v>3549.2463073257022</v>
      </c>
      <c r="N124" s="116">
        <v>1372231.5319999999</v>
      </c>
      <c r="O124" s="206">
        <f t="shared" si="158"/>
        <v>1368682.2856926741</v>
      </c>
      <c r="P124" s="117">
        <f t="shared" si="185"/>
        <v>413499.1799675753</v>
      </c>
      <c r="Q124" s="121"/>
      <c r="R124" s="122">
        <v>2014</v>
      </c>
      <c r="S124" s="121">
        <v>9</v>
      </c>
      <c r="T124" s="148">
        <f t="shared" si="117"/>
        <v>278.21093356333773</v>
      </c>
      <c r="U124" s="149">
        <f t="shared" si="117"/>
        <v>329.73144935858772</v>
      </c>
      <c r="W124" s="149"/>
      <c r="X124" s="149">
        <f t="shared" si="141"/>
        <v>254.35467918779301</v>
      </c>
      <c r="Y124" s="149">
        <f t="shared" si="142"/>
        <v>350.95807565684066</v>
      </c>
      <c r="AC124" s="150">
        <f t="shared" si="118"/>
        <v>-216.49000040487223</v>
      </c>
      <c r="AD124" s="150">
        <f t="shared" si="119"/>
        <v>188.24162281916469</v>
      </c>
      <c r="AE124" s="150">
        <f t="shared" si="171"/>
        <v>-28.248377585707544</v>
      </c>
      <c r="AF124" s="116">
        <v>100991</v>
      </c>
      <c r="AG124" s="116">
        <f t="shared" si="120"/>
        <v>-2852.8319007581904</v>
      </c>
      <c r="AH124" s="116">
        <v>2392156.8990000002</v>
      </c>
      <c r="AI124" s="204">
        <f t="shared" si="121"/>
        <v>2395009.7309007584</v>
      </c>
      <c r="AJ124" s="117">
        <f t="shared" si="122"/>
        <v>23715.0808577077</v>
      </c>
      <c r="AK124" s="123"/>
      <c r="AL124" s="122">
        <v>2014</v>
      </c>
      <c r="AM124" s="121">
        <v>9</v>
      </c>
      <c r="AN124" s="149">
        <f t="shared" si="123"/>
        <v>278.21093356333773</v>
      </c>
      <c r="AO124" s="149">
        <f t="shared" si="159"/>
        <v>0</v>
      </c>
      <c r="AP124" s="149">
        <f t="shared" si="124"/>
        <v>329.73144935858772</v>
      </c>
      <c r="AR124" s="149">
        <f t="shared" si="111"/>
        <v>254.35467918779301</v>
      </c>
      <c r="AS124" s="149">
        <v>0</v>
      </c>
      <c r="AT124" s="149">
        <f t="shared" si="112"/>
        <v>350.95807565684066</v>
      </c>
      <c r="AV124" s="118">
        <f t="shared" si="125"/>
        <v>-17.746567067509108</v>
      </c>
      <c r="AW124" s="118">
        <f t="shared" si="126"/>
        <v>0</v>
      </c>
      <c r="AX124" s="118">
        <f t="shared" si="127"/>
        <v>10.974272296443218</v>
      </c>
      <c r="AY124" s="150">
        <f t="shared" si="128"/>
        <v>-6.7722947710658907</v>
      </c>
      <c r="AZ124" s="116">
        <v>414607</v>
      </c>
      <c r="BA124" s="152">
        <f t="shared" si="129"/>
        <v>-2807.8408181473155</v>
      </c>
      <c r="BB124" s="116">
        <v>577272.79799999995</v>
      </c>
      <c r="BC124" s="201">
        <f t="shared" si="130"/>
        <v>580080.63881814724</v>
      </c>
      <c r="BD124" s="117">
        <f t="shared" si="131"/>
        <v>1399.1096117965863</v>
      </c>
      <c r="BF124" s="201">
        <v>14254.486999999999</v>
      </c>
      <c r="BG124" s="116">
        <v>8303</v>
      </c>
      <c r="BI124" s="151">
        <f t="shared" si="132"/>
        <v>4355915.716</v>
      </c>
      <c r="BJ124" s="204">
        <f t="shared" si="133"/>
        <v>4358027.1424115803</v>
      </c>
      <c r="BK124" s="116">
        <f t="shared" si="134"/>
        <v>-2111.4264115798032</v>
      </c>
      <c r="BL124" s="153"/>
      <c r="BM124" s="151">
        <v>4355915.716</v>
      </c>
      <c r="BN124" s="154">
        <f t="shared" si="135"/>
        <v>0</v>
      </c>
      <c r="BO124" s="155">
        <v>8262.1867070300123</v>
      </c>
      <c r="BP124" s="155">
        <v>8266.1916052805809</v>
      </c>
      <c r="BQ124" s="229">
        <v>527211</v>
      </c>
      <c r="BR124" s="229">
        <f t="shared" si="137"/>
        <v>87186.111036383722</v>
      </c>
      <c r="BS124" s="29">
        <f t="shared" si="149"/>
        <v>1.763844091469724E-2</v>
      </c>
    </row>
    <row r="125" spans="1:71" s="82" customFormat="1" x14ac:dyDescent="0.3">
      <c r="A125" s="122">
        <v>2014</v>
      </c>
      <c r="B125" s="121">
        <v>10</v>
      </c>
      <c r="C125" s="110">
        <f t="shared" ref="C125:D125" si="189">C113</f>
        <v>198.83661390818892</v>
      </c>
      <c r="D125" s="110">
        <f t="shared" si="189"/>
        <v>278.21093356333773</v>
      </c>
      <c r="E125" s="121"/>
      <c r="F125" s="238">
        <v>189.00769564614495</v>
      </c>
      <c r="G125" s="239">
        <v>254.35467918779301</v>
      </c>
      <c r="H125" s="121"/>
      <c r="I125" s="113">
        <f t="shared" si="113"/>
        <v>-793.92292499163989</v>
      </c>
      <c r="J125" s="236">
        <f t="shared" si="114"/>
        <v>-3370.8069383976981</v>
      </c>
      <c r="K125" s="245">
        <f t="shared" si="115"/>
        <v>-4164.7298633893379</v>
      </c>
      <c r="L125" s="115">
        <v>3294</v>
      </c>
      <c r="M125" s="115">
        <f t="shared" si="116"/>
        <v>-13718.62017000448</v>
      </c>
      <c r="N125" s="116">
        <v>1265870.25</v>
      </c>
      <c r="O125" s="206">
        <f t="shared" si="158"/>
        <v>1279588.8701700044</v>
      </c>
      <c r="P125" s="117">
        <f t="shared" si="185"/>
        <v>388460.49489071174</v>
      </c>
      <c r="Q125" s="121"/>
      <c r="R125" s="122">
        <v>2014</v>
      </c>
      <c r="S125" s="121">
        <v>10</v>
      </c>
      <c r="T125" s="148">
        <f t="shared" si="117"/>
        <v>198.83661390818892</v>
      </c>
      <c r="U125" s="149">
        <f t="shared" si="117"/>
        <v>278.21093356333773</v>
      </c>
      <c r="W125" s="149"/>
      <c r="X125" s="149">
        <f t="shared" si="141"/>
        <v>189.00769564614495</v>
      </c>
      <c r="Y125" s="149">
        <f t="shared" si="142"/>
        <v>254.35467918779301</v>
      </c>
      <c r="AC125" s="150">
        <f t="shared" si="118"/>
        <v>-89.195163877471373</v>
      </c>
      <c r="AD125" s="150">
        <f t="shared" si="119"/>
        <v>-211.56164785399497</v>
      </c>
      <c r="AE125" s="150">
        <f t="shared" si="171"/>
        <v>-300.75681173146631</v>
      </c>
      <c r="AF125" s="116">
        <v>101109</v>
      </c>
      <c r="AG125" s="116">
        <f t="shared" si="120"/>
        <v>-30409.22047735683</v>
      </c>
      <c r="AH125" s="116">
        <v>2176731.4070000001</v>
      </c>
      <c r="AI125" s="204">
        <f t="shared" si="121"/>
        <v>2207140.6274773572</v>
      </c>
      <c r="AJ125" s="117">
        <f t="shared" si="122"/>
        <v>21829.319125669896</v>
      </c>
      <c r="AK125" s="123"/>
      <c r="AL125" s="122">
        <v>2014</v>
      </c>
      <c r="AM125" s="121">
        <v>10</v>
      </c>
      <c r="AN125" s="149">
        <f t="shared" si="123"/>
        <v>198.83661390818892</v>
      </c>
      <c r="AO125" s="149">
        <f t="shared" si="159"/>
        <v>3.8389772083761713</v>
      </c>
      <c r="AP125" s="149">
        <f t="shared" si="124"/>
        <v>278.21093356333773</v>
      </c>
      <c r="AR125" s="149">
        <f t="shared" si="111"/>
        <v>189.00769564614495</v>
      </c>
      <c r="AS125" s="149">
        <v>0.55774857395249455</v>
      </c>
      <c r="AT125" s="149">
        <f t="shared" si="112"/>
        <v>254.35467918779301</v>
      </c>
      <c r="AV125" s="118">
        <f t="shared" si="125"/>
        <v>-7.3116908628052606</v>
      </c>
      <c r="AW125" s="118">
        <f t="shared" si="126"/>
        <v>-0.84589887907956929</v>
      </c>
      <c r="AX125" s="118">
        <f t="shared" si="127"/>
        <v>-12.33380320602293</v>
      </c>
      <c r="AY125" s="150">
        <f t="shared" si="128"/>
        <v>-20.491392947907762</v>
      </c>
      <c r="AZ125" s="116">
        <v>415085</v>
      </c>
      <c r="BA125" s="152">
        <f t="shared" si="129"/>
        <v>-8505.6698417822936</v>
      </c>
      <c r="BB125" s="116">
        <v>515061.68300000002</v>
      </c>
      <c r="BC125" s="201">
        <f t="shared" si="130"/>
        <v>523567.35284178233</v>
      </c>
      <c r="BD125" s="117">
        <f t="shared" si="131"/>
        <v>1261.3497303968641</v>
      </c>
      <c r="BF125" s="201">
        <v>14238.648999999999</v>
      </c>
      <c r="BG125" s="116">
        <v>8303</v>
      </c>
      <c r="BI125" s="151">
        <f t="shared" si="132"/>
        <v>3971901.9890000001</v>
      </c>
      <c r="BJ125" s="204">
        <f t="shared" si="133"/>
        <v>4024535.4994891444</v>
      </c>
      <c r="BK125" s="116">
        <f t="shared" si="134"/>
        <v>-52633.510489143606</v>
      </c>
      <c r="BL125" s="153"/>
      <c r="BM125" s="151">
        <v>3971901.9890000001</v>
      </c>
      <c r="BN125" s="154">
        <f t="shared" si="135"/>
        <v>0</v>
      </c>
      <c r="BO125" s="155">
        <v>7525.5204976970053</v>
      </c>
      <c r="BP125" s="155">
        <v>7625.2446507976538</v>
      </c>
      <c r="BQ125" s="229">
        <v>527791</v>
      </c>
      <c r="BR125" s="229">
        <f t="shared" si="137"/>
        <v>87242.115819956089</v>
      </c>
      <c r="BS125" s="29">
        <f t="shared" si="149"/>
        <v>2.0384845151349307E-2</v>
      </c>
    </row>
    <row r="126" spans="1:71" s="82" customFormat="1" x14ac:dyDescent="0.3">
      <c r="A126" s="122">
        <v>2014</v>
      </c>
      <c r="B126" s="121">
        <v>11</v>
      </c>
      <c r="C126" s="110">
        <f t="shared" ref="C126:D126" si="190">C114</f>
        <v>75.667245198869992</v>
      </c>
      <c r="D126" s="110">
        <f t="shared" si="190"/>
        <v>198.83661390818892</v>
      </c>
      <c r="E126" s="121"/>
      <c r="F126" s="238">
        <v>63.249322643906929</v>
      </c>
      <c r="G126" s="239">
        <v>189.00769564614495</v>
      </c>
      <c r="H126" s="121"/>
      <c r="I126" s="113">
        <f t="shared" si="113"/>
        <v>-1003.0476532934086</v>
      </c>
      <c r="J126" s="236">
        <f t="shared" si="114"/>
        <v>-1388.7924463366287</v>
      </c>
      <c r="K126" s="245">
        <f t="shared" si="115"/>
        <v>-2391.8400996300375</v>
      </c>
      <c r="L126" s="115">
        <v>3292</v>
      </c>
      <c r="M126" s="115">
        <f t="shared" si="116"/>
        <v>-7873.9376079820831</v>
      </c>
      <c r="N126" s="116">
        <v>1169965.794</v>
      </c>
      <c r="O126" s="206">
        <f t="shared" si="158"/>
        <v>1177839.7316079822</v>
      </c>
      <c r="P126" s="117">
        <f t="shared" si="185"/>
        <v>357788.49684325099</v>
      </c>
      <c r="Q126" s="121"/>
      <c r="R126" s="122">
        <v>2014</v>
      </c>
      <c r="S126" s="121">
        <v>11</v>
      </c>
      <c r="T126" s="148">
        <f t="shared" si="117"/>
        <v>75.667245198869992</v>
      </c>
      <c r="U126" s="149">
        <f t="shared" si="117"/>
        <v>198.83661390818892</v>
      </c>
      <c r="W126" s="149"/>
      <c r="X126" s="149">
        <f t="shared" si="141"/>
        <v>63.249322643906929</v>
      </c>
      <c r="Y126" s="149">
        <f t="shared" si="142"/>
        <v>189.00769564614495</v>
      </c>
      <c r="AC126" s="150">
        <f t="shared" si="118"/>
        <v>-112.68978007324927</v>
      </c>
      <c r="AD126" s="150">
        <f t="shared" si="119"/>
        <v>-87.164653403087556</v>
      </c>
      <c r="AE126" s="150">
        <f t="shared" si="171"/>
        <v>-199.85443347633682</v>
      </c>
      <c r="AF126" s="116">
        <v>101134</v>
      </c>
      <c r="AG126" s="116">
        <f t="shared" si="120"/>
        <v>-20212.078275195847</v>
      </c>
      <c r="AH126" s="116">
        <v>1997972.4450000001</v>
      </c>
      <c r="AI126" s="204">
        <f t="shared" si="121"/>
        <v>2018184.5232751959</v>
      </c>
      <c r="AJ126" s="117">
        <f t="shared" si="122"/>
        <v>19955.549303648586</v>
      </c>
      <c r="AK126" s="123"/>
      <c r="AL126" s="122">
        <v>2014</v>
      </c>
      <c r="AM126" s="121">
        <v>11</v>
      </c>
      <c r="AN126" s="149">
        <f t="shared" si="123"/>
        <v>75.667245198869992</v>
      </c>
      <c r="AO126" s="149">
        <f t="shared" si="159"/>
        <v>28.935219572893278</v>
      </c>
      <c r="AP126" s="149">
        <f t="shared" si="124"/>
        <v>198.83661390818892</v>
      </c>
      <c r="AR126" s="149">
        <f t="shared" si="111"/>
        <v>63.249322643906929</v>
      </c>
      <c r="AS126" s="149">
        <v>53.090122139305628</v>
      </c>
      <c r="AT126" s="149">
        <f t="shared" si="112"/>
        <v>189.00769564614495</v>
      </c>
      <c r="AV126" s="118">
        <f t="shared" si="125"/>
        <v>-9.2376402427488831</v>
      </c>
      <c r="AW126" s="118">
        <f t="shared" si="126"/>
        <v>6.2271201679895292</v>
      </c>
      <c r="AX126" s="118">
        <f t="shared" si="127"/>
        <v>-5.0816000560593952</v>
      </c>
      <c r="AY126" s="150">
        <f t="shared" si="128"/>
        <v>-8.0921201308187491</v>
      </c>
      <c r="AZ126" s="116">
        <v>415761</v>
      </c>
      <c r="BA126" s="152">
        <f t="shared" si="129"/>
        <v>-3364.3879577093339</v>
      </c>
      <c r="BB126" s="116">
        <v>463529.59899999999</v>
      </c>
      <c r="BC126" s="201">
        <f t="shared" si="130"/>
        <v>466893.9869577093</v>
      </c>
      <c r="BD126" s="117">
        <f t="shared" si="131"/>
        <v>1122.986492137813</v>
      </c>
      <c r="BF126" s="201">
        <v>14132.653</v>
      </c>
      <c r="BG126" s="116">
        <v>8301</v>
      </c>
      <c r="BI126" s="151">
        <f t="shared" si="132"/>
        <v>3645600.4910000004</v>
      </c>
      <c r="BJ126" s="204">
        <f t="shared" si="133"/>
        <v>3677050.8948408877</v>
      </c>
      <c r="BK126" s="116">
        <f t="shared" si="134"/>
        <v>-31450.403840887262</v>
      </c>
      <c r="BL126" s="153"/>
      <c r="BM126" s="151">
        <v>3645600.4910000004</v>
      </c>
      <c r="BN126" s="154">
        <f t="shared" si="135"/>
        <v>0</v>
      </c>
      <c r="BO126" s="155">
        <v>6898.1708023644815</v>
      </c>
      <c r="BP126" s="155">
        <v>6957.6809593422886</v>
      </c>
      <c r="BQ126" s="229">
        <v>528488</v>
      </c>
      <c r="BR126" s="229">
        <f t="shared" si="137"/>
        <v>87182.310807139802</v>
      </c>
      <c r="BS126" s="29">
        <f t="shared" si="149"/>
        <v>1.4978230767310308E-2</v>
      </c>
    </row>
    <row r="127" spans="1:71" s="82" customFormat="1" x14ac:dyDescent="0.3">
      <c r="A127" s="122">
        <v>2014</v>
      </c>
      <c r="B127" s="121">
        <v>12</v>
      </c>
      <c r="C127" s="110">
        <f t="shared" ref="C127:D127" si="191">C115</f>
        <v>42.449672857488302</v>
      </c>
      <c r="D127" s="110">
        <f t="shared" si="191"/>
        <v>75.667245198869992</v>
      </c>
      <c r="E127" s="121"/>
      <c r="F127" s="238">
        <v>46.609001353612989</v>
      </c>
      <c r="G127" s="239">
        <v>63.249322643906929</v>
      </c>
      <c r="H127" s="121"/>
      <c r="I127" s="113">
        <f t="shared" si="113"/>
        <v>335.96639605767609</v>
      </c>
      <c r="J127" s="236">
        <f t="shared" si="114"/>
        <v>-1754.6098750382303</v>
      </c>
      <c r="K127" s="245">
        <f t="shared" si="115"/>
        <v>-1418.6434789805542</v>
      </c>
      <c r="L127" s="115">
        <v>3299</v>
      </c>
      <c r="M127" s="115">
        <f t="shared" si="116"/>
        <v>-4680.1048371568477</v>
      </c>
      <c r="N127" s="116">
        <v>1137173.7609999999</v>
      </c>
      <c r="O127" s="206">
        <f t="shared" si="158"/>
        <v>1141853.8658371568</v>
      </c>
      <c r="P127" s="117">
        <f t="shared" si="185"/>
        <v>346121.20819556131</v>
      </c>
      <c r="Q127" s="121"/>
      <c r="R127" s="122">
        <v>2014</v>
      </c>
      <c r="S127" s="121">
        <v>12</v>
      </c>
      <c r="T127" s="148">
        <f t="shared" si="117"/>
        <v>42.449672857488302</v>
      </c>
      <c r="U127" s="149">
        <f t="shared" si="117"/>
        <v>75.667245198869992</v>
      </c>
      <c r="W127" s="149"/>
      <c r="X127" s="149">
        <f t="shared" si="141"/>
        <v>46.609001353612989</v>
      </c>
      <c r="Y127" s="149">
        <f t="shared" si="142"/>
        <v>63.249322643906929</v>
      </c>
      <c r="AC127" s="150">
        <f t="shared" si="118"/>
        <v>37.744945775439632</v>
      </c>
      <c r="AD127" s="150">
        <f t="shared" si="119"/>
        <v>-110.12441925268872</v>
      </c>
      <c r="AE127" s="150">
        <f t="shared" si="171"/>
        <v>-72.379473477249093</v>
      </c>
      <c r="AF127" s="116">
        <v>101288</v>
      </c>
      <c r="AG127" s="116">
        <f t="shared" si="120"/>
        <v>-7331.1721095636058</v>
      </c>
      <c r="AH127" s="116">
        <v>1897906.1610000001</v>
      </c>
      <c r="AI127" s="204">
        <f t="shared" si="121"/>
        <v>1905237.3331095637</v>
      </c>
      <c r="AJ127" s="117">
        <f t="shared" si="122"/>
        <v>18810.099252720593</v>
      </c>
      <c r="AK127" s="121"/>
      <c r="AL127" s="122">
        <v>2014</v>
      </c>
      <c r="AM127" s="121">
        <v>12</v>
      </c>
      <c r="AN127" s="149">
        <f t="shared" si="123"/>
        <v>42.449672857488302</v>
      </c>
      <c r="AO127" s="149">
        <f t="shared" si="159"/>
        <v>82.304422731853208</v>
      </c>
      <c r="AP127" s="149">
        <f t="shared" si="124"/>
        <v>75.667245198869992</v>
      </c>
      <c r="AR127" s="149">
        <f t="shared" si="111"/>
        <v>46.609001353612989</v>
      </c>
      <c r="AS127" s="149">
        <v>66.762587103488414</v>
      </c>
      <c r="AT127" s="149">
        <f t="shared" si="112"/>
        <v>63.249322643906929</v>
      </c>
      <c r="AV127" s="118">
        <f t="shared" si="125"/>
        <v>3.0941069352423485</v>
      </c>
      <c r="AW127" s="118">
        <f t="shared" si="126"/>
        <v>-4.0066764013175309</v>
      </c>
      <c r="AX127" s="118">
        <f t="shared" si="127"/>
        <v>-6.4201282652969152</v>
      </c>
      <c r="AY127" s="150">
        <f t="shared" si="128"/>
        <v>-7.3326977313720976</v>
      </c>
      <c r="AZ127" s="116">
        <v>416022</v>
      </c>
      <c r="BA127" s="152">
        <f t="shared" si="129"/>
        <v>-3050.5635756008828</v>
      </c>
      <c r="BB127" s="116">
        <v>430393.80499999999</v>
      </c>
      <c r="BC127" s="201">
        <f t="shared" si="130"/>
        <v>433444.36857560085</v>
      </c>
      <c r="BD127" s="117">
        <f t="shared" si="131"/>
        <v>1041.8784789640954</v>
      </c>
      <c r="BF127" s="201">
        <v>14236.698</v>
      </c>
      <c r="BG127" s="116">
        <v>8307</v>
      </c>
      <c r="BH127" s="130"/>
      <c r="BI127" s="151">
        <f t="shared" si="132"/>
        <v>3479710.4249999998</v>
      </c>
      <c r="BJ127" s="204">
        <f t="shared" si="133"/>
        <v>3494772.2655223212</v>
      </c>
      <c r="BK127" s="116">
        <f t="shared" si="134"/>
        <v>-15061.840522321338</v>
      </c>
      <c r="BL127" s="153"/>
      <c r="BM127" s="151">
        <v>3479710.4250000003</v>
      </c>
      <c r="BN127" s="154">
        <f t="shared" si="135"/>
        <v>0</v>
      </c>
      <c r="BO127" s="155">
        <v>6578.9471768674039</v>
      </c>
      <c r="BP127" s="155">
        <v>6607.423987026903</v>
      </c>
      <c r="BQ127" s="229">
        <v>528916</v>
      </c>
      <c r="BR127" s="229">
        <f t="shared" si="137"/>
        <v>86871.304488048525</v>
      </c>
      <c r="BS127" s="29">
        <f t="shared" si="149"/>
        <v>1.4669968864444272E-2</v>
      </c>
    </row>
    <row r="128" spans="1:71" s="82" customFormat="1" x14ac:dyDescent="0.3">
      <c r="A128" s="122">
        <v>2015</v>
      </c>
      <c r="B128" s="121">
        <v>1</v>
      </c>
      <c r="C128" s="110">
        <f t="shared" ref="C128:D128" si="192">C116</f>
        <v>26.872581391315055</v>
      </c>
      <c r="D128" s="110">
        <f t="shared" si="192"/>
        <v>42.449672857488302</v>
      </c>
      <c r="E128" s="121"/>
      <c r="F128" s="238">
        <v>32.320030455796434</v>
      </c>
      <c r="G128" s="239">
        <v>46.609001353612989</v>
      </c>
      <c r="H128" s="121"/>
      <c r="I128" s="113">
        <f t="shared" si="113"/>
        <v>440.01329339742159</v>
      </c>
      <c r="J128" s="236">
        <f t="shared" si="114"/>
        <v>587.69885385631596</v>
      </c>
      <c r="K128" s="245">
        <f t="shared" si="115"/>
        <v>1027.7121472537376</v>
      </c>
      <c r="L128" s="115">
        <v>3300</v>
      </c>
      <c r="M128" s="115">
        <f t="shared" si="116"/>
        <v>3391.4500859373343</v>
      </c>
      <c r="N128" s="116">
        <v>1165616.578</v>
      </c>
      <c r="O128" s="206">
        <f t="shared" si="158"/>
        <v>1162225.1279140627</v>
      </c>
      <c r="P128" s="117">
        <f t="shared" si="185"/>
        <v>352189.4327012311</v>
      </c>
      <c r="Q128" s="121"/>
      <c r="R128" s="122">
        <v>2015</v>
      </c>
      <c r="S128" s="121">
        <v>1</v>
      </c>
      <c r="T128" s="148">
        <f t="shared" si="117"/>
        <v>26.872581391315055</v>
      </c>
      <c r="U128" s="149">
        <f t="shared" si="117"/>
        <v>42.449672857488302</v>
      </c>
      <c r="W128" s="149"/>
      <c r="X128" s="149">
        <f t="shared" si="141"/>
        <v>32.320030455796434</v>
      </c>
      <c r="Y128" s="149">
        <f t="shared" si="142"/>
        <v>46.609001353612989</v>
      </c>
      <c r="AC128" s="150">
        <f t="shared" si="118"/>
        <v>49.434342525456351</v>
      </c>
      <c r="AD128" s="150">
        <f t="shared" si="119"/>
        <v>36.885689461303997</v>
      </c>
      <c r="AE128" s="150">
        <f t="shared" si="171"/>
        <v>86.320031986760341</v>
      </c>
      <c r="AF128" s="116">
        <v>101257</v>
      </c>
      <c r="AG128" s="116">
        <f t="shared" si="120"/>
        <v>8740.5074788833917</v>
      </c>
      <c r="AH128" s="116">
        <v>1972051.074</v>
      </c>
      <c r="AI128" s="204">
        <f t="shared" si="121"/>
        <v>1963310.5665211165</v>
      </c>
      <c r="AJ128" s="117">
        <f t="shared" si="122"/>
        <v>19389.381144228217</v>
      </c>
      <c r="AK128" s="121"/>
      <c r="AL128" s="122">
        <v>2015</v>
      </c>
      <c r="AM128" s="121">
        <v>1</v>
      </c>
      <c r="AN128" s="149">
        <f t="shared" si="123"/>
        <v>26.872581391315055</v>
      </c>
      <c r="AO128" s="149">
        <f t="shared" si="159"/>
        <v>123.83441885147447</v>
      </c>
      <c r="AP128" s="149">
        <f t="shared" si="124"/>
        <v>42.449672857488302</v>
      </c>
      <c r="AR128" s="149">
        <f t="shared" si="111"/>
        <v>32.320030455796434</v>
      </c>
      <c r="AS128" s="149">
        <v>72.352096363399127</v>
      </c>
      <c r="AT128" s="149">
        <f t="shared" si="112"/>
        <v>46.609001353612989</v>
      </c>
      <c r="AV128" s="118">
        <f t="shared" si="125"/>
        <v>4.0523343961640306</v>
      </c>
      <c r="AW128" s="118">
        <f t="shared" si="126"/>
        <v>-13.272113509007232</v>
      </c>
      <c r="AX128" s="118">
        <f t="shared" si="127"/>
        <v>2.150393701074619</v>
      </c>
      <c r="AY128" s="150">
        <f t="shared" si="128"/>
        <v>-7.0693854117685833</v>
      </c>
      <c r="AZ128" s="116">
        <v>416439</v>
      </c>
      <c r="BA128" s="152">
        <f t="shared" si="129"/>
        <v>-2943.9677914914969</v>
      </c>
      <c r="BB128" s="116">
        <v>449117.82900000003</v>
      </c>
      <c r="BC128" s="201">
        <f t="shared" si="130"/>
        <v>452061.79679149151</v>
      </c>
      <c r="BD128" s="117">
        <f t="shared" si="131"/>
        <v>1085.5414521490338</v>
      </c>
      <c r="BE128" s="121"/>
      <c r="BF128" s="201">
        <v>14313.822</v>
      </c>
      <c r="BG128" s="116">
        <v>8314</v>
      </c>
      <c r="BH128" s="130"/>
      <c r="BI128" s="151">
        <f t="shared" si="132"/>
        <v>3601099.3030000003</v>
      </c>
      <c r="BJ128" s="204">
        <f t="shared" si="133"/>
        <v>3591911.313226671</v>
      </c>
      <c r="BK128" s="116">
        <f t="shared" si="134"/>
        <v>9187.9897733292291</v>
      </c>
      <c r="BL128" s="153"/>
      <c r="BM128" s="151">
        <v>3601099.3030000003</v>
      </c>
      <c r="BN128" s="154">
        <f t="shared" si="135"/>
        <v>0</v>
      </c>
      <c r="BO128" s="155">
        <v>6803.3842228561716</v>
      </c>
      <c r="BP128" s="155">
        <v>6786.0257943864108</v>
      </c>
      <c r="BQ128" s="229">
        <v>529310</v>
      </c>
      <c r="BR128" s="229">
        <f t="shared" si="137"/>
        <v>86778.182648028276</v>
      </c>
      <c r="BS128" s="29">
        <f t="shared" si="149"/>
        <v>1.398052152057816E-2</v>
      </c>
    </row>
    <row r="129" spans="1:73" s="82" customFormat="1" x14ac:dyDescent="0.3">
      <c r="A129" s="122">
        <v>2015</v>
      </c>
      <c r="B129" s="121">
        <v>2</v>
      </c>
      <c r="C129" s="110">
        <f t="shared" ref="C129:D129" si="193">C117</f>
        <v>34.723950066840629</v>
      </c>
      <c r="D129" s="110">
        <f t="shared" si="193"/>
        <v>26.872581391315055</v>
      </c>
      <c r="E129" s="121"/>
      <c r="F129" s="238">
        <v>19.010312928949858</v>
      </c>
      <c r="G129" s="239">
        <v>32.320030455796434</v>
      </c>
      <c r="H129" s="121"/>
      <c r="I129" s="113">
        <f t="shared" si="113"/>
        <v>-1269.2563338274399</v>
      </c>
      <c r="J129" s="236">
        <f t="shared" si="114"/>
        <v>769.70587310408848</v>
      </c>
      <c r="K129" s="245">
        <f t="shared" si="115"/>
        <v>-499.55046072335142</v>
      </c>
      <c r="L129" s="115">
        <v>3291</v>
      </c>
      <c r="M129" s="115">
        <f t="shared" si="116"/>
        <v>-1644.0205662405494</v>
      </c>
      <c r="N129" s="116">
        <v>1049229.433</v>
      </c>
      <c r="O129" s="206">
        <f t="shared" si="158"/>
        <v>1050873.4535662406</v>
      </c>
      <c r="P129" s="117">
        <f t="shared" si="185"/>
        <v>319317.36662602267</v>
      </c>
      <c r="Q129" s="121"/>
      <c r="R129" s="122">
        <v>2015</v>
      </c>
      <c r="S129" s="121">
        <v>2</v>
      </c>
      <c r="T129" s="148">
        <f t="shared" si="117"/>
        <v>34.723950066840629</v>
      </c>
      <c r="U129" s="149">
        <f t="shared" si="117"/>
        <v>26.872581391315055</v>
      </c>
      <c r="W129" s="149"/>
      <c r="X129" s="149">
        <f t="shared" si="141"/>
        <v>19.010312928949858</v>
      </c>
      <c r="Y129" s="149">
        <f t="shared" si="142"/>
        <v>32.320030455796434</v>
      </c>
      <c r="AC129" s="150">
        <f t="shared" si="118"/>
        <v>-142.59762898199361</v>
      </c>
      <c r="AD129" s="150">
        <f t="shared" si="119"/>
        <v>48.308979378749136</v>
      </c>
      <c r="AE129" s="150">
        <f t="shared" si="171"/>
        <v>-94.288649603244465</v>
      </c>
      <c r="AF129" s="116">
        <v>101177</v>
      </c>
      <c r="AG129" s="116">
        <f t="shared" si="120"/>
        <v>-9539.8427009074658</v>
      </c>
      <c r="AH129" s="116">
        <v>1782088.1359999999</v>
      </c>
      <c r="AI129" s="204">
        <f t="shared" si="121"/>
        <v>1791627.9787009074</v>
      </c>
      <c r="AJ129" s="117">
        <f t="shared" si="122"/>
        <v>17707.858294878355</v>
      </c>
      <c r="AK129" s="121"/>
      <c r="AL129" s="122">
        <v>2015</v>
      </c>
      <c r="AM129" s="121">
        <v>2</v>
      </c>
      <c r="AN129" s="149">
        <f t="shared" si="123"/>
        <v>34.723950066840629</v>
      </c>
      <c r="AO129" s="149">
        <f t="shared" si="159"/>
        <v>77.741832906544204</v>
      </c>
      <c r="AP129" s="149">
        <f t="shared" si="124"/>
        <v>26.872581391315055</v>
      </c>
      <c r="AR129" s="149">
        <f t="shared" si="111"/>
        <v>19.010312928949858</v>
      </c>
      <c r="AS129" s="149">
        <v>102.4411886931855</v>
      </c>
      <c r="AT129" s="149">
        <f t="shared" si="112"/>
        <v>32.320030455796434</v>
      </c>
      <c r="AV129" s="118">
        <f t="shared" si="125"/>
        <v>-11.689308428398789</v>
      </c>
      <c r="AW129" s="118">
        <f t="shared" si="126"/>
        <v>6.3674798990583197</v>
      </c>
      <c r="AX129" s="118">
        <f t="shared" si="127"/>
        <v>2.8163584977959437</v>
      </c>
      <c r="AY129" s="150">
        <f t="shared" si="128"/>
        <v>-2.5054700315445255</v>
      </c>
      <c r="AZ129" s="116">
        <v>416916</v>
      </c>
      <c r="BA129" s="152">
        <f t="shared" si="129"/>
        <v>-1044.5705436714175</v>
      </c>
      <c r="BB129" s="116">
        <v>410516.39600000001</v>
      </c>
      <c r="BC129" s="201">
        <f t="shared" si="130"/>
        <v>411560.96654367144</v>
      </c>
      <c r="BD129" s="117">
        <f t="shared" si="131"/>
        <v>987.15560579030659</v>
      </c>
      <c r="BE129" s="121"/>
      <c r="BF129" s="201">
        <v>14088.41</v>
      </c>
      <c r="BG129" s="116">
        <v>8322</v>
      </c>
      <c r="BH129" s="130"/>
      <c r="BI129" s="151">
        <f t="shared" si="132"/>
        <v>3255922.375</v>
      </c>
      <c r="BJ129" s="204">
        <f t="shared" si="133"/>
        <v>3268150.8088108194</v>
      </c>
      <c r="BK129" s="116">
        <f t="shared" si="134"/>
        <v>-12228.433810819433</v>
      </c>
      <c r="BL129" s="153"/>
      <c r="BM129" s="151">
        <v>3255922.3749999995</v>
      </c>
      <c r="BN129" s="154">
        <f t="shared" si="135"/>
        <v>0</v>
      </c>
      <c r="BO129" s="155">
        <v>6146.6594205087349</v>
      </c>
      <c r="BP129" s="155">
        <v>6169.7447429532976</v>
      </c>
      <c r="BQ129" s="229">
        <v>529706</v>
      </c>
      <c r="BR129" s="229">
        <f t="shared" si="137"/>
        <v>86543.416396096989</v>
      </c>
      <c r="BS129" s="29">
        <f t="shared" si="149"/>
        <v>1.372736267374508E-2</v>
      </c>
    </row>
    <row r="130" spans="1:73" s="82" customFormat="1" x14ac:dyDescent="0.3">
      <c r="A130" s="122">
        <v>2015</v>
      </c>
      <c r="B130" s="121">
        <v>3</v>
      </c>
      <c r="C130" s="110">
        <f t="shared" ref="C130:D130" si="194">C118</f>
        <v>67.088827391532973</v>
      </c>
      <c r="D130" s="110">
        <f t="shared" si="194"/>
        <v>34.723950066840629</v>
      </c>
      <c r="E130" s="121"/>
      <c r="F130" s="238">
        <v>112.46446916168981</v>
      </c>
      <c r="G130" s="239">
        <v>19.010312928949858</v>
      </c>
      <c r="H130" s="121"/>
      <c r="I130" s="113">
        <f t="shared" si="113"/>
        <v>3665.1807734175036</v>
      </c>
      <c r="J130" s="236">
        <f t="shared" si="114"/>
        <v>-2220.2830443560156</v>
      </c>
      <c r="K130" s="245">
        <f t="shared" si="115"/>
        <v>1444.897729061488</v>
      </c>
      <c r="L130" s="115">
        <v>3300</v>
      </c>
      <c r="M130" s="115">
        <f t="shared" si="116"/>
        <v>4768.1625059029102</v>
      </c>
      <c r="N130" s="116">
        <v>1114081.165</v>
      </c>
      <c r="O130" s="206">
        <f t="shared" si="158"/>
        <v>1109313.0024940972</v>
      </c>
      <c r="P130" s="117">
        <f t="shared" si="185"/>
        <v>336155.4553012416</v>
      </c>
      <c r="Q130" s="121"/>
      <c r="R130" s="122">
        <v>2015</v>
      </c>
      <c r="S130" s="121">
        <v>3</v>
      </c>
      <c r="T130" s="148">
        <f t="shared" si="117"/>
        <v>67.088827391532973</v>
      </c>
      <c r="U130" s="149">
        <f t="shared" si="117"/>
        <v>34.723950066840629</v>
      </c>
      <c r="W130" s="149"/>
      <c r="X130" s="149">
        <f t="shared" si="141"/>
        <v>112.46446916168981</v>
      </c>
      <c r="Y130" s="149">
        <f t="shared" si="142"/>
        <v>19.010312928949858</v>
      </c>
      <c r="AC130" s="150">
        <f t="shared" si="118"/>
        <v>411.77347250550048</v>
      </c>
      <c r="AD130" s="150">
        <f t="shared" si="119"/>
        <v>-139.35142182587484</v>
      </c>
      <c r="AE130" s="150">
        <f t="shared" si="171"/>
        <v>272.42205067962561</v>
      </c>
      <c r="AF130" s="116">
        <v>101760</v>
      </c>
      <c r="AG130" s="116">
        <f t="shared" si="120"/>
        <v>27721.667877158703</v>
      </c>
      <c r="AH130" s="116">
        <v>1898863.064</v>
      </c>
      <c r="AI130" s="204">
        <f t="shared" si="121"/>
        <v>1871141.3961228414</v>
      </c>
      <c r="AJ130" s="117">
        <f t="shared" si="122"/>
        <v>18387.788876993331</v>
      </c>
      <c r="AK130" s="121"/>
      <c r="AL130" s="122">
        <v>2015</v>
      </c>
      <c r="AM130" s="121">
        <v>3</v>
      </c>
      <c r="AN130" s="149">
        <f t="shared" si="123"/>
        <v>67.088827391532973</v>
      </c>
      <c r="AO130" s="149">
        <f t="shared" si="159"/>
        <v>46.024503453365838</v>
      </c>
      <c r="AP130" s="149">
        <f t="shared" si="124"/>
        <v>34.723950066840629</v>
      </c>
      <c r="AR130" s="149">
        <f t="shared" si="111"/>
        <v>112.46446916168981</v>
      </c>
      <c r="AS130" s="149">
        <v>10.932357547240981</v>
      </c>
      <c r="AT130" s="149">
        <f t="shared" si="112"/>
        <v>19.010312928949858</v>
      </c>
      <c r="AV130" s="118">
        <f t="shared" si="125"/>
        <v>33.754748638614352</v>
      </c>
      <c r="AW130" s="118">
        <f t="shared" si="126"/>
        <v>-9.0467352914898456</v>
      </c>
      <c r="AX130" s="118">
        <f t="shared" si="127"/>
        <v>-8.1240292402429102</v>
      </c>
      <c r="AY130" s="150">
        <f t="shared" si="128"/>
        <v>16.583984106881594</v>
      </c>
      <c r="AZ130" s="116">
        <v>416824</v>
      </c>
      <c r="BA130" s="152">
        <f t="shared" si="129"/>
        <v>6912.6025913668136</v>
      </c>
      <c r="BB130" s="116">
        <v>440905.424</v>
      </c>
      <c r="BC130" s="201">
        <f t="shared" si="130"/>
        <v>433992.8214086332</v>
      </c>
      <c r="BD130" s="117">
        <f t="shared" si="131"/>
        <v>1041.1896181808945</v>
      </c>
      <c r="BE130" s="121"/>
      <c r="BF130" s="201">
        <v>14147.602000000001</v>
      </c>
      <c r="BG130" s="116">
        <v>8334</v>
      </c>
      <c r="BH130" s="130"/>
      <c r="BI130" s="151">
        <f t="shared" si="132"/>
        <v>3467997.2549999999</v>
      </c>
      <c r="BJ130" s="204">
        <f t="shared" si="133"/>
        <v>3428594.8220255719</v>
      </c>
      <c r="BK130" s="116">
        <f t="shared" si="134"/>
        <v>39402.432974428426</v>
      </c>
      <c r="BL130" s="153"/>
      <c r="BM130" s="151">
        <v>3467997.2549999999</v>
      </c>
      <c r="BN130" s="154">
        <f t="shared" si="135"/>
        <v>0</v>
      </c>
      <c r="BO130" s="155">
        <v>6540.7007212127837</v>
      </c>
      <c r="BP130" s="155">
        <v>6466.3870747986148</v>
      </c>
      <c r="BQ130" s="229">
        <v>530218</v>
      </c>
      <c r="BR130" s="229">
        <f t="shared" si="137"/>
        <v>86605.255635974172</v>
      </c>
      <c r="BS130" s="29">
        <f t="shared" si="149"/>
        <v>1.3272230747621183E-2</v>
      </c>
      <c r="BU130" s="157"/>
    </row>
    <row r="131" spans="1:73" s="82" customFormat="1" x14ac:dyDescent="0.3">
      <c r="A131" s="122">
        <v>2015</v>
      </c>
      <c r="B131" s="121">
        <v>4</v>
      </c>
      <c r="C131" s="110">
        <f t="shared" ref="C131:D131" si="195">C119</f>
        <v>117.42864691479581</v>
      </c>
      <c r="D131" s="110">
        <f t="shared" si="195"/>
        <v>67.088827391532973</v>
      </c>
      <c r="E131" s="121"/>
      <c r="F131" s="238">
        <v>192.47769777510175</v>
      </c>
      <c r="G131" s="239">
        <v>112.46446916168981</v>
      </c>
      <c r="H131" s="121"/>
      <c r="I131" s="113">
        <f t="shared" si="113"/>
        <v>6062.0263988714696</v>
      </c>
      <c r="J131" s="236">
        <f t="shared" si="114"/>
        <v>6411.4225856799285</v>
      </c>
      <c r="K131" s="245">
        <f t="shared" si="115"/>
        <v>12473.448984551398</v>
      </c>
      <c r="L131" s="115">
        <v>3296</v>
      </c>
      <c r="M131" s="115">
        <f t="shared" si="116"/>
        <v>41112.487853081402</v>
      </c>
      <c r="N131" s="116">
        <v>1207817.557</v>
      </c>
      <c r="O131" s="206">
        <f t="shared" si="158"/>
        <v>1166705.0691469186</v>
      </c>
      <c r="P131" s="117">
        <f t="shared" si="185"/>
        <v>353976.05253243889</v>
      </c>
      <c r="Q131" s="121"/>
      <c r="R131" s="122">
        <v>2015</v>
      </c>
      <c r="S131" s="121">
        <v>4</v>
      </c>
      <c r="T131" s="148">
        <f t="shared" si="117"/>
        <v>117.42864691479581</v>
      </c>
      <c r="U131" s="149">
        <f t="shared" si="117"/>
        <v>67.088827391532973</v>
      </c>
      <c r="W131" s="149"/>
      <c r="X131" s="149">
        <f t="shared" si="141"/>
        <v>192.47769777510175</v>
      </c>
      <c r="Y131" s="149">
        <f t="shared" si="142"/>
        <v>112.46446916168981</v>
      </c>
      <c r="AC131" s="150">
        <f t="shared" si="118"/>
        <v>681.05280885117679</v>
      </c>
      <c r="AD131" s="150">
        <f t="shared" si="119"/>
        <v>402.39952987622974</v>
      </c>
      <c r="AE131" s="150">
        <f t="shared" si="171"/>
        <v>1083.4523387274066</v>
      </c>
      <c r="AF131" s="116">
        <v>101994</v>
      </c>
      <c r="AG131" s="116">
        <f t="shared" si="120"/>
        <v>110505.63783616312</v>
      </c>
      <c r="AH131" s="116">
        <v>2099405.398</v>
      </c>
      <c r="AI131" s="204">
        <f t="shared" si="121"/>
        <v>1988899.7601638369</v>
      </c>
      <c r="AJ131" s="117">
        <f t="shared" si="122"/>
        <v>19500.16432499791</v>
      </c>
      <c r="AK131" s="121"/>
      <c r="AL131" s="122">
        <v>2015</v>
      </c>
      <c r="AM131" s="121">
        <v>4</v>
      </c>
      <c r="AN131" s="149">
        <f t="shared" si="123"/>
        <v>117.42864691479581</v>
      </c>
      <c r="AO131" s="149">
        <f t="shared" si="159"/>
        <v>10.764282951672801</v>
      </c>
      <c r="AP131" s="149">
        <f t="shared" si="124"/>
        <v>67.088827391532973</v>
      </c>
      <c r="AR131" s="149">
        <f t="shared" si="111"/>
        <v>192.47769777510175</v>
      </c>
      <c r="AS131" s="149">
        <v>7.0583324857793769E-2</v>
      </c>
      <c r="AT131" s="149">
        <f t="shared" si="112"/>
        <v>112.46446916168981</v>
      </c>
      <c r="AV131" s="118">
        <f t="shared" si="125"/>
        <v>55.828672576975329</v>
      </c>
      <c r="AW131" s="118">
        <f t="shared" si="126"/>
        <v>-2.756829692584116</v>
      </c>
      <c r="AX131" s="118">
        <f t="shared" si="127"/>
        <v>23.459434458152632</v>
      </c>
      <c r="AY131" s="150">
        <f t="shared" si="128"/>
        <v>76.531277342543845</v>
      </c>
      <c r="AZ131" s="116">
        <v>417535</v>
      </c>
      <c r="BA131" s="152">
        <f t="shared" si="129"/>
        <v>31954.486885219045</v>
      </c>
      <c r="BB131" s="116">
        <v>496201.58799999999</v>
      </c>
      <c r="BC131" s="201">
        <f t="shared" si="130"/>
        <v>464247.10111478093</v>
      </c>
      <c r="BD131" s="117">
        <f t="shared" si="131"/>
        <v>1111.8758933138083</v>
      </c>
      <c r="BE131" s="121"/>
      <c r="BF131" s="201">
        <v>14492.562</v>
      </c>
      <c r="BG131" s="116">
        <v>8357</v>
      </c>
      <c r="BH131" s="130"/>
      <c r="BI131" s="151">
        <f t="shared" si="132"/>
        <v>3817917.105</v>
      </c>
      <c r="BJ131" s="204">
        <f t="shared" si="133"/>
        <v>3634344.4924255363</v>
      </c>
      <c r="BK131" s="245">
        <f t="shared" si="134"/>
        <v>183572.61257446356</v>
      </c>
      <c r="BL131" s="153"/>
      <c r="BM131" s="151">
        <v>3817917.105</v>
      </c>
      <c r="BN131" s="154">
        <f t="shared" si="135"/>
        <v>0</v>
      </c>
      <c r="BO131" s="155">
        <v>7187.5875029650852</v>
      </c>
      <c r="BP131" s="155">
        <v>6841.994819902663</v>
      </c>
      <c r="BQ131" s="229">
        <v>531182</v>
      </c>
      <c r="BR131" s="229">
        <f t="shared" si="137"/>
        <v>86789.010658146261</v>
      </c>
      <c r="BS131" s="29">
        <f t="shared" si="149"/>
        <v>1.2927080890078768E-2</v>
      </c>
      <c r="BU131" s="157"/>
    </row>
    <row r="132" spans="1:73" s="82" customFormat="1" x14ac:dyDescent="0.3">
      <c r="A132" s="122">
        <v>2015</v>
      </c>
      <c r="B132" s="121">
        <v>5</v>
      </c>
      <c r="C132" s="110">
        <f t="shared" ref="C132:D132" si="196">C120</f>
        <v>205.87235315982971</v>
      </c>
      <c r="D132" s="110">
        <f t="shared" si="196"/>
        <v>117.42864691479581</v>
      </c>
      <c r="E132" s="121"/>
      <c r="F132" s="238">
        <v>233.99689467086057</v>
      </c>
      <c r="G132" s="239">
        <v>192.47769777510175</v>
      </c>
      <c r="H132" s="121"/>
      <c r="I132" s="113">
        <f t="shared" si="113"/>
        <v>2271.7370991589719</v>
      </c>
      <c r="J132" s="236">
        <f t="shared" si="114"/>
        <v>10604.173537795983</v>
      </c>
      <c r="K132" s="245">
        <f t="shared" si="115"/>
        <v>12875.910636954955</v>
      </c>
      <c r="L132" s="115">
        <v>3298</v>
      </c>
      <c r="M132" s="115">
        <f t="shared" si="116"/>
        <v>42464.753280677447</v>
      </c>
      <c r="N132" s="116">
        <v>1276286.719</v>
      </c>
      <c r="O132" s="206">
        <f t="shared" si="158"/>
        <v>1233821.9657193227</v>
      </c>
      <c r="P132" s="117">
        <f t="shared" si="185"/>
        <v>374112.17881119548</v>
      </c>
      <c r="Q132" s="121"/>
      <c r="R132" s="122">
        <v>2015</v>
      </c>
      <c r="S132" s="121">
        <v>5</v>
      </c>
      <c r="T132" s="148">
        <f t="shared" si="117"/>
        <v>205.87235315982971</v>
      </c>
      <c r="U132" s="149">
        <f t="shared" si="117"/>
        <v>117.42864691479581</v>
      </c>
      <c r="W132" s="149"/>
      <c r="X132" s="149">
        <f t="shared" si="141"/>
        <v>233.99689467086057</v>
      </c>
      <c r="Y132" s="149">
        <f t="shared" si="142"/>
        <v>192.47769777510175</v>
      </c>
      <c r="AC132" s="150">
        <f t="shared" si="118"/>
        <v>255.22372067559283</v>
      </c>
      <c r="AD132" s="150">
        <f t="shared" si="119"/>
        <v>665.54877475488286</v>
      </c>
      <c r="AE132" s="150">
        <f t="shared" si="171"/>
        <v>920.77249543047571</v>
      </c>
      <c r="AF132" s="116">
        <v>102312</v>
      </c>
      <c r="AG132" s="116">
        <f t="shared" si="120"/>
        <v>94206.075552482827</v>
      </c>
      <c r="AH132" s="116">
        <v>2226414.8659999999</v>
      </c>
      <c r="AI132" s="204">
        <f t="shared" si="121"/>
        <v>2132208.7904475173</v>
      </c>
      <c r="AJ132" s="117">
        <f t="shared" si="122"/>
        <v>20840.261068569838</v>
      </c>
      <c r="AK132" s="121"/>
      <c r="AL132" s="122">
        <v>2015</v>
      </c>
      <c r="AM132" s="121">
        <v>5</v>
      </c>
      <c r="AN132" s="149">
        <f t="shared" si="123"/>
        <v>205.87235315982971</v>
      </c>
      <c r="AO132" s="149">
        <f t="shared" si="159"/>
        <v>1.2492833206498815</v>
      </c>
      <c r="AP132" s="149">
        <f t="shared" si="124"/>
        <v>117.42864691479581</v>
      </c>
      <c r="AR132" s="149">
        <f t="shared" si="111"/>
        <v>233.99689467086057</v>
      </c>
      <c r="AS132" s="149">
        <v>4.0244930878727679E-2</v>
      </c>
      <c r="AT132" s="149">
        <f t="shared" si="112"/>
        <v>192.47769777510175</v>
      </c>
      <c r="AV132" s="118">
        <f t="shared" si="125"/>
        <v>20.92172787527365</v>
      </c>
      <c r="AW132" s="118">
        <f t="shared" si="126"/>
        <v>-0.31168941046719234</v>
      </c>
      <c r="AX132" s="118">
        <f t="shared" si="127"/>
        <v>38.800735838007419</v>
      </c>
      <c r="AY132" s="150">
        <f t="shared" si="128"/>
        <v>59.410774302813877</v>
      </c>
      <c r="AZ132" s="116">
        <v>418034</v>
      </c>
      <c r="BA132" s="152">
        <f t="shared" si="129"/>
        <v>24835.723624902497</v>
      </c>
      <c r="BB132" s="116">
        <v>531931.77800000005</v>
      </c>
      <c r="BC132" s="201">
        <f t="shared" si="130"/>
        <v>507096.05437509756</v>
      </c>
      <c r="BD132" s="117">
        <f t="shared" si="131"/>
        <v>1213.0497863214418</v>
      </c>
      <c r="BE132" s="121"/>
      <c r="BF132" s="201">
        <v>14405.094999999999</v>
      </c>
      <c r="BG132" s="116">
        <v>8369</v>
      </c>
      <c r="BH132" s="130"/>
      <c r="BI132" s="151">
        <f t="shared" si="132"/>
        <v>4049038.4580000001</v>
      </c>
      <c r="BJ132" s="204">
        <f t="shared" si="133"/>
        <v>3887531.9055419373</v>
      </c>
      <c r="BK132" s="245">
        <f t="shared" si="134"/>
        <v>161506.55245806277</v>
      </c>
      <c r="BL132" s="153"/>
      <c r="BM132" s="151">
        <v>4049038.4580000006</v>
      </c>
      <c r="BN132" s="154">
        <f t="shared" si="135"/>
        <v>0</v>
      </c>
      <c r="BO132" s="155">
        <v>7610.7885671966669</v>
      </c>
      <c r="BP132" s="155">
        <v>7307.2122401932611</v>
      </c>
      <c r="BQ132" s="229">
        <v>532013</v>
      </c>
      <c r="BR132" s="229">
        <f t="shared" si="137"/>
        <v>86703.820714080997</v>
      </c>
      <c r="BS132" s="29">
        <f t="shared" si="149"/>
        <v>1.314002890806365E-2</v>
      </c>
      <c r="BU132" s="157"/>
    </row>
    <row r="133" spans="1:73" s="82" customFormat="1" ht="15.75" customHeight="1" x14ac:dyDescent="0.3">
      <c r="A133" s="122">
        <v>2015</v>
      </c>
      <c r="B133" s="121">
        <v>6</v>
      </c>
      <c r="C133" s="110">
        <f t="shared" ref="C133:D133" si="197">C121</f>
        <v>273.79728737823223</v>
      </c>
      <c r="D133" s="110">
        <f t="shared" si="197"/>
        <v>205.87235315982971</v>
      </c>
      <c r="E133" s="121"/>
      <c r="F133" s="238">
        <v>299.72235557223803</v>
      </c>
      <c r="G133" s="239">
        <v>233.99689467086057</v>
      </c>
      <c r="H133" s="121"/>
      <c r="I133" s="113">
        <f t="shared" si="113"/>
        <v>2094.0764204618167</v>
      </c>
      <c r="J133" s="236">
        <f t="shared" si="114"/>
        <v>3973.9012743685257</v>
      </c>
      <c r="K133" s="245">
        <f t="shared" si="115"/>
        <v>6067.9776948303424</v>
      </c>
      <c r="L133" s="115">
        <v>3297</v>
      </c>
      <c r="M133" s="115">
        <f t="shared" si="116"/>
        <v>20006.12245985564</v>
      </c>
      <c r="N133" s="116">
        <v>1286854.8049999999</v>
      </c>
      <c r="O133" s="206">
        <f t="shared" si="158"/>
        <v>1266848.6825401443</v>
      </c>
      <c r="P133" s="117">
        <f t="shared" si="185"/>
        <v>384242.85184717755</v>
      </c>
      <c r="Q133" s="121"/>
      <c r="R133" s="122">
        <v>2015</v>
      </c>
      <c r="S133" s="121">
        <v>6</v>
      </c>
      <c r="T133" s="148">
        <f t="shared" si="117"/>
        <v>273.79728737823223</v>
      </c>
      <c r="U133" s="149">
        <f t="shared" si="117"/>
        <v>205.87235315982971</v>
      </c>
      <c r="W133" s="149"/>
      <c r="X133" s="149">
        <f t="shared" si="141"/>
        <v>299.72235557223803</v>
      </c>
      <c r="Y133" s="149">
        <f t="shared" si="142"/>
        <v>233.99689467086057</v>
      </c>
      <c r="AC133" s="150">
        <f t="shared" si="118"/>
        <v>235.26400814916289</v>
      </c>
      <c r="AD133" s="150">
        <f t="shared" si="119"/>
        <v>249.41360255242969</v>
      </c>
      <c r="AE133" s="150">
        <f t="shared" si="171"/>
        <v>484.67761070159258</v>
      </c>
      <c r="AF133" s="116">
        <v>102644</v>
      </c>
      <c r="AG133" s="116">
        <f t="shared" si="120"/>
        <v>49749.248672854264</v>
      </c>
      <c r="AH133" s="116">
        <v>2307330.747</v>
      </c>
      <c r="AI133" s="204">
        <f t="shared" si="121"/>
        <v>2257581.4983271458</v>
      </c>
      <c r="AJ133" s="117">
        <f t="shared" si="122"/>
        <v>21994.286059849048</v>
      </c>
      <c r="AK133" s="121"/>
      <c r="AL133" s="122">
        <v>2015</v>
      </c>
      <c r="AM133" s="121">
        <v>6</v>
      </c>
      <c r="AN133" s="149">
        <f t="shared" si="123"/>
        <v>273.79728737823223</v>
      </c>
      <c r="AO133" s="149">
        <f t="shared" si="159"/>
        <v>0</v>
      </c>
      <c r="AP133" s="149">
        <f t="shared" si="124"/>
        <v>205.87235315982971</v>
      </c>
      <c r="AR133" s="149">
        <f t="shared" si="111"/>
        <v>299.72235557223803</v>
      </c>
      <c r="AS133" s="149">
        <v>0</v>
      </c>
      <c r="AT133" s="149">
        <f t="shared" si="112"/>
        <v>233.99689467086057</v>
      </c>
      <c r="AV133" s="118">
        <f t="shared" si="125"/>
        <v>19.285548946288259</v>
      </c>
      <c r="AW133" s="118">
        <f t="shared" si="126"/>
        <v>0</v>
      </c>
      <c r="AX133" s="118">
        <f t="shared" si="127"/>
        <v>14.540529070325057</v>
      </c>
      <c r="AY133" s="150">
        <f t="shared" si="128"/>
        <v>33.826078016613316</v>
      </c>
      <c r="AZ133" s="116">
        <v>418467</v>
      </c>
      <c r="BA133" s="152">
        <f t="shared" si="129"/>
        <v>14155.097389378125</v>
      </c>
      <c r="BB133" s="116">
        <v>559759.05799999996</v>
      </c>
      <c r="BC133" s="201">
        <f t="shared" si="130"/>
        <v>545603.96061062184</v>
      </c>
      <c r="BD133" s="117">
        <f t="shared" si="131"/>
        <v>1303.8159773903842</v>
      </c>
      <c r="BE133" s="121"/>
      <c r="BF133" s="201">
        <v>14324.53</v>
      </c>
      <c r="BG133" s="116">
        <v>8367</v>
      </c>
      <c r="BH133" s="130"/>
      <c r="BI133" s="151">
        <f t="shared" si="132"/>
        <v>4168269.1399999997</v>
      </c>
      <c r="BJ133" s="204">
        <f t="shared" si="133"/>
        <v>4084358.671477912</v>
      </c>
      <c r="BK133" s="245">
        <f t="shared" si="134"/>
        <v>83910.468522088035</v>
      </c>
      <c r="BL133" s="153"/>
      <c r="BM133" s="151">
        <v>4168269.1400000006</v>
      </c>
      <c r="BN133" s="154">
        <f t="shared" si="135"/>
        <v>0</v>
      </c>
      <c r="BO133" s="155">
        <v>7823.6950682745992</v>
      </c>
      <c r="BP133" s="155">
        <v>7666.1980601152682</v>
      </c>
      <c r="BQ133" s="229">
        <v>532775</v>
      </c>
      <c r="BR133" s="229">
        <f t="shared" ref="BR133:BR138" si="198">SUM(BJ122:BJ133)/AVERAGE(BQ122:BQ133)*1000</f>
        <v>86756.363806356603</v>
      </c>
      <c r="BS133" s="29">
        <f>BQ133/BQ121-1</f>
        <v>1.4116061588361539E-2</v>
      </c>
      <c r="BU133" s="157"/>
    </row>
    <row r="134" spans="1:73" s="160" customFormat="1" ht="15" thickBot="1" x14ac:dyDescent="0.35">
      <c r="A134" s="137">
        <v>2015</v>
      </c>
      <c r="B134" s="138">
        <v>7</v>
      </c>
      <c r="C134" s="139">
        <f t="shared" ref="C134:D134" si="199">C122</f>
        <v>323.21495100202412</v>
      </c>
      <c r="D134" s="139">
        <f t="shared" si="199"/>
        <v>273.79728737823223</v>
      </c>
      <c r="E134" s="138"/>
      <c r="F134" s="240">
        <v>332.83235931319314</v>
      </c>
      <c r="G134" s="241">
        <v>299.72235557223803</v>
      </c>
      <c r="H134" s="138"/>
      <c r="I134" s="141">
        <f t="shared" si="113"/>
        <v>776.8383797358365</v>
      </c>
      <c r="J134" s="237">
        <f t="shared" si="114"/>
        <v>3663.1232368301257</v>
      </c>
      <c r="K134" s="246">
        <f t="shared" si="115"/>
        <v>4439.9616165659627</v>
      </c>
      <c r="L134" s="143">
        <v>3306</v>
      </c>
      <c r="M134" s="143">
        <f t="shared" si="116"/>
        <v>14678.513104367072</v>
      </c>
      <c r="N134" s="144">
        <v>1323443.7439999999</v>
      </c>
      <c r="O134" s="207">
        <f t="shared" si="158"/>
        <v>1308765.2308956329</v>
      </c>
      <c r="P134" s="145">
        <f t="shared" si="185"/>
        <v>395875.75042215153</v>
      </c>
      <c r="Q134" s="138"/>
      <c r="R134" s="137">
        <v>2015</v>
      </c>
      <c r="S134" s="138">
        <v>7</v>
      </c>
      <c r="T134" s="158">
        <f t="shared" si="117"/>
        <v>323.21495100202412</v>
      </c>
      <c r="U134" s="159">
        <f t="shared" si="117"/>
        <v>273.79728737823223</v>
      </c>
      <c r="W134" s="159"/>
      <c r="X134" s="159">
        <f t="shared" si="141"/>
        <v>332.83235931319314</v>
      </c>
      <c r="Y134" s="159">
        <f t="shared" si="142"/>
        <v>299.72235557223803</v>
      </c>
      <c r="AC134" s="161">
        <f t="shared" si="118"/>
        <v>87.27575990777305</v>
      </c>
      <c r="AD134" s="161">
        <f t="shared" si="119"/>
        <v>229.90826898096506</v>
      </c>
      <c r="AE134" s="161">
        <f t="shared" si="171"/>
        <v>317.18402888873811</v>
      </c>
      <c r="AF134" s="144">
        <v>102929</v>
      </c>
      <c r="AG134" s="144">
        <f t="shared" si="120"/>
        <v>32647.434909488922</v>
      </c>
      <c r="AH134" s="144">
        <v>2410833.986</v>
      </c>
      <c r="AI134" s="205">
        <f t="shared" si="121"/>
        <v>2378186.551090511</v>
      </c>
      <c r="AJ134" s="145">
        <f t="shared" si="122"/>
        <v>23105.116644390899</v>
      </c>
      <c r="AK134" s="138"/>
      <c r="AL134" s="137">
        <v>2015</v>
      </c>
      <c r="AM134" s="138">
        <v>7</v>
      </c>
      <c r="AN134" s="159">
        <f t="shared" si="123"/>
        <v>323.21495100202412</v>
      </c>
      <c r="AO134" s="159">
        <f t="shared" si="159"/>
        <v>0</v>
      </c>
      <c r="AP134" s="159">
        <f t="shared" si="124"/>
        <v>273.79728737823223</v>
      </c>
      <c r="AR134" s="159">
        <f t="shared" si="111"/>
        <v>332.83235931319314</v>
      </c>
      <c r="AS134" s="159">
        <v>0</v>
      </c>
      <c r="AT134" s="159">
        <f t="shared" si="112"/>
        <v>299.72235557223803</v>
      </c>
      <c r="AV134" s="163">
        <f t="shared" si="125"/>
        <v>7.1543495019378245</v>
      </c>
      <c r="AW134" s="163">
        <f t="shared" si="126"/>
        <v>0</v>
      </c>
      <c r="AX134" s="163">
        <f t="shared" si="127"/>
        <v>13.403390330016581</v>
      </c>
      <c r="AY134" s="161">
        <f t="shared" si="128"/>
        <v>20.557739831954407</v>
      </c>
      <c r="AZ134" s="144">
        <v>418817</v>
      </c>
      <c r="BA134" s="164">
        <f t="shared" si="129"/>
        <v>8609.9309231996504</v>
      </c>
      <c r="BB134" s="144">
        <v>592113.22199999995</v>
      </c>
      <c r="BC134" s="202">
        <f t="shared" si="130"/>
        <v>583503.29107680032</v>
      </c>
      <c r="BD134" s="145">
        <f t="shared" si="131"/>
        <v>1393.2177802639346</v>
      </c>
      <c r="BE134" s="138"/>
      <c r="BF134" s="202">
        <v>14381.249</v>
      </c>
      <c r="BG134" s="144">
        <v>8366</v>
      </c>
      <c r="BH134" s="130"/>
      <c r="BI134" s="162">
        <f t="shared" si="132"/>
        <v>4340772.2009999994</v>
      </c>
      <c r="BJ134" s="205">
        <f t="shared" si="133"/>
        <v>4284836.3220629441</v>
      </c>
      <c r="BK134" s="246">
        <f t="shared" si="134"/>
        <v>55935.878937055641</v>
      </c>
      <c r="BL134" s="165"/>
      <c r="BM134" s="162">
        <v>4340772.2010000004</v>
      </c>
      <c r="BN134" s="166">
        <f t="shared" si="135"/>
        <v>0</v>
      </c>
      <c r="BO134" s="167">
        <v>8137.6560239811915</v>
      </c>
      <c r="BP134" s="167">
        <v>8032.7928979954631</v>
      </c>
      <c r="BQ134" s="229">
        <v>533418</v>
      </c>
      <c r="BR134" s="229">
        <f t="shared" si="198"/>
        <v>86846.589012068376</v>
      </c>
      <c r="BS134" s="29">
        <f>BQ134/BQ122-1</f>
        <v>1.4222208701405892E-2</v>
      </c>
      <c r="BU134" s="169"/>
    </row>
    <row r="135" spans="1:73" s="177" customFormat="1" x14ac:dyDescent="0.3">
      <c r="A135" s="124">
        <v>2015</v>
      </c>
      <c r="B135" s="121">
        <f>B134+1</f>
        <v>8</v>
      </c>
      <c r="C135" s="110">
        <f t="shared" ref="C135:D135" si="200">C123</f>
        <v>329.73144935858772</v>
      </c>
      <c r="D135" s="110">
        <f t="shared" si="200"/>
        <v>323.21495100202412</v>
      </c>
      <c r="E135" s="176"/>
      <c r="F135" s="242">
        <v>334.64466297876976</v>
      </c>
      <c r="G135" s="242">
        <f>F134</f>
        <v>332.83235931319314</v>
      </c>
      <c r="I135" s="113">
        <f t="shared" ref="I135" si="201">+$B$7*(F135-C135)</f>
        <v>396.86085736483813</v>
      </c>
      <c r="J135" s="236">
        <f t="shared" ref="J135" si="202">+$B$8*(G135-D135)</f>
        <v>1358.9068155613165</v>
      </c>
      <c r="K135" s="245">
        <f t="shared" si="115"/>
        <v>1755.7676729261548</v>
      </c>
      <c r="L135" s="147">
        <v>3306</v>
      </c>
      <c r="M135" s="115">
        <f t="shared" si="116"/>
        <v>5804.5679266938678</v>
      </c>
      <c r="N135" s="116">
        <v>1355175.0220000001</v>
      </c>
      <c r="O135" s="206">
        <f t="shared" si="158"/>
        <v>1349370.4540733062</v>
      </c>
      <c r="P135" s="117">
        <f t="shared" si="185"/>
        <v>408158.0320850896</v>
      </c>
      <c r="R135" s="124">
        <v>2015</v>
      </c>
      <c r="S135" s="121">
        <f>S134+1</f>
        <v>8</v>
      </c>
      <c r="T135" s="148">
        <f t="shared" ref="T135:T136" si="203">+C135</f>
        <v>329.73144935858772</v>
      </c>
      <c r="U135" s="149">
        <f t="shared" ref="U135:U136" si="204">+D135</f>
        <v>323.21495100202412</v>
      </c>
      <c r="X135" s="149">
        <f t="shared" ref="X135:X136" si="205">+F135</f>
        <v>334.64466297876976</v>
      </c>
      <c r="Y135" s="149">
        <f t="shared" ref="Y135:Y136" si="206">+G135</f>
        <v>332.83235931319314</v>
      </c>
      <c r="AC135" s="150">
        <f t="shared" ref="AC135:AC136" si="207">+$S$7*(X135-T135)</f>
        <v>44.586279215433009</v>
      </c>
      <c r="AD135" s="150">
        <f t="shared" ref="AD135:AD136" si="208">+$S$8*(Y135-U135)</f>
        <v>85.28894428965296</v>
      </c>
      <c r="AE135" s="150">
        <f t="shared" ref="AE135:AE136" si="209">SUM(AC135:AD135)</f>
        <v>129.87522350508596</v>
      </c>
      <c r="AF135" s="116">
        <v>102984</v>
      </c>
      <c r="AG135" s="116">
        <f t="shared" ref="AG135:AG136" si="210">+AE135*AF135/1000</f>
        <v>13375.070017447772</v>
      </c>
      <c r="AH135" s="116">
        <v>2417294.3229999999</v>
      </c>
      <c r="AI135" s="204">
        <f t="shared" si="121"/>
        <v>2403919.2529825522</v>
      </c>
      <c r="AJ135" s="117">
        <f t="shared" si="122"/>
        <v>23342.647916011731</v>
      </c>
      <c r="AL135" s="124">
        <v>2015</v>
      </c>
      <c r="AM135" s="121">
        <f>AM134+1</f>
        <v>8</v>
      </c>
      <c r="AN135" s="149">
        <f t="shared" ref="AN135:AN136" si="211">+C135</f>
        <v>329.73144935858772</v>
      </c>
      <c r="AO135" s="149">
        <f t="shared" si="159"/>
        <v>0</v>
      </c>
      <c r="AP135" s="149">
        <f t="shared" ref="AP135:AP136" si="212">+D135</f>
        <v>323.21495100202412</v>
      </c>
      <c r="AR135" s="149">
        <f t="shared" ref="AR135:AR139" si="213">+F135</f>
        <v>334.64466297876976</v>
      </c>
      <c r="AS135" s="149">
        <v>0</v>
      </c>
      <c r="AT135" s="149">
        <f t="shared" ref="AT135:AT139" si="214">+G135</f>
        <v>332.83235931319314</v>
      </c>
      <c r="AV135" s="118">
        <f t="shared" ref="AV135:AV136" si="215">+$AM$8*(AR135-AN135)</f>
        <v>3.6549189011390548</v>
      </c>
      <c r="AW135" s="118">
        <f t="shared" ref="AW135:AW136" si="216">+$AM$9*(AS135-AO135)</f>
        <v>0</v>
      </c>
      <c r="AX135" s="118">
        <f t="shared" ref="AX135:AX136" si="217">+$AM$10*(AT135-AP135)</f>
        <v>4.9722483502492203</v>
      </c>
      <c r="AY135" s="150">
        <f t="shared" ref="AY135:AY136" si="218">SUM(AV135:AX135)</f>
        <v>8.6271672513882756</v>
      </c>
      <c r="AZ135" s="147">
        <v>419217</v>
      </c>
      <c r="BA135" s="152">
        <f t="shared" si="129"/>
        <v>3616.6551736252386</v>
      </c>
      <c r="BB135" s="232">
        <v>587478.28899999999</v>
      </c>
      <c r="BC135" s="201">
        <f t="shared" si="130"/>
        <v>583861.63382637477</v>
      </c>
      <c r="BD135" s="117">
        <f t="shared" si="131"/>
        <v>1392.7432184915563</v>
      </c>
      <c r="BF135" s="203">
        <v>14271.540999999999</v>
      </c>
      <c r="BG135" s="147">
        <v>8375</v>
      </c>
      <c r="BH135" s="130"/>
      <c r="BI135" s="151">
        <f t="shared" si="132"/>
        <v>4374219.1749999998</v>
      </c>
      <c r="BJ135" s="204">
        <f t="shared" si="133"/>
        <v>4351422.8818822335</v>
      </c>
      <c r="BK135" s="247">
        <f t="shared" si="134"/>
        <v>22796.29311776688</v>
      </c>
      <c r="BL135" s="153" t="b">
        <f t="shared" ref="BL135:BL136" si="219">BI135=(BJ135+BK135)</f>
        <v>1</v>
      </c>
      <c r="BM135" s="151">
        <v>4374219.1750000007</v>
      </c>
      <c r="BN135" s="154">
        <f t="shared" si="135"/>
        <v>0</v>
      </c>
      <c r="BO135" s="155">
        <v>8193.2321655347059</v>
      </c>
      <c r="BP135" s="155">
        <v>8150.5330426615501</v>
      </c>
      <c r="BQ135" s="229">
        <v>533882</v>
      </c>
      <c r="BR135" s="229">
        <f t="shared" si="198"/>
        <v>86886.765757349393</v>
      </c>
      <c r="BS135" s="29">
        <f>BQ135/BQ123-1</f>
        <v>1.4872884738945213E-2</v>
      </c>
    </row>
    <row r="136" spans="1:73" s="176" customFormat="1" x14ac:dyDescent="0.3">
      <c r="A136" s="124">
        <v>2015</v>
      </c>
      <c r="B136" s="121">
        <f t="shared" ref="B136:B139" si="220">B135+1</f>
        <v>9</v>
      </c>
      <c r="C136" s="110">
        <f t="shared" ref="C136:D139" si="221">C124</f>
        <v>278.21093356333773</v>
      </c>
      <c r="D136" s="110">
        <f t="shared" si="221"/>
        <v>329.73144935858772</v>
      </c>
      <c r="F136" s="243">
        <v>281.53810438070082</v>
      </c>
      <c r="G136" s="243">
        <f>F135</f>
        <v>334.64466297876976</v>
      </c>
      <c r="I136" s="113">
        <f t="shared" ref="I136" si="222">+$B$7*(F136-C136)</f>
        <v>268.74953243516012</v>
      </c>
      <c r="J136" s="236">
        <f t="shared" ref="J136" si="223">+$B$8*(G136-D136)</f>
        <v>694.22023675757839</v>
      </c>
      <c r="K136" s="245">
        <f t="shared" si="115"/>
        <v>962.96976919273857</v>
      </c>
      <c r="L136" s="190">
        <v>3272</v>
      </c>
      <c r="M136" s="115">
        <f t="shared" si="116"/>
        <v>3150.8370847986407</v>
      </c>
      <c r="N136" s="116">
        <v>1348116.9750000001</v>
      </c>
      <c r="O136" s="206">
        <f t="shared" si="158"/>
        <v>1344966.1379152015</v>
      </c>
      <c r="P136" s="117">
        <f t="shared" si="185"/>
        <v>411053.2206342303</v>
      </c>
      <c r="R136" s="124">
        <v>2015</v>
      </c>
      <c r="S136" s="121">
        <f t="shared" ref="S136:S139" si="224">S135+1</f>
        <v>9</v>
      </c>
      <c r="T136" s="148">
        <f t="shared" si="203"/>
        <v>278.21093356333773</v>
      </c>
      <c r="U136" s="149">
        <f t="shared" si="204"/>
        <v>329.73144935858772</v>
      </c>
      <c r="X136" s="149">
        <f t="shared" si="205"/>
        <v>281.53810438070082</v>
      </c>
      <c r="Y136" s="149">
        <f t="shared" si="206"/>
        <v>334.64466297876976</v>
      </c>
      <c r="AC136" s="150">
        <f t="shared" si="207"/>
        <v>30.193306973470175</v>
      </c>
      <c r="AD136" s="150">
        <f t="shared" si="208"/>
        <v>43.571281282528204</v>
      </c>
      <c r="AE136" s="150">
        <f t="shared" si="209"/>
        <v>73.764588255998376</v>
      </c>
      <c r="AF136" s="116">
        <v>102995</v>
      </c>
      <c r="AG136" s="116">
        <f t="shared" si="210"/>
        <v>7597.3837674265533</v>
      </c>
      <c r="AH136" s="116">
        <v>2402888.9849999999</v>
      </c>
      <c r="AI136" s="204">
        <f t="shared" si="121"/>
        <v>2395291.6012325734</v>
      </c>
      <c r="AJ136" s="117">
        <f t="shared" si="122"/>
        <v>23256.38721522961</v>
      </c>
      <c r="AL136" s="124">
        <v>2015</v>
      </c>
      <c r="AM136" s="121">
        <f t="shared" ref="AM136:AM139" si="225">AM135+1</f>
        <v>9</v>
      </c>
      <c r="AN136" s="149">
        <f t="shared" si="211"/>
        <v>278.21093356333773</v>
      </c>
      <c r="AO136" s="149">
        <f t="shared" si="159"/>
        <v>0</v>
      </c>
      <c r="AP136" s="149">
        <f t="shared" si="212"/>
        <v>329.73144935858772</v>
      </c>
      <c r="AR136" s="149">
        <f t="shared" si="213"/>
        <v>281.53810438070082</v>
      </c>
      <c r="AS136" s="149">
        <v>0</v>
      </c>
      <c r="AT136" s="149">
        <f t="shared" si="214"/>
        <v>334.64466297876976</v>
      </c>
      <c r="AV136" s="118">
        <f t="shared" si="215"/>
        <v>2.4750683458473484</v>
      </c>
      <c r="AW136" s="118">
        <f t="shared" si="216"/>
        <v>0</v>
      </c>
      <c r="AX136" s="118">
        <f t="shared" si="217"/>
        <v>2.5401560926763476</v>
      </c>
      <c r="AY136" s="150">
        <f t="shared" si="218"/>
        <v>5.0152244385236955</v>
      </c>
      <c r="AZ136" s="190">
        <v>419748</v>
      </c>
      <c r="BA136" s="152">
        <f t="shared" si="129"/>
        <v>2105.1304276214441</v>
      </c>
      <c r="BB136" s="181">
        <v>575653.58600000001</v>
      </c>
      <c r="BC136" s="201">
        <f t="shared" si="130"/>
        <v>573548.45557237859</v>
      </c>
      <c r="BD136" s="117">
        <f t="shared" si="131"/>
        <v>1366.4114077312543</v>
      </c>
      <c r="BF136" s="249">
        <v>14384.535</v>
      </c>
      <c r="BG136" s="190">
        <v>8381</v>
      </c>
      <c r="BH136" s="130"/>
      <c r="BI136" s="151">
        <f t="shared" si="132"/>
        <v>4341044.0810000002</v>
      </c>
      <c r="BJ136" s="204">
        <f t="shared" si="133"/>
        <v>4328190.7297201529</v>
      </c>
      <c r="BK136" s="248">
        <f t="shared" si="134"/>
        <v>12853.351279846638</v>
      </c>
      <c r="BL136" s="153" t="b">
        <f t="shared" si="219"/>
        <v>1</v>
      </c>
      <c r="BM136" s="151">
        <v>4341044.0810000002</v>
      </c>
      <c r="BN136" s="154">
        <f t="shared" si="135"/>
        <v>0</v>
      </c>
      <c r="BO136" s="181">
        <v>8123.2720323505418</v>
      </c>
      <c r="BP136" s="181">
        <v>8099.2199225296472</v>
      </c>
      <c r="BQ136" s="229">
        <v>534396</v>
      </c>
      <c r="BR136" s="229">
        <f t="shared" si="198"/>
        <v>86732.606353846524</v>
      </c>
      <c r="BS136" s="29">
        <f>BQ136/BQ124-1</f>
        <v>1.362831959120725E-2</v>
      </c>
    </row>
    <row r="137" spans="1:73" s="176" customFormat="1" x14ac:dyDescent="0.3">
      <c r="A137" s="124">
        <v>2015</v>
      </c>
      <c r="B137" s="121">
        <f t="shared" si="220"/>
        <v>10</v>
      </c>
      <c r="C137" s="110">
        <f t="shared" si="221"/>
        <v>198.83661390818892</v>
      </c>
      <c r="D137" s="110">
        <f t="shared" si="221"/>
        <v>278.21093356333773</v>
      </c>
      <c r="F137" s="244">
        <v>199.5893540377489</v>
      </c>
      <c r="G137" s="243">
        <f>F136</f>
        <v>281.53810438070082</v>
      </c>
      <c r="I137" s="113">
        <f t="shared" ref="I137" si="226">+$B$7*(F137-C137)</f>
        <v>60.801975302475363</v>
      </c>
      <c r="J137" s="236">
        <f t="shared" ref="J137" si="227">+$B$8*(G137-D137)</f>
        <v>470.11782737774132</v>
      </c>
      <c r="K137" s="245">
        <f t="shared" si="115"/>
        <v>530.91980268021666</v>
      </c>
      <c r="L137" s="190">
        <v>3244</v>
      </c>
      <c r="M137" s="115">
        <f t="shared" si="116"/>
        <v>1722.3038398946228</v>
      </c>
      <c r="N137" s="116">
        <v>1267643.007</v>
      </c>
      <c r="O137" s="206">
        <f t="shared" si="158"/>
        <v>1265920.7031601053</v>
      </c>
      <c r="P137" s="117">
        <f t="shared" si="185"/>
        <v>390234.49542543315</v>
      </c>
      <c r="R137" s="124">
        <v>2015</v>
      </c>
      <c r="S137" s="121">
        <f t="shared" si="224"/>
        <v>10</v>
      </c>
      <c r="T137" s="148">
        <f t="shared" ref="T137:T138" si="228">+C137</f>
        <v>198.83661390818892</v>
      </c>
      <c r="U137" s="149">
        <f t="shared" ref="U137:U138" si="229">+D137</f>
        <v>278.21093356333773</v>
      </c>
      <c r="X137" s="149">
        <f t="shared" ref="X137:X138" si="230">+F137</f>
        <v>199.5893540377489</v>
      </c>
      <c r="Y137" s="149">
        <f t="shared" ref="Y137:Y138" si="231">+G137</f>
        <v>281.53810438070082</v>
      </c>
      <c r="AC137" s="150">
        <f t="shared" ref="AC137" si="232">+$S$7*(X137-T137)</f>
        <v>6.8309428792919222</v>
      </c>
      <c r="AD137" s="150">
        <f t="shared" ref="AD137" si="233">+$S$8*(Y137-U137)</f>
        <v>29.505962240855112</v>
      </c>
      <c r="AE137" s="150">
        <f t="shared" ref="AE137" si="234">SUM(AC137:AD137)</f>
        <v>36.336905120147037</v>
      </c>
      <c r="AF137" s="190">
        <v>102852</v>
      </c>
      <c r="AG137" s="116">
        <f>+AE137*AF137/1000</f>
        <v>3737.3233654173632</v>
      </c>
      <c r="AH137" s="116">
        <v>2247473.7420000001</v>
      </c>
      <c r="AI137" s="204">
        <f t="shared" si="121"/>
        <v>2243736.4186345828</v>
      </c>
      <c r="AJ137" s="117">
        <f>+AI137/AF137*1000</f>
        <v>21815.194829799937</v>
      </c>
      <c r="AL137" s="124">
        <v>2015</v>
      </c>
      <c r="AM137" s="121">
        <f t="shared" si="225"/>
        <v>10</v>
      </c>
      <c r="AN137" s="149">
        <f t="shared" ref="AN137:AN138" si="235">+C137</f>
        <v>198.83661390818892</v>
      </c>
      <c r="AO137" s="149">
        <f t="shared" si="159"/>
        <v>3.8389772083761713</v>
      </c>
      <c r="AP137" s="149">
        <f t="shared" ref="AP137:AP138" si="236">+D137</f>
        <v>278.21093356333773</v>
      </c>
      <c r="AR137" s="149">
        <f t="shared" si="213"/>
        <v>199.5893540377489</v>
      </c>
      <c r="AS137" s="149">
        <v>0</v>
      </c>
      <c r="AT137" s="149">
        <f t="shared" si="214"/>
        <v>281.53810438070082</v>
      </c>
      <c r="AV137" s="118">
        <f t="shared" ref="AV137" si="237">+$AM$8*(AR137-AN137)</f>
        <v>0.55996020931666834</v>
      </c>
      <c r="AW137" s="118">
        <f t="shared" ref="AW137" si="238">+$AM$9*(AS137-AO137)</f>
        <v>-0.98968614479002814</v>
      </c>
      <c r="AX137" s="118">
        <f t="shared" ref="AX137" si="239">+$AM$10*(AT137-AP137)</f>
        <v>1.7201640059742913</v>
      </c>
      <c r="AY137" s="150">
        <f t="shared" ref="AY137" si="240">SUM(AV137:AX137)</f>
        <v>1.2904380705009315</v>
      </c>
      <c r="AZ137" s="190">
        <v>420142</v>
      </c>
      <c r="BA137" s="152">
        <f t="shared" si="129"/>
        <v>542.16723181640236</v>
      </c>
      <c r="BB137" s="181">
        <v>529812.63800000004</v>
      </c>
      <c r="BC137" s="201">
        <f t="shared" si="130"/>
        <v>529270.47076818359</v>
      </c>
      <c r="BD137" s="117">
        <f t="shared" si="131"/>
        <v>1259.7418748141904</v>
      </c>
      <c r="BF137" s="249">
        <v>14489.678</v>
      </c>
      <c r="BG137" s="190">
        <v>8378</v>
      </c>
      <c r="BH137" s="130"/>
      <c r="BI137" s="151">
        <f t="shared" si="132"/>
        <v>4059419.0650000004</v>
      </c>
      <c r="BJ137" s="204">
        <f t="shared" si="133"/>
        <v>4053417.2705628714</v>
      </c>
      <c r="BK137" s="248">
        <f t="shared" si="134"/>
        <v>6001.7944371283884</v>
      </c>
      <c r="BL137" s="250" t="b">
        <f>BI137=(BJ137+BK137)</f>
        <v>1</v>
      </c>
      <c r="BM137" s="151">
        <v>4059419.0649999999</v>
      </c>
      <c r="BN137" s="154">
        <f t="shared" si="135"/>
        <v>0</v>
      </c>
      <c r="BO137" s="181">
        <v>7593.1492229937012</v>
      </c>
      <c r="BP137" s="181">
        <v>7581.9228578322973</v>
      </c>
      <c r="BQ137" s="229">
        <v>534616</v>
      </c>
      <c r="BR137" s="229">
        <f t="shared" si="198"/>
        <v>86694.140785148309</v>
      </c>
      <c r="BS137" s="29">
        <f t="shared" ref="BS137:BS196" si="241">BQ137/BQ125-1</f>
        <v>1.2931254985401486E-2</v>
      </c>
    </row>
    <row r="138" spans="1:73" s="176" customFormat="1" x14ac:dyDescent="0.3">
      <c r="A138" s="124">
        <v>2015</v>
      </c>
      <c r="B138" s="121">
        <f t="shared" si="220"/>
        <v>11</v>
      </c>
      <c r="C138" s="110">
        <f t="shared" si="221"/>
        <v>75.667245198869992</v>
      </c>
      <c r="D138" s="110">
        <f t="shared" si="221"/>
        <v>198.83661390818892</v>
      </c>
      <c r="F138" s="244">
        <v>158.42676642644173</v>
      </c>
      <c r="G138" s="243">
        <f>F137</f>
        <v>199.5893540377489</v>
      </c>
      <c r="I138" s="274">
        <f t="shared" ref="I138" si="242">+$B$7*(F138-C138)</f>
        <v>6684.8334081311059</v>
      </c>
      <c r="J138" s="236">
        <f t="shared" ref="J138" si="243">+$B$8*(G138-D138)</f>
        <v>106.35959910505572</v>
      </c>
      <c r="K138" s="245">
        <f t="shared" ref="K138" si="244">SUM(I138:J138)</f>
        <v>6791.193007236162</v>
      </c>
      <c r="L138" s="190">
        <v>3245</v>
      </c>
      <c r="M138" s="115">
        <f t="shared" si="116"/>
        <v>22037.421308481345</v>
      </c>
      <c r="N138" s="116">
        <v>1256166.29</v>
      </c>
      <c r="O138" s="206">
        <f t="shared" si="158"/>
        <v>1234128.8686915187</v>
      </c>
      <c r="P138" s="117">
        <f t="shared" si="185"/>
        <v>380317.06277088402</v>
      </c>
      <c r="R138" s="124">
        <v>2015</v>
      </c>
      <c r="S138" s="121">
        <f t="shared" si="224"/>
        <v>11</v>
      </c>
      <c r="T138" s="148">
        <f t="shared" si="228"/>
        <v>75.667245198869992</v>
      </c>
      <c r="U138" s="149">
        <f t="shared" si="229"/>
        <v>198.83661390818892</v>
      </c>
      <c r="X138" s="149">
        <f t="shared" si="230"/>
        <v>158.42676642644173</v>
      </c>
      <c r="Y138" s="149">
        <f t="shared" si="231"/>
        <v>199.5893540377489</v>
      </c>
      <c r="AC138" s="150">
        <f t="shared" ref="AC138" si="245">+$S$7*(X138-T138)</f>
        <v>751.02354720154756</v>
      </c>
      <c r="AD138" s="150">
        <f t="shared" ref="AD138" si="246">+$S$8*(Y138-U138)</f>
        <v>6.6754377996065069</v>
      </c>
      <c r="AE138" s="150">
        <f t="shared" ref="AE138" si="247">SUM(AC138:AD138)</f>
        <v>757.69898500115403</v>
      </c>
      <c r="AF138" s="190">
        <v>102890</v>
      </c>
      <c r="AG138" s="116">
        <f>+AE138*AF138/1000</f>
        <v>77959.648566768738</v>
      </c>
      <c r="AH138" s="116">
        <v>2204064.307</v>
      </c>
      <c r="AI138" s="204">
        <f t="shared" ref="AI138:AI139" si="248">+AH138-AG138</f>
        <v>2126104.6584332315</v>
      </c>
      <c r="AJ138" s="117">
        <f>+AI138/AF138*1000</f>
        <v>20663.861001392084</v>
      </c>
      <c r="AL138" s="124">
        <v>2015</v>
      </c>
      <c r="AM138" s="121">
        <f t="shared" si="225"/>
        <v>11</v>
      </c>
      <c r="AN138" s="149">
        <f t="shared" si="235"/>
        <v>75.667245198869992</v>
      </c>
      <c r="AO138" s="149">
        <f t="shared" si="159"/>
        <v>28.935219572893278</v>
      </c>
      <c r="AP138" s="149">
        <f t="shared" si="236"/>
        <v>198.83661390818892</v>
      </c>
      <c r="AR138" s="149">
        <f t="shared" si="213"/>
        <v>158.42676642644173</v>
      </c>
      <c r="AS138" s="149">
        <v>2.4594505655636443</v>
      </c>
      <c r="AT138" s="149">
        <f t="shared" si="214"/>
        <v>199.5893540377489</v>
      </c>
      <c r="AV138" s="118">
        <f t="shared" ref="AV138:AV139" si="249">+$AM$8*(AR138-AN138)</f>
        <v>61.564458980854155</v>
      </c>
      <c r="AW138" s="118">
        <f t="shared" ref="AW138:AW139" si="250">+$AM$9*(AS138-AO138)</f>
        <v>-6.8254382188162861</v>
      </c>
      <c r="AX138" s="118">
        <f t="shared" ref="AX138:AX139" si="251">+$AM$10*(AT138-AP138)</f>
        <v>0.38917042370181498</v>
      </c>
      <c r="AY138" s="150">
        <f t="shared" ref="AY138:AY140" si="252">SUM(AV138:AX138)</f>
        <v>55.128191185739681</v>
      </c>
      <c r="AZ138" s="190">
        <v>420816</v>
      </c>
      <c r="BA138" s="152">
        <f t="shared" ref="BA138:BA139" si="253">+AZ138*AY138/1000</f>
        <v>23198.82490201823</v>
      </c>
      <c r="BB138" s="181">
        <v>516888.13199999998</v>
      </c>
      <c r="BC138" s="201">
        <f t="shared" ref="BC138:BC139" si="254">+BB138-BA138</f>
        <v>493689.30709798174</v>
      </c>
      <c r="BD138" s="117">
        <f t="shared" ref="BD138:BD139" si="255">+BC138/AZ138*1000</f>
        <v>1173.1714266995116</v>
      </c>
      <c r="BF138" s="249">
        <v>14330.652</v>
      </c>
      <c r="BG138" s="190">
        <v>8388</v>
      </c>
      <c r="BH138" s="130"/>
      <c r="BI138" s="151">
        <f t="shared" si="132"/>
        <v>3991449.3810000001</v>
      </c>
      <c r="BJ138" s="204">
        <f t="shared" si="133"/>
        <v>3868253.4862227319</v>
      </c>
      <c r="BK138" s="248">
        <f t="shared" si="134"/>
        <v>123195.89477726832</v>
      </c>
      <c r="BL138" s="250" t="b">
        <f>BI138=(BJ138+BK138)</f>
        <v>1</v>
      </c>
      <c r="BM138" s="151">
        <v>3991449.3810000001</v>
      </c>
      <c r="BN138" s="154">
        <f t="shared" ref="BN138" si="256">+BM138-BI138</f>
        <v>0</v>
      </c>
      <c r="BO138" s="181">
        <v>7455.928637741692</v>
      </c>
      <c r="BP138" s="181">
        <v>7225.8017559391938</v>
      </c>
      <c r="BQ138" s="229">
        <v>535339</v>
      </c>
      <c r="BR138" s="229">
        <f t="shared" si="198"/>
        <v>86960.434320895685</v>
      </c>
      <c r="BS138" s="29">
        <f t="shared" si="241"/>
        <v>1.296339746597841E-2</v>
      </c>
    </row>
    <row r="139" spans="1:73" s="82" customFormat="1" x14ac:dyDescent="0.3">
      <c r="A139" s="124">
        <v>2015</v>
      </c>
      <c r="B139" s="121">
        <f t="shared" si="220"/>
        <v>12</v>
      </c>
      <c r="C139" s="110">
        <f t="shared" si="221"/>
        <v>42.449672857488302</v>
      </c>
      <c r="D139" s="110">
        <f t="shared" si="221"/>
        <v>75.667245198869992</v>
      </c>
      <c r="E139" s="127"/>
      <c r="F139" s="244">
        <v>115.27860801946947</v>
      </c>
      <c r="G139" s="243">
        <f>F138</f>
        <v>158.42676642644173</v>
      </c>
      <c r="H139" s="128"/>
      <c r="I139" s="274">
        <f t="shared" ref="I139" si="257">+$B$7*(F139-C139)</f>
        <v>5882.69834851618</v>
      </c>
      <c r="J139" s="236">
        <f t="shared" ref="J139" si="258">+$B$8*(G139-D139)</f>
        <v>11693.636560915511</v>
      </c>
      <c r="K139" s="245">
        <f t="shared" ref="K139" si="259">SUM(I139:J139)</f>
        <v>17576.334909431691</v>
      </c>
      <c r="L139" s="190">
        <v>3247</v>
      </c>
      <c r="M139" s="115">
        <f t="shared" ref="M139" si="260">+L139*K139/1000</f>
        <v>57070.359450924705</v>
      </c>
      <c r="N139" s="116">
        <v>1241195.696</v>
      </c>
      <c r="O139" s="206">
        <f t="shared" si="158"/>
        <v>1184125.3365490753</v>
      </c>
      <c r="P139" s="117">
        <f t="shared" si="185"/>
        <v>364682.88775764563</v>
      </c>
      <c r="Q139" s="129"/>
      <c r="R139" s="124">
        <v>2015</v>
      </c>
      <c r="S139" s="121">
        <f t="shared" si="224"/>
        <v>12</v>
      </c>
      <c r="T139" s="148">
        <f t="shared" ref="T139" si="261">+C139</f>
        <v>42.449672857488302</v>
      </c>
      <c r="U139" s="149">
        <f t="shared" ref="U139" si="262">+D139</f>
        <v>75.667245198869992</v>
      </c>
      <c r="V139" s="121"/>
      <c r="X139" s="149">
        <f t="shared" ref="X139" si="263">+F139</f>
        <v>115.27860801946947</v>
      </c>
      <c r="Y139" s="149">
        <f t="shared" ref="Y139" si="264">+G139</f>
        <v>158.42676642644173</v>
      </c>
      <c r="Z139" s="170"/>
      <c r="AA139" s="171"/>
      <c r="AB139" s="172"/>
      <c r="AC139" s="150">
        <f t="shared" ref="AC139" si="265">+$S$7*(X139-T139)</f>
        <v>660.90577148046987</v>
      </c>
      <c r="AD139" s="150">
        <f t="shared" ref="AD139" si="266">+$S$8*(Y139-U139)</f>
        <v>733.92664292099153</v>
      </c>
      <c r="AE139" s="150">
        <f t="shared" ref="AE139" si="267">SUM(AC139:AD139)</f>
        <v>1394.8324144014614</v>
      </c>
      <c r="AF139" s="190">
        <v>102919</v>
      </c>
      <c r="AG139" s="116">
        <f>+AE139*AF139/1000</f>
        <v>143554.75725778402</v>
      </c>
      <c r="AH139" s="116">
        <v>2152882.1839999999</v>
      </c>
      <c r="AI139" s="204">
        <f t="shared" si="248"/>
        <v>2009327.4267422159</v>
      </c>
      <c r="AJ139" s="117">
        <f>+AI139/AF139*1000</f>
        <v>19523.3866122117</v>
      </c>
      <c r="AL139" s="124">
        <v>2015</v>
      </c>
      <c r="AM139" s="121">
        <f t="shared" si="225"/>
        <v>12</v>
      </c>
      <c r="AN139" s="149">
        <f t="shared" ref="AN139" si="268">+C139</f>
        <v>42.449672857488302</v>
      </c>
      <c r="AO139" s="149">
        <f t="shared" si="159"/>
        <v>82.304422731853208</v>
      </c>
      <c r="AP139" s="149">
        <f t="shared" ref="AP139" si="269">+D139</f>
        <v>75.667245198869992</v>
      </c>
      <c r="AR139" s="149">
        <f t="shared" si="213"/>
        <v>115.27860801946947</v>
      </c>
      <c r="AS139" s="275">
        <v>1.6912913563779695</v>
      </c>
      <c r="AT139" s="149">
        <f t="shared" si="214"/>
        <v>158.42676642644173</v>
      </c>
      <c r="AV139" s="118">
        <f t="shared" si="249"/>
        <v>54.177137867555942</v>
      </c>
      <c r="AW139" s="82">
        <f t="shared" si="250"/>
        <v>-20.782019501541292</v>
      </c>
      <c r="AX139" s="118">
        <f t="shared" si="251"/>
        <v>42.787087703588419</v>
      </c>
      <c r="AY139" s="150">
        <f t="shared" si="252"/>
        <v>76.182206069603069</v>
      </c>
      <c r="AZ139" s="190">
        <v>421355</v>
      </c>
      <c r="BA139" s="152">
        <f t="shared" si="253"/>
        <v>32099.753438457599</v>
      </c>
      <c r="BB139" s="181">
        <v>492865.234</v>
      </c>
      <c r="BC139" s="201">
        <f t="shared" si="254"/>
        <v>460765.48056154238</v>
      </c>
      <c r="BD139" s="117">
        <f t="shared" si="255"/>
        <v>1093.5327231468532</v>
      </c>
      <c r="BF139" s="249">
        <v>14439.018</v>
      </c>
      <c r="BG139" s="190">
        <v>8398</v>
      </c>
      <c r="BH139" s="130"/>
      <c r="BI139" s="151">
        <f t="shared" si="132"/>
        <v>3901382.1319999998</v>
      </c>
      <c r="BJ139" s="204">
        <f t="shared" si="133"/>
        <v>3668657.2618528334</v>
      </c>
      <c r="BK139" s="248">
        <f t="shared" si="134"/>
        <v>232724.87014716634</v>
      </c>
      <c r="BL139" s="250" t="b">
        <f>BI139=(BJ139+BK139)</f>
        <v>1</v>
      </c>
      <c r="BM139" s="151">
        <v>3901382.1320000002</v>
      </c>
      <c r="BN139" s="154">
        <f t="shared" ref="BN139" si="270">+BM139-BI139</f>
        <v>0</v>
      </c>
      <c r="BO139" s="181">
        <v>7279.7981262093708</v>
      </c>
      <c r="BP139" s="181">
        <v>6845.5443114590707</v>
      </c>
      <c r="BQ139" s="229">
        <v>535919</v>
      </c>
      <c r="BR139" s="229">
        <f>SUM(BJ128:BJ139)/AVERAGE(BQ128:BQ139)*1000</f>
        <v>87191.575924590259</v>
      </c>
      <c r="BS139" s="29">
        <f t="shared" si="241"/>
        <v>1.3240287682732221E-2</v>
      </c>
    </row>
    <row r="140" spans="1:73" s="82" customFormat="1" x14ac:dyDescent="0.3">
      <c r="A140" s="124">
        <f>A128+1</f>
        <v>2016</v>
      </c>
      <c r="B140" s="121">
        <f>B128</f>
        <v>1</v>
      </c>
      <c r="C140" s="110"/>
      <c r="D140" s="110"/>
      <c r="E140" s="127"/>
      <c r="F140" s="121"/>
      <c r="G140" s="128"/>
      <c r="H140" s="128"/>
      <c r="I140" s="128"/>
      <c r="J140" s="121"/>
      <c r="K140" s="121"/>
      <c r="L140" s="151"/>
      <c r="M140" s="121"/>
      <c r="N140" s="121"/>
      <c r="O140" s="253">
        <v>1136853.0725154316</v>
      </c>
      <c r="P140" s="173"/>
      <c r="R140" s="124">
        <f>R128+1</f>
        <v>2016</v>
      </c>
      <c r="S140" s="121">
        <f>S128</f>
        <v>1</v>
      </c>
      <c r="AF140" s="151"/>
      <c r="AI140" s="252">
        <v>1973366.8062717672</v>
      </c>
      <c r="AJ140" s="173"/>
      <c r="AL140" s="124">
        <f>AL128+1</f>
        <v>2016</v>
      </c>
      <c r="AM140" s="121">
        <f>AM128</f>
        <v>1</v>
      </c>
      <c r="AY140" s="150">
        <f t="shared" si="252"/>
        <v>0</v>
      </c>
      <c r="AZ140" s="130"/>
      <c r="BC140" s="256">
        <v>456301.88931343565</v>
      </c>
      <c r="BF140" s="252">
        <v>14416.961079881599</v>
      </c>
      <c r="BG140" s="151"/>
      <c r="BJ140" s="257">
        <v>3800731.1602862598</v>
      </c>
      <c r="BK140" s="186">
        <f t="shared" si="134"/>
        <v>0</v>
      </c>
      <c r="BL140" s="153"/>
      <c r="BM140" s="180"/>
      <c r="BO140" s="181"/>
      <c r="BP140" s="181"/>
      <c r="BQ140" s="229"/>
      <c r="BR140"/>
      <c r="BS140" s="29">
        <f t="shared" si="241"/>
        <v>-1</v>
      </c>
    </row>
    <row r="141" spans="1:73" s="176" customFormat="1" x14ac:dyDescent="0.3">
      <c r="A141" s="124">
        <f t="shared" ref="A141:A199" si="271">A129+1</f>
        <v>2016</v>
      </c>
      <c r="B141" s="121">
        <f t="shared" ref="B141:B199" si="272">B129</f>
        <v>2</v>
      </c>
      <c r="C141" s="110"/>
      <c r="D141" s="110"/>
      <c r="L141" s="190"/>
      <c r="O141" s="253">
        <v>1133098.0714232645</v>
      </c>
      <c r="P141" s="178"/>
      <c r="R141" s="124">
        <f t="shared" ref="R141:R199" si="273">R129+1</f>
        <v>2016</v>
      </c>
      <c r="S141" s="121">
        <f t="shared" ref="S141:S199" si="274">S129</f>
        <v>2</v>
      </c>
      <c r="AF141" s="190"/>
      <c r="AI141" s="252">
        <v>1858007.3293849265</v>
      </c>
      <c r="AJ141" s="178"/>
      <c r="AL141" s="124">
        <f t="shared" ref="AL141:AL199" si="275">AL129+1</f>
        <v>2016</v>
      </c>
      <c r="AM141" s="121">
        <f t="shared" ref="AM141:AM199" si="276">AM129</f>
        <v>2</v>
      </c>
      <c r="AZ141" s="189"/>
      <c r="BC141" s="256">
        <v>451482.28626793472</v>
      </c>
      <c r="BF141" s="251">
        <v>14367.2804854019</v>
      </c>
      <c r="BG141" s="190"/>
      <c r="BJ141" s="257">
        <v>3380096.6454028729</v>
      </c>
      <c r="BK141" s="185">
        <f t="shared" ref="BK141:BK199" si="277">+BA141+AG141+M141</f>
        <v>0</v>
      </c>
      <c r="BL141" s="153"/>
      <c r="BM141" s="180"/>
      <c r="BO141" s="181"/>
      <c r="BP141" s="181"/>
      <c r="BQ141" s="229"/>
      <c r="BR141"/>
      <c r="BS141" s="29">
        <f t="shared" si="241"/>
        <v>-1</v>
      </c>
    </row>
    <row r="142" spans="1:73" s="176" customFormat="1" x14ac:dyDescent="0.3">
      <c r="A142" s="124">
        <f t="shared" si="271"/>
        <v>2016</v>
      </c>
      <c r="B142" s="121">
        <f t="shared" si="272"/>
        <v>3</v>
      </c>
      <c r="C142" s="110">
        <v>42.449672857488302</v>
      </c>
      <c r="D142" s="110">
        <v>75.667245198869992</v>
      </c>
      <c r="F142" s="110">
        <v>115.27860801946947</v>
      </c>
      <c r="G142" s="110">
        <v>158.42676642644173</v>
      </c>
      <c r="H142" s="110">
        <v>0</v>
      </c>
      <c r="I142" s="110">
        <v>5882.69834851618</v>
      </c>
      <c r="J142" s="110">
        <v>0</v>
      </c>
      <c r="K142" s="110">
        <v>11693.636560915511</v>
      </c>
      <c r="L142" s="110">
        <v>17576.334909431691</v>
      </c>
      <c r="M142" s="110">
        <v>3247</v>
      </c>
      <c r="O142" s="253">
        <v>1146024.4337902816</v>
      </c>
      <c r="P142" s="178"/>
      <c r="R142" s="124">
        <f t="shared" si="273"/>
        <v>2016</v>
      </c>
      <c r="S142" s="121">
        <f t="shared" si="274"/>
        <v>3</v>
      </c>
      <c r="AF142" s="190"/>
      <c r="AI142" s="252">
        <v>1919621.1622109329</v>
      </c>
      <c r="AJ142" s="178"/>
      <c r="AL142" s="124">
        <f t="shared" si="275"/>
        <v>2016</v>
      </c>
      <c r="AM142" s="121">
        <f t="shared" si="276"/>
        <v>3</v>
      </c>
      <c r="AZ142" s="189"/>
      <c r="BC142" s="256">
        <v>460753.46235275682</v>
      </c>
      <c r="BF142" s="251">
        <v>14429.5853461364</v>
      </c>
      <c r="BG142" s="190"/>
      <c r="BJ142" s="257">
        <v>3476384.1744138971</v>
      </c>
      <c r="BK142" s="185">
        <f t="shared" si="277"/>
        <v>3247</v>
      </c>
      <c r="BL142" s="153"/>
      <c r="BM142" s="180"/>
      <c r="BO142" s="181"/>
      <c r="BP142" s="181"/>
      <c r="BQ142" s="229"/>
      <c r="BR142"/>
      <c r="BS142" s="29">
        <f t="shared" si="241"/>
        <v>-1</v>
      </c>
    </row>
    <row r="143" spans="1:73" s="176" customFormat="1" x14ac:dyDescent="0.3">
      <c r="A143" s="124">
        <f t="shared" si="271"/>
        <v>2016</v>
      </c>
      <c r="B143" s="121">
        <f t="shared" si="272"/>
        <v>4</v>
      </c>
      <c r="C143" s="110"/>
      <c r="D143" s="110"/>
      <c r="L143" s="190"/>
      <c r="O143" s="253">
        <v>1175761.3513371297</v>
      </c>
      <c r="P143" s="178"/>
      <c r="R143" s="124">
        <f t="shared" si="273"/>
        <v>2016</v>
      </c>
      <c r="S143" s="121">
        <f t="shared" si="274"/>
        <v>4</v>
      </c>
      <c r="AF143" s="190"/>
      <c r="AI143" s="252">
        <v>2024343.6305436392</v>
      </c>
      <c r="AJ143" s="178"/>
      <c r="AL143" s="124">
        <f t="shared" si="275"/>
        <v>2016</v>
      </c>
      <c r="AM143" s="121">
        <f t="shared" si="276"/>
        <v>4</v>
      </c>
      <c r="AZ143" s="189"/>
      <c r="BC143" s="256">
        <v>480604.73611070693</v>
      </c>
      <c r="BF143" s="251">
        <v>14381.010515370001</v>
      </c>
      <c r="BG143" s="190"/>
      <c r="BJ143" s="257">
        <v>3550788.1353161526</v>
      </c>
      <c r="BK143" s="185">
        <f t="shared" si="277"/>
        <v>0</v>
      </c>
      <c r="BL143" s="153"/>
      <c r="BM143" s="180"/>
      <c r="BO143" s="181"/>
      <c r="BP143" s="181"/>
      <c r="BQ143" s="229"/>
      <c r="BR143"/>
      <c r="BS143" s="29">
        <f t="shared" si="241"/>
        <v>-1</v>
      </c>
    </row>
    <row r="144" spans="1:73" s="176" customFormat="1" x14ac:dyDescent="0.3">
      <c r="A144" s="124">
        <f t="shared" si="271"/>
        <v>2016</v>
      </c>
      <c r="B144" s="121">
        <f t="shared" si="272"/>
        <v>5</v>
      </c>
      <c r="C144" s="110"/>
      <c r="D144" s="110"/>
      <c r="L144" s="190"/>
      <c r="O144" s="253">
        <v>1224383.3992656542</v>
      </c>
      <c r="P144" s="178"/>
      <c r="R144" s="124">
        <f t="shared" si="273"/>
        <v>2016</v>
      </c>
      <c r="S144" s="121">
        <f t="shared" si="274"/>
        <v>5</v>
      </c>
      <c r="AF144" s="190"/>
      <c r="AI144" s="252">
        <v>2162507.6064801542</v>
      </c>
      <c r="AJ144" s="178"/>
      <c r="AL144" s="124">
        <f t="shared" si="275"/>
        <v>2016</v>
      </c>
      <c r="AM144" s="121">
        <f t="shared" si="276"/>
        <v>5</v>
      </c>
      <c r="AZ144" s="189"/>
      <c r="BC144" s="256">
        <v>519049.66839309962</v>
      </c>
      <c r="BF144" s="251">
        <v>14441.929726202199</v>
      </c>
      <c r="BG144" s="190"/>
      <c r="BJ144" s="257">
        <v>3916300.5003838148</v>
      </c>
      <c r="BK144" s="185">
        <f t="shared" si="277"/>
        <v>0</v>
      </c>
      <c r="BL144" s="153"/>
      <c r="BM144" s="180"/>
      <c r="BO144" s="181"/>
      <c r="BP144" s="181"/>
      <c r="BQ144" s="229"/>
      <c r="BR144"/>
      <c r="BS144" s="29">
        <f t="shared" si="241"/>
        <v>-1</v>
      </c>
    </row>
    <row r="145" spans="1:71" s="176" customFormat="1" x14ac:dyDescent="0.3">
      <c r="A145" s="124">
        <f t="shared" si="271"/>
        <v>2016</v>
      </c>
      <c r="B145" s="121">
        <f t="shared" si="272"/>
        <v>6</v>
      </c>
      <c r="C145" s="110"/>
      <c r="D145" s="110"/>
      <c r="L145" s="190"/>
      <c r="O145" s="253">
        <v>1284915.6036307986</v>
      </c>
      <c r="P145" s="178"/>
      <c r="R145" s="124">
        <f t="shared" si="273"/>
        <v>2016</v>
      </c>
      <c r="S145" s="121">
        <f t="shared" si="274"/>
        <v>6</v>
      </c>
      <c r="AF145" s="190"/>
      <c r="AI145" s="252">
        <v>2293445.6972345528</v>
      </c>
      <c r="AJ145" s="178"/>
      <c r="AL145" s="124">
        <f t="shared" si="275"/>
        <v>2016</v>
      </c>
      <c r="AM145" s="121">
        <f t="shared" si="276"/>
        <v>6</v>
      </c>
      <c r="AZ145" s="189"/>
      <c r="BC145" s="256">
        <v>560358.32316294964</v>
      </c>
      <c r="BF145" s="251">
        <v>14394.4353834422</v>
      </c>
      <c r="BG145" s="190"/>
      <c r="BJ145" s="257">
        <v>4112551.7091816938</v>
      </c>
      <c r="BK145" s="185">
        <f t="shared" si="277"/>
        <v>0</v>
      </c>
      <c r="BL145" s="153"/>
      <c r="BM145" s="180"/>
      <c r="BO145" s="181"/>
      <c r="BP145" s="181"/>
      <c r="BQ145" s="229"/>
      <c r="BR145"/>
      <c r="BS145" s="29">
        <f t="shared" si="241"/>
        <v>-1</v>
      </c>
    </row>
    <row r="146" spans="1:71" s="176" customFormat="1" x14ac:dyDescent="0.3">
      <c r="A146" s="124">
        <f t="shared" si="271"/>
        <v>2016</v>
      </c>
      <c r="B146" s="121">
        <f t="shared" si="272"/>
        <v>7</v>
      </c>
      <c r="C146" s="110"/>
      <c r="D146" s="110"/>
      <c r="L146" s="190"/>
      <c r="O146" s="253">
        <v>1330682.3947532577</v>
      </c>
      <c r="P146" s="178"/>
      <c r="R146" s="124">
        <f t="shared" si="273"/>
        <v>2016</v>
      </c>
      <c r="S146" s="121">
        <f t="shared" si="274"/>
        <v>7</v>
      </c>
      <c r="AF146" s="190"/>
      <c r="AI146" s="252">
        <v>2409808.4903745023</v>
      </c>
      <c r="AJ146" s="178"/>
      <c r="AL146" s="124">
        <f t="shared" si="275"/>
        <v>2016</v>
      </c>
      <c r="AM146" s="121">
        <f t="shared" si="276"/>
        <v>7</v>
      </c>
      <c r="AZ146" s="189"/>
      <c r="BC146" s="256">
        <v>591570.47560913756</v>
      </c>
      <c r="BF146" s="251">
        <v>14453.999591796101</v>
      </c>
      <c r="BG146" s="190"/>
      <c r="BJ146" s="257">
        <v>4259346.0945924735</v>
      </c>
      <c r="BK146" s="185">
        <f t="shared" si="277"/>
        <v>0</v>
      </c>
      <c r="BL146" s="153"/>
      <c r="BM146" s="180"/>
      <c r="BO146" s="181"/>
      <c r="BP146" s="181"/>
      <c r="BQ146" s="229"/>
      <c r="BR146"/>
      <c r="BS146" s="29">
        <f t="shared" si="241"/>
        <v>-1</v>
      </c>
    </row>
    <row r="147" spans="1:71" s="176" customFormat="1" x14ac:dyDescent="0.3">
      <c r="A147" s="124">
        <f t="shared" si="271"/>
        <v>2016</v>
      </c>
      <c r="B147" s="121">
        <f t="shared" si="272"/>
        <v>8</v>
      </c>
      <c r="C147" s="110"/>
      <c r="D147" s="110"/>
      <c r="L147" s="190"/>
      <c r="O147" s="253">
        <v>1356212.9913590488</v>
      </c>
      <c r="P147" s="178"/>
      <c r="R147" s="124">
        <f t="shared" si="273"/>
        <v>2016</v>
      </c>
      <c r="S147" s="121">
        <f t="shared" si="274"/>
        <v>8</v>
      </c>
      <c r="AF147" s="190"/>
      <c r="AI147" s="252">
        <v>2461351.8350238358</v>
      </c>
      <c r="AJ147" s="178"/>
      <c r="AL147" s="124">
        <f t="shared" si="275"/>
        <v>2016</v>
      </c>
      <c r="AM147" s="121">
        <f t="shared" si="276"/>
        <v>8</v>
      </c>
      <c r="AZ147" s="189"/>
      <c r="BC147" s="256">
        <v>605365.35970030224</v>
      </c>
      <c r="BF147" s="251">
        <v>14407.5616597997</v>
      </c>
      <c r="BG147" s="190"/>
      <c r="BJ147" s="257">
        <v>4257428.9327267697</v>
      </c>
      <c r="BK147" s="185">
        <f t="shared" si="277"/>
        <v>0</v>
      </c>
      <c r="BL147" s="153"/>
      <c r="BM147" s="180"/>
      <c r="BO147" s="181"/>
      <c r="BP147" s="181"/>
      <c r="BQ147" s="229"/>
      <c r="BR147"/>
      <c r="BS147" s="29">
        <f t="shared" si="241"/>
        <v>-1</v>
      </c>
    </row>
    <row r="148" spans="1:71" s="176" customFormat="1" x14ac:dyDescent="0.3">
      <c r="A148" s="124">
        <f t="shared" si="271"/>
        <v>2016</v>
      </c>
      <c r="B148" s="121">
        <f t="shared" si="272"/>
        <v>9</v>
      </c>
      <c r="C148" s="110"/>
      <c r="D148" s="110"/>
      <c r="L148" s="190"/>
      <c r="O148" s="253">
        <v>1346217.3016217244</v>
      </c>
      <c r="P148" s="178"/>
      <c r="R148" s="124">
        <f t="shared" si="273"/>
        <v>2016</v>
      </c>
      <c r="S148" s="121">
        <f t="shared" si="274"/>
        <v>9</v>
      </c>
      <c r="AF148" s="190"/>
      <c r="AI148" s="252">
        <v>2458168.0857166713</v>
      </c>
      <c r="AJ148" s="178"/>
      <c r="AL148" s="124">
        <f t="shared" si="275"/>
        <v>2016</v>
      </c>
      <c r="AM148" s="121">
        <f t="shared" si="276"/>
        <v>9</v>
      </c>
      <c r="AZ148" s="189"/>
      <c r="BC148" s="256">
        <v>591693.58040121</v>
      </c>
      <c r="BF148" s="251">
        <v>14465.800993492499</v>
      </c>
      <c r="BG148" s="190"/>
      <c r="BJ148" s="257">
        <v>4223965.8536195103</v>
      </c>
      <c r="BK148" s="185">
        <f t="shared" si="277"/>
        <v>0</v>
      </c>
      <c r="BL148" s="153"/>
      <c r="BM148" s="180"/>
      <c r="BO148" s="181"/>
      <c r="BP148" s="181"/>
      <c r="BQ148" s="229"/>
      <c r="BR148"/>
      <c r="BS148" s="29">
        <f t="shared" si="241"/>
        <v>-1</v>
      </c>
    </row>
    <row r="149" spans="1:71" s="176" customFormat="1" x14ac:dyDescent="0.3">
      <c r="A149" s="124">
        <f t="shared" si="271"/>
        <v>2016</v>
      </c>
      <c r="B149" s="121">
        <f t="shared" si="272"/>
        <v>10</v>
      </c>
      <c r="C149" s="110"/>
      <c r="D149" s="110"/>
      <c r="L149" s="190"/>
      <c r="O149" s="253">
        <v>1301618.7577802329</v>
      </c>
      <c r="P149" s="178"/>
      <c r="R149" s="124">
        <f t="shared" si="273"/>
        <v>2016</v>
      </c>
      <c r="S149" s="121">
        <f t="shared" si="274"/>
        <v>10</v>
      </c>
      <c r="AF149" s="190"/>
      <c r="AI149" s="252">
        <v>2305721.123585721</v>
      </c>
      <c r="AJ149" s="178"/>
      <c r="AL149" s="124">
        <f t="shared" si="275"/>
        <v>2016</v>
      </c>
      <c r="AM149" s="121">
        <f t="shared" si="276"/>
        <v>10</v>
      </c>
      <c r="AZ149" s="189"/>
      <c r="BC149" s="256">
        <v>557129.58371059899</v>
      </c>
      <c r="BF149" s="251">
        <v>14420.395971849501</v>
      </c>
      <c r="BG149" s="190"/>
      <c r="BJ149" s="257">
        <v>3994117.230036193</v>
      </c>
      <c r="BK149" s="185">
        <f t="shared" si="277"/>
        <v>0</v>
      </c>
      <c r="BL149" s="153"/>
      <c r="BM149" s="180"/>
      <c r="BO149" s="181"/>
      <c r="BP149" s="181"/>
      <c r="BQ149" s="229"/>
      <c r="BR149"/>
      <c r="BS149" s="29">
        <f t="shared" si="241"/>
        <v>-1</v>
      </c>
    </row>
    <row r="150" spans="1:71" s="176" customFormat="1" x14ac:dyDescent="0.3">
      <c r="A150" s="124">
        <f t="shared" si="271"/>
        <v>2016</v>
      </c>
      <c r="B150" s="121">
        <f t="shared" si="272"/>
        <v>11</v>
      </c>
      <c r="C150" s="110"/>
      <c r="D150" s="110"/>
      <c r="L150" s="190"/>
      <c r="O150" s="253">
        <v>1232461.671856482</v>
      </c>
      <c r="P150" s="178"/>
      <c r="R150" s="124">
        <f t="shared" si="273"/>
        <v>2016</v>
      </c>
      <c r="S150" s="121">
        <f t="shared" si="274"/>
        <v>11</v>
      </c>
      <c r="AF150" s="190"/>
      <c r="AI150" s="252">
        <v>2116569.1001912858</v>
      </c>
      <c r="AJ150" s="178"/>
      <c r="AL150" s="124">
        <f t="shared" si="275"/>
        <v>2016</v>
      </c>
      <c r="AM150" s="121">
        <f t="shared" si="276"/>
        <v>11</v>
      </c>
      <c r="AZ150" s="189"/>
      <c r="BC150" s="256">
        <v>505217.88584952115</v>
      </c>
      <c r="BF150" s="251">
        <v>14477.3398990883</v>
      </c>
      <c r="BG150" s="190"/>
      <c r="BJ150" s="257">
        <v>3672063.6783360341</v>
      </c>
      <c r="BK150" s="185">
        <f t="shared" si="277"/>
        <v>0</v>
      </c>
      <c r="BL150" s="153"/>
      <c r="BM150" s="180"/>
      <c r="BO150" s="181"/>
      <c r="BP150" s="181"/>
      <c r="BQ150" s="229"/>
      <c r="BR150"/>
      <c r="BS150" s="29">
        <f t="shared" si="241"/>
        <v>-1</v>
      </c>
    </row>
    <row r="151" spans="1:71" s="176" customFormat="1" x14ac:dyDescent="0.3">
      <c r="A151" s="124">
        <f t="shared" si="271"/>
        <v>2016</v>
      </c>
      <c r="B151" s="121">
        <f t="shared" si="272"/>
        <v>12</v>
      </c>
      <c r="C151" s="110"/>
      <c r="D151" s="110"/>
      <c r="L151" s="190"/>
      <c r="O151" s="253">
        <v>1220193.0770078949</v>
      </c>
      <c r="P151" s="178"/>
      <c r="R151" s="124">
        <f t="shared" si="273"/>
        <v>2016</v>
      </c>
      <c r="S151" s="121">
        <f t="shared" si="274"/>
        <v>12</v>
      </c>
      <c r="AF151" s="190"/>
      <c r="AI151" s="252">
        <v>1986071.694032057</v>
      </c>
      <c r="AJ151" s="178"/>
      <c r="AL151" s="124">
        <f t="shared" si="275"/>
        <v>2016</v>
      </c>
      <c r="AM151" s="121">
        <f t="shared" si="276"/>
        <v>12</v>
      </c>
      <c r="AZ151" s="189"/>
      <c r="BC151" s="256">
        <v>475030.56297170219</v>
      </c>
      <c r="BF151" s="251">
        <v>14432.9448127829</v>
      </c>
      <c r="BG151" s="190"/>
      <c r="BJ151" s="257">
        <v>3734191.3422605479</v>
      </c>
      <c r="BK151" s="185">
        <f t="shared" si="277"/>
        <v>0</v>
      </c>
      <c r="BL151" s="153"/>
      <c r="BM151" s="180"/>
      <c r="BO151" s="181"/>
      <c r="BP151" s="181"/>
      <c r="BQ151" s="229"/>
      <c r="BR151"/>
      <c r="BS151" s="29">
        <f t="shared" si="241"/>
        <v>-1</v>
      </c>
    </row>
    <row r="152" spans="1:71" s="176" customFormat="1" x14ac:dyDescent="0.3">
      <c r="A152" s="124">
        <f t="shared" si="271"/>
        <v>2017</v>
      </c>
      <c r="B152" s="121">
        <f t="shared" si="272"/>
        <v>1</v>
      </c>
      <c r="C152" s="110"/>
      <c r="D152" s="110"/>
      <c r="L152" s="190"/>
      <c r="O152" s="253">
        <v>1146152.3231941829</v>
      </c>
      <c r="P152" s="178"/>
      <c r="R152" s="124">
        <f t="shared" si="273"/>
        <v>2017</v>
      </c>
      <c r="S152" s="121">
        <f t="shared" si="274"/>
        <v>1</v>
      </c>
      <c r="AF152" s="190"/>
      <c r="AI152" s="252">
        <v>1984622.465696641</v>
      </c>
      <c r="AJ152" s="178"/>
      <c r="AL152" s="124">
        <f t="shared" si="275"/>
        <v>2017</v>
      </c>
      <c r="AM152" s="121">
        <f t="shared" si="276"/>
        <v>1</v>
      </c>
      <c r="AZ152" s="189"/>
      <c r="BC152" s="256">
        <v>466781.24984290305</v>
      </c>
      <c r="BF152" s="251">
        <v>14488.622147001501</v>
      </c>
      <c r="BG152" s="190"/>
      <c r="BJ152" s="257">
        <v>3821826.3543017004</v>
      </c>
      <c r="BK152" s="185">
        <f t="shared" si="277"/>
        <v>0</v>
      </c>
      <c r="BL152" s="153"/>
      <c r="BM152" s="180"/>
      <c r="BO152" s="181"/>
      <c r="BP152" s="181"/>
      <c r="BQ152" s="229"/>
      <c r="BR152"/>
      <c r="BS152" s="29" t="e">
        <f t="shared" si="241"/>
        <v>#DIV/0!</v>
      </c>
    </row>
    <row r="153" spans="1:71" s="176" customFormat="1" x14ac:dyDescent="0.3">
      <c r="A153" s="124">
        <f t="shared" si="271"/>
        <v>2017</v>
      </c>
      <c r="B153" s="121">
        <f t="shared" si="272"/>
        <v>2</v>
      </c>
      <c r="C153" s="110"/>
      <c r="D153" s="110"/>
      <c r="L153" s="190"/>
      <c r="O153" s="253">
        <v>1139467.9274441833</v>
      </c>
      <c r="P153" s="178"/>
      <c r="R153" s="124">
        <f t="shared" si="273"/>
        <v>2017</v>
      </c>
      <c r="S153" s="121">
        <f t="shared" si="274"/>
        <v>2</v>
      </c>
      <c r="AF153" s="190"/>
      <c r="AI153" s="252">
        <v>1898573.3839535278</v>
      </c>
      <c r="AJ153" s="178"/>
      <c r="AL153" s="124">
        <f t="shared" si="275"/>
        <v>2017</v>
      </c>
      <c r="AM153" s="121">
        <f t="shared" si="276"/>
        <v>2</v>
      </c>
      <c r="AZ153" s="189"/>
      <c r="BC153" s="256">
        <v>459918.91515471489</v>
      </c>
      <c r="BF153" s="251">
        <v>14445.2145322205</v>
      </c>
      <c r="BG153" s="190"/>
      <c r="BJ153" s="257">
        <v>3374097.9702465842</v>
      </c>
      <c r="BK153" s="185">
        <f t="shared" si="277"/>
        <v>0</v>
      </c>
      <c r="BL153" s="153"/>
      <c r="BM153" s="180"/>
      <c r="BO153" s="181"/>
      <c r="BP153" s="181"/>
      <c r="BQ153" s="229"/>
      <c r="BR153"/>
      <c r="BS153" s="29" t="e">
        <f t="shared" si="241"/>
        <v>#DIV/0!</v>
      </c>
    </row>
    <row r="154" spans="1:71" s="176" customFormat="1" x14ac:dyDescent="0.3">
      <c r="A154" s="124">
        <f t="shared" si="271"/>
        <v>2017</v>
      </c>
      <c r="B154" s="121">
        <f t="shared" si="272"/>
        <v>3</v>
      </c>
      <c r="C154" s="110"/>
      <c r="D154" s="110"/>
      <c r="L154" s="190"/>
      <c r="O154" s="253">
        <v>1150134.2952667638</v>
      </c>
      <c r="P154" s="178"/>
      <c r="R154" s="124">
        <f t="shared" si="273"/>
        <v>2017</v>
      </c>
      <c r="S154" s="121">
        <f t="shared" si="274"/>
        <v>3</v>
      </c>
      <c r="AF154" s="190"/>
      <c r="AI154" s="252">
        <v>1954109.6730727393</v>
      </c>
      <c r="AJ154" s="178"/>
      <c r="AL154" s="124">
        <f t="shared" si="275"/>
        <v>2017</v>
      </c>
      <c r="AM154" s="121">
        <f t="shared" si="276"/>
        <v>3</v>
      </c>
      <c r="AZ154" s="189"/>
      <c r="BC154" s="256">
        <v>467291.9664336954</v>
      </c>
      <c r="BF154" s="251">
        <v>14499.653446005401</v>
      </c>
      <c r="BG154" s="190"/>
      <c r="BJ154" s="257">
        <v>3465774.1730524851</v>
      </c>
      <c r="BK154" s="185">
        <f t="shared" si="277"/>
        <v>0</v>
      </c>
      <c r="BL154" s="153"/>
      <c r="BM154" s="180"/>
      <c r="BO154" s="181"/>
      <c r="BP154" s="181"/>
      <c r="BQ154" s="229"/>
      <c r="BR154"/>
      <c r="BS154" s="29" t="e">
        <f t="shared" si="241"/>
        <v>#DIV/0!</v>
      </c>
    </row>
    <row r="155" spans="1:71" s="176" customFormat="1" x14ac:dyDescent="0.3">
      <c r="A155" s="124">
        <f t="shared" si="271"/>
        <v>2017</v>
      </c>
      <c r="B155" s="121">
        <f t="shared" si="272"/>
        <v>4</v>
      </c>
      <c r="C155" s="110"/>
      <c r="D155" s="110"/>
      <c r="L155" s="190"/>
      <c r="O155" s="253">
        <v>1177409.2504190723</v>
      </c>
      <c r="P155" s="178"/>
      <c r="R155" s="124">
        <f t="shared" si="273"/>
        <v>2017</v>
      </c>
      <c r="S155" s="121">
        <f t="shared" si="274"/>
        <v>4</v>
      </c>
      <c r="AF155" s="190"/>
      <c r="AI155" s="252">
        <v>2052174.7281917711</v>
      </c>
      <c r="AJ155" s="178"/>
      <c r="AL155" s="124">
        <f t="shared" si="275"/>
        <v>2017</v>
      </c>
      <c r="AM155" s="121">
        <f t="shared" si="276"/>
        <v>4</v>
      </c>
      <c r="AZ155" s="189"/>
      <c r="BC155" s="256">
        <v>485421.99685249897</v>
      </c>
      <c r="BF155" s="251">
        <v>14457.211338605301</v>
      </c>
      <c r="BG155" s="190"/>
      <c r="BJ155" s="257">
        <v>3558275.7156376354</v>
      </c>
      <c r="BK155" s="185">
        <f t="shared" si="277"/>
        <v>0</v>
      </c>
      <c r="BL155" s="153"/>
      <c r="BM155" s="180"/>
      <c r="BO155" s="181"/>
      <c r="BP155" s="181"/>
      <c r="BQ155" s="229"/>
      <c r="BR155"/>
      <c r="BS155" s="29" t="e">
        <f t="shared" si="241"/>
        <v>#DIV/0!</v>
      </c>
    </row>
    <row r="156" spans="1:71" s="176" customFormat="1" x14ac:dyDescent="0.3">
      <c r="A156" s="124">
        <f t="shared" si="271"/>
        <v>2017</v>
      </c>
      <c r="B156" s="121">
        <f t="shared" si="272"/>
        <v>5</v>
      </c>
      <c r="C156" s="110"/>
      <c r="D156" s="110"/>
      <c r="L156" s="190"/>
      <c r="O156" s="253">
        <v>1225696.784140958</v>
      </c>
      <c r="P156" s="178"/>
      <c r="R156" s="124">
        <f t="shared" si="273"/>
        <v>2017</v>
      </c>
      <c r="S156" s="121">
        <f t="shared" si="274"/>
        <v>5</v>
      </c>
      <c r="AF156" s="190"/>
      <c r="AI156" s="252">
        <v>2190600.1355788684</v>
      </c>
      <c r="AJ156" s="178"/>
      <c r="AL156" s="124">
        <f t="shared" si="275"/>
        <v>2017</v>
      </c>
      <c r="AM156" s="121">
        <f t="shared" si="276"/>
        <v>5</v>
      </c>
      <c r="AZ156" s="189"/>
      <c r="BC156" s="256">
        <v>524317.02032907156</v>
      </c>
      <c r="BF156" s="251">
        <v>14510.4393779081</v>
      </c>
      <c r="BG156" s="190"/>
      <c r="BJ156" s="257">
        <v>3909779.8169747377</v>
      </c>
      <c r="BK156" s="185">
        <f t="shared" si="277"/>
        <v>0</v>
      </c>
      <c r="BL156" s="153"/>
      <c r="BM156" s="180"/>
      <c r="BO156" s="181"/>
      <c r="BP156" s="181"/>
      <c r="BQ156" s="229"/>
      <c r="BR156"/>
      <c r="BS156" s="29" t="e">
        <f t="shared" si="241"/>
        <v>#DIV/0!</v>
      </c>
    </row>
    <row r="157" spans="1:71" s="176" customFormat="1" x14ac:dyDescent="0.3">
      <c r="A157" s="124">
        <f t="shared" si="271"/>
        <v>2017</v>
      </c>
      <c r="B157" s="121">
        <f t="shared" si="272"/>
        <v>6</v>
      </c>
      <c r="C157" s="110"/>
      <c r="D157" s="110"/>
      <c r="L157" s="190"/>
      <c r="O157" s="253">
        <v>1286298.4493909169</v>
      </c>
      <c r="P157" s="178"/>
      <c r="R157" s="124">
        <f t="shared" si="273"/>
        <v>2017</v>
      </c>
      <c r="S157" s="121">
        <f t="shared" si="274"/>
        <v>6</v>
      </c>
      <c r="AF157" s="190"/>
      <c r="AI157" s="252">
        <v>2329600.5994676678</v>
      </c>
      <c r="AJ157" s="178"/>
      <c r="AL157" s="124">
        <f t="shared" si="275"/>
        <v>2017</v>
      </c>
      <c r="AM157" s="121">
        <f t="shared" si="276"/>
        <v>6</v>
      </c>
      <c r="AZ157" s="189"/>
      <c r="BC157" s="256">
        <v>566113.37292382366</v>
      </c>
      <c r="BF157" s="251">
        <v>14468.941302290499</v>
      </c>
      <c r="BG157" s="190"/>
      <c r="BJ157" s="257">
        <v>4108841.0378846391</v>
      </c>
      <c r="BK157" s="185">
        <f t="shared" si="277"/>
        <v>0</v>
      </c>
      <c r="BL157" s="153"/>
      <c r="BM157" s="180"/>
      <c r="BO157" s="181"/>
      <c r="BP157" s="181"/>
      <c r="BQ157" s="229"/>
      <c r="BR157"/>
      <c r="BS157" s="29" t="e">
        <f t="shared" si="241"/>
        <v>#DIV/0!</v>
      </c>
    </row>
    <row r="158" spans="1:71" s="176" customFormat="1" x14ac:dyDescent="0.3">
      <c r="A158" s="124">
        <f t="shared" si="271"/>
        <v>2017</v>
      </c>
      <c r="B158" s="121">
        <f t="shared" si="272"/>
        <v>7</v>
      </c>
      <c r="C158" s="110"/>
      <c r="D158" s="110"/>
      <c r="L158" s="190"/>
      <c r="O158" s="253">
        <v>1332166.7946261594</v>
      </c>
      <c r="P158" s="178"/>
      <c r="R158" s="124">
        <f t="shared" si="273"/>
        <v>2017</v>
      </c>
      <c r="S158" s="121">
        <f t="shared" si="274"/>
        <v>7</v>
      </c>
      <c r="AF158" s="190"/>
      <c r="AI158" s="252">
        <v>2446591.7959775194</v>
      </c>
      <c r="AJ158" s="178"/>
      <c r="AL158" s="124">
        <f t="shared" si="275"/>
        <v>2017</v>
      </c>
      <c r="AM158" s="121">
        <f t="shared" si="276"/>
        <v>7</v>
      </c>
      <c r="AZ158" s="189"/>
      <c r="BC158" s="256">
        <v>597723.73178804363</v>
      </c>
      <c r="BF158" s="251">
        <v>14520.985400363699</v>
      </c>
      <c r="BG158" s="190"/>
      <c r="BJ158" s="257">
        <v>4254708.7728154957</v>
      </c>
      <c r="BK158" s="185">
        <f t="shared" si="277"/>
        <v>0</v>
      </c>
      <c r="BL158" s="153"/>
      <c r="BM158" s="180"/>
      <c r="BO158" s="181"/>
      <c r="BP158" s="181"/>
      <c r="BQ158" s="229"/>
      <c r="BR158"/>
      <c r="BS158" s="29" t="e">
        <f t="shared" si="241"/>
        <v>#DIV/0!</v>
      </c>
    </row>
    <row r="159" spans="1:71" s="176" customFormat="1" x14ac:dyDescent="0.3">
      <c r="A159" s="124">
        <f t="shared" si="271"/>
        <v>2017</v>
      </c>
      <c r="B159" s="121">
        <f t="shared" si="272"/>
        <v>8</v>
      </c>
      <c r="C159" s="110"/>
      <c r="D159" s="110"/>
      <c r="L159" s="190"/>
      <c r="O159" s="253">
        <v>1357842.008388753</v>
      </c>
      <c r="P159" s="178"/>
      <c r="R159" s="124">
        <f t="shared" si="273"/>
        <v>2017</v>
      </c>
      <c r="S159" s="121">
        <f t="shared" si="274"/>
        <v>8</v>
      </c>
      <c r="AF159" s="190"/>
      <c r="AI159" s="252">
        <v>2500423.8685894827</v>
      </c>
      <c r="AJ159" s="178"/>
      <c r="AL159" s="124">
        <f t="shared" si="275"/>
        <v>2017</v>
      </c>
      <c r="AM159" s="121">
        <f t="shared" si="276"/>
        <v>8</v>
      </c>
      <c r="AZ159" s="189"/>
      <c r="BC159" s="256">
        <v>611754.4918254012</v>
      </c>
      <c r="BF159" s="251">
        <v>14480.4103586079</v>
      </c>
      <c r="BG159" s="190"/>
      <c r="BJ159" s="257">
        <v>4255317.6585379345</v>
      </c>
      <c r="BK159" s="185">
        <f t="shared" si="277"/>
        <v>0</v>
      </c>
      <c r="BL159" s="153"/>
      <c r="BM159" s="180"/>
      <c r="BO159" s="181"/>
      <c r="BP159" s="181"/>
      <c r="BQ159" s="229"/>
      <c r="BR159"/>
      <c r="BS159" s="29" t="e">
        <f t="shared" si="241"/>
        <v>#DIV/0!</v>
      </c>
    </row>
    <row r="160" spans="1:71" s="176" customFormat="1" x14ac:dyDescent="0.3">
      <c r="A160" s="124">
        <f t="shared" si="271"/>
        <v>2017</v>
      </c>
      <c r="B160" s="121">
        <f t="shared" si="272"/>
        <v>9</v>
      </c>
      <c r="C160" s="110"/>
      <c r="D160" s="110"/>
      <c r="L160" s="190"/>
      <c r="O160" s="253">
        <v>1347887.6958482235</v>
      </c>
      <c r="P160" s="178"/>
      <c r="R160" s="124">
        <f t="shared" si="273"/>
        <v>2017</v>
      </c>
      <c r="S160" s="121">
        <f t="shared" si="274"/>
        <v>9</v>
      </c>
      <c r="AF160" s="190"/>
      <c r="AI160" s="252">
        <v>2485294.0261444356</v>
      </c>
      <c r="AJ160" s="178"/>
      <c r="AL160" s="124">
        <f t="shared" si="275"/>
        <v>2017</v>
      </c>
      <c r="AM160" s="121">
        <f t="shared" si="276"/>
        <v>9</v>
      </c>
      <c r="AZ160" s="189"/>
      <c r="BC160" s="256">
        <v>597958.88620252267</v>
      </c>
      <c r="BF160" s="251">
        <v>14531.296849632799</v>
      </c>
      <c r="BG160" s="190"/>
      <c r="BJ160" s="257">
        <v>4216187.4976898069</v>
      </c>
      <c r="BK160" s="185">
        <f t="shared" si="277"/>
        <v>0</v>
      </c>
      <c r="BL160" s="153"/>
      <c r="BM160" s="180"/>
      <c r="BO160" s="181"/>
      <c r="BP160" s="181"/>
      <c r="BQ160" s="229"/>
      <c r="BR160"/>
      <c r="BS160" s="29" t="e">
        <f t="shared" si="241"/>
        <v>#DIV/0!</v>
      </c>
    </row>
    <row r="161" spans="1:71" s="176" customFormat="1" x14ac:dyDescent="0.3">
      <c r="A161" s="124">
        <f t="shared" si="271"/>
        <v>2017</v>
      </c>
      <c r="B161" s="121">
        <f t="shared" si="272"/>
        <v>10</v>
      </c>
      <c r="C161" s="110"/>
      <c r="D161" s="110"/>
      <c r="L161" s="190"/>
      <c r="O161" s="253">
        <v>1303149.1496887084</v>
      </c>
      <c r="P161" s="178"/>
      <c r="R161" s="124">
        <f t="shared" si="273"/>
        <v>2017</v>
      </c>
      <c r="S161" s="121">
        <f t="shared" si="274"/>
        <v>10</v>
      </c>
      <c r="AF161" s="190"/>
      <c r="AI161" s="252">
        <v>2341923.8981001801</v>
      </c>
      <c r="AJ161" s="178"/>
      <c r="AL161" s="124">
        <f t="shared" si="275"/>
        <v>2017</v>
      </c>
      <c r="AM161" s="121">
        <f t="shared" si="276"/>
        <v>10</v>
      </c>
      <c r="AZ161" s="189"/>
      <c r="BC161" s="256">
        <v>562893.26669195655</v>
      </c>
      <c r="BF161" s="251">
        <v>14491.6243108708</v>
      </c>
      <c r="BG161" s="190"/>
      <c r="BJ161" s="257">
        <v>3993991.182845721</v>
      </c>
      <c r="BK161" s="185">
        <f t="shared" si="277"/>
        <v>0</v>
      </c>
      <c r="BL161" s="153"/>
      <c r="BM161" s="180"/>
      <c r="BO161" s="181"/>
      <c r="BP161" s="181"/>
      <c r="BQ161" s="229"/>
      <c r="BR161"/>
      <c r="BS161" s="29" t="e">
        <f t="shared" si="241"/>
        <v>#DIV/0!</v>
      </c>
    </row>
    <row r="162" spans="1:71" s="176" customFormat="1" x14ac:dyDescent="0.3">
      <c r="A162" s="124">
        <f t="shared" si="271"/>
        <v>2017</v>
      </c>
      <c r="B162" s="121">
        <f t="shared" si="272"/>
        <v>11</v>
      </c>
      <c r="C162" s="110"/>
      <c r="D162" s="110"/>
      <c r="L162" s="190"/>
      <c r="O162" s="253">
        <v>1233662.5148020824</v>
      </c>
      <c r="P162" s="178"/>
      <c r="R162" s="124">
        <f t="shared" si="273"/>
        <v>2017</v>
      </c>
      <c r="S162" s="121">
        <f t="shared" si="274"/>
        <v>11</v>
      </c>
      <c r="AF162" s="190"/>
      <c r="AI162" s="252">
        <v>2150624.3234933428</v>
      </c>
      <c r="AJ162" s="178"/>
      <c r="AL162" s="124">
        <f t="shared" si="275"/>
        <v>2017</v>
      </c>
      <c r="AM162" s="121">
        <f t="shared" si="276"/>
        <v>11</v>
      </c>
      <c r="AZ162" s="189"/>
      <c r="BC162" s="256">
        <v>510082.176648213</v>
      </c>
      <c r="BF162" s="251">
        <v>14541.3789432824</v>
      </c>
      <c r="BG162" s="190"/>
      <c r="BJ162" s="257">
        <v>3673900.5040258407</v>
      </c>
      <c r="BK162" s="185">
        <f t="shared" si="277"/>
        <v>0</v>
      </c>
      <c r="BL162" s="153"/>
      <c r="BM162" s="180"/>
      <c r="BO162" s="181"/>
      <c r="BP162" s="181"/>
      <c r="BQ162" s="229"/>
      <c r="BR162"/>
      <c r="BS162" s="29" t="e">
        <f t="shared" si="241"/>
        <v>#DIV/0!</v>
      </c>
    </row>
    <row r="163" spans="1:71" s="176" customFormat="1" x14ac:dyDescent="0.3">
      <c r="A163" s="124">
        <f t="shared" si="271"/>
        <v>2017</v>
      </c>
      <c r="B163" s="121">
        <f t="shared" si="272"/>
        <v>12</v>
      </c>
      <c r="C163" s="110"/>
      <c r="D163" s="110"/>
      <c r="L163" s="190"/>
      <c r="O163" s="253">
        <v>1221051.4134433288</v>
      </c>
      <c r="P163" s="178"/>
      <c r="R163" s="124">
        <f t="shared" si="273"/>
        <v>2017</v>
      </c>
      <c r="S163" s="121">
        <f t="shared" si="274"/>
        <v>12</v>
      </c>
      <c r="AF163" s="190"/>
      <c r="AI163" s="252">
        <v>2013851.9681730759</v>
      </c>
      <c r="AJ163" s="178"/>
      <c r="AL163" s="124">
        <f t="shared" si="275"/>
        <v>2017</v>
      </c>
      <c r="AM163" s="121">
        <f t="shared" si="276"/>
        <v>12</v>
      </c>
      <c r="AZ163" s="189"/>
      <c r="BC163" s="256">
        <v>479152.04526764282</v>
      </c>
      <c r="BF163" s="251">
        <v>14502.5888333106</v>
      </c>
      <c r="BG163" s="190"/>
      <c r="BJ163" s="257">
        <v>3730705.2046324057</v>
      </c>
      <c r="BK163" s="185">
        <f t="shared" si="277"/>
        <v>0</v>
      </c>
      <c r="BL163" s="153"/>
      <c r="BM163" s="180"/>
      <c r="BO163" s="181"/>
      <c r="BP163" s="181"/>
      <c r="BQ163" s="229"/>
      <c r="BR163"/>
      <c r="BS163" s="29" t="e">
        <f t="shared" si="241"/>
        <v>#DIV/0!</v>
      </c>
    </row>
    <row r="164" spans="1:71" s="176" customFormat="1" x14ac:dyDescent="0.3">
      <c r="A164" s="124">
        <f t="shared" si="271"/>
        <v>2018</v>
      </c>
      <c r="B164" s="121">
        <f t="shared" si="272"/>
        <v>1</v>
      </c>
      <c r="C164" s="110"/>
      <c r="D164" s="110"/>
      <c r="L164" s="190"/>
      <c r="O164" s="253">
        <v>1148039.6264937629</v>
      </c>
      <c r="P164" s="178"/>
      <c r="R164" s="124">
        <f t="shared" si="273"/>
        <v>2018</v>
      </c>
      <c r="S164" s="121">
        <f t="shared" si="274"/>
        <v>1</v>
      </c>
      <c r="AF164" s="190"/>
      <c r="AI164" s="252">
        <v>2000316.3304106919</v>
      </c>
      <c r="AJ164" s="178"/>
      <c r="AL164" s="124">
        <f t="shared" si="275"/>
        <v>2018</v>
      </c>
      <c r="AM164" s="121">
        <f t="shared" si="276"/>
        <v>1</v>
      </c>
      <c r="AZ164" s="189"/>
      <c r="BC164" s="256">
        <v>471702.95077845856</v>
      </c>
      <c r="BF164" s="251">
        <v>14551.2367828264</v>
      </c>
      <c r="BG164" s="190"/>
      <c r="BJ164" s="257">
        <v>3820988.1937845461</v>
      </c>
      <c r="BK164" s="185">
        <f t="shared" si="277"/>
        <v>0</v>
      </c>
      <c r="BL164" s="153"/>
      <c r="BM164" s="180"/>
      <c r="BO164" s="181"/>
      <c r="BP164" s="181"/>
      <c r="BQ164" s="229"/>
      <c r="BR164"/>
      <c r="BS164" s="29" t="e">
        <f t="shared" si="241"/>
        <v>#DIV/0!</v>
      </c>
    </row>
    <row r="165" spans="1:71" s="176" customFormat="1" x14ac:dyDescent="0.3">
      <c r="A165" s="124">
        <f t="shared" si="271"/>
        <v>2018</v>
      </c>
      <c r="B165" s="121">
        <f t="shared" si="272"/>
        <v>2</v>
      </c>
      <c r="C165" s="110"/>
      <c r="D165" s="110"/>
      <c r="L165" s="190"/>
      <c r="O165" s="253">
        <v>1142569.3061237459</v>
      </c>
      <c r="P165" s="178"/>
      <c r="R165" s="124">
        <f t="shared" si="273"/>
        <v>2018</v>
      </c>
      <c r="S165" s="121">
        <f t="shared" si="274"/>
        <v>2</v>
      </c>
      <c r="AF165" s="190"/>
      <c r="AI165" s="252">
        <v>1942385.0870835315</v>
      </c>
      <c r="AJ165" s="178"/>
      <c r="AL165" s="124">
        <f t="shared" si="275"/>
        <v>2018</v>
      </c>
      <c r="AM165" s="121">
        <f t="shared" si="276"/>
        <v>2</v>
      </c>
      <c r="AZ165" s="189"/>
      <c r="BC165" s="256">
        <v>465786.73592569609</v>
      </c>
      <c r="BF165" s="251">
        <v>14513.3094739476</v>
      </c>
      <c r="BG165" s="190"/>
      <c r="BJ165" s="257">
        <v>3379018.1007591262</v>
      </c>
      <c r="BK165" s="185">
        <f t="shared" si="277"/>
        <v>0</v>
      </c>
      <c r="BL165" s="153"/>
      <c r="BM165" s="180"/>
      <c r="BO165" s="181"/>
      <c r="BP165" s="181"/>
      <c r="BQ165" s="229"/>
      <c r="BR165"/>
      <c r="BS165" s="29" t="e">
        <f t="shared" si="241"/>
        <v>#DIV/0!</v>
      </c>
    </row>
    <row r="166" spans="1:71" s="176" customFormat="1" x14ac:dyDescent="0.3">
      <c r="A166" s="124">
        <f t="shared" si="271"/>
        <v>2018</v>
      </c>
      <c r="B166" s="121">
        <f t="shared" si="272"/>
        <v>3</v>
      </c>
      <c r="C166" s="110"/>
      <c r="D166" s="110"/>
      <c r="L166" s="190"/>
      <c r="O166" s="253">
        <v>1154540.9254533888</v>
      </c>
      <c r="P166" s="178"/>
      <c r="R166" s="124">
        <f t="shared" si="273"/>
        <v>2018</v>
      </c>
      <c r="S166" s="121">
        <f t="shared" si="274"/>
        <v>3</v>
      </c>
      <c r="AF166" s="190"/>
      <c r="AI166" s="252">
        <v>1993504.5665940722</v>
      </c>
      <c r="AJ166" s="178"/>
      <c r="AL166" s="124">
        <f t="shared" si="275"/>
        <v>2018</v>
      </c>
      <c r="AM166" s="121">
        <f t="shared" si="276"/>
        <v>3</v>
      </c>
      <c r="AZ166" s="189"/>
      <c r="BC166" s="256">
        <v>474344.45752693643</v>
      </c>
      <c r="BF166" s="251">
        <v>14560.8753563063</v>
      </c>
      <c r="BG166" s="190"/>
      <c r="BJ166" s="257">
        <v>3478017.4291942115</v>
      </c>
      <c r="BK166" s="185">
        <f t="shared" si="277"/>
        <v>0</v>
      </c>
      <c r="BL166" s="153"/>
      <c r="BM166" s="180"/>
      <c r="BO166" s="181"/>
      <c r="BP166" s="181"/>
      <c r="BQ166" s="229"/>
      <c r="BR166"/>
      <c r="BS166" s="29" t="e">
        <f t="shared" si="241"/>
        <v>#DIV/0!</v>
      </c>
    </row>
    <row r="167" spans="1:71" s="176" customFormat="1" x14ac:dyDescent="0.3">
      <c r="A167" s="124">
        <f t="shared" si="271"/>
        <v>2018</v>
      </c>
      <c r="B167" s="121">
        <f t="shared" si="272"/>
        <v>4</v>
      </c>
      <c r="C167" s="110"/>
      <c r="D167" s="110"/>
      <c r="L167" s="190"/>
      <c r="O167" s="253">
        <v>1183095.9493121211</v>
      </c>
      <c r="P167" s="178"/>
      <c r="R167" s="124">
        <f t="shared" si="273"/>
        <v>2018</v>
      </c>
      <c r="S167" s="121">
        <f t="shared" si="274"/>
        <v>4</v>
      </c>
      <c r="AF167" s="190"/>
      <c r="AI167" s="252">
        <v>2087100.5828037413</v>
      </c>
      <c r="AJ167" s="178"/>
      <c r="AL167" s="124">
        <f t="shared" si="275"/>
        <v>2018</v>
      </c>
      <c r="AM167" s="121">
        <f t="shared" si="276"/>
        <v>4</v>
      </c>
      <c r="AZ167" s="189"/>
      <c r="BC167" s="256">
        <v>493759.27348131518</v>
      </c>
      <c r="BF167" s="251">
        <v>14523.7916573989</v>
      </c>
      <c r="BG167" s="190"/>
      <c r="BJ167" s="257">
        <v>3576641.777176775</v>
      </c>
      <c r="BK167" s="185">
        <f t="shared" si="277"/>
        <v>0</v>
      </c>
      <c r="BL167" s="153"/>
      <c r="BM167" s="180"/>
      <c r="BO167" s="181"/>
      <c r="BP167" s="181"/>
      <c r="BQ167" s="229"/>
      <c r="BR167"/>
      <c r="BS167" s="29" t="e">
        <f t="shared" si="241"/>
        <v>#DIV/0!</v>
      </c>
    </row>
    <row r="168" spans="1:71" s="176" customFormat="1" x14ac:dyDescent="0.3">
      <c r="A168" s="124">
        <f t="shared" si="271"/>
        <v>2018</v>
      </c>
      <c r="B168" s="121">
        <f t="shared" si="272"/>
        <v>5</v>
      </c>
      <c r="C168" s="110"/>
      <c r="D168" s="110"/>
      <c r="L168" s="190"/>
      <c r="O168" s="253">
        <v>1231227.161520178</v>
      </c>
      <c r="P168" s="178"/>
      <c r="R168" s="124">
        <f t="shared" si="273"/>
        <v>2018</v>
      </c>
      <c r="S168" s="121">
        <f t="shared" si="274"/>
        <v>5</v>
      </c>
      <c r="AF168" s="190"/>
      <c r="AI168" s="252">
        <v>2225967.0900710924</v>
      </c>
      <c r="AJ168" s="178"/>
      <c r="AL168" s="124">
        <f t="shared" si="275"/>
        <v>2018</v>
      </c>
      <c r="AM168" s="121">
        <f t="shared" si="276"/>
        <v>5</v>
      </c>
      <c r="AZ168" s="189"/>
      <c r="BC168" s="256">
        <v>532876.29224579409</v>
      </c>
      <c r="BF168" s="251">
        <v>14570.299540816</v>
      </c>
      <c r="BG168" s="190"/>
      <c r="BJ168" s="257">
        <v>3929667.683461797</v>
      </c>
      <c r="BK168" s="185">
        <f t="shared" si="277"/>
        <v>0</v>
      </c>
      <c r="BL168" s="153"/>
      <c r="BM168" s="180"/>
      <c r="BO168" s="181"/>
      <c r="BP168" s="181"/>
      <c r="BQ168" s="229"/>
      <c r="BR168"/>
      <c r="BS168" s="29" t="e">
        <f t="shared" si="241"/>
        <v>#DIV/0!</v>
      </c>
    </row>
    <row r="169" spans="1:71" s="176" customFormat="1" x14ac:dyDescent="0.3">
      <c r="A169" s="124">
        <f t="shared" si="271"/>
        <v>2018</v>
      </c>
      <c r="B169" s="121">
        <f t="shared" si="272"/>
        <v>6</v>
      </c>
      <c r="C169" s="110"/>
      <c r="D169" s="110"/>
      <c r="L169" s="190"/>
      <c r="O169" s="253">
        <v>1291641.4041644598</v>
      </c>
      <c r="P169" s="178"/>
      <c r="R169" s="124">
        <f t="shared" si="273"/>
        <v>2018</v>
      </c>
      <c r="S169" s="121">
        <f t="shared" si="274"/>
        <v>6</v>
      </c>
      <c r="AF169" s="190"/>
      <c r="AI169" s="252">
        <v>2370657.3129707309</v>
      </c>
      <c r="AJ169" s="178"/>
      <c r="AL169" s="124">
        <f t="shared" si="275"/>
        <v>2018</v>
      </c>
      <c r="AM169" s="121">
        <f t="shared" si="276"/>
        <v>6</v>
      </c>
      <c r="AZ169" s="189"/>
      <c r="BC169" s="256">
        <v>574868.48485162528</v>
      </c>
      <c r="BF169" s="251">
        <v>14534.040687622501</v>
      </c>
      <c r="BG169" s="190"/>
      <c r="BJ169" s="257">
        <v>4128442.7548601325</v>
      </c>
      <c r="BK169" s="185">
        <f t="shared" si="277"/>
        <v>0</v>
      </c>
      <c r="BL169" s="153"/>
      <c r="BM169" s="180"/>
      <c r="BO169" s="181"/>
      <c r="BP169" s="181"/>
      <c r="BQ169" s="229"/>
      <c r="BR169"/>
      <c r="BS169" s="29" t="e">
        <f t="shared" si="241"/>
        <v>#DIV/0!</v>
      </c>
    </row>
    <row r="170" spans="1:71" s="176" customFormat="1" x14ac:dyDescent="0.3">
      <c r="A170" s="124">
        <f t="shared" si="271"/>
        <v>2018</v>
      </c>
      <c r="B170" s="121">
        <f t="shared" si="272"/>
        <v>7</v>
      </c>
      <c r="C170" s="110"/>
      <c r="D170" s="110"/>
      <c r="L170" s="190"/>
      <c r="O170" s="253">
        <v>1337263.2688980785</v>
      </c>
      <c r="P170" s="178"/>
      <c r="R170" s="124">
        <f t="shared" si="273"/>
        <v>2018</v>
      </c>
      <c r="S170" s="121">
        <f t="shared" si="274"/>
        <v>7</v>
      </c>
      <c r="AF170" s="190"/>
      <c r="AI170" s="252">
        <v>2488005.7624770063</v>
      </c>
      <c r="AJ170" s="178"/>
      <c r="AL170" s="124">
        <f t="shared" si="275"/>
        <v>2018</v>
      </c>
      <c r="AM170" s="121">
        <f t="shared" si="276"/>
        <v>7</v>
      </c>
      <c r="AZ170" s="189"/>
      <c r="BC170" s="256">
        <v>606507.7637068117</v>
      </c>
      <c r="BF170" s="251">
        <v>14579.514104968801</v>
      </c>
      <c r="BG170" s="190"/>
      <c r="BJ170" s="257">
        <v>4271270.0827721441</v>
      </c>
      <c r="BK170" s="185">
        <f t="shared" si="277"/>
        <v>0</v>
      </c>
      <c r="BL170" s="153"/>
      <c r="BM170" s="180"/>
      <c r="BO170" s="181"/>
      <c r="BP170" s="181"/>
      <c r="BQ170" s="229"/>
      <c r="BR170"/>
      <c r="BS170" s="29" t="e">
        <f t="shared" si="241"/>
        <v>#DIV/0!</v>
      </c>
    </row>
    <row r="171" spans="1:71" s="176" customFormat="1" x14ac:dyDescent="0.3">
      <c r="A171" s="124">
        <f t="shared" si="271"/>
        <v>2018</v>
      </c>
      <c r="B171" s="121">
        <f t="shared" si="272"/>
        <v>8</v>
      </c>
      <c r="C171" s="110"/>
      <c r="D171" s="110"/>
      <c r="L171" s="190"/>
      <c r="O171" s="253">
        <v>1362619.2972492145</v>
      </c>
      <c r="P171" s="178"/>
      <c r="R171" s="124">
        <f t="shared" si="273"/>
        <v>2018</v>
      </c>
      <c r="S171" s="121">
        <f t="shared" si="274"/>
        <v>8</v>
      </c>
      <c r="AF171" s="190"/>
      <c r="AI171" s="252">
        <v>2542881.6662145094</v>
      </c>
      <c r="AJ171" s="178"/>
      <c r="AL171" s="124">
        <f t="shared" si="275"/>
        <v>2018</v>
      </c>
      <c r="AM171" s="121">
        <f t="shared" si="276"/>
        <v>8</v>
      </c>
      <c r="AZ171" s="189"/>
      <c r="BC171" s="256">
        <v>620308.2342524007</v>
      </c>
      <c r="BF171" s="251">
        <v>14544.061750601701</v>
      </c>
      <c r="BG171" s="190"/>
      <c r="BJ171" s="257">
        <v>4270811.6555890292</v>
      </c>
      <c r="BK171" s="185">
        <f t="shared" si="277"/>
        <v>0</v>
      </c>
      <c r="BL171" s="153"/>
      <c r="BM171" s="180"/>
      <c r="BO171" s="181"/>
      <c r="BP171" s="181"/>
      <c r="BQ171" s="229"/>
      <c r="BR171"/>
      <c r="BS171" s="29" t="e">
        <f t="shared" si="241"/>
        <v>#DIV/0!</v>
      </c>
    </row>
    <row r="172" spans="1:71" s="176" customFormat="1" x14ac:dyDescent="0.3">
      <c r="A172" s="124">
        <f t="shared" si="271"/>
        <v>2018</v>
      </c>
      <c r="B172" s="121">
        <f t="shared" si="272"/>
        <v>9</v>
      </c>
      <c r="C172" s="110"/>
      <c r="D172" s="110"/>
      <c r="L172" s="190"/>
      <c r="O172" s="253">
        <v>1352340.7855791806</v>
      </c>
      <c r="P172" s="178"/>
      <c r="R172" s="124">
        <f t="shared" si="273"/>
        <v>2018</v>
      </c>
      <c r="S172" s="121">
        <f t="shared" si="274"/>
        <v>9</v>
      </c>
      <c r="AF172" s="190"/>
      <c r="AI172" s="252">
        <v>2518794.4864162798</v>
      </c>
      <c r="AJ172" s="178"/>
      <c r="AL172" s="124">
        <f t="shared" si="275"/>
        <v>2018</v>
      </c>
      <c r="AM172" s="121">
        <f t="shared" si="276"/>
        <v>9</v>
      </c>
      <c r="AZ172" s="189"/>
      <c r="BC172" s="256">
        <v>606007.28341363417</v>
      </c>
      <c r="BF172" s="251">
        <v>14588.5237113106</v>
      </c>
      <c r="BG172" s="190"/>
      <c r="BJ172" s="257">
        <v>4226741.8725282848</v>
      </c>
      <c r="BK172" s="185">
        <f t="shared" si="277"/>
        <v>0</v>
      </c>
      <c r="BL172" s="153"/>
      <c r="BM172" s="180"/>
      <c r="BO172" s="181"/>
      <c r="BP172" s="181"/>
      <c r="BQ172" s="229"/>
      <c r="BR172"/>
      <c r="BS172" s="29" t="e">
        <f t="shared" si="241"/>
        <v>#DIV/0!</v>
      </c>
    </row>
    <row r="173" spans="1:71" s="176" customFormat="1" x14ac:dyDescent="0.3">
      <c r="A173" s="124">
        <f t="shared" si="271"/>
        <v>2018</v>
      </c>
      <c r="B173" s="121">
        <f t="shared" si="272"/>
        <v>10</v>
      </c>
      <c r="C173" s="110"/>
      <c r="D173" s="110"/>
      <c r="L173" s="190"/>
      <c r="O173" s="253">
        <v>1307375.0284211496</v>
      </c>
      <c r="P173" s="178"/>
      <c r="R173" s="124">
        <f t="shared" si="273"/>
        <v>2018</v>
      </c>
      <c r="S173" s="121">
        <f t="shared" si="274"/>
        <v>10</v>
      </c>
      <c r="AF173" s="190"/>
      <c r="AI173" s="252">
        <v>2380688.1265452988</v>
      </c>
      <c r="AJ173" s="178"/>
      <c r="AL173" s="124">
        <f t="shared" si="275"/>
        <v>2018</v>
      </c>
      <c r="AM173" s="121">
        <f t="shared" si="276"/>
        <v>10</v>
      </c>
      <c r="AZ173" s="189"/>
      <c r="BC173" s="256">
        <v>570336.57066328975</v>
      </c>
      <c r="BF173" s="251">
        <v>14553.859916968901</v>
      </c>
      <c r="BG173" s="190"/>
      <c r="BJ173" s="257">
        <v>4009106.6009057825</v>
      </c>
      <c r="BK173" s="185">
        <f t="shared" si="277"/>
        <v>0</v>
      </c>
      <c r="BL173" s="153"/>
      <c r="BM173" s="180"/>
      <c r="BO173" s="181"/>
      <c r="BP173" s="181"/>
      <c r="BQ173" s="229"/>
      <c r="BR173"/>
      <c r="BS173" s="29" t="e">
        <f t="shared" si="241"/>
        <v>#DIV/0!</v>
      </c>
    </row>
    <row r="174" spans="1:71" s="176" customFormat="1" x14ac:dyDescent="0.3">
      <c r="A174" s="124">
        <f t="shared" si="271"/>
        <v>2018</v>
      </c>
      <c r="B174" s="121">
        <f t="shared" si="272"/>
        <v>11</v>
      </c>
      <c r="C174" s="110"/>
      <c r="D174" s="110"/>
      <c r="L174" s="190"/>
      <c r="O174" s="253">
        <v>1237775.8907981839</v>
      </c>
      <c r="P174" s="178"/>
      <c r="R174" s="124">
        <f t="shared" si="273"/>
        <v>2018</v>
      </c>
      <c r="S174" s="121">
        <f t="shared" si="274"/>
        <v>11</v>
      </c>
      <c r="AF174" s="190"/>
      <c r="AI174" s="252">
        <v>2187307.6404756014</v>
      </c>
      <c r="AJ174" s="178"/>
      <c r="AL174" s="124">
        <f t="shared" si="275"/>
        <v>2018</v>
      </c>
      <c r="AM174" s="121">
        <f t="shared" si="276"/>
        <v>11</v>
      </c>
      <c r="AZ174" s="189"/>
      <c r="BC174" s="256">
        <v>516901.92962000408</v>
      </c>
      <c r="BF174" s="251">
        <v>14597.3329186795</v>
      </c>
      <c r="BG174" s="190"/>
      <c r="BJ174" s="257">
        <v>3691551.924860748</v>
      </c>
      <c r="BK174" s="185">
        <f t="shared" si="277"/>
        <v>0</v>
      </c>
      <c r="BL174" s="153"/>
      <c r="BM174" s="180"/>
      <c r="BO174" s="181"/>
      <c r="BP174" s="181"/>
      <c r="BQ174" s="229"/>
      <c r="BR174"/>
      <c r="BS174" s="29" t="e">
        <f t="shared" si="241"/>
        <v>#DIV/0!</v>
      </c>
    </row>
    <row r="175" spans="1:71" s="176" customFormat="1" x14ac:dyDescent="0.3">
      <c r="A175" s="124">
        <f t="shared" si="271"/>
        <v>2018</v>
      </c>
      <c r="B175" s="121">
        <f t="shared" si="272"/>
        <v>12</v>
      </c>
      <c r="C175" s="110"/>
      <c r="D175" s="110"/>
      <c r="L175" s="190"/>
      <c r="O175" s="253">
        <v>1225192.2626583225</v>
      </c>
      <c r="P175" s="178"/>
      <c r="R175" s="124">
        <f t="shared" si="273"/>
        <v>2018</v>
      </c>
      <c r="S175" s="121">
        <f t="shared" si="274"/>
        <v>12</v>
      </c>
      <c r="AF175" s="190"/>
      <c r="AI175" s="252">
        <v>2046138.4186495375</v>
      </c>
      <c r="AJ175" s="178"/>
      <c r="AL175" s="124">
        <f t="shared" si="275"/>
        <v>2018</v>
      </c>
      <c r="AM175" s="121">
        <f t="shared" si="276"/>
        <v>12</v>
      </c>
      <c r="AZ175" s="189"/>
      <c r="BC175" s="256">
        <v>485672.10700360622</v>
      </c>
      <c r="BF175" s="251">
        <v>14563.440144571399</v>
      </c>
      <c r="BG175" s="190"/>
      <c r="BJ175" s="257">
        <v>3751632.8304689312</v>
      </c>
      <c r="BK175" s="185">
        <f t="shared" si="277"/>
        <v>0</v>
      </c>
      <c r="BL175" s="153"/>
      <c r="BM175" s="180"/>
      <c r="BO175" s="181"/>
      <c r="BP175" s="181"/>
      <c r="BQ175" s="229"/>
      <c r="BR175"/>
      <c r="BS175" s="29" t="e">
        <f t="shared" si="241"/>
        <v>#DIV/0!</v>
      </c>
    </row>
    <row r="176" spans="1:71" s="176" customFormat="1" x14ac:dyDescent="0.3">
      <c r="A176" s="124">
        <f t="shared" si="271"/>
        <v>2019</v>
      </c>
      <c r="B176" s="121">
        <f t="shared" si="272"/>
        <v>1</v>
      </c>
      <c r="C176" s="110"/>
      <c r="D176" s="110"/>
      <c r="L176" s="190"/>
      <c r="O176" s="253">
        <v>1152114.8620065113</v>
      </c>
      <c r="P176" s="178"/>
      <c r="R176" s="124">
        <f t="shared" si="273"/>
        <v>2019</v>
      </c>
      <c r="S176" s="121">
        <f t="shared" si="274"/>
        <v>1</v>
      </c>
      <c r="AF176" s="190"/>
      <c r="AI176" s="252">
        <v>2021706.834170609</v>
      </c>
      <c r="AJ176" s="178"/>
      <c r="AL176" s="124">
        <f t="shared" si="275"/>
        <v>2019</v>
      </c>
      <c r="AM176" s="121">
        <f t="shared" si="276"/>
        <v>1</v>
      </c>
      <c r="AZ176" s="189"/>
      <c r="BC176" s="256">
        <v>478127.30642608157</v>
      </c>
      <c r="BF176" s="251">
        <v>14605.946184512</v>
      </c>
      <c r="BG176" s="190"/>
      <c r="BJ176" s="257">
        <v>3838833.1957340683</v>
      </c>
      <c r="BK176" s="185">
        <f t="shared" si="277"/>
        <v>0</v>
      </c>
      <c r="BL176" s="153"/>
      <c r="BM176" s="180"/>
      <c r="BO176" s="181"/>
      <c r="BP176" s="181"/>
      <c r="BQ176" s="229"/>
      <c r="BR176"/>
      <c r="BS176" s="29" t="e">
        <f t="shared" si="241"/>
        <v>#DIV/0!</v>
      </c>
    </row>
    <row r="177" spans="1:71" s="176" customFormat="1" x14ac:dyDescent="0.3">
      <c r="A177" s="124">
        <f t="shared" si="271"/>
        <v>2019</v>
      </c>
      <c r="B177" s="121">
        <f t="shared" si="272"/>
        <v>2</v>
      </c>
      <c r="C177" s="110"/>
      <c r="D177" s="110"/>
      <c r="L177" s="190"/>
      <c r="O177" s="253">
        <v>1146566.3582093816</v>
      </c>
      <c r="P177" s="178"/>
      <c r="R177" s="124">
        <f t="shared" si="273"/>
        <v>2019</v>
      </c>
      <c r="S177" s="121">
        <f t="shared" si="274"/>
        <v>2</v>
      </c>
      <c r="AF177" s="190"/>
      <c r="AI177" s="252">
        <v>1980042.8993242474</v>
      </c>
      <c r="AJ177" s="178"/>
      <c r="AL177" s="124">
        <f t="shared" si="275"/>
        <v>2019</v>
      </c>
      <c r="AM177" s="121">
        <f t="shared" si="276"/>
        <v>2</v>
      </c>
      <c r="AZ177" s="189"/>
      <c r="BC177" s="256">
        <v>472062.9939402914</v>
      </c>
      <c r="BF177" s="251">
        <v>14572.8072809798</v>
      </c>
      <c r="BG177" s="190"/>
      <c r="BJ177" s="257">
        <v>3401924.3701364752</v>
      </c>
      <c r="BK177" s="185">
        <f t="shared" si="277"/>
        <v>0</v>
      </c>
      <c r="BL177" s="153"/>
      <c r="BM177" s="180"/>
      <c r="BO177" s="181"/>
      <c r="BP177" s="181"/>
      <c r="BQ177" s="229"/>
      <c r="BR177"/>
      <c r="BS177" s="29" t="e">
        <f t="shared" si="241"/>
        <v>#DIV/0!</v>
      </c>
    </row>
    <row r="178" spans="1:71" s="176" customFormat="1" x14ac:dyDescent="0.3">
      <c r="A178" s="124">
        <f t="shared" si="271"/>
        <v>2019</v>
      </c>
      <c r="B178" s="121">
        <f t="shared" si="272"/>
        <v>3</v>
      </c>
      <c r="C178" s="110"/>
      <c r="D178" s="110"/>
      <c r="L178" s="190"/>
      <c r="O178" s="253">
        <v>1158436.0880984371</v>
      </c>
      <c r="P178" s="178"/>
      <c r="R178" s="124">
        <f t="shared" si="273"/>
        <v>2019</v>
      </c>
      <c r="S178" s="121">
        <f t="shared" si="274"/>
        <v>3</v>
      </c>
      <c r="AF178" s="190"/>
      <c r="AI178" s="252">
        <v>2028475.3849062419</v>
      </c>
      <c r="AJ178" s="178"/>
      <c r="AL178" s="124">
        <f t="shared" si="275"/>
        <v>2019</v>
      </c>
      <c r="AM178" s="121">
        <f t="shared" si="276"/>
        <v>3</v>
      </c>
      <c r="AZ178" s="189"/>
      <c r="BC178" s="256">
        <v>480577.80081513198</v>
      </c>
      <c r="BF178" s="251">
        <v>14614.367867098499</v>
      </c>
      <c r="BG178" s="190"/>
      <c r="BJ178" s="257">
        <v>3498353.3843182903</v>
      </c>
      <c r="BK178" s="185">
        <f t="shared" si="277"/>
        <v>0</v>
      </c>
      <c r="BL178" s="153"/>
      <c r="BM178" s="180"/>
      <c r="BO178" s="181"/>
      <c r="BP178" s="181"/>
      <c r="BQ178" s="229"/>
      <c r="BR178"/>
      <c r="BS178" s="29" t="e">
        <f t="shared" si="241"/>
        <v>#DIV/0!</v>
      </c>
    </row>
    <row r="179" spans="1:71" s="176" customFormat="1" x14ac:dyDescent="0.3">
      <c r="A179" s="124">
        <f t="shared" si="271"/>
        <v>2019</v>
      </c>
      <c r="B179" s="121">
        <f t="shared" si="272"/>
        <v>4</v>
      </c>
      <c r="C179" s="110"/>
      <c r="D179" s="110"/>
      <c r="L179" s="190"/>
      <c r="O179" s="253">
        <v>1186870.498520629</v>
      </c>
      <c r="P179" s="178"/>
      <c r="R179" s="124">
        <f t="shared" si="273"/>
        <v>2019</v>
      </c>
      <c r="S179" s="121">
        <f t="shared" si="274"/>
        <v>4</v>
      </c>
      <c r="AF179" s="190"/>
      <c r="AI179" s="252">
        <v>2119496.8330203192</v>
      </c>
      <c r="AJ179" s="178"/>
      <c r="AL179" s="124">
        <f t="shared" si="275"/>
        <v>2019</v>
      </c>
      <c r="AM179" s="121">
        <f t="shared" si="276"/>
        <v>4</v>
      </c>
      <c r="AZ179" s="189"/>
      <c r="BC179" s="256">
        <v>500033.29471770552</v>
      </c>
      <c r="BF179" s="251">
        <v>14581.9660659416</v>
      </c>
      <c r="BG179" s="190"/>
      <c r="BJ179" s="257">
        <v>3593505.8980686511</v>
      </c>
      <c r="BK179" s="185">
        <f t="shared" si="277"/>
        <v>0</v>
      </c>
      <c r="BL179" s="153"/>
      <c r="BM179" s="180"/>
      <c r="BO179" s="181"/>
      <c r="BP179" s="181"/>
      <c r="BQ179" s="229"/>
      <c r="BR179"/>
      <c r="BS179" s="29" t="e">
        <f t="shared" si="241"/>
        <v>#DIV/0!</v>
      </c>
    </row>
    <row r="180" spans="1:71" s="176" customFormat="1" x14ac:dyDescent="0.3">
      <c r="A180" s="124">
        <f t="shared" si="271"/>
        <v>2019</v>
      </c>
      <c r="B180" s="121">
        <f t="shared" si="272"/>
        <v>5</v>
      </c>
      <c r="C180" s="110"/>
      <c r="D180" s="110"/>
      <c r="L180" s="190"/>
      <c r="O180" s="253">
        <v>1234982.9820786698</v>
      </c>
      <c r="P180" s="178"/>
      <c r="R180" s="124">
        <f t="shared" si="273"/>
        <v>2019</v>
      </c>
      <c r="S180" s="121">
        <f t="shared" si="274"/>
        <v>5</v>
      </c>
      <c r="AF180" s="190"/>
      <c r="AI180" s="252">
        <v>2259448.1683860458</v>
      </c>
      <c r="AJ180" s="178"/>
      <c r="AL180" s="124">
        <f t="shared" si="275"/>
        <v>2019</v>
      </c>
      <c r="AM180" s="121">
        <f t="shared" si="276"/>
        <v>5</v>
      </c>
      <c r="AZ180" s="189"/>
      <c r="BC180" s="256">
        <v>539472.65739669511</v>
      </c>
      <c r="BF180" s="251">
        <v>14622.602227789201</v>
      </c>
      <c r="BG180" s="190"/>
      <c r="BJ180" s="257">
        <v>3944336.7022348754</v>
      </c>
      <c r="BK180" s="185">
        <f t="shared" si="277"/>
        <v>0</v>
      </c>
      <c r="BL180" s="153"/>
      <c r="BM180" s="180"/>
      <c r="BO180" s="181"/>
      <c r="BP180" s="181"/>
      <c r="BQ180" s="229"/>
      <c r="BR180"/>
      <c r="BS180" s="29" t="e">
        <f t="shared" si="241"/>
        <v>#DIV/0!</v>
      </c>
    </row>
    <row r="181" spans="1:71" s="176" customFormat="1" x14ac:dyDescent="0.3">
      <c r="A181" s="124">
        <f t="shared" si="271"/>
        <v>2019</v>
      </c>
      <c r="B181" s="121">
        <f t="shared" si="272"/>
        <v>6</v>
      </c>
      <c r="C181" s="110"/>
      <c r="D181" s="110"/>
      <c r="L181" s="190"/>
      <c r="O181" s="253">
        <v>1295440.3801032754</v>
      </c>
      <c r="P181" s="178"/>
      <c r="R181" s="124">
        <f t="shared" si="273"/>
        <v>2019</v>
      </c>
      <c r="S181" s="121">
        <f t="shared" si="274"/>
        <v>6</v>
      </c>
      <c r="AF181" s="190"/>
      <c r="AI181" s="252">
        <v>2409008.2857101089</v>
      </c>
      <c r="AJ181" s="178"/>
      <c r="AL181" s="124">
        <f t="shared" si="275"/>
        <v>2019</v>
      </c>
      <c r="AM181" s="121">
        <f t="shared" si="276"/>
        <v>6</v>
      </c>
      <c r="AZ181" s="189"/>
      <c r="BC181" s="256">
        <v>581862.5476857241</v>
      </c>
      <c r="BF181" s="251">
        <v>14590.9211337784</v>
      </c>
      <c r="BG181" s="190"/>
      <c r="BJ181" s="257">
        <v>4142259.7031869926</v>
      </c>
      <c r="BK181" s="185">
        <f t="shared" si="277"/>
        <v>0</v>
      </c>
      <c r="BL181" s="153"/>
      <c r="BM181" s="180"/>
      <c r="BO181" s="181"/>
      <c r="BP181" s="181"/>
      <c r="BQ181" s="229"/>
      <c r="BR181"/>
      <c r="BS181" s="29" t="e">
        <f t="shared" si="241"/>
        <v>#DIV/0!</v>
      </c>
    </row>
    <row r="182" spans="1:71" s="176" customFormat="1" x14ac:dyDescent="0.3">
      <c r="A182" s="124">
        <f t="shared" si="271"/>
        <v>2019</v>
      </c>
      <c r="B182" s="121">
        <f t="shared" si="272"/>
        <v>7</v>
      </c>
      <c r="C182" s="110"/>
      <c r="D182" s="110"/>
      <c r="L182" s="190"/>
      <c r="O182" s="253">
        <v>1341166.0683795756</v>
      </c>
      <c r="P182" s="178"/>
      <c r="R182" s="124">
        <f t="shared" si="273"/>
        <v>2019</v>
      </c>
      <c r="S182" s="121">
        <f t="shared" si="274"/>
        <v>7</v>
      </c>
      <c r="AF182" s="190"/>
      <c r="AI182" s="252">
        <v>2527620.8546372885</v>
      </c>
      <c r="AJ182" s="178"/>
      <c r="AL182" s="124">
        <f t="shared" si="275"/>
        <v>2019</v>
      </c>
      <c r="AM182" s="121">
        <f t="shared" si="276"/>
        <v>7</v>
      </c>
      <c r="AZ182" s="189"/>
      <c r="BC182" s="256">
        <v>613865.72895686852</v>
      </c>
      <c r="BF182" s="251">
        <v>14630.6534331496</v>
      </c>
      <c r="BG182" s="190"/>
      <c r="BJ182" s="257">
        <v>4282855.5259482451</v>
      </c>
      <c r="BK182" s="185">
        <f t="shared" si="277"/>
        <v>0</v>
      </c>
      <c r="BL182" s="153"/>
      <c r="BM182" s="180"/>
      <c r="BO182" s="181"/>
      <c r="BP182" s="181"/>
      <c r="BQ182" s="229"/>
      <c r="BR182"/>
      <c r="BS182" s="29" t="e">
        <f t="shared" si="241"/>
        <v>#DIV/0!</v>
      </c>
    </row>
    <row r="183" spans="1:71" s="176" customFormat="1" x14ac:dyDescent="0.3">
      <c r="A183" s="124">
        <f t="shared" si="271"/>
        <v>2019</v>
      </c>
      <c r="B183" s="121">
        <f t="shared" si="272"/>
        <v>8</v>
      </c>
      <c r="C183" s="110"/>
      <c r="D183" s="110"/>
      <c r="L183" s="190"/>
      <c r="O183" s="253">
        <v>1366681.4472190451</v>
      </c>
      <c r="P183" s="178"/>
      <c r="R183" s="124">
        <f t="shared" si="273"/>
        <v>2019</v>
      </c>
      <c r="S183" s="121">
        <f t="shared" si="274"/>
        <v>8</v>
      </c>
      <c r="AF183" s="190"/>
      <c r="AI183" s="252">
        <v>2584153.537024885</v>
      </c>
      <c r="AJ183" s="178"/>
      <c r="AL183" s="124">
        <f t="shared" si="275"/>
        <v>2019</v>
      </c>
      <c r="AM183" s="121">
        <f t="shared" si="276"/>
        <v>8</v>
      </c>
      <c r="AZ183" s="189"/>
      <c r="BC183" s="256">
        <v>627933.34291429911</v>
      </c>
      <c r="BF183" s="251">
        <v>14599.677015732001</v>
      </c>
      <c r="BG183" s="190"/>
      <c r="BJ183" s="257">
        <v>4282137.3044982795</v>
      </c>
      <c r="BK183" s="185">
        <f t="shared" si="277"/>
        <v>0</v>
      </c>
      <c r="BL183" s="153"/>
      <c r="BM183" s="180"/>
      <c r="BO183" s="181"/>
      <c r="BP183" s="181"/>
      <c r="BQ183" s="229"/>
      <c r="BR183"/>
      <c r="BS183" s="29" t="e">
        <f t="shared" si="241"/>
        <v>#DIV/0!</v>
      </c>
    </row>
    <row r="184" spans="1:71" s="176" customFormat="1" x14ac:dyDescent="0.3">
      <c r="A184" s="124">
        <f t="shared" si="271"/>
        <v>2019</v>
      </c>
      <c r="B184" s="121">
        <f t="shared" si="272"/>
        <v>9</v>
      </c>
      <c r="C184" s="110"/>
      <c r="D184" s="110"/>
      <c r="L184" s="190"/>
      <c r="O184" s="253">
        <v>1356531.9331063135</v>
      </c>
      <c r="P184" s="178"/>
      <c r="R184" s="124">
        <f t="shared" si="273"/>
        <v>2019</v>
      </c>
      <c r="S184" s="121">
        <f t="shared" si="274"/>
        <v>9</v>
      </c>
      <c r="AF184" s="190"/>
      <c r="AI184" s="252">
        <v>2554490.6103015579</v>
      </c>
      <c r="AJ184" s="178"/>
      <c r="AL184" s="124">
        <f t="shared" si="275"/>
        <v>2019</v>
      </c>
      <c r="AM184" s="121">
        <f t="shared" si="276"/>
        <v>9</v>
      </c>
      <c r="AZ184" s="189"/>
      <c r="BC184" s="256">
        <v>613634.27972641296</v>
      </c>
      <c r="BF184" s="251">
        <v>14638.525557069101</v>
      </c>
      <c r="BG184" s="190"/>
      <c r="BJ184" s="257">
        <v>4235449.4822124485</v>
      </c>
      <c r="BK184" s="185">
        <f t="shared" si="277"/>
        <v>0</v>
      </c>
      <c r="BL184" s="153"/>
      <c r="BM184" s="180"/>
      <c r="BO184" s="181"/>
      <c r="BP184" s="181"/>
      <c r="BQ184" s="229"/>
      <c r="BR184"/>
      <c r="BS184" s="29" t="e">
        <f t="shared" si="241"/>
        <v>#DIV/0!</v>
      </c>
    </row>
    <row r="185" spans="1:71" s="176" customFormat="1" x14ac:dyDescent="0.3">
      <c r="A185" s="124">
        <f t="shared" si="271"/>
        <v>2019</v>
      </c>
      <c r="B185" s="121">
        <f t="shared" si="272"/>
        <v>10</v>
      </c>
      <c r="C185" s="110"/>
      <c r="D185" s="110"/>
      <c r="L185" s="190"/>
      <c r="O185" s="253">
        <v>1311589.0344399679</v>
      </c>
      <c r="P185" s="178"/>
      <c r="R185" s="124">
        <f t="shared" si="273"/>
        <v>2019</v>
      </c>
      <c r="S185" s="121">
        <f t="shared" si="274"/>
        <v>10</v>
      </c>
      <c r="AF185" s="190"/>
      <c r="AI185" s="252">
        <v>2419752.1807832052</v>
      </c>
      <c r="AJ185" s="178"/>
      <c r="AL185" s="124">
        <f t="shared" si="275"/>
        <v>2019</v>
      </c>
      <c r="AM185" s="121">
        <f t="shared" si="276"/>
        <v>10</v>
      </c>
      <c r="AZ185" s="189"/>
      <c r="BC185" s="256">
        <v>577680.05092445284</v>
      </c>
      <c r="BF185" s="251">
        <v>14608.238142256199</v>
      </c>
      <c r="BG185" s="190"/>
      <c r="BJ185" s="257">
        <v>4021728.2992281206</v>
      </c>
      <c r="BK185" s="185">
        <f t="shared" si="277"/>
        <v>0</v>
      </c>
      <c r="BL185" s="153"/>
      <c r="BM185" s="180"/>
      <c r="BO185" s="181"/>
      <c r="BP185" s="181"/>
      <c r="BQ185" s="229"/>
      <c r="BR185"/>
      <c r="BS185" s="29" t="e">
        <f t="shared" si="241"/>
        <v>#DIV/0!</v>
      </c>
    </row>
    <row r="186" spans="1:71" s="176" customFormat="1" x14ac:dyDescent="0.3">
      <c r="A186" s="124">
        <f t="shared" si="271"/>
        <v>2019</v>
      </c>
      <c r="B186" s="121">
        <f t="shared" si="272"/>
        <v>11</v>
      </c>
      <c r="C186" s="110"/>
      <c r="D186" s="110"/>
      <c r="L186" s="190"/>
      <c r="O186" s="253">
        <v>1241906.5848979929</v>
      </c>
      <c r="P186" s="178"/>
      <c r="R186" s="124">
        <f t="shared" si="273"/>
        <v>2019</v>
      </c>
      <c r="S186" s="121">
        <f t="shared" si="274"/>
        <v>11</v>
      </c>
      <c r="AF186" s="190"/>
      <c r="AI186" s="252">
        <v>2223909.4692144641</v>
      </c>
      <c r="AJ186" s="178"/>
      <c r="AL186" s="124">
        <f t="shared" si="275"/>
        <v>2019</v>
      </c>
      <c r="AM186" s="121">
        <f t="shared" si="276"/>
        <v>11</v>
      </c>
      <c r="AZ186" s="189"/>
      <c r="BC186" s="256">
        <v>523670.85840650654</v>
      </c>
      <c r="BF186" s="251">
        <v>14646.2225828223</v>
      </c>
      <c r="BG186" s="190"/>
      <c r="BJ186" s="257">
        <v>3707076.7295545409</v>
      </c>
      <c r="BK186" s="185">
        <f t="shared" si="277"/>
        <v>0</v>
      </c>
      <c r="BL186" s="153"/>
      <c r="BM186" s="180"/>
      <c r="BO186" s="181"/>
      <c r="BP186" s="181"/>
      <c r="BQ186" s="229"/>
      <c r="BR186"/>
      <c r="BS186" s="29" t="e">
        <f t="shared" si="241"/>
        <v>#DIV/0!</v>
      </c>
    </row>
    <row r="187" spans="1:71" s="176" customFormat="1" x14ac:dyDescent="0.3">
      <c r="A187" s="124">
        <f t="shared" si="271"/>
        <v>2019</v>
      </c>
      <c r="B187" s="121">
        <f t="shared" si="272"/>
        <v>12</v>
      </c>
      <c r="C187" s="110"/>
      <c r="D187" s="110"/>
      <c r="L187" s="190"/>
      <c r="O187" s="253">
        <v>1229164.7639130466</v>
      </c>
      <c r="P187" s="178"/>
      <c r="R187" s="124">
        <f t="shared" si="273"/>
        <v>2019</v>
      </c>
      <c r="S187" s="121">
        <f t="shared" si="274"/>
        <v>12</v>
      </c>
      <c r="AF187" s="190"/>
      <c r="AI187" s="252">
        <v>2078890.5294904055</v>
      </c>
      <c r="AJ187" s="178"/>
      <c r="AL187" s="124">
        <f t="shared" si="275"/>
        <v>2019</v>
      </c>
      <c r="AM187" s="121">
        <f t="shared" si="276"/>
        <v>12</v>
      </c>
      <c r="AZ187" s="189"/>
      <c r="BC187" s="256">
        <v>492042.94167669147</v>
      </c>
      <c r="BF187" s="251">
        <v>14616.608845259299</v>
      </c>
      <c r="BG187" s="190"/>
      <c r="BJ187" s="257">
        <v>3770409.5745052709</v>
      </c>
      <c r="BK187" s="185">
        <f t="shared" si="277"/>
        <v>0</v>
      </c>
      <c r="BL187" s="153"/>
      <c r="BM187" s="180"/>
      <c r="BO187" s="181"/>
      <c r="BP187" s="181"/>
      <c r="BQ187" s="229"/>
      <c r="BR187"/>
      <c r="BS187" s="29" t="e">
        <f t="shared" si="241"/>
        <v>#DIV/0!</v>
      </c>
    </row>
    <row r="188" spans="1:71" s="176" customFormat="1" x14ac:dyDescent="0.3">
      <c r="A188" s="124">
        <f t="shared" si="271"/>
        <v>2020</v>
      </c>
      <c r="B188" s="121">
        <f t="shared" si="272"/>
        <v>1</v>
      </c>
      <c r="C188" s="110"/>
      <c r="D188" s="110"/>
      <c r="L188" s="190"/>
      <c r="O188" s="253">
        <v>1156539.237654232</v>
      </c>
      <c r="P188" s="178"/>
      <c r="R188" s="124">
        <f t="shared" si="273"/>
        <v>2020</v>
      </c>
      <c r="S188" s="121">
        <f t="shared" si="274"/>
        <v>1</v>
      </c>
      <c r="AF188" s="190"/>
      <c r="AI188" s="252">
        <v>2048632.7429061464</v>
      </c>
      <c r="AJ188" s="178"/>
      <c r="AL188" s="124">
        <f t="shared" si="275"/>
        <v>2020</v>
      </c>
      <c r="AM188" s="121">
        <f t="shared" si="276"/>
        <v>1</v>
      </c>
      <c r="AZ188" s="189"/>
      <c r="BC188" s="256">
        <v>484865.11791263247</v>
      </c>
      <c r="BF188" s="251">
        <v>14653.7484050849</v>
      </c>
      <c r="BG188" s="190"/>
      <c r="BJ188" s="257">
        <v>3855770.8496015971</v>
      </c>
      <c r="BK188" s="185">
        <f t="shared" si="277"/>
        <v>0</v>
      </c>
      <c r="BL188" s="153"/>
      <c r="BM188" s="180"/>
      <c r="BO188" s="181"/>
      <c r="BP188" s="181"/>
      <c r="BQ188" s="229"/>
      <c r="BR188"/>
      <c r="BS188" s="29" t="e">
        <f t="shared" si="241"/>
        <v>#DIV/0!</v>
      </c>
    </row>
    <row r="189" spans="1:71" s="176" customFormat="1" x14ac:dyDescent="0.3">
      <c r="A189" s="124">
        <f t="shared" si="271"/>
        <v>2020</v>
      </c>
      <c r="B189" s="121">
        <f t="shared" si="272"/>
        <v>2</v>
      </c>
      <c r="C189" s="110"/>
      <c r="D189" s="110"/>
      <c r="L189" s="190"/>
      <c r="O189" s="253">
        <v>1151635.1906987927</v>
      </c>
      <c r="P189" s="178"/>
      <c r="R189" s="124">
        <f t="shared" si="273"/>
        <v>2020</v>
      </c>
      <c r="S189" s="121">
        <f t="shared" si="274"/>
        <v>2</v>
      </c>
      <c r="AF189" s="190"/>
      <c r="AI189" s="252">
        <v>2020115.9599799847</v>
      </c>
      <c r="AJ189" s="178"/>
      <c r="AL189" s="124">
        <f t="shared" si="275"/>
        <v>2020</v>
      </c>
      <c r="AM189" s="121">
        <f t="shared" si="276"/>
        <v>2</v>
      </c>
      <c r="AZ189" s="189"/>
      <c r="BC189" s="256">
        <v>479334.86478676082</v>
      </c>
      <c r="BF189" s="251">
        <v>14624.7933602959</v>
      </c>
      <c r="BG189" s="190"/>
      <c r="BJ189" s="257">
        <v>3478885.0710683139</v>
      </c>
      <c r="BK189" s="185">
        <f t="shared" si="277"/>
        <v>0</v>
      </c>
      <c r="BL189" s="153"/>
      <c r="BM189" s="180"/>
      <c r="BO189" s="181"/>
      <c r="BP189" s="181"/>
      <c r="BQ189" s="229"/>
      <c r="BR189"/>
      <c r="BS189" s="29" t="e">
        <f t="shared" si="241"/>
        <v>#DIV/0!</v>
      </c>
    </row>
    <row r="190" spans="1:71" s="176" customFormat="1" x14ac:dyDescent="0.3">
      <c r="A190" s="124">
        <f t="shared" si="271"/>
        <v>2020</v>
      </c>
      <c r="B190" s="121">
        <f t="shared" si="272"/>
        <v>3</v>
      </c>
      <c r="C190" s="110"/>
      <c r="D190" s="110"/>
      <c r="L190" s="190"/>
      <c r="O190" s="253">
        <v>1164248.3226495797</v>
      </c>
      <c r="P190" s="178"/>
      <c r="R190" s="124">
        <f t="shared" si="273"/>
        <v>2020</v>
      </c>
      <c r="S190" s="121">
        <f t="shared" si="274"/>
        <v>3</v>
      </c>
      <c r="AF190" s="190"/>
      <c r="AI190" s="252">
        <v>2067282.8656796454</v>
      </c>
      <c r="AJ190" s="178"/>
      <c r="AL190" s="124">
        <f t="shared" si="275"/>
        <v>2020</v>
      </c>
      <c r="AM190" s="121">
        <f t="shared" si="276"/>
        <v>3</v>
      </c>
      <c r="AZ190" s="189"/>
      <c r="BC190" s="256">
        <v>488613.9163779454</v>
      </c>
      <c r="BF190" s="251">
        <v>14661.1068319036</v>
      </c>
      <c r="BG190" s="190"/>
      <c r="BJ190" s="257">
        <v>3562686.4483271893</v>
      </c>
      <c r="BK190" s="185">
        <f t="shared" si="277"/>
        <v>0</v>
      </c>
      <c r="BL190" s="153"/>
      <c r="BM190" s="180"/>
      <c r="BO190" s="181"/>
      <c r="BP190" s="181"/>
      <c r="BQ190" s="229"/>
      <c r="BR190"/>
      <c r="BS190" s="29" t="e">
        <f t="shared" si="241"/>
        <v>#DIV/0!</v>
      </c>
    </row>
    <row r="191" spans="1:71" s="176" customFormat="1" x14ac:dyDescent="0.3">
      <c r="A191" s="124">
        <f t="shared" si="271"/>
        <v>2020</v>
      </c>
      <c r="B191" s="121">
        <f t="shared" si="272"/>
        <v>4</v>
      </c>
      <c r="C191" s="110"/>
      <c r="D191" s="110"/>
      <c r="L191" s="190"/>
      <c r="O191" s="253">
        <v>1193373.1095302387</v>
      </c>
      <c r="P191" s="178"/>
      <c r="R191" s="124">
        <f t="shared" si="273"/>
        <v>2020</v>
      </c>
      <c r="S191" s="121">
        <f t="shared" si="274"/>
        <v>4</v>
      </c>
      <c r="AF191" s="190"/>
      <c r="AI191" s="252">
        <v>2157267.5542929466</v>
      </c>
      <c r="AJ191" s="178"/>
      <c r="AL191" s="124">
        <f t="shared" si="275"/>
        <v>2020</v>
      </c>
      <c r="AM191" s="121">
        <f t="shared" si="276"/>
        <v>4</v>
      </c>
      <c r="AZ191" s="189"/>
      <c r="BC191" s="256">
        <v>508903.89955710684</v>
      </c>
      <c r="BF191" s="251">
        <v>14632.795828709501</v>
      </c>
      <c r="BG191" s="190"/>
      <c r="BJ191" s="257">
        <v>3620438.1660665236</v>
      </c>
      <c r="BK191" s="185">
        <f t="shared" si="277"/>
        <v>0</v>
      </c>
      <c r="BL191" s="153"/>
      <c r="BM191" s="180"/>
      <c r="BO191" s="181"/>
      <c r="BP191" s="181"/>
      <c r="BQ191" s="229"/>
      <c r="BR191"/>
      <c r="BS191" s="29" t="e">
        <f t="shared" si="241"/>
        <v>#DIV/0!</v>
      </c>
    </row>
    <row r="192" spans="1:71" s="176" customFormat="1" x14ac:dyDescent="0.3">
      <c r="A192" s="124">
        <f t="shared" si="271"/>
        <v>2020</v>
      </c>
      <c r="B192" s="121">
        <f t="shared" si="272"/>
        <v>5</v>
      </c>
      <c r="C192" s="110"/>
      <c r="D192" s="110"/>
      <c r="L192" s="190"/>
      <c r="O192" s="253">
        <v>1241526.4040231847</v>
      </c>
      <c r="P192" s="178"/>
      <c r="R192" s="124">
        <f t="shared" si="273"/>
        <v>2020</v>
      </c>
      <c r="S192" s="121">
        <f t="shared" si="274"/>
        <v>5</v>
      </c>
      <c r="AF192" s="190"/>
      <c r="AI192" s="252">
        <v>2298697.2908963761</v>
      </c>
      <c r="AJ192" s="178"/>
      <c r="AL192" s="124">
        <f t="shared" si="275"/>
        <v>2020</v>
      </c>
      <c r="AM192" s="121">
        <f t="shared" si="276"/>
        <v>5</v>
      </c>
      <c r="AZ192" s="189"/>
      <c r="BC192" s="256">
        <v>548739.98946860537</v>
      </c>
      <c r="BF192" s="251">
        <v>14668.3015866237</v>
      </c>
      <c r="BG192" s="190"/>
      <c r="BJ192" s="257">
        <v>3972734.5177265941</v>
      </c>
      <c r="BK192" s="185">
        <f t="shared" si="277"/>
        <v>0</v>
      </c>
      <c r="BL192" s="153"/>
      <c r="BM192" s="180"/>
      <c r="BO192" s="181"/>
      <c r="BP192" s="181"/>
      <c r="BQ192" s="229"/>
      <c r="BR192"/>
      <c r="BS192" s="29" t="e">
        <f t="shared" si="241"/>
        <v>#DIV/0!</v>
      </c>
    </row>
    <row r="193" spans="1:71" s="176" customFormat="1" x14ac:dyDescent="0.3">
      <c r="A193" s="124">
        <f t="shared" si="271"/>
        <v>2020</v>
      </c>
      <c r="B193" s="121">
        <f t="shared" si="272"/>
        <v>6</v>
      </c>
      <c r="C193" s="110"/>
      <c r="D193" s="110"/>
      <c r="L193" s="190"/>
      <c r="O193" s="253">
        <v>1301984.8483985441</v>
      </c>
      <c r="P193" s="178"/>
      <c r="R193" s="124">
        <f t="shared" si="273"/>
        <v>2020</v>
      </c>
      <c r="S193" s="121">
        <f t="shared" si="274"/>
        <v>6</v>
      </c>
      <c r="AF193" s="190"/>
      <c r="AI193" s="252">
        <v>2452178.4418014954</v>
      </c>
      <c r="AJ193" s="178"/>
      <c r="AL193" s="124">
        <f t="shared" si="275"/>
        <v>2020</v>
      </c>
      <c r="AM193" s="121">
        <f t="shared" si="276"/>
        <v>6</v>
      </c>
      <c r="AZ193" s="189"/>
      <c r="BC193" s="256">
        <v>591471.29113148188</v>
      </c>
      <c r="BF193" s="251">
        <v>14640.620299729</v>
      </c>
      <c r="BG193" s="190"/>
      <c r="BJ193" s="257">
        <v>4170664.4976338414</v>
      </c>
      <c r="BK193" s="185">
        <f t="shared" si="277"/>
        <v>0</v>
      </c>
      <c r="BL193" s="153"/>
      <c r="BM193" s="180"/>
      <c r="BO193" s="181"/>
      <c r="BP193" s="181"/>
      <c r="BQ193" s="229"/>
      <c r="BR193"/>
      <c r="BS193" s="29" t="e">
        <f t="shared" si="241"/>
        <v>#DIV/0!</v>
      </c>
    </row>
    <row r="194" spans="1:71" s="176" customFormat="1" x14ac:dyDescent="0.3">
      <c r="A194" s="124">
        <f t="shared" si="271"/>
        <v>2020</v>
      </c>
      <c r="B194" s="121">
        <f t="shared" si="272"/>
        <v>7</v>
      </c>
      <c r="C194" s="110"/>
      <c r="D194" s="110"/>
      <c r="L194" s="190"/>
      <c r="O194" s="253">
        <v>1347688.8248416579</v>
      </c>
      <c r="P194" s="178"/>
      <c r="R194" s="124">
        <f t="shared" si="273"/>
        <v>2020</v>
      </c>
      <c r="S194" s="121">
        <f t="shared" si="274"/>
        <v>7</v>
      </c>
      <c r="AF194" s="190"/>
      <c r="AI194" s="252">
        <v>2571990.464483819</v>
      </c>
      <c r="AJ194" s="178"/>
      <c r="AL194" s="124">
        <f t="shared" si="275"/>
        <v>2020</v>
      </c>
      <c r="AM194" s="121">
        <f t="shared" si="276"/>
        <v>7</v>
      </c>
      <c r="AZ194" s="189"/>
      <c r="BC194" s="256">
        <v>623693.53913880582</v>
      </c>
      <c r="BF194" s="251">
        <v>14675.3363097729</v>
      </c>
      <c r="BG194" s="190"/>
      <c r="BJ194" s="257">
        <v>4309722.0019475184</v>
      </c>
      <c r="BK194" s="185">
        <f t="shared" si="277"/>
        <v>0</v>
      </c>
      <c r="BL194" s="153"/>
      <c r="BM194" s="180"/>
      <c r="BO194" s="181"/>
      <c r="BP194" s="181"/>
      <c r="BQ194" s="229"/>
      <c r="BR194"/>
      <c r="BS194" s="29" t="e">
        <f t="shared" si="241"/>
        <v>#DIV/0!</v>
      </c>
    </row>
    <row r="195" spans="1:71" s="176" customFormat="1" x14ac:dyDescent="0.3">
      <c r="A195" s="124">
        <f t="shared" si="271"/>
        <v>2020</v>
      </c>
      <c r="B195" s="121">
        <f t="shared" si="272"/>
        <v>8</v>
      </c>
      <c r="C195" s="110"/>
      <c r="D195" s="110"/>
      <c r="L195" s="190"/>
      <c r="O195" s="253">
        <v>1373191.1502105966</v>
      </c>
      <c r="P195" s="178"/>
      <c r="R195" s="124">
        <f t="shared" si="273"/>
        <v>2020</v>
      </c>
      <c r="S195" s="121">
        <f t="shared" si="274"/>
        <v>8</v>
      </c>
      <c r="AF195" s="190"/>
      <c r="AI195" s="252">
        <v>2629669.7021128098</v>
      </c>
      <c r="AJ195" s="178"/>
      <c r="AL195" s="124">
        <f t="shared" si="275"/>
        <v>2020</v>
      </c>
      <c r="AM195" s="121">
        <f t="shared" si="276"/>
        <v>8</v>
      </c>
      <c r="AZ195" s="189"/>
      <c r="BC195" s="256">
        <v>637832.68464315508</v>
      </c>
      <c r="BF195" s="251">
        <v>14648.270732516799</v>
      </c>
      <c r="BG195" s="190"/>
      <c r="BJ195" s="257">
        <v>4308103.894146068</v>
      </c>
      <c r="BK195" s="185">
        <f t="shared" si="277"/>
        <v>0</v>
      </c>
      <c r="BL195" s="153"/>
      <c r="BM195" s="180"/>
      <c r="BO195" s="181"/>
      <c r="BP195" s="181"/>
      <c r="BQ195" s="229"/>
      <c r="BR195"/>
      <c r="BS195" s="29" t="e">
        <f t="shared" si="241"/>
        <v>#DIV/0!</v>
      </c>
    </row>
    <row r="196" spans="1:71" s="176" customFormat="1" x14ac:dyDescent="0.3">
      <c r="A196" s="124">
        <f t="shared" si="271"/>
        <v>2020</v>
      </c>
      <c r="B196" s="121">
        <f t="shared" si="272"/>
        <v>9</v>
      </c>
      <c r="C196" s="110"/>
      <c r="D196" s="110"/>
      <c r="L196" s="190"/>
      <c r="O196" s="253">
        <v>1363020.0789874394</v>
      </c>
      <c r="P196" s="178"/>
      <c r="R196" s="124">
        <f t="shared" si="273"/>
        <v>2020</v>
      </c>
      <c r="S196" s="121">
        <f t="shared" si="274"/>
        <v>9</v>
      </c>
      <c r="AF196" s="190"/>
      <c r="AI196" s="252">
        <v>2595825.7176028844</v>
      </c>
      <c r="AJ196" s="178"/>
      <c r="AL196" s="124">
        <f t="shared" si="275"/>
        <v>2020</v>
      </c>
      <c r="AM196" s="121">
        <f t="shared" si="276"/>
        <v>9</v>
      </c>
      <c r="AZ196" s="189"/>
      <c r="BC196" s="256">
        <v>623361.70150082884</v>
      </c>
      <c r="BF196" s="251">
        <v>14682.214560903099</v>
      </c>
      <c r="BG196" s="190"/>
      <c r="BJ196" s="257">
        <v>4259150.0636382978</v>
      </c>
      <c r="BK196" s="185">
        <f t="shared" si="277"/>
        <v>0</v>
      </c>
      <c r="BL196" s="153"/>
      <c r="BM196" s="180"/>
      <c r="BO196" s="181"/>
      <c r="BP196" s="181"/>
      <c r="BQ196" s="229"/>
      <c r="BR196"/>
      <c r="BS196" s="29" t="e">
        <f t="shared" si="241"/>
        <v>#DIV/0!</v>
      </c>
    </row>
    <row r="197" spans="1:71" s="176" customFormat="1" x14ac:dyDescent="0.3">
      <c r="A197" s="124">
        <f t="shared" si="271"/>
        <v>2020</v>
      </c>
      <c r="B197" s="121">
        <f t="shared" si="272"/>
        <v>10</v>
      </c>
      <c r="C197" s="110"/>
      <c r="D197" s="110"/>
      <c r="L197" s="190"/>
      <c r="O197" s="253">
        <v>1318025.3393323261</v>
      </c>
      <c r="P197" s="178"/>
      <c r="R197" s="124">
        <f t="shared" si="273"/>
        <v>2020</v>
      </c>
      <c r="S197" s="121">
        <f t="shared" si="274"/>
        <v>10</v>
      </c>
      <c r="AF197" s="190"/>
      <c r="AI197" s="252">
        <v>2462680.0741363727</v>
      </c>
      <c r="AJ197" s="178"/>
      <c r="AL197" s="124">
        <f t="shared" si="275"/>
        <v>2020</v>
      </c>
      <c r="AM197" s="121">
        <f t="shared" si="276"/>
        <v>10</v>
      </c>
      <c r="AZ197" s="189"/>
      <c r="BC197" s="256">
        <v>587040.3631038398</v>
      </c>
      <c r="BF197" s="251">
        <v>14655.7509981723</v>
      </c>
      <c r="BG197" s="190"/>
      <c r="BJ197" s="257">
        <v>4047344.3855151786</v>
      </c>
      <c r="BK197" s="185">
        <f t="shared" si="277"/>
        <v>0</v>
      </c>
      <c r="BL197" s="153"/>
      <c r="BM197" s="180"/>
      <c r="BO197" s="181"/>
      <c r="BP197" s="181"/>
      <c r="BQ197"/>
      <c r="BR197"/>
      <c r="BS197"/>
    </row>
    <row r="198" spans="1:71" s="176" customFormat="1" x14ac:dyDescent="0.3">
      <c r="A198" s="124">
        <f t="shared" si="271"/>
        <v>2020</v>
      </c>
      <c r="B198" s="121">
        <f t="shared" si="272"/>
        <v>11</v>
      </c>
      <c r="C198" s="110"/>
      <c r="D198" s="110"/>
      <c r="L198" s="190"/>
      <c r="O198" s="253">
        <v>1248240.6494075211</v>
      </c>
      <c r="P198" s="178"/>
      <c r="R198" s="124">
        <f t="shared" si="273"/>
        <v>2020</v>
      </c>
      <c r="S198" s="121">
        <f t="shared" si="274"/>
        <v>11</v>
      </c>
      <c r="AF198" s="190"/>
      <c r="AI198" s="252">
        <v>2264360.0664895251</v>
      </c>
      <c r="AJ198" s="178"/>
      <c r="AL198" s="124">
        <f t="shared" si="275"/>
        <v>2020</v>
      </c>
      <c r="AM198" s="121">
        <f t="shared" si="276"/>
        <v>11</v>
      </c>
      <c r="AZ198" s="189"/>
      <c r="BC198" s="256">
        <v>532481.79819332203</v>
      </c>
      <c r="BF198" s="251">
        <v>14688.939820391901</v>
      </c>
      <c r="BG198" s="190"/>
      <c r="BJ198" s="257">
        <v>3733570.5989146656</v>
      </c>
      <c r="BK198" s="185">
        <f t="shared" si="277"/>
        <v>0</v>
      </c>
      <c r="BL198" s="153"/>
      <c r="BM198" s="180"/>
      <c r="BO198" s="181"/>
      <c r="BP198" s="181"/>
      <c r="BQ198"/>
      <c r="BR198"/>
      <c r="BS198"/>
    </row>
    <row r="199" spans="1:71" s="176" customFormat="1" x14ac:dyDescent="0.3">
      <c r="A199" s="124">
        <f t="shared" si="271"/>
        <v>2020</v>
      </c>
      <c r="B199" s="121">
        <f t="shared" si="272"/>
        <v>12</v>
      </c>
      <c r="C199" s="110"/>
      <c r="D199" s="110"/>
      <c r="L199" s="190"/>
      <c r="O199" s="253">
        <v>1235446.5775885507</v>
      </c>
      <c r="P199" s="178"/>
      <c r="R199" s="124">
        <f t="shared" si="273"/>
        <v>2020</v>
      </c>
      <c r="S199" s="121">
        <f t="shared" si="274"/>
        <v>12</v>
      </c>
      <c r="AF199" s="190"/>
      <c r="AI199" s="252">
        <v>2115983.2172058625</v>
      </c>
      <c r="AJ199" s="178"/>
      <c r="AL199" s="124">
        <f t="shared" si="275"/>
        <v>2020</v>
      </c>
      <c r="AM199" s="121">
        <f t="shared" si="276"/>
        <v>12</v>
      </c>
      <c r="AZ199" s="189"/>
      <c r="BC199" s="256">
        <v>500486.33254240284</v>
      </c>
      <c r="BF199" s="251">
        <v>14663.064881691</v>
      </c>
      <c r="BG199" s="190"/>
      <c r="BJ199" s="257">
        <v>3800061.8917296254</v>
      </c>
      <c r="BK199" s="185">
        <f t="shared" si="277"/>
        <v>0</v>
      </c>
      <c r="BL199" s="153"/>
      <c r="BM199" s="180"/>
      <c r="BO199" s="181"/>
      <c r="BP199" s="181"/>
      <c r="BQ199"/>
      <c r="BR199"/>
      <c r="BS199"/>
    </row>
    <row r="200" spans="1:71" s="46" customFormat="1" x14ac:dyDescent="0.3">
      <c r="A200" s="124"/>
      <c r="B200" s="121"/>
      <c r="C200" s="110"/>
      <c r="D200" s="110"/>
      <c r="O200" s="260" t="s">
        <v>106</v>
      </c>
      <c r="AI200" s="260" t="s">
        <v>106</v>
      </c>
      <c r="BC200" s="260" t="s">
        <v>106</v>
      </c>
      <c r="BJ200" s="260" t="s">
        <v>106</v>
      </c>
      <c r="BL200" s="119"/>
      <c r="BM200" s="125"/>
      <c r="BO200" s="126"/>
      <c r="BP200" s="126"/>
      <c r="BQ200"/>
      <c r="BR200"/>
      <c r="BS200"/>
    </row>
    <row r="201" spans="1:71" customFormat="1" x14ac:dyDescent="0.3">
      <c r="O201" s="27">
        <f>SUM(O20:O139)-SUM(O203:O212)</f>
        <v>0</v>
      </c>
      <c r="AI201" s="27">
        <f>SUM(AI20:AI139)-SUM(AI203:AI212)</f>
        <v>0</v>
      </c>
      <c r="BC201" s="27">
        <f>SUM(BC20:BC139)-SUM(BC203:BC212)</f>
        <v>0</v>
      </c>
      <c r="BJ201" s="27">
        <f>SUM(BJ20:BJ139)-SUM(BJ203:BJ212)</f>
        <v>0</v>
      </c>
      <c r="BL201" s="119"/>
      <c r="BM201" s="131"/>
      <c r="BO201" s="132"/>
      <c r="BP201" s="132"/>
    </row>
    <row r="202" spans="1:71" customFormat="1" x14ac:dyDescent="0.3">
      <c r="BL202" s="119"/>
      <c r="BM202" s="131"/>
      <c r="BO202" s="132"/>
      <c r="BP202" s="132"/>
    </row>
    <row r="203" spans="1:71" customFormat="1" x14ac:dyDescent="0.3">
      <c r="A203" s="277">
        <v>2006</v>
      </c>
      <c r="O203" s="27">
        <f>SUM(O20:O31)</f>
        <v>14620609.055909935</v>
      </c>
      <c r="AI203" s="27">
        <f>SUM(AI20:AI31)</f>
        <v>23859711.713406287</v>
      </c>
      <c r="BC203" s="27">
        <f>SUM(BC20:BC31)</f>
        <v>6075740.775387845</v>
      </c>
      <c r="BJ203" s="27">
        <f>SUM(BJ20:BJ31)</f>
        <v>44712365.505704075</v>
      </c>
      <c r="BO203" s="132"/>
      <c r="BP203" s="132"/>
    </row>
    <row r="204" spans="1:71" customFormat="1" x14ac:dyDescent="0.3">
      <c r="A204" s="277">
        <v>2007</v>
      </c>
      <c r="O204" s="27">
        <f>SUM(O32:O43)</f>
        <v>14954007.495131243</v>
      </c>
      <c r="AI204" s="27">
        <f>SUM(AI32:AI43)</f>
        <v>24561442.561025683</v>
      </c>
      <c r="BC204" s="27">
        <f>SUM(BC32:BC43)</f>
        <v>6106390.5273015974</v>
      </c>
      <c r="BJ204" s="27">
        <f>SUM(BJ32:BJ43)</f>
        <v>45785416.886458524</v>
      </c>
      <c r="BO204" s="132"/>
      <c r="BP204" s="132"/>
    </row>
    <row r="205" spans="1:71" customFormat="1" x14ac:dyDescent="0.3">
      <c r="A205" s="277">
        <v>2008</v>
      </c>
      <c r="O205" s="27">
        <f>SUM(O44:O55)</f>
        <v>14918675.466305371</v>
      </c>
      <c r="AI205" s="27">
        <f>SUM(AI44:AI55)</f>
        <v>24638311.554454435</v>
      </c>
      <c r="BC205" s="27">
        <f>SUM(BC44:BC55)</f>
        <v>5838177.0472321706</v>
      </c>
      <c r="BJ205" s="27">
        <f>SUM(BJ44:BJ55)</f>
        <v>45563409.196991965</v>
      </c>
      <c r="BO205" s="132"/>
      <c r="BP205" s="132"/>
    </row>
    <row r="206" spans="1:71" customFormat="1" x14ac:dyDescent="0.3">
      <c r="A206" s="277">
        <v>2009</v>
      </c>
      <c r="O206" s="27">
        <f>SUM(O56:O67)</f>
        <v>14656665.982771516</v>
      </c>
      <c r="AI206" s="27">
        <f>SUM(AI56:AI67)</f>
        <v>24167775.09221682</v>
      </c>
      <c r="BC206" s="27">
        <f>SUM(BC56:BC67)</f>
        <v>5600193.0195899289</v>
      </c>
      <c r="BJ206" s="27">
        <f>SUM(BJ56:BJ67)</f>
        <v>44592022.540578268</v>
      </c>
      <c r="BO206" s="132"/>
      <c r="BP206" s="132"/>
    </row>
    <row r="207" spans="1:71" customFormat="1" x14ac:dyDescent="0.3">
      <c r="A207" s="277">
        <v>2010</v>
      </c>
      <c r="O207" s="27">
        <f>SUM(O68:O79)</f>
        <v>14557577.218298286</v>
      </c>
      <c r="AI207" s="27">
        <f>SUM(AI68:AI79)</f>
        <v>24032080.319634266</v>
      </c>
      <c r="BC207" s="27">
        <f>SUM(BC68:BC79)</f>
        <v>5445435.0641813092</v>
      </c>
      <c r="BJ207" s="27">
        <f>SUM(BJ68:BJ79)</f>
        <v>44202186.225113869</v>
      </c>
      <c r="BO207" s="132"/>
      <c r="BP207" s="132"/>
    </row>
    <row r="208" spans="1:71" customFormat="1" x14ac:dyDescent="0.3">
      <c r="A208" s="277">
        <v>2011</v>
      </c>
      <c r="O208" s="27">
        <f>SUM(O80:O91)</f>
        <v>14790837.5858257</v>
      </c>
      <c r="AI208" s="27">
        <f>SUM(AI80:AI91)</f>
        <v>23991006.323816191</v>
      </c>
      <c r="BC208" s="27">
        <f>SUM(BC80:BC91)</f>
        <v>5598635.6967815366</v>
      </c>
      <c r="BJ208" s="27">
        <f>SUM(BJ80:BJ91)</f>
        <v>44547489.925423443</v>
      </c>
      <c r="BO208" s="132"/>
      <c r="BP208" s="132"/>
    </row>
    <row r="209" spans="1:68" customFormat="1" x14ac:dyDescent="0.3">
      <c r="A209" s="277">
        <v>2012</v>
      </c>
      <c r="O209" s="27">
        <f>SUM(O92:O103)</f>
        <v>14789334.752533123</v>
      </c>
      <c r="AI209" s="27">
        <f>SUM(AI92:AI103)</f>
        <v>24536431.955178652</v>
      </c>
      <c r="BC209" s="27">
        <f>SUM(BC92:BC103)</f>
        <v>5787606.8130448321</v>
      </c>
      <c r="BJ209" s="27">
        <f>SUM(BJ92:BJ103)</f>
        <v>45280554.981756605</v>
      </c>
      <c r="BO209" s="132"/>
      <c r="BP209" s="132"/>
    </row>
    <row r="210" spans="1:68" customFormat="1" x14ac:dyDescent="0.3">
      <c r="A210" s="277">
        <v>2013</v>
      </c>
      <c r="O210" s="27">
        <f>SUM(O104:O115)</f>
        <v>14605400.782940764</v>
      </c>
      <c r="AI210" s="27">
        <f>SUM(AI104:AI115)</f>
        <v>24727544.918754671</v>
      </c>
      <c r="BC210" s="27">
        <f>SUM(BC104:BC115)</f>
        <v>5817317.2812633161</v>
      </c>
      <c r="BJ210" s="27">
        <f>SUM(BJ104:BJ115)</f>
        <v>45318351.608958751</v>
      </c>
      <c r="BO210" s="132"/>
      <c r="BP210" s="132"/>
    </row>
    <row r="211" spans="1:68" customFormat="1" x14ac:dyDescent="0.3">
      <c r="A211" s="277">
        <v>2014</v>
      </c>
      <c r="O211" s="27">
        <f>SUM(O116:O127)</f>
        <v>14564377.88763017</v>
      </c>
      <c r="AI211" s="27">
        <f>SUM(AI116:AI127)</f>
        <v>25011063.719158441</v>
      </c>
      <c r="BC211" s="27">
        <f>SUM(BC116:BC127)</f>
        <v>5913666.9542154185</v>
      </c>
      <c r="BJ211" s="27">
        <f>SUM(BJ116:BJ127)</f>
        <v>45658797.515004031</v>
      </c>
      <c r="BO211" s="132"/>
      <c r="BP211" s="132"/>
    </row>
    <row r="212" spans="1:68" customFormat="1" x14ac:dyDescent="0.3">
      <c r="A212" s="277">
        <v>2015</v>
      </c>
      <c r="O212" s="27">
        <f>SUM(O128:O139)</f>
        <v>14677064.032665625</v>
      </c>
      <c r="AI212" s="27">
        <f>SUM(AI128:AI139)</f>
        <v>25561335.899399031</v>
      </c>
      <c r="BC212" s="27">
        <f>SUM(BC128:BC139)</f>
        <v>6039201.3397475574</v>
      </c>
      <c r="BJ212" s="27">
        <f>SUM(BJ128:BJ139)</f>
        <v>46449669.965812206</v>
      </c>
      <c r="BO212" s="132"/>
      <c r="BP212" s="132"/>
    </row>
    <row r="213" spans="1:68" customFormat="1" x14ac:dyDescent="0.3">
      <c r="BO213" s="132"/>
      <c r="BP213" s="132"/>
    </row>
    <row r="214" spans="1:68" customFormat="1" x14ac:dyDescent="0.3">
      <c r="BO214" s="132"/>
      <c r="BP214" s="132"/>
    </row>
    <row r="215" spans="1:68" customFormat="1" x14ac:dyDescent="0.3">
      <c r="BO215" s="132"/>
      <c r="BP215" s="132"/>
    </row>
    <row r="216" spans="1:68" customFormat="1" x14ac:dyDescent="0.3">
      <c r="BO216" s="132"/>
      <c r="BP216" s="132"/>
    </row>
    <row r="217" spans="1:68" customFormat="1" x14ac:dyDescent="0.3">
      <c r="BO217" s="132"/>
      <c r="BP217" s="132"/>
    </row>
    <row r="218" spans="1:68" customFormat="1" x14ac:dyDescent="0.3">
      <c r="BO218" s="132"/>
      <c r="BP218" s="132"/>
    </row>
    <row r="219" spans="1:68" customFormat="1" x14ac:dyDescent="0.3">
      <c r="BO219" s="132"/>
      <c r="BP219" s="132"/>
    </row>
    <row r="220" spans="1:68" customFormat="1" x14ac:dyDescent="0.3">
      <c r="BO220" s="132"/>
      <c r="BP220" s="132"/>
    </row>
    <row r="221" spans="1:68" customFormat="1" x14ac:dyDescent="0.3">
      <c r="BO221" s="132"/>
      <c r="BP221" s="132"/>
    </row>
    <row r="222" spans="1:68" customFormat="1" x14ac:dyDescent="0.3">
      <c r="BO222" s="132"/>
      <c r="BP222" s="132"/>
    </row>
    <row r="223" spans="1:68" customFormat="1" x14ac:dyDescent="0.3">
      <c r="BO223" s="132"/>
      <c r="BP223" s="132"/>
    </row>
    <row r="224" spans="1:68" customFormat="1" x14ac:dyDescent="0.3">
      <c r="BO224" s="132"/>
      <c r="BP224" s="132"/>
    </row>
    <row r="225" spans="67:68" customFormat="1" x14ac:dyDescent="0.3">
      <c r="BO225" s="132"/>
      <c r="BP225" s="132"/>
    </row>
    <row r="226" spans="67:68" customFormat="1" x14ac:dyDescent="0.3">
      <c r="BO226" s="132"/>
      <c r="BP226" s="132"/>
    </row>
    <row r="227" spans="67:68" customFormat="1" x14ac:dyDescent="0.3">
      <c r="BO227" s="132"/>
      <c r="BP227" s="132"/>
    </row>
    <row r="228" spans="67:68" customFormat="1" x14ac:dyDescent="0.3">
      <c r="BO228" s="132"/>
      <c r="BP228" s="132"/>
    </row>
    <row r="229" spans="67:68" customFormat="1" x14ac:dyDescent="0.3">
      <c r="BO229" s="132"/>
      <c r="BP229" s="132"/>
    </row>
    <row r="230" spans="67:68" customFormat="1" x14ac:dyDescent="0.3">
      <c r="BO230" s="132"/>
      <c r="BP230" s="132"/>
    </row>
    <row r="231" spans="67:68" customFormat="1" x14ac:dyDescent="0.3">
      <c r="BO231" s="132"/>
      <c r="BP231" s="132"/>
    </row>
    <row r="232" spans="67:68" customFormat="1" x14ac:dyDescent="0.3">
      <c r="BO232" s="132"/>
      <c r="BP232" s="132"/>
    </row>
    <row r="233" spans="67:68" customFormat="1" x14ac:dyDescent="0.3">
      <c r="BO233" s="132"/>
      <c r="BP233" s="132"/>
    </row>
    <row r="234" spans="67:68" customFormat="1" x14ac:dyDescent="0.3">
      <c r="BO234" s="132"/>
      <c r="BP234" s="132"/>
    </row>
    <row r="235" spans="67:68" customFormat="1" x14ac:dyDescent="0.3">
      <c r="BO235" s="132"/>
      <c r="BP235" s="132"/>
    </row>
    <row r="236" spans="67:68" customFormat="1" x14ac:dyDescent="0.3">
      <c r="BO236" s="132"/>
      <c r="BP236" s="132"/>
    </row>
    <row r="237" spans="67:68" customFormat="1" x14ac:dyDescent="0.3">
      <c r="BO237" s="132"/>
      <c r="BP237" s="132"/>
    </row>
    <row r="238" spans="67:68" customFormat="1" x14ac:dyDescent="0.3">
      <c r="BO238" s="132"/>
      <c r="BP238" s="132"/>
    </row>
    <row r="239" spans="67:68" customFormat="1" x14ac:dyDescent="0.3">
      <c r="BO239" s="132"/>
      <c r="BP239" s="132"/>
    </row>
    <row r="240" spans="67:68" customFormat="1" x14ac:dyDescent="0.3">
      <c r="BO240" s="132"/>
      <c r="BP240" s="132"/>
    </row>
    <row r="241" spans="67:68" customFormat="1" x14ac:dyDescent="0.3">
      <c r="BO241" s="132"/>
      <c r="BP241" s="132"/>
    </row>
    <row r="242" spans="67:68" customFormat="1" x14ac:dyDescent="0.3">
      <c r="BO242" s="132"/>
      <c r="BP242" s="132"/>
    </row>
    <row r="243" spans="67:68" customFormat="1" x14ac:dyDescent="0.3">
      <c r="BO243" s="132"/>
      <c r="BP243" s="132"/>
    </row>
    <row r="244" spans="67:68" customFormat="1" x14ac:dyDescent="0.3">
      <c r="BO244" s="132"/>
      <c r="BP244" s="132"/>
    </row>
    <row r="245" spans="67:68" customFormat="1" x14ac:dyDescent="0.3">
      <c r="BO245" s="132"/>
      <c r="BP245" s="132"/>
    </row>
    <row r="246" spans="67:68" customFormat="1" x14ac:dyDescent="0.3">
      <c r="BO246" s="132"/>
      <c r="BP246" s="132"/>
    </row>
    <row r="247" spans="67:68" customFormat="1" x14ac:dyDescent="0.3">
      <c r="BO247" s="132"/>
      <c r="BP247" s="132"/>
    </row>
    <row r="248" spans="67:68" customFormat="1" x14ac:dyDescent="0.3">
      <c r="BO248" s="132"/>
      <c r="BP248" s="132"/>
    </row>
    <row r="249" spans="67:68" customFormat="1" x14ac:dyDescent="0.3">
      <c r="BO249" s="132"/>
      <c r="BP249" s="132"/>
    </row>
    <row r="250" spans="67:68" customFormat="1" x14ac:dyDescent="0.3">
      <c r="BO250" s="132"/>
      <c r="BP250" s="132"/>
    </row>
    <row r="251" spans="67:68" customFormat="1" x14ac:dyDescent="0.3">
      <c r="BO251" s="132"/>
      <c r="BP251" s="132"/>
    </row>
    <row r="252" spans="67:68" customFormat="1" x14ac:dyDescent="0.3">
      <c r="BO252" s="132"/>
      <c r="BP252" s="132"/>
    </row>
    <row r="253" spans="67:68" customFormat="1" x14ac:dyDescent="0.3">
      <c r="BO253" s="132"/>
      <c r="BP253" s="132"/>
    </row>
    <row r="254" spans="67:68" customFormat="1" x14ac:dyDescent="0.3">
      <c r="BO254" s="132"/>
      <c r="BP254" s="132"/>
    </row>
    <row r="255" spans="67:68" customFormat="1" x14ac:dyDescent="0.3">
      <c r="BO255" s="132"/>
      <c r="BP255" s="132"/>
    </row>
    <row r="256" spans="67:68" customFormat="1" x14ac:dyDescent="0.3">
      <c r="BO256" s="132"/>
      <c r="BP256" s="132"/>
    </row>
    <row r="257" spans="67:68" customFormat="1" x14ac:dyDescent="0.3">
      <c r="BO257" s="132"/>
      <c r="BP257" s="132"/>
    </row>
    <row r="258" spans="67:68" customFormat="1" x14ac:dyDescent="0.3">
      <c r="BO258" s="132"/>
      <c r="BP258" s="132"/>
    </row>
    <row r="259" spans="67:68" customFormat="1" x14ac:dyDescent="0.3">
      <c r="BO259" s="132"/>
      <c r="BP259" s="132"/>
    </row>
    <row r="260" spans="67:68" customFormat="1" x14ac:dyDescent="0.3">
      <c r="BO260" s="132"/>
      <c r="BP260" s="132"/>
    </row>
    <row r="261" spans="67:68" customFormat="1" x14ac:dyDescent="0.3">
      <c r="BO261" s="132"/>
      <c r="BP261" s="132"/>
    </row>
    <row r="262" spans="67:68" customFormat="1" x14ac:dyDescent="0.3">
      <c r="BO262" s="132"/>
      <c r="BP262" s="132"/>
    </row>
    <row r="263" spans="67:68" customFormat="1" x14ac:dyDescent="0.3">
      <c r="BO263" s="132"/>
      <c r="BP263" s="132"/>
    </row>
    <row r="264" spans="67:68" customFormat="1" x14ac:dyDescent="0.3">
      <c r="BO264" s="132"/>
      <c r="BP264" s="132"/>
    </row>
    <row r="265" spans="67:68" customFormat="1" x14ac:dyDescent="0.3">
      <c r="BO265" s="132"/>
      <c r="BP265" s="132"/>
    </row>
    <row r="266" spans="67:68" customFormat="1" x14ac:dyDescent="0.3">
      <c r="BO266" s="132"/>
      <c r="BP266" s="132"/>
    </row>
    <row r="267" spans="67:68" customFormat="1" x14ac:dyDescent="0.3">
      <c r="BO267" s="132"/>
      <c r="BP267" s="132"/>
    </row>
    <row r="268" spans="67:68" customFormat="1" x14ac:dyDescent="0.3">
      <c r="BO268" s="132"/>
      <c r="BP268" s="132"/>
    </row>
    <row r="269" spans="67:68" customFormat="1" x14ac:dyDescent="0.3">
      <c r="BO269" s="132"/>
      <c r="BP269" s="132"/>
    </row>
    <row r="270" spans="67:68" customFormat="1" x14ac:dyDescent="0.3">
      <c r="BO270" s="132"/>
      <c r="BP270" s="132"/>
    </row>
    <row r="271" spans="67:68" customFormat="1" x14ac:dyDescent="0.3">
      <c r="BO271" s="132"/>
      <c r="BP271" s="132"/>
    </row>
    <row r="272" spans="67:68" customFormat="1" x14ac:dyDescent="0.3">
      <c r="BO272" s="132"/>
      <c r="BP272" s="132"/>
    </row>
    <row r="273" spans="67:68" customFormat="1" x14ac:dyDescent="0.3">
      <c r="BO273" s="132"/>
      <c r="BP273" s="132"/>
    </row>
    <row r="274" spans="67:68" customFormat="1" x14ac:dyDescent="0.3">
      <c r="BO274" s="132"/>
      <c r="BP274" s="132"/>
    </row>
    <row r="275" spans="67:68" customFormat="1" x14ac:dyDescent="0.3">
      <c r="BO275" s="132"/>
      <c r="BP275" s="132"/>
    </row>
    <row r="276" spans="67:68" customFormat="1" x14ac:dyDescent="0.3">
      <c r="BO276" s="132"/>
      <c r="BP276" s="132"/>
    </row>
    <row r="277" spans="67:68" customFormat="1" x14ac:dyDescent="0.3">
      <c r="BO277" s="132"/>
      <c r="BP277" s="132"/>
    </row>
    <row r="278" spans="67:68" customFormat="1" x14ac:dyDescent="0.3">
      <c r="BO278" s="132"/>
      <c r="BP278" s="132"/>
    </row>
    <row r="279" spans="67:68" customFormat="1" x14ac:dyDescent="0.3">
      <c r="BO279" s="132"/>
      <c r="BP279" s="132"/>
    </row>
    <row r="280" spans="67:68" customFormat="1" x14ac:dyDescent="0.3">
      <c r="BO280" s="132"/>
      <c r="BP280" s="132"/>
    </row>
    <row r="281" spans="67:68" customFormat="1" x14ac:dyDescent="0.3">
      <c r="BO281" s="132"/>
      <c r="BP281" s="132"/>
    </row>
    <row r="282" spans="67:68" customFormat="1" x14ac:dyDescent="0.3">
      <c r="BO282" s="132"/>
      <c r="BP282" s="132"/>
    </row>
    <row r="283" spans="67:68" customFormat="1" x14ac:dyDescent="0.3">
      <c r="BO283" s="132"/>
      <c r="BP283" s="132"/>
    </row>
    <row r="284" spans="67:68" customFormat="1" x14ac:dyDescent="0.3">
      <c r="BO284" s="132"/>
      <c r="BP284" s="132"/>
    </row>
    <row r="285" spans="67:68" customFormat="1" x14ac:dyDescent="0.3">
      <c r="BO285" s="132"/>
      <c r="BP285" s="132"/>
    </row>
    <row r="286" spans="67:68" customFormat="1" x14ac:dyDescent="0.3">
      <c r="BO286" s="132"/>
      <c r="BP286" s="132"/>
    </row>
    <row r="287" spans="67:68" customFormat="1" x14ac:dyDescent="0.3">
      <c r="BO287" s="132"/>
      <c r="BP287" s="132"/>
    </row>
    <row r="288" spans="67:68" customFormat="1" x14ac:dyDescent="0.3">
      <c r="BO288" s="132"/>
      <c r="BP288" s="132"/>
    </row>
    <row r="289" spans="67:68" customFormat="1" x14ac:dyDescent="0.3">
      <c r="BO289" s="132"/>
      <c r="BP289" s="132"/>
    </row>
    <row r="290" spans="67:68" customFormat="1" x14ac:dyDescent="0.3">
      <c r="BO290" s="132"/>
      <c r="BP290" s="132"/>
    </row>
    <row r="291" spans="67:68" customFormat="1" x14ac:dyDescent="0.3">
      <c r="BO291" s="132"/>
      <c r="BP291" s="132"/>
    </row>
    <row r="292" spans="67:68" customFormat="1" x14ac:dyDescent="0.3">
      <c r="BO292" s="132"/>
      <c r="BP292" s="132"/>
    </row>
    <row r="293" spans="67:68" customFormat="1" x14ac:dyDescent="0.3">
      <c r="BO293" s="132"/>
      <c r="BP293" s="132"/>
    </row>
    <row r="294" spans="67:68" customFormat="1" x14ac:dyDescent="0.3">
      <c r="BO294" s="132"/>
      <c r="BP294" s="132"/>
    </row>
    <row r="295" spans="67:68" customFormat="1" x14ac:dyDescent="0.3">
      <c r="BO295" s="132"/>
      <c r="BP295" s="132"/>
    </row>
    <row r="296" spans="67:68" customFormat="1" x14ac:dyDescent="0.3">
      <c r="BO296" s="132"/>
      <c r="BP296" s="132"/>
    </row>
    <row r="297" spans="67:68" customFormat="1" x14ac:dyDescent="0.3">
      <c r="BO297" s="132"/>
      <c r="BP297" s="132"/>
    </row>
    <row r="298" spans="67:68" customFormat="1" x14ac:dyDescent="0.3">
      <c r="BO298" s="132"/>
      <c r="BP298" s="132"/>
    </row>
    <row r="299" spans="67:68" customFormat="1" x14ac:dyDescent="0.3">
      <c r="BO299" s="132"/>
      <c r="BP299" s="132"/>
    </row>
    <row r="300" spans="67:68" customFormat="1" x14ac:dyDescent="0.3">
      <c r="BO300" s="132"/>
      <c r="BP300" s="132"/>
    </row>
    <row r="301" spans="67:68" customFormat="1" x14ac:dyDescent="0.3">
      <c r="BO301" s="132"/>
      <c r="BP301" s="132"/>
    </row>
    <row r="302" spans="67:68" customFormat="1" x14ac:dyDescent="0.3">
      <c r="BO302" s="132"/>
      <c r="BP302" s="132"/>
    </row>
    <row r="303" spans="67:68" customFormat="1" x14ac:dyDescent="0.3">
      <c r="BO303" s="132"/>
      <c r="BP303" s="132"/>
    </row>
    <row r="304" spans="67:68" customFormat="1" x14ac:dyDescent="0.3">
      <c r="BO304" s="132"/>
      <c r="BP304" s="132"/>
    </row>
    <row r="305" spans="67:68" customFormat="1" x14ac:dyDescent="0.3">
      <c r="BO305" s="132"/>
      <c r="BP305" s="132"/>
    </row>
    <row r="306" spans="67:68" customFormat="1" x14ac:dyDescent="0.3">
      <c r="BO306" s="132"/>
      <c r="BP306" s="132"/>
    </row>
    <row r="307" spans="67:68" customFormat="1" x14ac:dyDescent="0.3">
      <c r="BO307" s="132"/>
      <c r="BP307" s="132"/>
    </row>
    <row r="308" spans="67:68" customFormat="1" x14ac:dyDescent="0.3">
      <c r="BO308" s="132"/>
      <c r="BP308" s="132"/>
    </row>
    <row r="309" spans="67:68" customFormat="1" x14ac:dyDescent="0.3">
      <c r="BO309" s="132"/>
      <c r="BP309" s="132"/>
    </row>
    <row r="310" spans="67:68" customFormat="1" x14ac:dyDescent="0.3">
      <c r="BO310" s="132"/>
      <c r="BP310" s="132"/>
    </row>
    <row r="311" spans="67:68" customFormat="1" x14ac:dyDescent="0.3">
      <c r="BO311" s="132"/>
      <c r="BP311" s="132"/>
    </row>
    <row r="312" spans="67:68" customFormat="1" x14ac:dyDescent="0.3">
      <c r="BO312" s="132"/>
      <c r="BP312" s="132"/>
    </row>
    <row r="313" spans="67:68" customFormat="1" x14ac:dyDescent="0.3">
      <c r="BO313" s="132"/>
      <c r="BP313" s="132"/>
    </row>
    <row r="314" spans="67:68" customFormat="1" x14ac:dyDescent="0.3">
      <c r="BO314" s="132"/>
      <c r="BP314" s="132"/>
    </row>
    <row r="315" spans="67:68" customFormat="1" x14ac:dyDescent="0.3">
      <c r="BO315" s="132"/>
      <c r="BP315" s="132"/>
    </row>
    <row r="316" spans="67:68" customFormat="1" x14ac:dyDescent="0.3">
      <c r="BO316" s="132"/>
      <c r="BP316" s="132"/>
    </row>
    <row r="317" spans="67:68" customFormat="1" x14ac:dyDescent="0.3">
      <c r="BO317" s="132"/>
      <c r="BP317" s="132"/>
    </row>
    <row r="318" spans="67:68" customFormat="1" x14ac:dyDescent="0.3">
      <c r="BO318" s="132"/>
      <c r="BP318" s="132"/>
    </row>
    <row r="319" spans="67:68" customFormat="1" x14ac:dyDescent="0.3">
      <c r="BO319" s="132"/>
      <c r="BP319" s="132"/>
    </row>
    <row r="320" spans="67:68" customFormat="1" x14ac:dyDescent="0.3">
      <c r="BO320" s="132"/>
      <c r="BP320" s="132"/>
    </row>
    <row r="321" spans="67:68" customFormat="1" x14ac:dyDescent="0.3">
      <c r="BO321" s="132"/>
      <c r="BP321" s="132"/>
    </row>
    <row r="322" spans="67:68" customFormat="1" x14ac:dyDescent="0.3">
      <c r="BO322" s="132"/>
      <c r="BP322" s="132"/>
    </row>
    <row r="323" spans="67:68" customFormat="1" x14ac:dyDescent="0.3">
      <c r="BO323" s="132"/>
      <c r="BP323" s="132"/>
    </row>
    <row r="324" spans="67:68" customFormat="1" x14ac:dyDescent="0.3">
      <c r="BO324" s="132"/>
      <c r="BP324" s="132"/>
    </row>
    <row r="325" spans="67:68" customFormat="1" x14ac:dyDescent="0.3">
      <c r="BO325" s="132"/>
      <c r="BP325" s="132"/>
    </row>
    <row r="326" spans="67:68" customFormat="1" x14ac:dyDescent="0.3">
      <c r="BO326" s="132"/>
      <c r="BP326" s="132"/>
    </row>
    <row r="327" spans="67:68" customFormat="1" x14ac:dyDescent="0.3">
      <c r="BO327" s="132"/>
      <c r="BP327" s="132"/>
    </row>
    <row r="328" spans="67:68" customFormat="1" x14ac:dyDescent="0.3">
      <c r="BO328" s="132"/>
      <c r="BP328" s="132"/>
    </row>
    <row r="329" spans="67:68" customFormat="1" x14ac:dyDescent="0.3">
      <c r="BO329" s="132"/>
      <c r="BP329" s="132"/>
    </row>
    <row r="330" spans="67:68" customFormat="1" x14ac:dyDescent="0.3">
      <c r="BO330" s="132"/>
      <c r="BP330" s="132"/>
    </row>
    <row r="331" spans="67:68" customFormat="1" x14ac:dyDescent="0.3">
      <c r="BO331" s="132"/>
      <c r="BP331" s="132"/>
    </row>
    <row r="332" spans="67:68" customFormat="1" x14ac:dyDescent="0.3">
      <c r="BO332" s="132"/>
      <c r="BP332" s="132"/>
    </row>
    <row r="333" spans="67:68" customFormat="1" x14ac:dyDescent="0.3">
      <c r="BO333" s="132"/>
      <c r="BP333" s="132"/>
    </row>
    <row r="334" spans="67:68" customFormat="1" x14ac:dyDescent="0.3">
      <c r="BO334" s="132"/>
      <c r="BP334" s="132"/>
    </row>
    <row r="335" spans="67:68" customFormat="1" x14ac:dyDescent="0.3">
      <c r="BO335" s="132"/>
      <c r="BP335" s="132"/>
    </row>
    <row r="336" spans="67:68" customFormat="1" x14ac:dyDescent="0.3">
      <c r="BO336" s="132"/>
      <c r="BP336" s="132"/>
    </row>
    <row r="337" spans="67:68" customFormat="1" x14ac:dyDescent="0.3">
      <c r="BO337" s="132"/>
      <c r="BP337" s="132"/>
    </row>
    <row r="338" spans="67:68" customFormat="1" x14ac:dyDescent="0.3">
      <c r="BO338" s="132"/>
      <c r="BP338" s="132"/>
    </row>
    <row r="339" spans="67:68" customFormat="1" x14ac:dyDescent="0.3">
      <c r="BO339" s="132"/>
      <c r="BP339" s="132"/>
    </row>
    <row r="340" spans="67:68" customFormat="1" x14ac:dyDescent="0.3">
      <c r="BO340" s="132"/>
      <c r="BP340" s="132"/>
    </row>
    <row r="341" spans="67:68" customFormat="1" x14ac:dyDescent="0.3">
      <c r="BO341" s="132"/>
      <c r="BP341" s="132"/>
    </row>
    <row r="342" spans="67:68" customFormat="1" x14ac:dyDescent="0.3">
      <c r="BO342" s="132"/>
      <c r="BP342" s="132"/>
    </row>
    <row r="343" spans="67:68" customFormat="1" x14ac:dyDescent="0.3">
      <c r="BO343" s="132"/>
      <c r="BP343" s="132"/>
    </row>
    <row r="344" spans="67:68" customFormat="1" x14ac:dyDescent="0.3">
      <c r="BO344" s="132"/>
      <c r="BP344" s="132"/>
    </row>
    <row r="345" spans="67:68" customFormat="1" x14ac:dyDescent="0.3">
      <c r="BO345" s="132"/>
      <c r="BP345" s="132"/>
    </row>
    <row r="346" spans="67:68" customFormat="1" x14ac:dyDescent="0.3">
      <c r="BO346" s="132"/>
      <c r="BP346" s="132"/>
    </row>
    <row r="347" spans="67:68" customFormat="1" x14ac:dyDescent="0.3">
      <c r="BO347" s="132"/>
      <c r="BP347" s="132"/>
    </row>
    <row r="348" spans="67:68" customFormat="1" x14ac:dyDescent="0.3">
      <c r="BO348" s="132"/>
      <c r="BP348" s="132"/>
    </row>
    <row r="349" spans="67:68" customFormat="1" x14ac:dyDescent="0.3">
      <c r="BO349" s="132"/>
      <c r="BP349" s="132"/>
    </row>
    <row r="350" spans="67:68" customFormat="1" x14ac:dyDescent="0.3">
      <c r="BO350" s="132"/>
      <c r="BP350" s="132"/>
    </row>
    <row r="351" spans="67:68" customFormat="1" x14ac:dyDescent="0.3">
      <c r="BO351" s="132"/>
      <c r="BP351" s="132"/>
    </row>
    <row r="352" spans="67:68" customFormat="1" x14ac:dyDescent="0.3">
      <c r="BO352" s="132"/>
      <c r="BP352" s="132"/>
    </row>
    <row r="353" spans="67:68" customFormat="1" x14ac:dyDescent="0.3">
      <c r="BO353" s="132"/>
      <c r="BP353" s="132"/>
    </row>
    <row r="354" spans="67:68" customFormat="1" x14ac:dyDescent="0.3">
      <c r="BO354" s="132"/>
      <c r="BP354" s="132"/>
    </row>
    <row r="355" spans="67:68" customFormat="1" x14ac:dyDescent="0.3">
      <c r="BO355" s="132"/>
      <c r="BP355" s="132"/>
    </row>
    <row r="356" spans="67:68" customFormat="1" x14ac:dyDescent="0.3">
      <c r="BO356" s="132"/>
      <c r="BP356" s="132"/>
    </row>
    <row r="357" spans="67:68" customFormat="1" x14ac:dyDescent="0.3">
      <c r="BO357" s="132"/>
      <c r="BP357" s="132"/>
    </row>
    <row r="358" spans="67:68" customFormat="1" x14ac:dyDescent="0.3">
      <c r="BO358" s="132"/>
      <c r="BP358" s="132"/>
    </row>
    <row r="359" spans="67:68" customFormat="1" x14ac:dyDescent="0.3">
      <c r="BO359" s="132"/>
      <c r="BP359" s="132"/>
    </row>
    <row r="360" spans="67:68" customFormat="1" x14ac:dyDescent="0.3">
      <c r="BO360" s="132"/>
      <c r="BP360" s="132"/>
    </row>
    <row r="361" spans="67:68" customFormat="1" x14ac:dyDescent="0.3">
      <c r="BO361" s="132"/>
      <c r="BP361" s="132"/>
    </row>
    <row r="362" spans="67:68" customFormat="1" x14ac:dyDescent="0.3">
      <c r="BO362" s="132"/>
      <c r="BP362" s="132"/>
    </row>
    <row r="363" spans="67:68" customFormat="1" x14ac:dyDescent="0.3">
      <c r="BO363" s="132"/>
      <c r="BP363" s="132"/>
    </row>
    <row r="364" spans="67:68" customFormat="1" x14ac:dyDescent="0.3">
      <c r="BO364" s="132"/>
      <c r="BP364" s="132"/>
    </row>
    <row r="365" spans="67:68" customFormat="1" x14ac:dyDescent="0.3">
      <c r="BO365" s="132"/>
      <c r="BP365" s="132"/>
    </row>
    <row r="366" spans="67:68" customFormat="1" x14ac:dyDescent="0.3">
      <c r="BO366" s="132"/>
      <c r="BP366" s="132"/>
    </row>
    <row r="367" spans="67:68" customFormat="1" x14ac:dyDescent="0.3">
      <c r="BO367" s="132"/>
      <c r="BP367" s="132"/>
    </row>
    <row r="368" spans="67:68" customFormat="1" x14ac:dyDescent="0.3">
      <c r="BO368" s="132"/>
      <c r="BP368" s="132"/>
    </row>
    <row r="369" spans="67:68" customFormat="1" x14ac:dyDescent="0.3">
      <c r="BO369" s="132"/>
      <c r="BP369" s="132"/>
    </row>
    <row r="370" spans="67:68" customFormat="1" x14ac:dyDescent="0.3">
      <c r="BO370" s="132"/>
      <c r="BP370" s="132"/>
    </row>
    <row r="371" spans="67:68" customFormat="1" x14ac:dyDescent="0.3">
      <c r="BO371" s="132"/>
      <c r="BP371" s="132"/>
    </row>
    <row r="372" spans="67:68" customFormat="1" x14ac:dyDescent="0.3">
      <c r="BO372" s="132"/>
      <c r="BP372" s="132"/>
    </row>
    <row r="373" spans="67:68" customFormat="1" x14ac:dyDescent="0.3">
      <c r="BO373" s="132"/>
      <c r="BP373" s="132"/>
    </row>
    <row r="374" spans="67:68" customFormat="1" x14ac:dyDescent="0.3">
      <c r="BO374" s="132"/>
      <c r="BP374" s="132"/>
    </row>
    <row r="375" spans="67:68" customFormat="1" x14ac:dyDescent="0.3">
      <c r="BO375" s="132"/>
      <c r="BP375" s="132"/>
    </row>
    <row r="376" spans="67:68" customFormat="1" x14ac:dyDescent="0.3">
      <c r="BO376" s="132"/>
      <c r="BP376" s="132"/>
    </row>
    <row r="377" spans="67:68" customFormat="1" x14ac:dyDescent="0.3">
      <c r="BO377" s="132"/>
      <c r="BP377" s="132"/>
    </row>
    <row r="378" spans="67:68" customFormat="1" x14ac:dyDescent="0.3">
      <c r="BO378" s="132"/>
      <c r="BP378" s="132"/>
    </row>
    <row r="379" spans="67:68" customFormat="1" x14ac:dyDescent="0.3">
      <c r="BO379" s="132"/>
      <c r="BP379" s="132"/>
    </row>
    <row r="380" spans="67:68" customFormat="1" x14ac:dyDescent="0.3">
      <c r="BO380" s="132"/>
      <c r="BP380" s="132"/>
    </row>
    <row r="381" spans="67:68" customFormat="1" x14ac:dyDescent="0.3">
      <c r="BO381" s="132"/>
      <c r="BP381" s="132"/>
    </row>
    <row r="382" spans="67:68" customFormat="1" x14ac:dyDescent="0.3">
      <c r="BO382" s="132"/>
      <c r="BP382" s="132"/>
    </row>
    <row r="383" spans="67:68" customFormat="1" x14ac:dyDescent="0.3">
      <c r="BO383" s="132"/>
      <c r="BP383" s="132"/>
    </row>
    <row r="384" spans="67:68" customFormat="1" x14ac:dyDescent="0.3">
      <c r="BO384" s="132"/>
      <c r="BP384" s="132"/>
    </row>
    <row r="385" spans="67:68" customFormat="1" x14ac:dyDescent="0.3">
      <c r="BO385" s="132"/>
      <c r="BP385" s="132"/>
    </row>
    <row r="386" spans="67:68" customFormat="1" x14ac:dyDescent="0.3">
      <c r="BO386" s="132"/>
      <c r="BP386" s="132"/>
    </row>
    <row r="387" spans="67:68" customFormat="1" x14ac:dyDescent="0.3">
      <c r="BO387" s="132"/>
      <c r="BP387" s="132"/>
    </row>
    <row r="388" spans="67:68" customFormat="1" x14ac:dyDescent="0.3">
      <c r="BO388" s="132"/>
      <c r="BP388" s="132"/>
    </row>
    <row r="389" spans="67:68" customFormat="1" x14ac:dyDescent="0.3">
      <c r="BO389" s="132"/>
      <c r="BP389" s="132"/>
    </row>
    <row r="390" spans="67:68" customFormat="1" x14ac:dyDescent="0.3">
      <c r="BO390" s="132"/>
      <c r="BP390" s="132"/>
    </row>
    <row r="391" spans="67:68" customFormat="1" x14ac:dyDescent="0.3">
      <c r="BO391" s="132"/>
      <c r="BP391" s="132"/>
    </row>
    <row r="392" spans="67:68" customFormat="1" x14ac:dyDescent="0.3">
      <c r="BO392" s="132"/>
      <c r="BP392" s="132"/>
    </row>
    <row r="393" spans="67:68" customFormat="1" x14ac:dyDescent="0.3">
      <c r="BO393" s="132"/>
      <c r="BP393" s="132"/>
    </row>
    <row r="394" spans="67:68" customFormat="1" x14ac:dyDescent="0.3">
      <c r="BO394" s="132"/>
      <c r="BP394" s="132"/>
    </row>
    <row r="395" spans="67:68" customFormat="1" x14ac:dyDescent="0.3">
      <c r="BO395" s="132"/>
      <c r="BP395" s="132"/>
    </row>
    <row r="396" spans="67:68" customFormat="1" x14ac:dyDescent="0.3">
      <c r="BO396" s="132"/>
      <c r="BP396" s="132"/>
    </row>
    <row r="397" spans="67:68" customFormat="1" x14ac:dyDescent="0.3">
      <c r="BO397" s="132"/>
      <c r="BP397" s="132"/>
    </row>
    <row r="398" spans="67:68" customFormat="1" x14ac:dyDescent="0.3">
      <c r="BO398" s="132"/>
      <c r="BP398" s="132"/>
    </row>
    <row r="399" spans="67:68" customFormat="1" x14ac:dyDescent="0.3">
      <c r="BO399" s="132"/>
      <c r="BP399" s="132"/>
    </row>
    <row r="400" spans="67:68" customFormat="1" x14ac:dyDescent="0.3">
      <c r="BO400" s="132"/>
      <c r="BP400" s="132"/>
    </row>
    <row r="401" spans="67:68" customFormat="1" x14ac:dyDescent="0.3">
      <c r="BO401" s="132"/>
      <c r="BP401" s="132"/>
    </row>
    <row r="402" spans="67:68" customFormat="1" x14ac:dyDescent="0.3">
      <c r="BO402" s="132"/>
      <c r="BP402" s="132"/>
    </row>
    <row r="403" spans="67:68" customFormat="1" x14ac:dyDescent="0.3">
      <c r="BO403" s="132"/>
      <c r="BP403" s="132"/>
    </row>
    <row r="404" spans="67:68" customFormat="1" x14ac:dyDescent="0.3">
      <c r="BO404" s="132"/>
      <c r="BP404" s="132"/>
    </row>
    <row r="405" spans="67:68" customFormat="1" x14ac:dyDescent="0.3">
      <c r="BO405" s="132"/>
      <c r="BP405" s="132"/>
    </row>
    <row r="406" spans="67:68" customFormat="1" x14ac:dyDescent="0.3">
      <c r="BO406" s="132"/>
      <c r="BP406" s="132"/>
    </row>
    <row r="407" spans="67:68" customFormat="1" x14ac:dyDescent="0.3">
      <c r="BO407" s="132"/>
      <c r="BP407" s="132"/>
    </row>
    <row r="408" spans="67:68" customFormat="1" x14ac:dyDescent="0.3">
      <c r="BO408" s="132"/>
      <c r="BP408" s="132"/>
    </row>
    <row r="409" spans="67:68" customFormat="1" x14ac:dyDescent="0.3">
      <c r="BO409" s="132"/>
      <c r="BP409" s="132"/>
    </row>
    <row r="410" spans="67:68" customFormat="1" x14ac:dyDescent="0.3">
      <c r="BO410" s="132"/>
      <c r="BP410" s="132"/>
    </row>
    <row r="411" spans="67:68" customFormat="1" x14ac:dyDescent="0.3">
      <c r="BO411" s="132"/>
      <c r="BP411" s="132"/>
    </row>
    <row r="412" spans="67:68" customFormat="1" x14ac:dyDescent="0.3">
      <c r="BO412" s="132"/>
      <c r="BP412" s="132"/>
    </row>
    <row r="413" spans="67:68" customFormat="1" x14ac:dyDescent="0.3">
      <c r="BO413" s="132"/>
      <c r="BP413" s="132"/>
    </row>
    <row r="414" spans="67:68" customFormat="1" x14ac:dyDescent="0.3">
      <c r="BO414" s="132"/>
      <c r="BP414" s="132"/>
    </row>
    <row r="415" spans="67:68" customFormat="1" x14ac:dyDescent="0.3">
      <c r="BO415" s="132"/>
      <c r="BP415" s="132"/>
    </row>
    <row r="416" spans="67:68" customFormat="1" x14ac:dyDescent="0.3">
      <c r="BO416" s="132"/>
      <c r="BP416" s="132"/>
    </row>
    <row r="417" spans="67:68" customFormat="1" x14ac:dyDescent="0.3">
      <c r="BO417" s="132"/>
      <c r="BP417" s="132"/>
    </row>
    <row r="418" spans="67:68" customFormat="1" x14ac:dyDescent="0.3">
      <c r="BO418" s="132"/>
      <c r="BP418" s="132"/>
    </row>
    <row r="419" spans="67:68" customFormat="1" x14ac:dyDescent="0.3">
      <c r="BO419" s="132"/>
      <c r="BP419" s="132"/>
    </row>
    <row r="420" spans="67:68" customFormat="1" x14ac:dyDescent="0.3">
      <c r="BO420" s="132"/>
      <c r="BP420" s="132"/>
    </row>
    <row r="421" spans="67:68" customFormat="1" x14ac:dyDescent="0.3">
      <c r="BO421" s="132"/>
      <c r="BP421" s="132"/>
    </row>
    <row r="422" spans="67:68" customFormat="1" x14ac:dyDescent="0.3">
      <c r="BO422" s="132"/>
      <c r="BP422" s="132"/>
    </row>
    <row r="423" spans="67:68" customFormat="1" x14ac:dyDescent="0.3">
      <c r="BO423" s="132"/>
      <c r="BP423" s="132"/>
    </row>
    <row r="424" spans="67:68" customFormat="1" x14ac:dyDescent="0.3">
      <c r="BO424" s="132"/>
      <c r="BP424" s="132"/>
    </row>
    <row r="425" spans="67:68" customFormat="1" x14ac:dyDescent="0.3">
      <c r="BO425" s="132"/>
      <c r="BP425" s="132"/>
    </row>
    <row r="426" spans="67:68" customFormat="1" x14ac:dyDescent="0.3">
      <c r="BO426" s="132"/>
      <c r="BP426" s="132"/>
    </row>
    <row r="427" spans="67:68" customFormat="1" x14ac:dyDescent="0.3">
      <c r="BO427" s="132"/>
      <c r="BP427" s="132"/>
    </row>
    <row r="428" spans="67:68" customFormat="1" x14ac:dyDescent="0.3">
      <c r="BO428" s="132"/>
      <c r="BP428" s="132"/>
    </row>
    <row r="429" spans="67:68" customFormat="1" x14ac:dyDescent="0.3">
      <c r="BO429" s="132"/>
      <c r="BP429" s="132"/>
    </row>
    <row r="430" spans="67:68" customFormat="1" x14ac:dyDescent="0.3">
      <c r="BO430" s="132"/>
      <c r="BP430" s="132"/>
    </row>
    <row r="431" spans="67:68" customFormat="1" x14ac:dyDescent="0.3">
      <c r="BO431" s="132"/>
      <c r="BP431" s="132"/>
    </row>
    <row r="432" spans="67:68" customFormat="1" x14ac:dyDescent="0.3">
      <c r="BO432" s="132"/>
      <c r="BP432" s="132"/>
    </row>
    <row r="433" spans="67:68" customFormat="1" x14ac:dyDescent="0.3">
      <c r="BO433" s="132"/>
      <c r="BP433" s="132"/>
    </row>
    <row r="434" spans="67:68" customFormat="1" x14ac:dyDescent="0.3">
      <c r="BO434" s="132"/>
      <c r="BP434" s="132"/>
    </row>
    <row r="435" spans="67:68" customFormat="1" x14ac:dyDescent="0.3">
      <c r="BO435" s="132"/>
      <c r="BP435" s="132"/>
    </row>
    <row r="436" spans="67:68" customFormat="1" x14ac:dyDescent="0.3">
      <c r="BO436" s="132"/>
      <c r="BP436" s="132"/>
    </row>
    <row r="437" spans="67:68" customFormat="1" x14ac:dyDescent="0.3">
      <c r="BO437" s="132"/>
      <c r="BP437" s="132"/>
    </row>
    <row r="438" spans="67:68" customFormat="1" x14ac:dyDescent="0.3">
      <c r="BO438" s="132"/>
      <c r="BP438" s="132"/>
    </row>
    <row r="439" spans="67:68" customFormat="1" x14ac:dyDescent="0.3">
      <c r="BO439" s="132"/>
      <c r="BP439" s="132"/>
    </row>
    <row r="440" spans="67:68" customFormat="1" x14ac:dyDescent="0.3">
      <c r="BO440" s="132"/>
      <c r="BP440" s="132"/>
    </row>
    <row r="441" spans="67:68" customFormat="1" x14ac:dyDescent="0.3">
      <c r="BO441" s="132"/>
      <c r="BP441" s="132"/>
    </row>
    <row r="442" spans="67:68" customFormat="1" x14ac:dyDescent="0.3">
      <c r="BO442" s="132"/>
      <c r="BP442" s="132"/>
    </row>
    <row r="443" spans="67:68" customFormat="1" x14ac:dyDescent="0.3">
      <c r="BO443" s="132"/>
      <c r="BP443" s="132"/>
    </row>
    <row r="444" spans="67:68" customFormat="1" x14ac:dyDescent="0.3">
      <c r="BO444" s="132"/>
      <c r="BP444" s="132"/>
    </row>
    <row r="445" spans="67:68" customFormat="1" x14ac:dyDescent="0.3">
      <c r="BO445" s="132"/>
      <c r="BP445" s="132"/>
    </row>
    <row r="446" spans="67:68" customFormat="1" x14ac:dyDescent="0.3">
      <c r="BO446" s="132"/>
      <c r="BP446" s="132"/>
    </row>
    <row r="447" spans="67:68" customFormat="1" x14ac:dyDescent="0.3">
      <c r="BO447" s="132"/>
      <c r="BP447" s="132"/>
    </row>
    <row r="448" spans="67:68" customFormat="1" x14ac:dyDescent="0.3">
      <c r="BO448" s="132"/>
      <c r="BP448" s="132"/>
    </row>
    <row r="449" spans="67:68" customFormat="1" x14ac:dyDescent="0.3">
      <c r="BO449" s="132"/>
      <c r="BP449" s="132"/>
    </row>
    <row r="450" spans="67:68" customFormat="1" x14ac:dyDescent="0.3">
      <c r="BO450" s="132"/>
      <c r="BP450" s="132"/>
    </row>
    <row r="451" spans="67:68" customFormat="1" x14ac:dyDescent="0.3">
      <c r="BO451" s="132"/>
      <c r="BP451" s="132"/>
    </row>
    <row r="452" spans="67:68" customFormat="1" x14ac:dyDescent="0.3">
      <c r="BO452" s="132"/>
      <c r="BP452" s="132"/>
    </row>
    <row r="453" spans="67:68" customFormat="1" x14ac:dyDescent="0.3">
      <c r="BO453" s="132"/>
      <c r="BP453" s="132"/>
    </row>
    <row r="454" spans="67:68" customFormat="1" x14ac:dyDescent="0.3">
      <c r="BO454" s="132"/>
      <c r="BP454" s="132"/>
    </row>
    <row r="455" spans="67:68" customFormat="1" x14ac:dyDescent="0.3">
      <c r="BO455" s="132"/>
      <c r="BP455" s="132"/>
    </row>
    <row r="456" spans="67:68" customFormat="1" x14ac:dyDescent="0.3">
      <c r="BO456" s="132"/>
      <c r="BP456" s="132"/>
    </row>
    <row r="457" spans="67:68" customFormat="1" x14ac:dyDescent="0.3">
      <c r="BO457" s="132"/>
      <c r="BP457" s="132"/>
    </row>
    <row r="458" spans="67:68" customFormat="1" x14ac:dyDescent="0.3">
      <c r="BO458" s="132"/>
      <c r="BP458" s="132"/>
    </row>
    <row r="459" spans="67:68" customFormat="1" x14ac:dyDescent="0.3">
      <c r="BO459" s="132"/>
      <c r="BP459" s="132"/>
    </row>
    <row r="460" spans="67:68" customFormat="1" x14ac:dyDescent="0.3">
      <c r="BO460" s="132"/>
      <c r="BP460" s="132"/>
    </row>
    <row r="461" spans="67:68" customFormat="1" x14ac:dyDescent="0.3">
      <c r="BO461" s="132"/>
      <c r="BP461" s="132"/>
    </row>
    <row r="462" spans="67:68" customFormat="1" x14ac:dyDescent="0.3">
      <c r="BO462" s="132"/>
      <c r="BP462" s="132"/>
    </row>
    <row r="463" spans="67:68" customFormat="1" x14ac:dyDescent="0.3">
      <c r="BO463" s="132"/>
      <c r="BP463" s="132"/>
    </row>
    <row r="464" spans="67:68" customFormat="1" x14ac:dyDescent="0.3">
      <c r="BO464" s="132"/>
      <c r="BP464" s="132"/>
    </row>
    <row r="465" spans="67:68" customFormat="1" x14ac:dyDescent="0.3">
      <c r="BO465" s="132"/>
      <c r="BP465" s="132"/>
    </row>
    <row r="466" spans="67:68" customFormat="1" x14ac:dyDescent="0.3">
      <c r="BO466" s="132"/>
      <c r="BP466" s="132"/>
    </row>
    <row r="467" spans="67:68" customFormat="1" x14ac:dyDescent="0.3">
      <c r="BO467" s="132"/>
      <c r="BP467" s="132"/>
    </row>
    <row r="468" spans="67:68" customFormat="1" x14ac:dyDescent="0.3">
      <c r="BO468" s="132"/>
      <c r="BP468" s="132"/>
    </row>
    <row r="469" spans="67:68" customFormat="1" x14ac:dyDescent="0.3">
      <c r="BO469" s="132"/>
      <c r="BP469" s="132"/>
    </row>
    <row r="470" spans="67:68" customFormat="1" x14ac:dyDescent="0.3">
      <c r="BO470" s="132"/>
      <c r="BP470" s="132"/>
    </row>
    <row r="471" spans="67:68" customFormat="1" x14ac:dyDescent="0.3">
      <c r="BO471" s="132"/>
      <c r="BP471" s="132"/>
    </row>
    <row r="472" spans="67:68" customFormat="1" x14ac:dyDescent="0.3">
      <c r="BO472" s="132"/>
      <c r="BP472" s="132"/>
    </row>
    <row r="473" spans="67:68" customFormat="1" x14ac:dyDescent="0.3">
      <c r="BO473" s="132"/>
      <c r="BP473" s="132"/>
    </row>
    <row r="474" spans="67:68" customFormat="1" x14ac:dyDescent="0.3">
      <c r="BO474" s="132"/>
      <c r="BP474" s="132"/>
    </row>
    <row r="475" spans="67:68" customFormat="1" x14ac:dyDescent="0.3">
      <c r="BO475" s="132"/>
      <c r="BP475" s="132"/>
    </row>
    <row r="476" spans="67:68" customFormat="1" x14ac:dyDescent="0.3">
      <c r="BO476" s="132"/>
      <c r="BP476" s="132"/>
    </row>
    <row r="477" spans="67:68" customFormat="1" x14ac:dyDescent="0.3">
      <c r="BO477" s="132"/>
      <c r="BP477" s="132"/>
    </row>
    <row r="478" spans="67:68" customFormat="1" x14ac:dyDescent="0.3">
      <c r="BO478" s="132"/>
      <c r="BP478" s="132"/>
    </row>
    <row r="479" spans="67:68" customFormat="1" x14ac:dyDescent="0.3">
      <c r="BO479" s="132"/>
      <c r="BP479" s="132"/>
    </row>
    <row r="480" spans="67:68" customFormat="1" x14ac:dyDescent="0.3">
      <c r="BO480" s="132"/>
      <c r="BP480" s="132"/>
    </row>
    <row r="481" spans="67:68" customFormat="1" x14ac:dyDescent="0.3">
      <c r="BO481" s="132"/>
      <c r="BP481" s="132"/>
    </row>
    <row r="482" spans="67:68" customFormat="1" x14ac:dyDescent="0.3">
      <c r="BO482" s="132"/>
      <c r="BP482" s="132"/>
    </row>
    <row r="483" spans="67:68" customFormat="1" x14ac:dyDescent="0.3">
      <c r="BO483" s="132"/>
      <c r="BP483" s="132"/>
    </row>
    <row r="484" spans="67:68" customFormat="1" x14ac:dyDescent="0.3">
      <c r="BO484" s="132"/>
      <c r="BP484" s="132"/>
    </row>
    <row r="485" spans="67:68" customFormat="1" x14ac:dyDescent="0.3">
      <c r="BO485" s="132"/>
      <c r="BP485" s="132"/>
    </row>
    <row r="486" spans="67:68" customFormat="1" x14ac:dyDescent="0.3">
      <c r="BO486" s="132"/>
      <c r="BP486" s="132"/>
    </row>
    <row r="487" spans="67:68" customFormat="1" x14ac:dyDescent="0.3">
      <c r="BO487" s="132"/>
      <c r="BP487" s="132"/>
    </row>
    <row r="488" spans="67:68" customFormat="1" x14ac:dyDescent="0.3">
      <c r="BO488" s="132"/>
      <c r="BP488" s="132"/>
    </row>
    <row r="489" spans="67:68" customFormat="1" x14ac:dyDescent="0.3">
      <c r="BO489" s="132"/>
      <c r="BP489" s="132"/>
    </row>
    <row r="490" spans="67:68" customFormat="1" x14ac:dyDescent="0.3">
      <c r="BO490" s="132"/>
      <c r="BP490" s="132"/>
    </row>
    <row r="491" spans="67:68" customFormat="1" x14ac:dyDescent="0.3">
      <c r="BO491" s="132"/>
      <c r="BP491" s="132"/>
    </row>
    <row r="492" spans="67:68" customFormat="1" x14ac:dyDescent="0.3">
      <c r="BO492" s="132"/>
      <c r="BP492" s="132"/>
    </row>
    <row r="493" spans="67:68" customFormat="1" x14ac:dyDescent="0.3">
      <c r="BO493" s="132"/>
      <c r="BP493" s="132"/>
    </row>
    <row r="494" spans="67:68" customFormat="1" x14ac:dyDescent="0.3">
      <c r="BO494" s="132"/>
      <c r="BP494" s="132"/>
    </row>
    <row r="495" spans="67:68" customFormat="1" x14ac:dyDescent="0.3">
      <c r="BO495" s="132"/>
      <c r="BP495" s="132"/>
    </row>
    <row r="496" spans="67:68" customFormat="1" x14ac:dyDescent="0.3">
      <c r="BO496" s="132"/>
      <c r="BP496" s="132"/>
    </row>
    <row r="497" spans="67:68" customFormat="1" x14ac:dyDescent="0.3">
      <c r="BO497" s="132"/>
      <c r="BP497" s="132"/>
    </row>
    <row r="498" spans="67:68" customFormat="1" x14ac:dyDescent="0.3">
      <c r="BO498" s="132"/>
      <c r="BP498" s="132"/>
    </row>
    <row r="499" spans="67:68" customFormat="1" x14ac:dyDescent="0.3">
      <c r="BO499" s="132"/>
      <c r="BP499" s="132"/>
    </row>
    <row r="500" spans="67:68" customFormat="1" x14ac:dyDescent="0.3">
      <c r="BO500" s="132"/>
      <c r="BP500" s="132"/>
    </row>
    <row r="501" spans="67:68" customFormat="1" x14ac:dyDescent="0.3">
      <c r="BO501" s="132"/>
      <c r="BP501" s="132"/>
    </row>
    <row r="502" spans="67:68" customFormat="1" x14ac:dyDescent="0.3">
      <c r="BO502" s="132"/>
      <c r="BP502" s="132"/>
    </row>
    <row r="503" spans="67:68" customFormat="1" x14ac:dyDescent="0.3">
      <c r="BO503" s="132"/>
      <c r="BP503" s="132"/>
    </row>
    <row r="504" spans="67:68" customFormat="1" x14ac:dyDescent="0.3">
      <c r="BO504" s="132"/>
      <c r="BP504" s="132"/>
    </row>
    <row r="505" spans="67:68" customFormat="1" x14ac:dyDescent="0.3">
      <c r="BO505" s="132"/>
      <c r="BP505" s="132"/>
    </row>
    <row r="506" spans="67:68" customFormat="1" x14ac:dyDescent="0.3">
      <c r="BO506" s="132"/>
      <c r="BP506" s="132"/>
    </row>
    <row r="507" spans="67:68" customFormat="1" x14ac:dyDescent="0.3">
      <c r="BO507" s="132"/>
      <c r="BP507" s="132"/>
    </row>
    <row r="508" spans="67:68" customFormat="1" x14ac:dyDescent="0.3">
      <c r="BO508" s="132"/>
      <c r="BP508" s="132"/>
    </row>
    <row r="509" spans="67:68" customFormat="1" x14ac:dyDescent="0.3">
      <c r="BO509" s="132"/>
      <c r="BP509" s="132"/>
    </row>
    <row r="510" spans="67:68" customFormat="1" x14ac:dyDescent="0.3">
      <c r="BO510" s="132"/>
      <c r="BP510" s="132"/>
    </row>
    <row r="511" spans="67:68" customFormat="1" x14ac:dyDescent="0.3">
      <c r="BO511" s="132"/>
      <c r="BP511" s="132"/>
    </row>
    <row r="512" spans="67:68" customFormat="1" x14ac:dyDescent="0.3">
      <c r="BO512" s="132"/>
      <c r="BP512" s="132"/>
    </row>
    <row r="513" spans="67:68" customFormat="1" x14ac:dyDescent="0.3">
      <c r="BO513" s="132"/>
      <c r="BP513" s="132"/>
    </row>
    <row r="514" spans="67:68" customFormat="1" x14ac:dyDescent="0.3">
      <c r="BO514" s="132"/>
      <c r="BP514" s="132"/>
    </row>
    <row r="515" spans="67:68" customFormat="1" x14ac:dyDescent="0.3">
      <c r="BO515" s="132"/>
      <c r="BP515" s="132"/>
    </row>
    <row r="516" spans="67:68" customFormat="1" x14ac:dyDescent="0.3">
      <c r="BO516" s="132"/>
      <c r="BP516" s="132"/>
    </row>
    <row r="517" spans="67:68" customFormat="1" x14ac:dyDescent="0.3">
      <c r="BO517" s="132"/>
      <c r="BP517" s="132"/>
    </row>
    <row r="518" spans="67:68" customFormat="1" x14ac:dyDescent="0.3">
      <c r="BO518" s="132"/>
      <c r="BP518" s="132"/>
    </row>
    <row r="519" spans="67:68" customFormat="1" x14ac:dyDescent="0.3">
      <c r="BO519" s="132"/>
      <c r="BP519" s="132"/>
    </row>
    <row r="520" spans="67:68" customFormat="1" x14ac:dyDescent="0.3">
      <c r="BO520" s="132"/>
      <c r="BP520" s="132"/>
    </row>
    <row r="521" spans="67:68" customFormat="1" x14ac:dyDescent="0.3">
      <c r="BO521" s="132"/>
      <c r="BP521" s="132"/>
    </row>
    <row r="522" spans="67:68" customFormat="1" x14ac:dyDescent="0.3">
      <c r="BO522" s="132"/>
      <c r="BP522" s="132"/>
    </row>
    <row r="523" spans="67:68" customFormat="1" x14ac:dyDescent="0.3">
      <c r="BO523" s="132"/>
      <c r="BP523" s="132"/>
    </row>
    <row r="524" spans="67:68" customFormat="1" x14ac:dyDescent="0.3">
      <c r="BO524" s="132"/>
      <c r="BP524" s="132"/>
    </row>
    <row r="525" spans="67:68" customFormat="1" x14ac:dyDescent="0.3">
      <c r="BO525" s="132"/>
      <c r="BP525" s="132"/>
    </row>
    <row r="526" spans="67:68" customFormat="1" x14ac:dyDescent="0.3">
      <c r="BO526" s="132"/>
      <c r="BP526" s="132"/>
    </row>
    <row r="527" spans="67:68" customFormat="1" x14ac:dyDescent="0.3">
      <c r="BO527" s="132"/>
      <c r="BP527" s="132"/>
    </row>
    <row r="528" spans="67:68" customFormat="1" x14ac:dyDescent="0.3">
      <c r="BO528" s="132"/>
      <c r="BP528" s="132"/>
    </row>
    <row r="529" spans="67:68" customFormat="1" x14ac:dyDescent="0.3">
      <c r="BO529" s="132"/>
      <c r="BP529" s="132"/>
    </row>
    <row r="530" spans="67:68" customFormat="1" x14ac:dyDescent="0.3">
      <c r="BO530" s="132"/>
      <c r="BP530" s="132"/>
    </row>
    <row r="531" spans="67:68" customFormat="1" x14ac:dyDescent="0.3">
      <c r="BO531" s="132"/>
      <c r="BP531" s="132"/>
    </row>
    <row r="532" spans="67:68" customFormat="1" x14ac:dyDescent="0.3">
      <c r="BO532" s="132"/>
      <c r="BP532" s="132"/>
    </row>
    <row r="533" spans="67:68" customFormat="1" x14ac:dyDescent="0.3">
      <c r="BO533" s="132"/>
      <c r="BP533" s="132"/>
    </row>
    <row r="534" spans="67:68" customFormat="1" x14ac:dyDescent="0.3">
      <c r="BO534" s="132"/>
      <c r="BP534" s="132"/>
    </row>
    <row r="535" spans="67:68" customFormat="1" x14ac:dyDescent="0.3">
      <c r="BO535" s="132"/>
      <c r="BP535" s="132"/>
    </row>
    <row r="536" spans="67:68" customFormat="1" x14ac:dyDescent="0.3">
      <c r="BO536" s="132"/>
      <c r="BP536" s="132"/>
    </row>
    <row r="537" spans="67:68" customFormat="1" x14ac:dyDescent="0.3">
      <c r="BO537" s="132"/>
      <c r="BP537" s="132"/>
    </row>
    <row r="538" spans="67:68" customFormat="1" x14ac:dyDescent="0.3">
      <c r="BO538" s="132"/>
      <c r="BP538" s="132"/>
    </row>
    <row r="539" spans="67:68" customFormat="1" x14ac:dyDescent="0.3">
      <c r="BO539" s="132"/>
      <c r="BP539" s="132"/>
    </row>
    <row r="540" spans="67:68" customFormat="1" x14ac:dyDescent="0.3">
      <c r="BO540" s="132"/>
      <c r="BP540" s="132"/>
    </row>
    <row r="541" spans="67:68" customFormat="1" x14ac:dyDescent="0.3">
      <c r="BO541" s="132"/>
      <c r="BP541" s="132"/>
    </row>
    <row r="542" spans="67:68" customFormat="1" x14ac:dyDescent="0.3">
      <c r="BO542" s="132"/>
      <c r="BP542" s="132"/>
    </row>
    <row r="543" spans="67:68" customFormat="1" x14ac:dyDescent="0.3">
      <c r="BO543" s="132"/>
      <c r="BP543" s="132"/>
    </row>
    <row r="544" spans="67:68" customFormat="1" x14ac:dyDescent="0.3">
      <c r="BO544" s="132"/>
      <c r="BP544" s="132"/>
    </row>
    <row r="545" spans="67:68" customFormat="1" x14ac:dyDescent="0.3">
      <c r="BO545" s="132"/>
      <c r="BP545" s="132"/>
    </row>
    <row r="546" spans="67:68" customFormat="1" x14ac:dyDescent="0.3">
      <c r="BO546" s="132"/>
      <c r="BP546" s="132"/>
    </row>
    <row r="547" spans="67:68" customFormat="1" x14ac:dyDescent="0.3">
      <c r="BO547" s="132"/>
      <c r="BP547" s="132"/>
    </row>
    <row r="548" spans="67:68" customFormat="1" x14ac:dyDescent="0.3">
      <c r="BO548" s="132"/>
      <c r="BP548" s="132"/>
    </row>
    <row r="549" spans="67:68" customFormat="1" x14ac:dyDescent="0.3">
      <c r="BO549" s="132"/>
      <c r="BP549" s="132"/>
    </row>
    <row r="550" spans="67:68" customFormat="1" x14ac:dyDescent="0.3">
      <c r="BO550" s="132"/>
      <c r="BP550" s="132"/>
    </row>
    <row r="551" spans="67:68" customFormat="1" x14ac:dyDescent="0.3">
      <c r="BO551" s="132"/>
      <c r="BP551" s="132"/>
    </row>
    <row r="552" spans="67:68" customFormat="1" x14ac:dyDescent="0.3">
      <c r="BO552" s="132"/>
      <c r="BP552" s="132"/>
    </row>
    <row r="553" spans="67:68" customFormat="1" x14ac:dyDescent="0.3">
      <c r="BO553" s="132"/>
      <c r="BP553" s="132"/>
    </row>
    <row r="554" spans="67:68" customFormat="1" x14ac:dyDescent="0.3">
      <c r="BO554" s="132"/>
      <c r="BP554" s="132"/>
    </row>
    <row r="555" spans="67:68" customFormat="1" x14ac:dyDescent="0.3">
      <c r="BO555" s="132"/>
      <c r="BP555" s="132"/>
    </row>
    <row r="556" spans="67:68" customFormat="1" x14ac:dyDescent="0.3">
      <c r="BO556" s="132"/>
      <c r="BP556" s="132"/>
    </row>
    <row r="557" spans="67:68" customFormat="1" x14ac:dyDescent="0.3">
      <c r="BO557" s="132"/>
      <c r="BP557" s="132"/>
    </row>
    <row r="558" spans="67:68" customFormat="1" x14ac:dyDescent="0.3">
      <c r="BO558" s="132"/>
      <c r="BP558" s="132"/>
    </row>
    <row r="559" spans="67:68" customFormat="1" x14ac:dyDescent="0.3">
      <c r="BO559" s="132"/>
      <c r="BP559" s="132"/>
    </row>
    <row r="560" spans="67:68" customFormat="1" x14ac:dyDescent="0.3">
      <c r="BO560" s="132"/>
      <c r="BP560" s="132"/>
    </row>
    <row r="561" spans="67:68" customFormat="1" x14ac:dyDescent="0.3">
      <c r="BO561" s="132"/>
      <c r="BP561" s="132"/>
    </row>
    <row r="562" spans="67:68" customFormat="1" x14ac:dyDescent="0.3">
      <c r="BO562" s="132"/>
      <c r="BP562" s="132"/>
    </row>
    <row r="563" spans="67:68" customFormat="1" x14ac:dyDescent="0.3">
      <c r="BO563" s="132"/>
      <c r="BP563" s="132"/>
    </row>
    <row r="564" spans="67:68" customFormat="1" x14ac:dyDescent="0.3">
      <c r="BO564" s="132"/>
      <c r="BP564" s="132"/>
    </row>
    <row r="565" spans="67:68" customFormat="1" x14ac:dyDescent="0.3">
      <c r="BO565" s="132"/>
      <c r="BP565" s="132"/>
    </row>
    <row r="566" spans="67:68" customFormat="1" x14ac:dyDescent="0.3">
      <c r="BO566" s="132"/>
      <c r="BP566" s="132"/>
    </row>
    <row r="567" spans="67:68" customFormat="1" x14ac:dyDescent="0.3">
      <c r="BO567" s="132"/>
      <c r="BP567" s="132"/>
    </row>
    <row r="568" spans="67:68" customFormat="1" x14ac:dyDescent="0.3">
      <c r="BO568" s="132"/>
      <c r="BP568" s="132"/>
    </row>
    <row r="569" spans="67:68" customFormat="1" x14ac:dyDescent="0.3">
      <c r="BO569" s="132"/>
      <c r="BP569" s="132"/>
    </row>
    <row r="570" spans="67:68" customFormat="1" x14ac:dyDescent="0.3">
      <c r="BO570" s="132"/>
      <c r="BP570" s="132"/>
    </row>
    <row r="571" spans="67:68" customFormat="1" x14ac:dyDescent="0.3">
      <c r="BO571" s="132"/>
      <c r="BP571" s="132"/>
    </row>
    <row r="572" spans="67:68" customFormat="1" x14ac:dyDescent="0.3">
      <c r="BO572" s="132"/>
      <c r="BP572" s="132"/>
    </row>
    <row r="573" spans="67:68" customFormat="1" x14ac:dyDescent="0.3">
      <c r="BO573" s="132"/>
      <c r="BP573" s="132"/>
    </row>
    <row r="574" spans="67:68" customFormat="1" x14ac:dyDescent="0.3">
      <c r="BO574" s="132"/>
      <c r="BP574" s="132"/>
    </row>
    <row r="575" spans="67:68" customFormat="1" x14ac:dyDescent="0.3">
      <c r="BO575" s="132"/>
      <c r="BP575" s="132"/>
    </row>
    <row r="576" spans="67:68" customFormat="1" x14ac:dyDescent="0.3">
      <c r="BO576" s="132"/>
      <c r="BP576" s="132"/>
    </row>
    <row r="577" spans="67:68" customFormat="1" x14ac:dyDescent="0.3">
      <c r="BO577" s="132"/>
      <c r="BP577" s="132"/>
    </row>
    <row r="578" spans="67:68" customFormat="1" x14ac:dyDescent="0.3">
      <c r="BO578" s="132"/>
      <c r="BP578" s="132"/>
    </row>
    <row r="579" spans="67:68" customFormat="1" x14ac:dyDescent="0.3">
      <c r="BO579" s="132"/>
      <c r="BP579" s="132"/>
    </row>
    <row r="580" spans="67:68" customFormat="1" x14ac:dyDescent="0.3">
      <c r="BO580" s="132"/>
      <c r="BP580" s="132"/>
    </row>
    <row r="581" spans="67:68" customFormat="1" x14ac:dyDescent="0.3">
      <c r="BO581" s="132"/>
      <c r="BP581" s="132"/>
    </row>
    <row r="582" spans="67:68" customFormat="1" x14ac:dyDescent="0.3">
      <c r="BO582" s="132"/>
      <c r="BP582" s="132"/>
    </row>
    <row r="583" spans="67:68" customFormat="1" x14ac:dyDescent="0.3">
      <c r="BO583" s="132"/>
      <c r="BP583" s="132"/>
    </row>
    <row r="584" spans="67:68" customFormat="1" x14ac:dyDescent="0.3">
      <c r="BO584" s="132"/>
      <c r="BP584" s="132"/>
    </row>
    <row r="585" spans="67:68" customFormat="1" x14ac:dyDescent="0.3">
      <c r="BO585" s="132"/>
      <c r="BP585" s="132"/>
    </row>
    <row r="586" spans="67:68" customFormat="1" x14ac:dyDescent="0.3">
      <c r="BO586" s="132"/>
      <c r="BP586" s="132"/>
    </row>
    <row r="587" spans="67:68" customFormat="1" x14ac:dyDescent="0.3">
      <c r="BO587" s="132"/>
      <c r="BP587" s="132"/>
    </row>
    <row r="588" spans="67:68" customFormat="1" x14ac:dyDescent="0.3">
      <c r="BO588" s="132"/>
      <c r="BP588" s="132"/>
    </row>
    <row r="589" spans="67:68" customFormat="1" x14ac:dyDescent="0.3">
      <c r="BO589" s="132"/>
      <c r="BP589" s="132"/>
    </row>
    <row r="590" spans="67:68" customFormat="1" x14ac:dyDescent="0.3">
      <c r="BO590" s="132"/>
      <c r="BP590" s="132"/>
    </row>
    <row r="591" spans="67:68" customFormat="1" x14ac:dyDescent="0.3">
      <c r="BO591" s="132"/>
      <c r="BP591" s="132"/>
    </row>
    <row r="592" spans="67:68" customFormat="1" x14ac:dyDescent="0.3">
      <c r="BO592" s="132"/>
      <c r="BP592" s="132"/>
    </row>
    <row r="593" spans="67:68" customFormat="1" x14ac:dyDescent="0.3">
      <c r="BO593" s="132"/>
      <c r="BP593" s="132"/>
    </row>
    <row r="594" spans="67:68" customFormat="1" x14ac:dyDescent="0.3">
      <c r="BO594" s="132"/>
      <c r="BP594" s="132"/>
    </row>
    <row r="595" spans="67:68" customFormat="1" x14ac:dyDescent="0.3">
      <c r="BO595" s="132"/>
      <c r="BP595" s="132"/>
    </row>
    <row r="596" spans="67:68" customFormat="1" x14ac:dyDescent="0.3">
      <c r="BO596" s="132"/>
      <c r="BP596" s="132"/>
    </row>
    <row r="597" spans="67:68" customFormat="1" x14ac:dyDescent="0.3">
      <c r="BO597" s="132"/>
      <c r="BP597" s="132"/>
    </row>
    <row r="598" spans="67:68" customFormat="1" x14ac:dyDescent="0.3">
      <c r="BO598" s="132"/>
      <c r="BP598" s="132"/>
    </row>
    <row r="599" spans="67:68" customFormat="1" x14ac:dyDescent="0.3">
      <c r="BO599" s="132"/>
      <c r="BP599" s="132"/>
    </row>
    <row r="600" spans="67:68" customFormat="1" x14ac:dyDescent="0.3">
      <c r="BO600" s="132"/>
      <c r="BP600" s="132"/>
    </row>
    <row r="601" spans="67:68" customFormat="1" x14ac:dyDescent="0.3">
      <c r="BO601" s="132"/>
      <c r="BP601" s="132"/>
    </row>
    <row r="602" spans="67:68" customFormat="1" x14ac:dyDescent="0.3">
      <c r="BO602" s="132"/>
      <c r="BP602" s="132"/>
    </row>
    <row r="603" spans="67:68" customFormat="1" x14ac:dyDescent="0.3">
      <c r="BO603" s="132"/>
      <c r="BP603" s="132"/>
    </row>
    <row r="604" spans="67:68" customFormat="1" x14ac:dyDescent="0.3">
      <c r="BO604" s="132"/>
      <c r="BP604" s="132"/>
    </row>
    <row r="605" spans="67:68" customFormat="1" x14ac:dyDescent="0.3">
      <c r="BO605" s="132"/>
      <c r="BP605" s="132"/>
    </row>
    <row r="606" spans="67:68" customFormat="1" x14ac:dyDescent="0.3">
      <c r="BO606" s="132"/>
      <c r="BP606" s="132"/>
    </row>
    <row r="607" spans="67:68" customFormat="1" x14ac:dyDescent="0.3">
      <c r="BO607" s="132"/>
      <c r="BP607" s="132"/>
    </row>
    <row r="608" spans="67:68" customFormat="1" x14ac:dyDescent="0.3">
      <c r="BO608" s="132"/>
      <c r="BP608" s="132"/>
    </row>
    <row r="609" spans="67:68" customFormat="1" x14ac:dyDescent="0.3">
      <c r="BO609" s="132"/>
      <c r="BP609" s="132"/>
    </row>
    <row r="610" spans="67:68" customFormat="1" x14ac:dyDescent="0.3">
      <c r="BO610" s="132"/>
      <c r="BP610" s="132"/>
    </row>
    <row r="611" spans="67:68" customFormat="1" x14ac:dyDescent="0.3">
      <c r="BO611" s="132"/>
      <c r="BP611" s="132"/>
    </row>
    <row r="612" spans="67:68" customFormat="1" x14ac:dyDescent="0.3">
      <c r="BO612" s="132"/>
      <c r="BP612" s="132"/>
    </row>
    <row r="613" spans="67:68" customFormat="1" x14ac:dyDescent="0.3">
      <c r="BO613" s="132"/>
      <c r="BP613" s="132"/>
    </row>
    <row r="614" spans="67:68" customFormat="1" x14ac:dyDescent="0.3">
      <c r="BO614" s="132"/>
      <c r="BP614" s="132"/>
    </row>
    <row r="615" spans="67:68" customFormat="1" x14ac:dyDescent="0.3">
      <c r="BO615" s="132"/>
      <c r="BP615" s="132"/>
    </row>
    <row r="616" spans="67:68" customFormat="1" x14ac:dyDescent="0.3">
      <c r="BO616" s="132"/>
      <c r="BP616" s="132"/>
    </row>
    <row r="617" spans="67:68" customFormat="1" x14ac:dyDescent="0.3">
      <c r="BO617" s="132"/>
      <c r="BP617" s="132"/>
    </row>
    <row r="618" spans="67:68" customFormat="1" x14ac:dyDescent="0.3">
      <c r="BO618" s="132"/>
      <c r="BP618" s="132"/>
    </row>
    <row r="619" spans="67:68" customFormat="1" x14ac:dyDescent="0.3">
      <c r="BO619" s="132"/>
      <c r="BP619" s="132"/>
    </row>
    <row r="620" spans="67:68" customFormat="1" x14ac:dyDescent="0.3">
      <c r="BO620" s="132"/>
      <c r="BP620" s="132"/>
    </row>
    <row r="621" spans="67:68" customFormat="1" x14ac:dyDescent="0.3">
      <c r="BO621" s="132"/>
      <c r="BP621" s="132"/>
    </row>
    <row r="622" spans="67:68" customFormat="1" x14ac:dyDescent="0.3">
      <c r="BO622" s="132"/>
      <c r="BP622" s="132"/>
    </row>
    <row r="623" spans="67:68" customFormat="1" x14ac:dyDescent="0.3">
      <c r="BO623" s="132"/>
      <c r="BP623" s="132"/>
    </row>
    <row r="624" spans="67:68" customFormat="1" x14ac:dyDescent="0.3">
      <c r="BO624" s="132"/>
      <c r="BP624" s="132"/>
    </row>
    <row r="625" spans="67:68" customFormat="1" x14ac:dyDescent="0.3">
      <c r="BO625" s="132"/>
      <c r="BP625" s="132"/>
    </row>
    <row r="626" spans="67:68" customFormat="1" x14ac:dyDescent="0.3">
      <c r="BO626" s="132"/>
      <c r="BP626" s="132"/>
    </row>
    <row r="627" spans="67:68" customFormat="1" x14ac:dyDescent="0.3">
      <c r="BO627" s="132"/>
      <c r="BP627" s="132"/>
    </row>
    <row r="628" spans="67:68" customFormat="1" x14ac:dyDescent="0.3">
      <c r="BO628" s="132"/>
      <c r="BP628" s="132"/>
    </row>
    <row r="629" spans="67:68" customFormat="1" x14ac:dyDescent="0.3">
      <c r="BO629" s="132"/>
      <c r="BP629" s="132"/>
    </row>
    <row r="630" spans="67:68" customFormat="1" x14ac:dyDescent="0.3">
      <c r="BO630" s="132"/>
      <c r="BP630" s="132"/>
    </row>
    <row r="631" spans="67:68" customFormat="1" x14ac:dyDescent="0.3">
      <c r="BO631" s="132"/>
      <c r="BP631" s="132"/>
    </row>
    <row r="632" spans="67:68" customFormat="1" x14ac:dyDescent="0.3">
      <c r="BO632" s="132"/>
      <c r="BP632" s="132"/>
    </row>
    <row r="633" spans="67:68" customFormat="1" x14ac:dyDescent="0.3">
      <c r="BO633" s="132"/>
      <c r="BP633" s="132"/>
    </row>
    <row r="634" spans="67:68" customFormat="1" x14ac:dyDescent="0.3">
      <c r="BO634" s="132"/>
      <c r="BP634" s="132"/>
    </row>
    <row r="635" spans="67:68" customFormat="1" x14ac:dyDescent="0.3">
      <c r="BO635" s="132"/>
      <c r="BP635" s="132"/>
    </row>
    <row r="636" spans="67:68" customFormat="1" x14ac:dyDescent="0.3">
      <c r="BO636" s="132"/>
      <c r="BP636" s="132"/>
    </row>
    <row r="637" spans="67:68" customFormat="1" x14ac:dyDescent="0.3">
      <c r="BO637" s="132"/>
      <c r="BP637" s="132"/>
    </row>
    <row r="638" spans="67:68" customFormat="1" x14ac:dyDescent="0.3">
      <c r="BO638" s="132"/>
      <c r="BP638" s="132"/>
    </row>
    <row r="639" spans="67:68" customFormat="1" x14ac:dyDescent="0.3">
      <c r="BO639" s="132"/>
      <c r="BP639" s="132"/>
    </row>
    <row r="640" spans="67:68" customFormat="1" x14ac:dyDescent="0.3">
      <c r="BO640" s="132"/>
      <c r="BP640" s="132"/>
    </row>
    <row r="641" spans="67:68" customFormat="1" x14ac:dyDescent="0.3">
      <c r="BO641" s="132"/>
      <c r="BP641" s="132"/>
    </row>
    <row r="642" spans="67:68" customFormat="1" x14ac:dyDescent="0.3">
      <c r="BO642" s="132"/>
      <c r="BP642" s="132"/>
    </row>
    <row r="643" spans="67:68" customFormat="1" x14ac:dyDescent="0.3">
      <c r="BO643" s="132"/>
      <c r="BP643" s="132"/>
    </row>
    <row r="644" spans="67:68" customFormat="1" x14ac:dyDescent="0.3">
      <c r="BO644" s="132"/>
      <c r="BP644" s="132"/>
    </row>
    <row r="645" spans="67:68" customFormat="1" x14ac:dyDescent="0.3">
      <c r="BO645" s="132"/>
      <c r="BP645" s="132"/>
    </row>
    <row r="646" spans="67:68" customFormat="1" x14ac:dyDescent="0.3">
      <c r="BO646" s="132"/>
      <c r="BP646" s="132"/>
    </row>
    <row r="647" spans="67:68" customFormat="1" x14ac:dyDescent="0.3">
      <c r="BO647" s="132"/>
      <c r="BP647" s="132"/>
    </row>
    <row r="648" spans="67:68" customFormat="1" x14ac:dyDescent="0.3">
      <c r="BO648" s="132"/>
      <c r="BP648" s="132"/>
    </row>
    <row r="649" spans="67:68" customFormat="1" x14ac:dyDescent="0.3">
      <c r="BO649" s="132"/>
      <c r="BP649" s="132"/>
    </row>
    <row r="650" spans="67:68" customFormat="1" x14ac:dyDescent="0.3">
      <c r="BO650" s="132"/>
      <c r="BP650" s="132"/>
    </row>
    <row r="651" spans="67:68" customFormat="1" x14ac:dyDescent="0.3">
      <c r="BO651" s="132"/>
      <c r="BP651" s="132"/>
    </row>
    <row r="652" spans="67:68" customFormat="1" x14ac:dyDescent="0.3">
      <c r="BO652" s="132"/>
      <c r="BP652" s="132"/>
    </row>
    <row r="653" spans="67:68" customFormat="1" x14ac:dyDescent="0.3">
      <c r="BO653" s="132"/>
      <c r="BP653" s="132"/>
    </row>
    <row r="654" spans="67:68" customFormat="1" x14ac:dyDescent="0.3">
      <c r="BO654" s="132"/>
      <c r="BP654" s="132"/>
    </row>
    <row r="655" spans="67:68" customFormat="1" x14ac:dyDescent="0.3">
      <c r="BO655" s="132"/>
      <c r="BP655" s="132"/>
    </row>
    <row r="656" spans="67:68" customFormat="1" x14ac:dyDescent="0.3">
      <c r="BO656" s="132"/>
      <c r="BP656" s="132"/>
    </row>
    <row r="657" spans="67:68" customFormat="1" x14ac:dyDescent="0.3">
      <c r="BO657" s="132"/>
      <c r="BP657" s="132"/>
    </row>
    <row r="658" spans="67:68" customFormat="1" x14ac:dyDescent="0.3">
      <c r="BO658" s="132"/>
      <c r="BP658" s="132"/>
    </row>
    <row r="659" spans="67:68" customFormat="1" x14ac:dyDescent="0.3">
      <c r="BO659" s="132"/>
      <c r="BP659" s="132"/>
    </row>
    <row r="660" spans="67:68" customFormat="1" x14ac:dyDescent="0.3">
      <c r="BO660" s="132"/>
      <c r="BP660" s="132"/>
    </row>
    <row r="661" spans="67:68" customFormat="1" x14ac:dyDescent="0.3">
      <c r="BO661" s="132"/>
      <c r="BP661" s="132"/>
    </row>
    <row r="662" spans="67:68" customFormat="1" x14ac:dyDescent="0.3">
      <c r="BO662" s="132"/>
      <c r="BP662" s="132"/>
    </row>
    <row r="663" spans="67:68" customFormat="1" x14ac:dyDescent="0.3">
      <c r="BO663" s="132"/>
      <c r="BP663" s="132"/>
    </row>
    <row r="664" spans="67:68" customFormat="1" x14ac:dyDescent="0.3">
      <c r="BO664" s="132"/>
      <c r="BP664" s="132"/>
    </row>
    <row r="665" spans="67:68" customFormat="1" x14ac:dyDescent="0.3">
      <c r="BO665" s="132"/>
      <c r="BP665" s="132"/>
    </row>
    <row r="666" spans="67:68" customFormat="1" x14ac:dyDescent="0.3">
      <c r="BO666" s="132"/>
      <c r="BP666" s="132"/>
    </row>
    <row r="667" spans="67:68" customFormat="1" x14ac:dyDescent="0.3">
      <c r="BO667" s="132"/>
      <c r="BP667" s="132"/>
    </row>
    <row r="668" spans="67:68" customFormat="1" x14ac:dyDescent="0.3">
      <c r="BO668" s="132"/>
      <c r="BP668" s="132"/>
    </row>
    <row r="669" spans="67:68" customFormat="1" x14ac:dyDescent="0.3">
      <c r="BO669" s="132"/>
      <c r="BP669" s="132"/>
    </row>
    <row r="670" spans="67:68" customFormat="1" x14ac:dyDescent="0.3">
      <c r="BO670" s="132"/>
      <c r="BP670" s="132"/>
    </row>
    <row r="671" spans="67:68" customFormat="1" x14ac:dyDescent="0.3">
      <c r="BO671" s="132"/>
      <c r="BP671" s="132"/>
    </row>
    <row r="672" spans="67:68" customFormat="1" x14ac:dyDescent="0.3">
      <c r="BO672" s="132"/>
      <c r="BP672" s="132"/>
    </row>
    <row r="673" spans="67:68" customFormat="1" x14ac:dyDescent="0.3">
      <c r="BO673" s="132"/>
      <c r="BP673" s="132"/>
    </row>
    <row r="674" spans="67:68" customFormat="1" x14ac:dyDescent="0.3">
      <c r="BO674" s="132"/>
      <c r="BP674" s="132"/>
    </row>
    <row r="675" spans="67:68" customFormat="1" x14ac:dyDescent="0.3">
      <c r="BO675" s="132"/>
      <c r="BP675" s="132"/>
    </row>
    <row r="676" spans="67:68" customFormat="1" x14ac:dyDescent="0.3">
      <c r="BO676" s="132"/>
      <c r="BP676" s="132"/>
    </row>
    <row r="677" spans="67:68" customFormat="1" x14ac:dyDescent="0.3">
      <c r="BO677" s="132"/>
      <c r="BP677" s="132"/>
    </row>
    <row r="678" spans="67:68" customFormat="1" x14ac:dyDescent="0.3">
      <c r="BO678" s="132"/>
      <c r="BP678" s="132"/>
    </row>
    <row r="679" spans="67:68" customFormat="1" x14ac:dyDescent="0.3">
      <c r="BO679" s="132"/>
      <c r="BP679" s="132"/>
    </row>
    <row r="680" spans="67:68" customFormat="1" x14ac:dyDescent="0.3">
      <c r="BO680" s="132"/>
      <c r="BP680" s="132"/>
    </row>
    <row r="681" spans="67:68" customFormat="1" x14ac:dyDescent="0.3">
      <c r="BO681" s="132"/>
      <c r="BP681" s="132"/>
    </row>
    <row r="682" spans="67:68" customFormat="1" x14ac:dyDescent="0.3">
      <c r="BO682" s="132"/>
      <c r="BP682" s="132"/>
    </row>
    <row r="683" spans="67:68" customFormat="1" x14ac:dyDescent="0.3">
      <c r="BO683" s="132"/>
      <c r="BP683" s="132"/>
    </row>
    <row r="684" spans="67:68" customFormat="1" x14ac:dyDescent="0.3">
      <c r="BO684" s="132"/>
      <c r="BP684" s="132"/>
    </row>
    <row r="685" spans="67:68" customFormat="1" x14ac:dyDescent="0.3">
      <c r="BO685" s="132"/>
      <c r="BP685" s="132"/>
    </row>
    <row r="686" spans="67:68" customFormat="1" x14ac:dyDescent="0.3">
      <c r="BO686" s="132"/>
      <c r="BP686" s="132"/>
    </row>
    <row r="687" spans="67:68" customFormat="1" x14ac:dyDescent="0.3">
      <c r="BO687" s="132"/>
      <c r="BP687" s="132"/>
    </row>
    <row r="688" spans="67:68" customFormat="1" x14ac:dyDescent="0.3">
      <c r="BO688" s="132"/>
      <c r="BP688" s="132"/>
    </row>
    <row r="689" spans="67:68" customFormat="1" x14ac:dyDescent="0.3">
      <c r="BO689" s="132"/>
      <c r="BP689" s="132"/>
    </row>
    <row r="690" spans="67:68" customFormat="1" x14ac:dyDescent="0.3">
      <c r="BO690" s="132"/>
      <c r="BP690" s="132"/>
    </row>
    <row r="691" spans="67:68" customFormat="1" x14ac:dyDescent="0.3">
      <c r="BO691" s="132"/>
      <c r="BP691" s="132"/>
    </row>
    <row r="692" spans="67:68" customFormat="1" x14ac:dyDescent="0.3">
      <c r="BO692" s="132"/>
      <c r="BP692" s="132"/>
    </row>
    <row r="693" spans="67:68" customFormat="1" x14ac:dyDescent="0.3">
      <c r="BO693" s="132"/>
      <c r="BP693" s="132"/>
    </row>
    <row r="694" spans="67:68" customFormat="1" x14ac:dyDescent="0.3">
      <c r="BO694" s="132"/>
      <c r="BP694" s="132"/>
    </row>
    <row r="695" spans="67:68" customFormat="1" x14ac:dyDescent="0.3">
      <c r="BO695" s="132"/>
      <c r="BP695" s="132"/>
    </row>
    <row r="696" spans="67:68" customFormat="1" x14ac:dyDescent="0.3">
      <c r="BO696" s="132"/>
      <c r="BP696" s="132"/>
    </row>
    <row r="697" spans="67:68" customFormat="1" x14ac:dyDescent="0.3">
      <c r="BO697" s="132"/>
      <c r="BP697" s="132"/>
    </row>
    <row r="698" spans="67:68" customFormat="1" x14ac:dyDescent="0.3">
      <c r="BO698" s="132"/>
      <c r="BP698" s="132"/>
    </row>
    <row r="699" spans="67:68" customFormat="1" x14ac:dyDescent="0.3">
      <c r="BO699" s="132"/>
      <c r="BP699" s="132"/>
    </row>
    <row r="700" spans="67:68" customFormat="1" x14ac:dyDescent="0.3">
      <c r="BO700" s="132"/>
      <c r="BP700" s="132"/>
    </row>
    <row r="701" spans="67:68" customFormat="1" x14ac:dyDescent="0.3">
      <c r="BO701" s="132"/>
      <c r="BP701" s="132"/>
    </row>
    <row r="702" spans="67:68" customFormat="1" x14ac:dyDescent="0.3">
      <c r="BO702" s="132"/>
      <c r="BP702" s="132"/>
    </row>
    <row r="703" spans="67:68" customFormat="1" x14ac:dyDescent="0.3">
      <c r="BO703" s="132"/>
      <c r="BP703" s="132"/>
    </row>
    <row r="704" spans="67:68" customFormat="1" x14ac:dyDescent="0.3">
      <c r="BO704" s="132"/>
      <c r="BP704" s="132"/>
    </row>
    <row r="705" spans="67:68" customFormat="1" x14ac:dyDescent="0.3">
      <c r="BO705" s="132"/>
      <c r="BP705" s="132"/>
    </row>
    <row r="706" spans="67:68" customFormat="1" x14ac:dyDescent="0.3">
      <c r="BO706" s="132"/>
      <c r="BP706" s="132"/>
    </row>
    <row r="707" spans="67:68" customFormat="1" x14ac:dyDescent="0.3">
      <c r="BO707" s="132"/>
      <c r="BP707" s="132"/>
    </row>
    <row r="708" spans="67:68" customFormat="1" x14ac:dyDescent="0.3">
      <c r="BO708" s="132"/>
      <c r="BP708" s="132"/>
    </row>
    <row r="709" spans="67:68" customFormat="1" x14ac:dyDescent="0.3">
      <c r="BO709" s="132"/>
      <c r="BP709" s="132"/>
    </row>
    <row r="710" spans="67:68" customFormat="1" x14ac:dyDescent="0.3">
      <c r="BO710" s="132"/>
      <c r="BP710" s="132"/>
    </row>
    <row r="711" spans="67:68" customFormat="1" x14ac:dyDescent="0.3">
      <c r="BO711" s="132"/>
      <c r="BP711" s="132"/>
    </row>
    <row r="712" spans="67:68" customFormat="1" x14ac:dyDescent="0.3">
      <c r="BO712" s="132"/>
      <c r="BP712" s="132"/>
    </row>
    <row r="713" spans="67:68" customFormat="1" x14ac:dyDescent="0.3">
      <c r="BO713" s="132"/>
      <c r="BP713" s="132"/>
    </row>
    <row r="714" spans="67:68" customFormat="1" x14ac:dyDescent="0.3">
      <c r="BO714" s="132"/>
      <c r="BP714" s="132"/>
    </row>
    <row r="715" spans="67:68" customFormat="1" x14ac:dyDescent="0.3">
      <c r="BO715" s="132"/>
      <c r="BP715" s="132"/>
    </row>
    <row r="716" spans="67:68" customFormat="1" x14ac:dyDescent="0.3">
      <c r="BO716" s="132"/>
      <c r="BP716" s="132"/>
    </row>
    <row r="717" spans="67:68" customFormat="1" x14ac:dyDescent="0.3">
      <c r="BO717" s="132"/>
      <c r="BP717" s="132"/>
    </row>
    <row r="718" spans="67:68" customFormat="1" x14ac:dyDescent="0.3">
      <c r="BO718" s="132"/>
      <c r="BP718" s="132"/>
    </row>
    <row r="719" spans="67:68" customFormat="1" x14ac:dyDescent="0.3">
      <c r="BO719" s="132"/>
      <c r="BP719" s="132"/>
    </row>
    <row r="720" spans="67:68" customFormat="1" x14ac:dyDescent="0.3">
      <c r="BO720" s="132"/>
      <c r="BP720" s="132"/>
    </row>
    <row r="721" spans="67:68" customFormat="1" x14ac:dyDescent="0.3">
      <c r="BO721" s="132"/>
      <c r="BP721" s="132"/>
    </row>
    <row r="722" spans="67:68" customFormat="1" x14ac:dyDescent="0.3">
      <c r="BO722" s="132"/>
      <c r="BP722" s="132"/>
    </row>
    <row r="723" spans="67:68" customFormat="1" x14ac:dyDescent="0.3">
      <c r="BO723" s="132"/>
      <c r="BP723" s="132"/>
    </row>
    <row r="724" spans="67:68" customFormat="1" x14ac:dyDescent="0.3">
      <c r="BO724" s="132"/>
      <c r="BP724" s="132"/>
    </row>
    <row r="725" spans="67:68" customFormat="1" x14ac:dyDescent="0.3">
      <c r="BO725" s="132"/>
      <c r="BP725" s="132"/>
    </row>
    <row r="726" spans="67:68" customFormat="1" x14ac:dyDescent="0.3">
      <c r="BO726" s="132"/>
      <c r="BP726" s="132"/>
    </row>
    <row r="727" spans="67:68" customFormat="1" x14ac:dyDescent="0.3">
      <c r="BO727" s="132"/>
      <c r="BP727" s="132"/>
    </row>
    <row r="728" spans="67:68" customFormat="1" x14ac:dyDescent="0.3">
      <c r="BO728" s="132"/>
      <c r="BP728" s="132"/>
    </row>
    <row r="729" spans="67:68" customFormat="1" x14ac:dyDescent="0.3">
      <c r="BO729" s="132"/>
      <c r="BP729" s="132"/>
    </row>
    <row r="730" spans="67:68" customFormat="1" x14ac:dyDescent="0.3">
      <c r="BO730" s="132"/>
      <c r="BP730" s="132"/>
    </row>
    <row r="731" spans="67:68" customFormat="1" x14ac:dyDescent="0.3">
      <c r="BO731" s="132"/>
      <c r="BP731" s="132"/>
    </row>
    <row r="732" spans="67:68" customFormat="1" x14ac:dyDescent="0.3">
      <c r="BO732" s="132"/>
      <c r="BP732" s="132"/>
    </row>
    <row r="733" spans="67:68" customFormat="1" x14ac:dyDescent="0.3">
      <c r="BO733" s="132"/>
      <c r="BP733" s="132"/>
    </row>
    <row r="734" spans="67:68" customFormat="1" x14ac:dyDescent="0.3">
      <c r="BO734" s="132"/>
      <c r="BP734" s="132"/>
    </row>
    <row r="735" spans="67:68" customFormat="1" x14ac:dyDescent="0.3">
      <c r="BO735" s="132"/>
      <c r="BP735" s="132"/>
    </row>
    <row r="736" spans="67:68" customFormat="1" x14ac:dyDescent="0.3">
      <c r="BO736" s="132"/>
      <c r="BP736" s="132"/>
    </row>
    <row r="737" spans="67:68" customFormat="1" x14ac:dyDescent="0.3">
      <c r="BO737" s="132"/>
      <c r="BP737" s="132"/>
    </row>
    <row r="738" spans="67:68" customFormat="1" x14ac:dyDescent="0.3">
      <c r="BO738" s="132"/>
      <c r="BP738" s="132"/>
    </row>
    <row r="739" spans="67:68" customFormat="1" x14ac:dyDescent="0.3">
      <c r="BO739" s="132"/>
      <c r="BP739" s="132"/>
    </row>
    <row r="740" spans="67:68" customFormat="1" x14ac:dyDescent="0.3">
      <c r="BO740" s="132"/>
      <c r="BP740" s="132"/>
    </row>
    <row r="741" spans="67:68" customFormat="1" x14ac:dyDescent="0.3">
      <c r="BO741" s="132"/>
      <c r="BP741" s="132"/>
    </row>
    <row r="742" spans="67:68" customFormat="1" x14ac:dyDescent="0.3">
      <c r="BO742" s="132"/>
      <c r="BP742" s="132"/>
    </row>
    <row r="743" spans="67:68" customFormat="1" x14ac:dyDescent="0.3">
      <c r="BO743" s="132"/>
      <c r="BP743" s="132"/>
    </row>
    <row r="744" spans="67:68" customFormat="1" x14ac:dyDescent="0.3">
      <c r="BO744" s="132"/>
      <c r="BP744" s="132"/>
    </row>
    <row r="745" spans="67:68" customFormat="1" x14ac:dyDescent="0.3">
      <c r="BO745" s="132"/>
      <c r="BP745" s="132"/>
    </row>
    <row r="746" spans="67:68" customFormat="1" x14ac:dyDescent="0.3">
      <c r="BO746" s="132"/>
      <c r="BP746" s="132"/>
    </row>
    <row r="747" spans="67:68" customFormat="1" x14ac:dyDescent="0.3">
      <c r="BO747" s="132"/>
      <c r="BP747" s="132"/>
    </row>
    <row r="748" spans="67:68" customFormat="1" x14ac:dyDescent="0.3">
      <c r="BO748" s="132"/>
      <c r="BP748" s="132"/>
    </row>
    <row r="749" spans="67:68" customFormat="1" x14ac:dyDescent="0.3">
      <c r="BO749" s="132"/>
      <c r="BP749" s="132"/>
    </row>
    <row r="750" spans="67:68" customFormat="1" x14ac:dyDescent="0.3">
      <c r="BO750" s="132"/>
      <c r="BP750" s="132"/>
    </row>
    <row r="751" spans="67:68" customFormat="1" x14ac:dyDescent="0.3">
      <c r="BO751" s="132"/>
      <c r="BP751" s="132"/>
    </row>
    <row r="752" spans="67:68" customFormat="1" x14ac:dyDescent="0.3">
      <c r="BO752" s="132"/>
      <c r="BP752" s="132"/>
    </row>
    <row r="753" spans="67:68" customFormat="1" x14ac:dyDescent="0.3">
      <c r="BO753" s="132"/>
      <c r="BP753" s="132"/>
    </row>
    <row r="754" spans="67:68" customFormat="1" x14ac:dyDescent="0.3">
      <c r="BO754" s="132"/>
      <c r="BP754" s="132"/>
    </row>
    <row r="755" spans="67:68" customFormat="1" x14ac:dyDescent="0.3">
      <c r="BO755" s="132"/>
      <c r="BP755" s="132"/>
    </row>
    <row r="756" spans="67:68" customFormat="1" x14ac:dyDescent="0.3">
      <c r="BO756" s="132"/>
      <c r="BP756" s="132"/>
    </row>
    <row r="757" spans="67:68" customFormat="1" x14ac:dyDescent="0.3">
      <c r="BO757" s="132"/>
      <c r="BP757" s="132"/>
    </row>
    <row r="758" spans="67:68" customFormat="1" x14ac:dyDescent="0.3">
      <c r="BO758" s="132"/>
      <c r="BP758" s="132"/>
    </row>
    <row r="759" spans="67:68" customFormat="1" x14ac:dyDescent="0.3">
      <c r="BO759" s="132"/>
      <c r="BP759" s="132"/>
    </row>
    <row r="760" spans="67:68" customFormat="1" x14ac:dyDescent="0.3">
      <c r="BO760" s="132"/>
      <c r="BP760" s="132"/>
    </row>
    <row r="761" spans="67:68" customFormat="1" x14ac:dyDescent="0.3">
      <c r="BO761" s="132"/>
      <c r="BP761" s="132"/>
    </row>
    <row r="762" spans="67:68" customFormat="1" x14ac:dyDescent="0.3">
      <c r="BO762" s="132"/>
      <c r="BP762" s="132"/>
    </row>
    <row r="763" spans="67:68" customFormat="1" x14ac:dyDescent="0.3">
      <c r="BO763" s="132"/>
      <c r="BP763" s="132"/>
    </row>
    <row r="764" spans="67:68" customFormat="1" x14ac:dyDescent="0.3">
      <c r="BO764" s="132"/>
      <c r="BP764" s="132"/>
    </row>
    <row r="765" spans="67:68" customFormat="1" x14ac:dyDescent="0.3">
      <c r="BO765" s="132"/>
      <c r="BP765" s="132"/>
    </row>
    <row r="766" spans="67:68" customFormat="1" x14ac:dyDescent="0.3">
      <c r="BO766" s="132"/>
      <c r="BP766" s="132"/>
    </row>
    <row r="767" spans="67:68" customFormat="1" x14ac:dyDescent="0.3">
      <c r="BO767" s="132"/>
      <c r="BP767" s="132"/>
    </row>
    <row r="768" spans="67:68" customFormat="1" x14ac:dyDescent="0.3">
      <c r="BO768" s="132"/>
      <c r="BP768" s="132"/>
    </row>
    <row r="769" spans="67:68" customFormat="1" x14ac:dyDescent="0.3">
      <c r="BO769" s="132"/>
      <c r="BP769" s="132"/>
    </row>
    <row r="770" spans="67:68" customFormat="1" x14ac:dyDescent="0.3">
      <c r="BO770" s="132"/>
      <c r="BP770" s="132"/>
    </row>
    <row r="771" spans="67:68" customFormat="1" x14ac:dyDescent="0.3">
      <c r="BO771" s="132"/>
      <c r="BP771" s="132"/>
    </row>
    <row r="772" spans="67:68" customFormat="1" x14ac:dyDescent="0.3">
      <c r="BO772" s="132"/>
      <c r="BP772" s="132"/>
    </row>
    <row r="773" spans="67:68" customFormat="1" x14ac:dyDescent="0.3">
      <c r="BO773" s="132"/>
      <c r="BP773" s="132"/>
    </row>
    <row r="774" spans="67:68" customFormat="1" x14ac:dyDescent="0.3">
      <c r="BO774" s="132"/>
      <c r="BP774" s="132"/>
    </row>
    <row r="775" spans="67:68" customFormat="1" x14ac:dyDescent="0.3">
      <c r="BO775" s="132"/>
      <c r="BP775" s="132"/>
    </row>
    <row r="776" spans="67:68" customFormat="1" x14ac:dyDescent="0.3">
      <c r="BO776" s="132"/>
      <c r="BP776" s="132"/>
    </row>
    <row r="777" spans="67:68" customFormat="1" x14ac:dyDescent="0.3">
      <c r="BO777" s="132"/>
      <c r="BP777" s="132"/>
    </row>
    <row r="778" spans="67:68" customFormat="1" x14ac:dyDescent="0.3">
      <c r="BO778" s="132"/>
      <c r="BP778" s="132"/>
    </row>
    <row r="779" spans="67:68" customFormat="1" x14ac:dyDescent="0.3">
      <c r="BO779" s="132"/>
      <c r="BP779" s="132"/>
    </row>
    <row r="780" spans="67:68" customFormat="1" x14ac:dyDescent="0.3">
      <c r="BO780" s="132"/>
      <c r="BP780" s="132"/>
    </row>
    <row r="781" spans="67:68" customFormat="1" x14ac:dyDescent="0.3">
      <c r="BO781" s="132"/>
      <c r="BP781" s="132"/>
    </row>
    <row r="782" spans="67:68" customFormat="1" x14ac:dyDescent="0.3">
      <c r="BO782" s="132"/>
      <c r="BP782" s="132"/>
    </row>
    <row r="783" spans="67:68" customFormat="1" x14ac:dyDescent="0.3">
      <c r="BO783" s="132"/>
      <c r="BP783" s="132"/>
    </row>
    <row r="784" spans="67:68" customFormat="1" x14ac:dyDescent="0.3">
      <c r="BO784" s="132"/>
      <c r="BP784" s="132"/>
    </row>
    <row r="785" spans="67:68" customFormat="1" x14ac:dyDescent="0.3">
      <c r="BO785" s="132"/>
      <c r="BP785" s="132"/>
    </row>
    <row r="786" spans="67:68" customFormat="1" x14ac:dyDescent="0.3">
      <c r="BO786" s="132"/>
      <c r="BP786" s="132"/>
    </row>
    <row r="787" spans="67:68" customFormat="1" x14ac:dyDescent="0.3">
      <c r="BO787" s="132"/>
      <c r="BP787" s="132"/>
    </row>
    <row r="788" spans="67:68" customFormat="1" x14ac:dyDescent="0.3">
      <c r="BO788" s="132"/>
      <c r="BP788" s="132"/>
    </row>
    <row r="789" spans="67:68" customFormat="1" x14ac:dyDescent="0.3">
      <c r="BO789" s="132"/>
      <c r="BP789" s="132"/>
    </row>
    <row r="790" spans="67:68" customFormat="1" x14ac:dyDescent="0.3">
      <c r="BO790" s="132"/>
      <c r="BP790" s="132"/>
    </row>
    <row r="791" spans="67:68" customFormat="1" x14ac:dyDescent="0.3">
      <c r="BO791" s="132"/>
      <c r="BP791" s="132"/>
    </row>
    <row r="792" spans="67:68" customFormat="1" x14ac:dyDescent="0.3">
      <c r="BO792" s="132"/>
      <c r="BP792" s="132"/>
    </row>
    <row r="793" spans="67:68" customFormat="1" ht="15" x14ac:dyDescent="0.25">
      <c r="BO793" s="132"/>
      <c r="BP793" s="132"/>
    </row>
    <row r="794" spans="67:68" customFormat="1" ht="15" x14ac:dyDescent="0.25">
      <c r="BO794" s="132"/>
      <c r="BP794" s="132"/>
    </row>
    <row r="795" spans="67:68" customFormat="1" x14ac:dyDescent="0.3">
      <c r="BO795" s="132"/>
      <c r="BP795" s="132"/>
    </row>
  </sheetData>
  <mergeCells count="15">
    <mergeCell ref="AB18:AE18"/>
    <mergeCell ref="AN18:AP18"/>
    <mergeCell ref="AR18:AT18"/>
    <mergeCell ref="AV18:AY18"/>
    <mergeCell ref="BT18:BU18"/>
    <mergeCell ref="A16:P16"/>
    <mergeCell ref="R16:AJ16"/>
    <mergeCell ref="AL16:BD16"/>
    <mergeCell ref="BF16:BG16"/>
    <mergeCell ref="BI16:BP16"/>
    <mergeCell ref="C18:D18"/>
    <mergeCell ref="F18:G18"/>
    <mergeCell ref="I18:K18"/>
    <mergeCell ref="T18:U18"/>
    <mergeCell ref="X18:Y18"/>
  </mergeCells>
  <pageMargins left="0.75" right="0.75" top="1" bottom="1" header="0.5" footer="0.5"/>
  <pageSetup scale="11" orientation="portrait" r:id="rId1"/>
  <headerFooter alignWithMargins="0"/>
  <colBreaks count="1" manualBreakCount="1">
    <brk id="6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U795"/>
  <sheetViews>
    <sheetView zoomScale="85" zoomScaleNormal="85" workbookViewId="0">
      <pane xSplit="2" ySplit="19" topLeftCell="BF20" activePane="bottomRight" state="frozen"/>
      <selection pane="topRight" activeCell="C1" sqref="C1"/>
      <selection pane="bottomLeft" activeCell="A17" sqref="A17"/>
      <selection pane="bottomRight" sqref="A1:A2"/>
    </sheetView>
  </sheetViews>
  <sheetFormatPr defaultColWidth="9.109375" defaultRowHeight="13.2" x14ac:dyDescent="0.25"/>
  <cols>
    <col min="1" max="1" width="26.6640625" style="133" customWidth="1"/>
    <col min="2" max="4" width="9.33203125" style="66" customWidth="1"/>
    <col min="5" max="5" width="8.6640625" style="66" customWidth="1"/>
    <col min="6" max="6" width="9.44140625" style="66" customWidth="1"/>
    <col min="7" max="7" width="10.109375" style="76" customWidth="1"/>
    <col min="8" max="8" width="9.6640625" style="65" customWidth="1"/>
    <col min="9" max="9" width="9.5546875" style="76" customWidth="1"/>
    <col min="10" max="10" width="11.88671875" style="76" customWidth="1"/>
    <col min="11" max="11" width="13.88671875" style="66" customWidth="1"/>
    <col min="12" max="12" width="11" style="66" customWidth="1"/>
    <col min="13" max="13" width="10.5546875" style="66" customWidth="1"/>
    <col min="14" max="14" width="10.6640625" style="66" customWidth="1"/>
    <col min="15" max="15" width="13" style="66" customWidth="1"/>
    <col min="16" max="16" width="12.33203125" style="66" customWidth="1"/>
    <col min="17" max="17" width="12.6640625" style="66" customWidth="1"/>
    <col min="18" max="18" width="29.109375" style="66" customWidth="1"/>
    <col min="19" max="19" width="12.6640625" style="66" customWidth="1"/>
    <col min="20" max="20" width="12.88671875" style="66" customWidth="1"/>
    <col min="21" max="21" width="9.6640625" style="66" customWidth="1"/>
    <col min="22" max="22" width="8.44140625" style="66" customWidth="1"/>
    <col min="23" max="23" width="3.5546875" style="66" customWidth="1"/>
    <col min="24" max="24" width="9.88671875" style="66" customWidth="1"/>
    <col min="25" max="25" width="7.88671875" style="66" customWidth="1"/>
    <col min="26" max="26" width="3" style="66" customWidth="1"/>
    <col min="27" max="27" width="2" style="66" customWidth="1"/>
    <col min="28" max="28" width="2.33203125" style="66" customWidth="1"/>
    <col min="29" max="29" width="8.88671875" style="66" customWidth="1"/>
    <col min="30" max="30" width="10.6640625" style="66" customWidth="1"/>
    <col min="31" max="31" width="10" style="66" customWidth="1"/>
    <col min="32" max="32" width="11.109375" style="66" customWidth="1"/>
    <col min="33" max="33" width="9.33203125" style="66" bestFit="1" customWidth="1"/>
    <col min="34" max="34" width="9.5546875" style="66" bestFit="1" customWidth="1"/>
    <col min="35" max="35" width="10.109375" style="66" customWidth="1"/>
    <col min="36" max="37" width="9.109375" style="66"/>
    <col min="38" max="38" width="31.33203125" style="66" customWidth="1"/>
    <col min="39" max="39" width="10.6640625" style="66" customWidth="1"/>
    <col min="40" max="40" width="13" style="66" customWidth="1"/>
    <col min="41" max="41" width="9.109375" style="66"/>
    <col min="42" max="42" width="9.109375" style="66" customWidth="1"/>
    <col min="43" max="43" width="6.6640625" style="66" customWidth="1"/>
    <col min="44" max="44" width="10.88671875" style="66" customWidth="1"/>
    <col min="45" max="45" width="9.6640625" style="66" customWidth="1"/>
    <col min="46" max="46" width="7.88671875" style="66" customWidth="1"/>
    <col min="47" max="47" width="4.6640625" style="66" customWidth="1"/>
    <col min="48" max="49" width="9.109375" style="66"/>
    <col min="50" max="50" width="3.33203125" style="66" customWidth="1"/>
    <col min="51" max="51" width="9.109375" style="66"/>
    <col min="52" max="52" width="11.44140625" style="66" customWidth="1"/>
    <col min="53" max="54" width="9.109375" style="66"/>
    <col min="55" max="55" width="12.33203125" style="66" customWidth="1"/>
    <col min="56" max="56" width="9.109375" style="66"/>
    <col min="57" max="57" width="10.5546875" style="66" customWidth="1"/>
    <col min="58" max="58" width="16" style="66" customWidth="1"/>
    <col min="59" max="59" width="18.6640625" style="66" customWidth="1"/>
    <col min="60" max="60" width="8" style="66" customWidth="1"/>
    <col min="61" max="61" width="10.88671875" style="66" customWidth="1"/>
    <col min="62" max="62" width="14.44140625" style="66" customWidth="1"/>
    <col min="63" max="63" width="13.33203125" style="66" customWidth="1"/>
    <col min="64" max="64" width="12.6640625" style="66" customWidth="1"/>
    <col min="65" max="65" width="14.44140625" style="66" customWidth="1"/>
    <col min="66" max="66" width="17.44140625" style="66" customWidth="1"/>
    <col min="67" max="67" width="11.109375" style="134" customWidth="1"/>
    <col min="68" max="68" width="13" style="134" customWidth="1"/>
    <col min="69" max="69" width="15.5546875" style="66" customWidth="1"/>
    <col min="70" max="70" width="12" style="66" customWidth="1"/>
    <col min="71" max="71" width="13.44140625" style="66" customWidth="1"/>
    <col min="72" max="72" width="12.33203125" style="66" customWidth="1"/>
    <col min="73" max="16384" width="9.109375" style="66"/>
  </cols>
  <sheetData>
    <row r="1" spans="1:68" ht="14.4" x14ac:dyDescent="0.3">
      <c r="A1" s="277" t="s">
        <v>115</v>
      </c>
    </row>
    <row r="2" spans="1:68" ht="14.4" x14ac:dyDescent="0.3">
      <c r="A2" s="277" t="s">
        <v>111</v>
      </c>
    </row>
    <row r="4" spans="1:68" s="14" customFormat="1" ht="24.75" customHeight="1" x14ac:dyDescent="0.3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/>
      <c r="G4" s="63"/>
      <c r="H4" s="64"/>
      <c r="I4" s="64"/>
      <c r="J4" s="65"/>
      <c r="K4"/>
      <c r="L4"/>
      <c r="M4"/>
      <c r="N4"/>
      <c r="R4" s="7" t="s">
        <v>9</v>
      </c>
      <c r="S4" s="7" t="s">
        <v>10</v>
      </c>
      <c r="T4" s="7" t="s">
        <v>11</v>
      </c>
      <c r="U4" s="7" t="s">
        <v>12</v>
      </c>
      <c r="V4" s="7" t="s">
        <v>13</v>
      </c>
      <c r="AB4" s="66"/>
      <c r="AC4" s="66"/>
      <c r="AD4" s="66"/>
      <c r="AL4" s="67" t="s">
        <v>9</v>
      </c>
      <c r="AM4" s="67" t="s">
        <v>10</v>
      </c>
      <c r="AN4" s="67" t="s">
        <v>11</v>
      </c>
      <c r="AO4" s="67" t="s">
        <v>12</v>
      </c>
      <c r="AP4" s="67" t="s">
        <v>13</v>
      </c>
      <c r="AV4" s="66"/>
      <c r="AW4" s="66"/>
      <c r="AX4" s="66"/>
      <c r="BL4" s="68"/>
      <c r="BM4" s="68"/>
      <c r="BN4" s="68"/>
      <c r="BO4" s="69"/>
      <c r="BP4" s="69"/>
    </row>
    <row r="5" spans="1:68" s="14" customFormat="1" ht="14.4" x14ac:dyDescent="0.3">
      <c r="A5" s="9" t="s">
        <v>107</v>
      </c>
      <c r="B5" s="72">
        <v>0.10916524452731299</v>
      </c>
      <c r="C5" s="72">
        <v>8.0630499514277795E-2</v>
      </c>
      <c r="D5" s="72">
        <v>1.35389517843657</v>
      </c>
      <c r="E5" s="72">
        <v>0.178453719928552</v>
      </c>
      <c r="F5" s="74"/>
      <c r="G5" s="63"/>
      <c r="H5" s="75"/>
      <c r="I5" s="76"/>
      <c r="J5" s="77"/>
      <c r="K5" s="74"/>
      <c r="L5" s="74"/>
      <c r="M5" s="74"/>
      <c r="N5" s="74"/>
      <c r="R5" t="s">
        <v>14</v>
      </c>
      <c r="S5">
        <v>7.3031671634513593</v>
      </c>
      <c r="T5">
        <v>28.063982388562884</v>
      </c>
      <c r="U5">
        <v>0.26023274467374491</v>
      </c>
      <c r="V5">
        <v>0.79510611735304881</v>
      </c>
      <c r="AB5" s="66"/>
      <c r="AC5" s="66"/>
      <c r="AD5" s="66"/>
      <c r="AL5" t="s">
        <v>14</v>
      </c>
      <c r="AM5">
        <v>0.55773400123115668</v>
      </c>
      <c r="AN5">
        <v>2.0088206346860159E-2</v>
      </c>
      <c r="AO5">
        <v>27.764250904279066</v>
      </c>
      <c r="AP5">
        <v>1.3350212929038321E-31</v>
      </c>
      <c r="AV5" s="66"/>
      <c r="AW5" s="66"/>
      <c r="AX5" s="66"/>
      <c r="BO5" s="69"/>
      <c r="BP5" s="69"/>
    </row>
    <row r="6" spans="1:68" s="14" customFormat="1" ht="14.4" x14ac:dyDescent="0.3">
      <c r="A6" s="9" t="s">
        <v>108</v>
      </c>
      <c r="B6" s="72">
        <v>-0.35298552383588899</v>
      </c>
      <c r="C6" s="72">
        <v>7.8979327026833301E-2</v>
      </c>
      <c r="D6" s="72">
        <v>-4.4693407392033304</v>
      </c>
      <c r="E6" s="72">
        <v>2.0729503757157399E-5</v>
      </c>
      <c r="F6" s="74"/>
      <c r="G6" s="63"/>
      <c r="H6" s="64"/>
      <c r="I6" s="76"/>
      <c r="J6" s="77"/>
      <c r="K6" s="74"/>
      <c r="L6" s="74"/>
      <c r="M6" s="74"/>
      <c r="N6" s="74"/>
      <c r="R6" s="84" t="s">
        <v>82</v>
      </c>
      <c r="S6" s="84">
        <v>4.9592919803684282E-3</v>
      </c>
      <c r="T6">
        <v>1.3832357527432482E-3</v>
      </c>
      <c r="U6">
        <v>3.5852832538004504</v>
      </c>
      <c r="V6">
        <v>4.8585801884861742E-4</v>
      </c>
      <c r="AB6" s="66"/>
      <c r="AC6" s="66"/>
      <c r="AD6" s="66"/>
      <c r="AL6" s="84" t="s">
        <v>88</v>
      </c>
      <c r="AM6" s="84">
        <v>4.8133575266473631E-4</v>
      </c>
      <c r="AN6">
        <v>6.1699937641661613E-5</v>
      </c>
      <c r="AO6">
        <v>7.801235642412129</v>
      </c>
      <c r="AP6">
        <v>2.3298675089728107E-11</v>
      </c>
      <c r="AV6" s="66"/>
      <c r="AW6" s="66"/>
      <c r="AX6" s="66"/>
      <c r="BO6" s="69"/>
      <c r="BP6" s="69"/>
    </row>
    <row r="7" spans="1:68" s="14" customFormat="1" ht="14.4" x14ac:dyDescent="0.3">
      <c r="A7" s="9" t="s">
        <v>109</v>
      </c>
      <c r="B7" s="72">
        <v>0.98218007100581906</v>
      </c>
      <c r="C7" s="72">
        <v>1.93977754876952E-3</v>
      </c>
      <c r="D7" s="72">
        <v>506.33644648008902</v>
      </c>
      <c r="E7" s="72">
        <v>1.8214133128558199E-81</v>
      </c>
      <c r="F7" s="74"/>
      <c r="G7" s="82"/>
      <c r="H7" s="83"/>
      <c r="I7" s="76"/>
      <c r="J7" s="77"/>
      <c r="K7" s="74"/>
      <c r="L7" s="74"/>
      <c r="M7" s="74"/>
      <c r="N7" s="74"/>
      <c r="R7" s="84" t="s">
        <v>83</v>
      </c>
      <c r="S7" s="84">
        <v>4.9070065869114624E-3</v>
      </c>
      <c r="T7">
        <v>6.666065096336E-4</v>
      </c>
      <c r="U7">
        <v>7.3611741199596095</v>
      </c>
      <c r="V7">
        <v>1.7590929833318583E-10</v>
      </c>
      <c r="AB7" s="66"/>
      <c r="AC7" s="66"/>
      <c r="AD7" s="66"/>
      <c r="AL7" s="84" t="s">
        <v>89</v>
      </c>
      <c r="AM7" s="84">
        <v>1.9329937073967311E-4</v>
      </c>
      <c r="AN7">
        <v>5.7010828209207288E-5</v>
      </c>
      <c r="AO7">
        <v>3.3905729281872654</v>
      </c>
      <c r="AP7">
        <v>8.9474619849753566E-4</v>
      </c>
      <c r="AV7" s="66"/>
      <c r="AW7" s="66"/>
      <c r="AX7" s="66"/>
      <c r="BO7" s="69"/>
      <c r="BP7" s="69"/>
    </row>
    <row r="8" spans="1:68" s="14" customFormat="1" ht="14.4" x14ac:dyDescent="0.3">
      <c r="A8"/>
      <c r="B8"/>
      <c r="C8"/>
      <c r="D8"/>
      <c r="E8"/>
      <c r="F8" s="74"/>
      <c r="G8" s="83"/>
      <c r="H8" s="83"/>
      <c r="I8" s="76"/>
      <c r="J8" s="77"/>
      <c r="K8" s="74"/>
      <c r="L8" s="74"/>
      <c r="M8" s="74"/>
      <c r="N8" s="74"/>
      <c r="R8" t="s">
        <v>84</v>
      </c>
      <c r="S8">
        <v>3.0131766664055157</v>
      </c>
      <c r="T8">
        <v>0.57278466564939734</v>
      </c>
      <c r="U8">
        <v>5.2605749544452491</v>
      </c>
      <c r="V8">
        <v>8.5038779104876561E-7</v>
      </c>
      <c r="AB8" s="66"/>
      <c r="AC8" s="66"/>
      <c r="AD8" s="66"/>
      <c r="AL8" t="s">
        <v>90</v>
      </c>
      <c r="AM8">
        <v>-5.1033829343368408E-4</v>
      </c>
      <c r="AN8">
        <v>8.1980591374432237E-5</v>
      </c>
      <c r="AO8">
        <v>-6.2251111498183977</v>
      </c>
      <c r="AP8">
        <v>1.3608653616365742E-8</v>
      </c>
      <c r="AV8" s="66"/>
      <c r="AW8" s="66"/>
      <c r="AX8" s="66"/>
      <c r="BO8" s="69"/>
      <c r="BP8" s="69"/>
    </row>
    <row r="9" spans="1:68" s="14" customFormat="1" ht="14.4" x14ac:dyDescent="0.3">
      <c r="A9"/>
      <c r="B9"/>
      <c r="C9"/>
      <c r="D9"/>
      <c r="E9"/>
      <c r="F9" s="74"/>
      <c r="G9" s="76"/>
      <c r="H9" s="76"/>
      <c r="I9" s="76"/>
      <c r="J9" s="77"/>
      <c r="K9" s="74"/>
      <c r="L9" s="74"/>
      <c r="M9" s="74"/>
      <c r="N9" s="74"/>
      <c r="R9" t="s">
        <v>85</v>
      </c>
      <c r="S9">
        <v>-2.6932223791293941</v>
      </c>
      <c r="T9">
        <v>0.56672964838852691</v>
      </c>
      <c r="U9">
        <v>-4.7522171934845199</v>
      </c>
      <c r="V9">
        <v>6.4325314515964574E-6</v>
      </c>
      <c r="AB9" s="66"/>
      <c r="AC9" s="66"/>
      <c r="AD9" s="66"/>
      <c r="AL9" t="s">
        <v>17</v>
      </c>
      <c r="AM9">
        <v>0.54010942299504983</v>
      </c>
      <c r="AN9">
        <v>6.4875132558494378E-2</v>
      </c>
      <c r="AO9">
        <v>8.325369085112273</v>
      </c>
      <c r="AP9">
        <v>3.079051893672434E-12</v>
      </c>
      <c r="AV9" s="66"/>
      <c r="AW9" s="66"/>
      <c r="AX9" s="66"/>
      <c r="BO9" s="69"/>
      <c r="BP9" s="69"/>
    </row>
    <row r="10" spans="1:68" s="14" customFormat="1" ht="14.4" x14ac:dyDescent="0.3">
      <c r="A10"/>
      <c r="B10"/>
      <c r="C10"/>
      <c r="D10"/>
      <c r="E10"/>
      <c r="F10" s="74"/>
      <c r="G10" s="82"/>
      <c r="H10" s="76"/>
      <c r="I10" s="76"/>
      <c r="J10" s="77"/>
      <c r="K10" s="74"/>
      <c r="L10" s="74"/>
      <c r="M10" s="74"/>
      <c r="N10" s="74"/>
      <c r="R10" t="s">
        <v>86</v>
      </c>
      <c r="S10">
        <v>-1.6036751077910123</v>
      </c>
      <c r="T10">
        <v>0.56782527521033865</v>
      </c>
      <c r="U10">
        <v>-2.8242404447335763</v>
      </c>
      <c r="V10">
        <v>5.4988378532363344E-3</v>
      </c>
      <c r="AB10" s="66"/>
      <c r="AC10" s="66"/>
      <c r="AD10" s="66"/>
      <c r="AL10" t="s">
        <v>41</v>
      </c>
      <c r="AM10">
        <v>0.38476719140876975</v>
      </c>
      <c r="AN10">
        <v>7.3838852725711487E-2</v>
      </c>
      <c r="AO10">
        <v>5.2109042489874664</v>
      </c>
      <c r="AP10">
        <v>8.9275683363457798E-7</v>
      </c>
      <c r="AV10" s="66"/>
      <c r="AW10" s="66"/>
      <c r="AX10" s="66"/>
      <c r="BO10" s="69"/>
      <c r="BP10" s="69"/>
    </row>
    <row r="11" spans="1:68" s="14" customFormat="1" ht="14.4" x14ac:dyDescent="0.3">
      <c r="A11"/>
      <c r="B11"/>
      <c r="C11"/>
      <c r="D11"/>
      <c r="E11"/>
      <c r="F11" s="74"/>
      <c r="G11" s="76"/>
      <c r="H11" s="76"/>
      <c r="I11" s="77"/>
      <c r="J11" s="77"/>
      <c r="K11" s="74"/>
      <c r="L11" s="74"/>
      <c r="M11" s="74"/>
      <c r="N11" s="74"/>
      <c r="R11" t="s">
        <v>17</v>
      </c>
      <c r="S11">
        <v>1.4726604872613096</v>
      </c>
      <c r="T11">
        <v>7.5848438153126446E-2</v>
      </c>
      <c r="U11">
        <v>19.415831401672797</v>
      </c>
      <c r="V11">
        <v>2.5907890112508824E-25</v>
      </c>
      <c r="AB11" s="66"/>
      <c r="AC11" s="66"/>
      <c r="AD11" s="66"/>
      <c r="AL11" t="s">
        <v>91</v>
      </c>
      <c r="AM11">
        <v>0.3059358044877864</v>
      </c>
      <c r="AN11">
        <v>7.2583231778226343E-2</v>
      </c>
      <c r="AO11">
        <v>4.2149653162669125</v>
      </c>
      <c r="AP11">
        <v>4.6309103126816806E-5</v>
      </c>
      <c r="AV11" s="66"/>
      <c r="AW11" s="66"/>
      <c r="AX11" s="66"/>
      <c r="BO11" s="69"/>
      <c r="BP11" s="69"/>
    </row>
    <row r="12" spans="1:68" s="14" customFormat="1" ht="14.4" x14ac:dyDescent="0.3">
      <c r="A12"/>
      <c r="B12"/>
      <c r="C12"/>
      <c r="D12"/>
      <c r="E12"/>
      <c r="F12" s="15"/>
      <c r="G12" s="89"/>
      <c r="H12" s="89"/>
      <c r="I12" s="76"/>
      <c r="J12" s="89"/>
      <c r="K12" s="15"/>
      <c r="L12" s="15"/>
      <c r="M12" s="15"/>
      <c r="N12" s="15"/>
      <c r="R12" t="s">
        <v>87</v>
      </c>
      <c r="S12">
        <v>-0.47450982606304037</v>
      </c>
      <c r="T12">
        <v>7.6303442230876276E-2</v>
      </c>
      <c r="U12">
        <v>-6.218721098155509</v>
      </c>
      <c r="V12">
        <v>1.7341668160867003E-8</v>
      </c>
      <c r="AB12" s="66"/>
      <c r="AC12" s="66"/>
      <c r="AD12" s="66"/>
      <c r="AL12"/>
      <c r="AM12"/>
      <c r="AN12"/>
      <c r="AO12"/>
      <c r="AP12"/>
      <c r="AV12" s="66"/>
      <c r="AW12" s="66"/>
      <c r="AX12" s="66"/>
      <c r="BO12" s="69"/>
      <c r="BP12" s="69"/>
    </row>
    <row r="13" spans="1:68" s="14" customFormat="1" ht="16.5" customHeight="1" x14ac:dyDescent="0.3">
      <c r="A13"/>
      <c r="B13"/>
      <c r="C13"/>
      <c r="D13"/>
      <c r="E13"/>
      <c r="F13" s="15"/>
      <c r="G13" s="89"/>
      <c r="H13" s="89"/>
      <c r="I13" s="76"/>
      <c r="J13" s="89"/>
      <c r="K13" s="15"/>
      <c r="L13" s="15"/>
      <c r="M13" s="15"/>
      <c r="N13" s="15"/>
      <c r="R13" t="s">
        <v>43</v>
      </c>
      <c r="S13">
        <v>-1.1063120604294334</v>
      </c>
      <c r="T13">
        <v>4.6992889680323995E-2</v>
      </c>
      <c r="U13">
        <v>-23.542116008512842</v>
      </c>
      <c r="V13">
        <v>1.4627664923259329E-28</v>
      </c>
      <c r="AB13" s="66"/>
      <c r="AC13" s="66"/>
      <c r="AD13" s="66"/>
      <c r="AL13"/>
      <c r="AM13"/>
      <c r="AN13"/>
      <c r="AO13"/>
      <c r="AP13"/>
      <c r="AV13" s="66"/>
      <c r="AW13" s="66"/>
      <c r="AX13" s="66"/>
      <c r="BO13" s="69"/>
      <c r="BP13" s="69"/>
    </row>
    <row r="14" spans="1:68" s="14" customFormat="1" ht="11.25" customHeight="1" x14ac:dyDescent="0.3">
      <c r="A14" s="9"/>
      <c r="B14" s="70"/>
      <c r="C14" s="72"/>
      <c r="D14" s="72"/>
      <c r="E14" s="73"/>
      <c r="F14" s="15"/>
      <c r="G14" s="89"/>
      <c r="H14" s="89"/>
      <c r="I14" s="76"/>
      <c r="J14" s="89"/>
      <c r="K14" s="15"/>
      <c r="L14" s="15"/>
      <c r="M14" s="15"/>
      <c r="N14" s="15"/>
      <c r="R14"/>
      <c r="S14"/>
      <c r="T14"/>
      <c r="U14"/>
      <c r="V14"/>
      <c r="AB14" s="66"/>
      <c r="AC14" s="66"/>
      <c r="AD14" s="66"/>
      <c r="AL14"/>
      <c r="AM14"/>
      <c r="AN14"/>
      <c r="AO14"/>
      <c r="AP14"/>
      <c r="AV14" s="66"/>
      <c r="AW14" s="66"/>
      <c r="AX14" s="66"/>
      <c r="BO14" s="69"/>
      <c r="BP14" s="69"/>
    </row>
    <row r="15" spans="1:68" s="14" customFormat="1" ht="11.25" customHeight="1" thickBot="1" x14ac:dyDescent="0.35">
      <c r="A15" s="9"/>
      <c r="B15" s="70"/>
      <c r="C15" s="72"/>
      <c r="D15" s="72"/>
      <c r="E15" s="73"/>
      <c r="F15" s="15"/>
      <c r="G15" s="89"/>
      <c r="H15" s="89"/>
      <c r="I15" s="76"/>
      <c r="J15" s="89"/>
      <c r="K15" s="15"/>
      <c r="L15" s="15"/>
      <c r="M15" s="15"/>
      <c r="N15" s="15"/>
      <c r="T15" s="66"/>
      <c r="V15" s="15"/>
      <c r="W15" s="9"/>
      <c r="X15" s="72"/>
      <c r="Y15" s="72"/>
      <c r="Z15" s="72"/>
      <c r="AA15" s="90"/>
      <c r="AB15" s="66"/>
      <c r="AC15" s="66"/>
      <c r="AD15" s="66"/>
      <c r="AN15" s="66"/>
      <c r="AP15" s="15"/>
      <c r="AQ15" s="9"/>
      <c r="AR15" s="72"/>
      <c r="AS15" s="72"/>
      <c r="AT15" s="72"/>
      <c r="AU15" s="90"/>
      <c r="AV15" s="66"/>
      <c r="AW15" s="66"/>
      <c r="AX15" s="66"/>
      <c r="BO15" s="69"/>
      <c r="BP15" s="69"/>
    </row>
    <row r="16" spans="1:68" s="14" customFormat="1" ht="21.6" thickBot="1" x14ac:dyDescent="0.45">
      <c r="A16" s="284" t="s">
        <v>74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6"/>
      <c r="Q16"/>
      <c r="R16" s="284" t="s">
        <v>75</v>
      </c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6"/>
      <c r="AK16"/>
      <c r="AL16" s="284" t="s">
        <v>94</v>
      </c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6"/>
      <c r="BE16"/>
      <c r="BF16" s="284" t="s">
        <v>76</v>
      </c>
      <c r="BG16" s="286"/>
      <c r="BH16"/>
      <c r="BI16" s="287" t="s">
        <v>77</v>
      </c>
      <c r="BJ16" s="288"/>
      <c r="BK16" s="288"/>
      <c r="BL16" s="288"/>
      <c r="BM16" s="288"/>
      <c r="BN16" s="288"/>
      <c r="BO16" s="288"/>
      <c r="BP16" s="289"/>
    </row>
    <row r="17" spans="1:73" s="14" customFormat="1" ht="13.8" thickBot="1" x14ac:dyDescent="0.3">
      <c r="A17" s="91"/>
      <c r="B17" s="92"/>
      <c r="C17" s="92"/>
      <c r="D17" s="92"/>
      <c r="E17" s="92"/>
      <c r="F17" s="92"/>
      <c r="G17" s="89"/>
      <c r="H17" s="89"/>
      <c r="I17" s="76"/>
      <c r="J17" s="89"/>
      <c r="K17" s="92"/>
      <c r="L17" s="92"/>
      <c r="M17" s="92"/>
      <c r="N17" s="92"/>
      <c r="O17" s="93"/>
      <c r="P17" s="94"/>
      <c r="R17" s="91"/>
      <c r="S17" s="93"/>
      <c r="T17" s="76"/>
      <c r="U17" s="93"/>
      <c r="V17" s="92"/>
      <c r="W17" s="93"/>
      <c r="X17" s="93"/>
      <c r="Y17" s="93"/>
      <c r="Z17" s="93"/>
      <c r="AA17" s="76"/>
      <c r="AB17" s="76"/>
      <c r="AC17" s="76"/>
      <c r="AD17" s="76"/>
      <c r="AE17" s="93"/>
      <c r="AF17" s="93"/>
      <c r="AG17" s="93"/>
      <c r="AH17" s="93"/>
      <c r="AI17" s="93"/>
      <c r="AJ17" s="94"/>
      <c r="AL17" s="91"/>
      <c r="AM17" s="93"/>
      <c r="AN17" s="76"/>
      <c r="AO17" s="93"/>
      <c r="AP17" s="92"/>
      <c r="AQ17" s="93"/>
      <c r="AR17" s="93"/>
      <c r="AS17" s="93"/>
      <c r="AT17" s="93"/>
      <c r="AU17" s="76"/>
      <c r="AV17" s="76"/>
      <c r="AW17" s="76"/>
      <c r="AX17" s="76"/>
      <c r="AY17" s="93"/>
      <c r="AZ17" s="93"/>
      <c r="BA17" s="93"/>
      <c r="BB17" s="93"/>
      <c r="BC17" s="93"/>
      <c r="BD17" s="94"/>
      <c r="BO17" s="69"/>
      <c r="BP17" s="69"/>
    </row>
    <row r="18" spans="1:73" s="14" customFormat="1" ht="17.399999999999999" x14ac:dyDescent="0.3">
      <c r="A18" s="91"/>
      <c r="B18" s="92"/>
      <c r="C18" s="281" t="s">
        <v>18</v>
      </c>
      <c r="D18" s="282"/>
      <c r="E18" s="95"/>
      <c r="F18" s="281" t="s">
        <v>19</v>
      </c>
      <c r="G18" s="282"/>
      <c r="H18" s="95"/>
      <c r="I18" s="281" t="s">
        <v>20</v>
      </c>
      <c r="J18" s="283"/>
      <c r="K18" s="282"/>
      <c r="L18" s="95"/>
      <c r="M18" s="95"/>
      <c r="N18" s="92"/>
      <c r="O18" s="93"/>
      <c r="P18" s="94"/>
      <c r="R18" s="91"/>
      <c r="S18" s="93"/>
      <c r="T18" s="281" t="s">
        <v>18</v>
      </c>
      <c r="U18" s="282"/>
      <c r="V18" s="95"/>
      <c r="W18" s="93"/>
      <c r="X18" s="281" t="s">
        <v>19</v>
      </c>
      <c r="Y18" s="282"/>
      <c r="Z18" s="95"/>
      <c r="AA18" s="93"/>
      <c r="AC18" s="281" t="s">
        <v>20</v>
      </c>
      <c r="AD18" s="282"/>
      <c r="AE18" s="95"/>
      <c r="AF18" s="95"/>
      <c r="AG18" s="95"/>
      <c r="AH18" s="92"/>
      <c r="AI18" s="93"/>
      <c r="AJ18" s="94"/>
      <c r="AL18" s="91"/>
      <c r="AM18" s="93"/>
      <c r="AN18" s="281" t="s">
        <v>18</v>
      </c>
      <c r="AO18" s="282"/>
      <c r="AP18" s="95"/>
      <c r="AQ18" s="93"/>
      <c r="AR18" s="281" t="s">
        <v>19</v>
      </c>
      <c r="AS18" s="282"/>
      <c r="AT18" s="95"/>
      <c r="AU18" s="93"/>
      <c r="AV18" s="281" t="s">
        <v>20</v>
      </c>
      <c r="AW18" s="283"/>
      <c r="AX18" s="283"/>
      <c r="AY18" s="282"/>
      <c r="AZ18" s="95"/>
      <c r="BA18" s="95"/>
      <c r="BB18" s="92"/>
      <c r="BC18" s="93"/>
      <c r="BD18" s="94"/>
      <c r="BO18" s="69"/>
      <c r="BP18" s="69"/>
      <c r="BT18" s="290"/>
      <c r="BU18" s="290"/>
    </row>
    <row r="19" spans="1:73" s="103" customFormat="1" ht="60.75" customHeight="1" thickBot="1" x14ac:dyDescent="0.3">
      <c r="A19" s="96" t="s">
        <v>21</v>
      </c>
      <c r="B19" s="97" t="s">
        <v>22</v>
      </c>
      <c r="C19" s="195"/>
      <c r="D19" s="197"/>
      <c r="E19" s="97"/>
      <c r="F19" s="195"/>
      <c r="G19" s="197"/>
      <c r="H19" s="100"/>
      <c r="I19" s="195"/>
      <c r="J19" s="198"/>
      <c r="K19" s="197" t="s">
        <v>23</v>
      </c>
      <c r="L19" s="98" t="s">
        <v>54</v>
      </c>
      <c r="M19" s="98" t="s">
        <v>55</v>
      </c>
      <c r="N19" s="99" t="s">
        <v>56</v>
      </c>
      <c r="O19" s="200" t="s">
        <v>78</v>
      </c>
      <c r="P19" s="101" t="s">
        <v>58</v>
      </c>
      <c r="Q19" s="102"/>
      <c r="R19" s="96" t="s">
        <v>21</v>
      </c>
      <c r="S19" s="97" t="s">
        <v>22</v>
      </c>
      <c r="T19" s="195" t="s">
        <v>82</v>
      </c>
      <c r="U19" s="197" t="s">
        <v>83</v>
      </c>
      <c r="W19" s="97"/>
      <c r="X19" s="195" t="s">
        <v>82</v>
      </c>
      <c r="Y19" s="197" t="s">
        <v>83</v>
      </c>
      <c r="AA19" s="100"/>
      <c r="AC19" s="218" t="s">
        <v>82</v>
      </c>
      <c r="AD19" s="197" t="s">
        <v>83</v>
      </c>
      <c r="AE19" s="99" t="s">
        <v>23</v>
      </c>
      <c r="AF19" s="98" t="s">
        <v>54</v>
      </c>
      <c r="AG19" s="98" t="s">
        <v>55</v>
      </c>
      <c r="AH19" s="99" t="s">
        <v>56</v>
      </c>
      <c r="AI19" s="200" t="s">
        <v>79</v>
      </c>
      <c r="AJ19" s="101" t="s">
        <v>60</v>
      </c>
      <c r="AK19" s="102"/>
      <c r="AL19" s="96" t="s">
        <v>21</v>
      </c>
      <c r="AM19" s="97" t="s">
        <v>22</v>
      </c>
      <c r="AN19" s="195" t="s">
        <v>88</v>
      </c>
      <c r="AO19" s="219" t="s">
        <v>89</v>
      </c>
      <c r="AP19" s="99"/>
      <c r="AQ19" s="97"/>
      <c r="AR19" s="195" t="s">
        <v>88</v>
      </c>
      <c r="AS19" s="219" t="s">
        <v>89</v>
      </c>
      <c r="AT19" s="99"/>
      <c r="AU19" s="100"/>
      <c r="AV19" s="195" t="s">
        <v>88</v>
      </c>
      <c r="AW19" s="196" t="s">
        <v>89</v>
      </c>
      <c r="AX19" s="198"/>
      <c r="AY19" s="197" t="s">
        <v>23</v>
      </c>
      <c r="AZ19" s="104" t="s">
        <v>54</v>
      </c>
      <c r="BA19" s="104" t="s">
        <v>55</v>
      </c>
      <c r="BB19" s="105" t="s">
        <v>56</v>
      </c>
      <c r="BC19" s="200" t="s">
        <v>80</v>
      </c>
      <c r="BD19" s="101" t="s">
        <v>64</v>
      </c>
      <c r="BE19" s="106"/>
      <c r="BF19" s="107" t="s">
        <v>92</v>
      </c>
      <c r="BG19" s="107" t="s">
        <v>93</v>
      </c>
      <c r="BH19" s="106"/>
      <c r="BI19" s="107" t="s">
        <v>67</v>
      </c>
      <c r="BJ19" s="208" t="s">
        <v>68</v>
      </c>
      <c r="BK19" s="107" t="s">
        <v>81</v>
      </c>
      <c r="BL19" s="106"/>
      <c r="BM19" s="107" t="s">
        <v>70</v>
      </c>
      <c r="BN19" s="106" t="s">
        <v>71</v>
      </c>
      <c r="BO19" s="108" t="s">
        <v>72</v>
      </c>
      <c r="BP19" s="108" t="s">
        <v>73</v>
      </c>
      <c r="BQ19" s="109" t="s">
        <v>103</v>
      </c>
      <c r="BR19" s="109" t="s">
        <v>104</v>
      </c>
    </row>
    <row r="20" spans="1:73" s="103" customFormat="1" x14ac:dyDescent="0.25">
      <c r="A20" s="120">
        <v>2006</v>
      </c>
      <c r="B20" s="111">
        <v>1</v>
      </c>
      <c r="C20" s="98"/>
      <c r="D20" s="99"/>
      <c r="E20" s="97"/>
      <c r="F20" s="98"/>
      <c r="G20" s="99"/>
      <c r="H20" s="100"/>
      <c r="I20" s="113">
        <f t="shared" ref="I20:I67" si="0">+$B$7*(F20-C20)</f>
        <v>0</v>
      </c>
      <c r="J20" s="113">
        <f t="shared" ref="J20:J67" si="1">+$B$8*(G20-D20)</f>
        <v>0</v>
      </c>
      <c r="K20" s="114">
        <f t="shared" ref="K20:K67" si="2">SUM(I20:J20)</f>
        <v>0</v>
      </c>
      <c r="L20" s="115">
        <v>255</v>
      </c>
      <c r="M20" s="115">
        <f t="shared" ref="M20:M67" si="3">+L20*K20</f>
        <v>0</v>
      </c>
      <c r="N20" s="116">
        <v>273359.90999999997</v>
      </c>
      <c r="O20" s="206">
        <f t="shared" ref="O20:O30" si="4">+N20</f>
        <v>273359.90999999997</v>
      </c>
      <c r="P20" s="117">
        <f t="shared" ref="P20:P67" si="5">+O20/L20*1000</f>
        <v>1071999.6470588234</v>
      </c>
      <c r="Q20" s="102"/>
      <c r="R20" s="120">
        <v>2006</v>
      </c>
      <c r="S20" s="111">
        <v>1</v>
      </c>
      <c r="T20" s="148">
        <f>+T32</f>
        <v>104.01238027997351</v>
      </c>
      <c r="U20" s="148">
        <f>+U32</f>
        <v>26.872581391315055</v>
      </c>
      <c r="V20" s="82"/>
      <c r="W20" s="149"/>
      <c r="X20" s="149">
        <v>72.254768900838357</v>
      </c>
      <c r="Y20" s="149">
        <v>28.909164099402929</v>
      </c>
      <c r="Z20" s="82"/>
      <c r="AA20" s="82"/>
      <c r="AB20" s="82"/>
      <c r="AC20" s="150">
        <f t="shared" ref="AC20:AC67" si="6">+$S$6*(X20-T20)</f>
        <v>-0.15749526742820211</v>
      </c>
      <c r="AD20" s="150">
        <f t="shared" ref="AD20:AD67" si="7">+$S$7*(Y20-U20)</f>
        <v>9.9935247633771811E-3</v>
      </c>
      <c r="AE20" s="150">
        <f t="shared" ref="AE20:AE67" si="8">SUM(AC20:AD20)</f>
        <v>-0.14750174266482494</v>
      </c>
      <c r="AF20" s="116">
        <v>1755</v>
      </c>
      <c r="AG20" s="116">
        <f t="shared" ref="AG20:AG67" si="9">+AE20*AF20</f>
        <v>-258.86555837676775</v>
      </c>
      <c r="AH20" s="116">
        <v>35564.684999999998</v>
      </c>
      <c r="AI20" s="204">
        <f t="shared" ref="AI20:AI67" si="10">+AH20-AG20</f>
        <v>35823.550558376766</v>
      </c>
      <c r="AJ20" s="117">
        <f t="shared" ref="AJ20:AJ67" si="11">+AI20/AF20*1000</f>
        <v>20412.279520442604</v>
      </c>
      <c r="AK20" s="102"/>
      <c r="AL20" s="120">
        <v>2006</v>
      </c>
      <c r="AM20" s="111">
        <v>1</v>
      </c>
      <c r="AN20" s="148">
        <f>+AN32</f>
        <v>26.872581391315055</v>
      </c>
      <c r="AO20" s="148">
        <f>+AO32</f>
        <v>123.83441885147447</v>
      </c>
      <c r="AP20" s="99"/>
      <c r="AQ20" s="97"/>
      <c r="AR20" s="149">
        <v>28.785119209450606</v>
      </c>
      <c r="AS20" s="149">
        <v>90.867433166405135</v>
      </c>
      <c r="AT20" s="149"/>
      <c r="AU20" s="82"/>
      <c r="AV20" s="118">
        <f t="shared" ref="AV20:AV67" si="12">+$AM$6*(AR20-AN20)</f>
        <v>9.2057283019204795E-4</v>
      </c>
      <c r="AW20" s="118">
        <f t="shared" ref="AW20:AW67" si="13">+$AM$7*(AS20-AO20)</f>
        <v>-6.3724975881077131E-3</v>
      </c>
      <c r="AX20" s="118"/>
      <c r="AY20" s="150">
        <f t="shared" ref="AY20:AY67" si="14">SUM(AV20:AX20)</f>
        <v>-5.4519247579156655E-3</v>
      </c>
      <c r="AZ20" s="116">
        <v>17711</v>
      </c>
      <c r="BA20" s="152">
        <f t="shared" ref="BA20:BA67" si="15">+AZ20*AY20</f>
        <v>-96.559039387444358</v>
      </c>
      <c r="BB20" s="116">
        <v>8148.0439999999999</v>
      </c>
      <c r="BC20" s="201">
        <f t="shared" ref="BC20:BC67" si="16">+BB20-BA20</f>
        <v>8244.6030393874444</v>
      </c>
      <c r="BD20" s="117">
        <f t="shared" ref="BD20:BD67" si="17">+BC20/AZ20*1000</f>
        <v>465.5074834502538</v>
      </c>
      <c r="BE20" s="106"/>
      <c r="BF20" s="116">
        <v>47.506999999999998</v>
      </c>
      <c r="BG20" s="116">
        <v>28</v>
      </c>
      <c r="BH20" s="82"/>
      <c r="BI20" s="151">
        <f t="shared" ref="BI20:BI67" si="18">+BF20+BB20+AH20+N20</f>
        <v>317120.14599999995</v>
      </c>
      <c r="BJ20" s="204">
        <f t="shared" ref="BJ20:BJ67" si="19">+BF20+BC20+AI20+O20</f>
        <v>317475.57059776416</v>
      </c>
      <c r="BK20" s="116">
        <f t="shared" ref="BK20:BK67" si="20">+BA20+AG20+M20</f>
        <v>-355.42459776421208</v>
      </c>
      <c r="BL20" s="279"/>
      <c r="BM20" s="151">
        <v>317120.14600000001</v>
      </c>
      <c r="BN20" s="154">
        <f t="shared" ref="BN20:BN67" si="21">+BM20-BI20</f>
        <v>0</v>
      </c>
      <c r="BO20" s="155">
        <v>669.12866035068464</v>
      </c>
      <c r="BP20" s="155">
        <v>669.87861202659496</v>
      </c>
      <c r="BQ20" s="156">
        <v>19782</v>
      </c>
      <c r="BR20" s="230"/>
    </row>
    <row r="21" spans="1:73" s="103" customFormat="1" x14ac:dyDescent="0.25">
      <c r="A21" s="120">
        <v>2006</v>
      </c>
      <c r="B21" s="111">
        <v>2</v>
      </c>
      <c r="C21" s="98"/>
      <c r="D21" s="99"/>
      <c r="E21" s="97"/>
      <c r="F21" s="98"/>
      <c r="G21" s="99"/>
      <c r="H21" s="100"/>
      <c r="I21" s="113">
        <f t="shared" si="0"/>
        <v>0</v>
      </c>
      <c r="J21" s="113">
        <f t="shared" si="1"/>
        <v>0</v>
      </c>
      <c r="K21" s="114">
        <f t="shared" si="2"/>
        <v>0</v>
      </c>
      <c r="L21" s="115">
        <v>255</v>
      </c>
      <c r="M21" s="115">
        <f t="shared" si="3"/>
        <v>0</v>
      </c>
      <c r="N21" s="116">
        <v>312553.71999999997</v>
      </c>
      <c r="O21" s="206">
        <f t="shared" si="4"/>
        <v>312553.71999999997</v>
      </c>
      <c r="P21" s="117">
        <f t="shared" si="5"/>
        <v>1225700.8627450981</v>
      </c>
      <c r="Q21" s="102"/>
      <c r="R21" s="120">
        <v>2006</v>
      </c>
      <c r="S21" s="111">
        <v>2</v>
      </c>
      <c r="T21" s="148">
        <f t="shared" ref="T21:U21" si="22">+T33</f>
        <v>0</v>
      </c>
      <c r="U21" s="148">
        <f t="shared" si="22"/>
        <v>34.723950066840629</v>
      </c>
      <c r="V21" s="82"/>
      <c r="W21" s="149"/>
      <c r="X21" s="149">
        <v>0</v>
      </c>
      <c r="Y21" s="149">
        <v>23.183374033037868</v>
      </c>
      <c r="Z21" s="82"/>
      <c r="AA21" s="82"/>
      <c r="AB21" s="82"/>
      <c r="AC21" s="150">
        <f t="shared" si="6"/>
        <v>0</v>
      </c>
      <c r="AD21" s="150">
        <f t="shared" si="7"/>
        <v>-5.6629682614622708E-2</v>
      </c>
      <c r="AE21" s="150">
        <f t="shared" si="8"/>
        <v>-5.6629682614622708E-2</v>
      </c>
      <c r="AF21" s="116">
        <v>1755</v>
      </c>
      <c r="AG21" s="116">
        <f t="shared" si="9"/>
        <v>-99.385092988662848</v>
      </c>
      <c r="AH21" s="116">
        <v>30943.135999999999</v>
      </c>
      <c r="AI21" s="204">
        <f t="shared" si="10"/>
        <v>31042.52109298866</v>
      </c>
      <c r="AJ21" s="117">
        <f t="shared" si="11"/>
        <v>17688.046206831146</v>
      </c>
      <c r="AK21" s="102"/>
      <c r="AL21" s="120">
        <v>2006</v>
      </c>
      <c r="AM21" s="111">
        <v>2</v>
      </c>
      <c r="AN21" s="148">
        <f t="shared" ref="AN21:AO21" si="23">+AN33</f>
        <v>34.723950066840629</v>
      </c>
      <c r="AO21" s="148">
        <f t="shared" si="23"/>
        <v>77.741832906544204</v>
      </c>
      <c r="AP21" s="99"/>
      <c r="AQ21" s="97"/>
      <c r="AR21" s="149">
        <v>21.454291223695627</v>
      </c>
      <c r="AS21" s="149">
        <v>120.65401609277373</v>
      </c>
      <c r="AT21" s="149"/>
      <c r="AU21" s="82"/>
      <c r="AV21" s="118">
        <f t="shared" si="12"/>
        <v>-6.3871612268694734E-3</v>
      </c>
      <c r="AW21" s="118">
        <f t="shared" si="13"/>
        <v>8.2948980069637475E-3</v>
      </c>
      <c r="AX21" s="118"/>
      <c r="AY21" s="150">
        <f t="shared" si="14"/>
        <v>1.9077367800942741E-3</v>
      </c>
      <c r="AZ21" s="116">
        <v>18876</v>
      </c>
      <c r="BA21" s="152">
        <f t="shared" si="15"/>
        <v>36.010439461059519</v>
      </c>
      <c r="BB21" s="116">
        <v>7880.4669999999996</v>
      </c>
      <c r="BC21" s="201">
        <f t="shared" si="16"/>
        <v>7844.4565605389398</v>
      </c>
      <c r="BD21" s="117">
        <f t="shared" si="17"/>
        <v>415.57833018324538</v>
      </c>
      <c r="BE21" s="106"/>
      <c r="BF21" s="116">
        <v>45.127000000000002</v>
      </c>
      <c r="BG21" s="116">
        <v>28</v>
      </c>
      <c r="BH21" s="82"/>
      <c r="BI21" s="151">
        <f t="shared" si="18"/>
        <v>351422.44999999995</v>
      </c>
      <c r="BJ21" s="204">
        <f t="shared" si="19"/>
        <v>351485.82465352758</v>
      </c>
      <c r="BK21" s="116">
        <f t="shared" si="20"/>
        <v>-63.374653527603328</v>
      </c>
      <c r="BL21" s="279"/>
      <c r="BM21" s="151">
        <v>351422.44999999995</v>
      </c>
      <c r="BN21" s="154">
        <f t="shared" si="21"/>
        <v>0</v>
      </c>
      <c r="BO21" s="155">
        <v>740.92082099071263</v>
      </c>
      <c r="BP21" s="155">
        <v>741.05443681497684</v>
      </c>
      <c r="BQ21" s="156">
        <v>20947</v>
      </c>
      <c r="BR21" s="230"/>
    </row>
    <row r="22" spans="1:73" s="103" customFormat="1" x14ac:dyDescent="0.25">
      <c r="A22" s="120">
        <v>2006</v>
      </c>
      <c r="B22" s="111">
        <v>3</v>
      </c>
      <c r="C22" s="98"/>
      <c r="D22" s="99"/>
      <c r="E22" s="97"/>
      <c r="F22" s="98"/>
      <c r="G22" s="99"/>
      <c r="H22" s="100"/>
      <c r="I22" s="113">
        <f t="shared" si="0"/>
        <v>0</v>
      </c>
      <c r="J22" s="113">
        <f t="shared" si="1"/>
        <v>0</v>
      </c>
      <c r="K22" s="114">
        <f t="shared" si="2"/>
        <v>0</v>
      </c>
      <c r="L22" s="115">
        <v>255</v>
      </c>
      <c r="M22" s="115">
        <f t="shared" si="3"/>
        <v>0</v>
      </c>
      <c r="N22" s="116">
        <v>275849.90899999999</v>
      </c>
      <c r="O22" s="206">
        <f t="shared" si="4"/>
        <v>275849.90899999999</v>
      </c>
      <c r="P22" s="117">
        <f t="shared" si="5"/>
        <v>1081764.3490196078</v>
      </c>
      <c r="Q22" s="102"/>
      <c r="R22" s="120">
        <v>2006</v>
      </c>
      <c r="S22" s="111">
        <v>3</v>
      </c>
      <c r="T22" s="148">
        <f t="shared" ref="T22:U22" si="24">+T34</f>
        <v>0</v>
      </c>
      <c r="U22" s="148">
        <f t="shared" si="24"/>
        <v>67.088827391532973</v>
      </c>
      <c r="V22" s="82"/>
      <c r="W22" s="149"/>
      <c r="X22" s="149">
        <v>0</v>
      </c>
      <c r="Y22" s="149">
        <v>48.305720486184953</v>
      </c>
      <c r="Z22" s="82"/>
      <c r="AA22" s="82"/>
      <c r="AB22" s="82"/>
      <c r="AC22" s="150">
        <f t="shared" si="6"/>
        <v>0</v>
      </c>
      <c r="AD22" s="150">
        <f t="shared" si="7"/>
        <v>-9.2168829307204908E-2</v>
      </c>
      <c r="AE22" s="150">
        <f t="shared" si="8"/>
        <v>-9.2168829307204908E-2</v>
      </c>
      <c r="AF22" s="116">
        <v>1746</v>
      </c>
      <c r="AG22" s="116">
        <f t="shared" si="9"/>
        <v>-160.92677597037977</v>
      </c>
      <c r="AH22" s="116">
        <v>32400.608</v>
      </c>
      <c r="AI22" s="204">
        <f t="shared" si="10"/>
        <v>32561.53477597038</v>
      </c>
      <c r="AJ22" s="117">
        <f t="shared" si="11"/>
        <v>18649.218084748212</v>
      </c>
      <c r="AK22" s="102"/>
      <c r="AL22" s="120">
        <v>2006</v>
      </c>
      <c r="AM22" s="111">
        <v>3</v>
      </c>
      <c r="AN22" s="148">
        <f t="shared" ref="AN22:AO22" si="25">+AN34</f>
        <v>67.088827391532973</v>
      </c>
      <c r="AO22" s="148">
        <f t="shared" si="25"/>
        <v>46.024503453365838</v>
      </c>
      <c r="AP22" s="99"/>
      <c r="AQ22" s="97"/>
      <c r="AR22" s="149">
        <v>53.926511805182379</v>
      </c>
      <c r="AS22" s="149">
        <v>45.899621375539915</v>
      </c>
      <c r="AT22" s="149"/>
      <c r="AU22" s="82"/>
      <c r="AV22" s="118">
        <f t="shared" si="12"/>
        <v>-6.3354930795668533E-3</v>
      </c>
      <c r="AW22" s="118">
        <f t="shared" si="13"/>
        <v>-2.4139627060413797E-5</v>
      </c>
      <c r="AX22" s="118"/>
      <c r="AY22" s="150">
        <f t="shared" si="14"/>
        <v>-6.3596327066272667E-3</v>
      </c>
      <c r="AZ22" s="116">
        <v>19023</v>
      </c>
      <c r="BA22" s="152">
        <f t="shared" si="15"/>
        <v>-120.97929297817049</v>
      </c>
      <c r="BB22" s="116">
        <v>7966.4870000000001</v>
      </c>
      <c r="BC22" s="201">
        <f t="shared" si="16"/>
        <v>8087.4662929781707</v>
      </c>
      <c r="BD22" s="117">
        <f t="shared" si="17"/>
        <v>425.14147573874629</v>
      </c>
      <c r="BE22" s="106"/>
      <c r="BF22" s="116">
        <v>48.667000000000002</v>
      </c>
      <c r="BG22" s="116">
        <v>28</v>
      </c>
      <c r="BH22" s="82"/>
      <c r="BI22" s="151">
        <f t="shared" si="18"/>
        <v>316265.67099999997</v>
      </c>
      <c r="BJ22" s="204">
        <f t="shared" si="19"/>
        <v>316547.57706894854</v>
      </c>
      <c r="BK22" s="116">
        <f t="shared" si="20"/>
        <v>-281.90606894855023</v>
      </c>
      <c r="BL22" s="279"/>
      <c r="BM22" s="151">
        <v>316265.67099999997</v>
      </c>
      <c r="BN22" s="154">
        <f t="shared" si="21"/>
        <v>0</v>
      </c>
      <c r="BO22" s="155">
        <v>664.88183243915967</v>
      </c>
      <c r="BP22" s="155">
        <v>665.47448045911585</v>
      </c>
      <c r="BQ22" s="156">
        <v>21086</v>
      </c>
      <c r="BR22" s="230"/>
    </row>
    <row r="23" spans="1:73" s="103" customFormat="1" x14ac:dyDescent="0.25">
      <c r="A23" s="120">
        <v>2006</v>
      </c>
      <c r="B23" s="111">
        <v>4</v>
      </c>
      <c r="C23" s="98"/>
      <c r="D23" s="99"/>
      <c r="E23" s="97"/>
      <c r="F23" s="98"/>
      <c r="G23" s="99"/>
      <c r="H23" s="100"/>
      <c r="I23" s="113">
        <f t="shared" si="0"/>
        <v>0</v>
      </c>
      <c r="J23" s="113">
        <f t="shared" si="1"/>
        <v>0</v>
      </c>
      <c r="K23" s="114">
        <f t="shared" si="2"/>
        <v>0</v>
      </c>
      <c r="L23" s="115">
        <v>255</v>
      </c>
      <c r="M23" s="115">
        <f t="shared" si="3"/>
        <v>0</v>
      </c>
      <c r="N23" s="116">
        <v>283304.39899999998</v>
      </c>
      <c r="O23" s="206">
        <f t="shared" si="4"/>
        <v>283304.39899999998</v>
      </c>
      <c r="P23" s="117">
        <f t="shared" si="5"/>
        <v>1110997.6431372548</v>
      </c>
      <c r="Q23" s="102"/>
      <c r="R23" s="120">
        <v>2006</v>
      </c>
      <c r="S23" s="111">
        <v>4</v>
      </c>
      <c r="T23" s="148">
        <f t="shared" ref="T23:U23" si="26">+T35</f>
        <v>0</v>
      </c>
      <c r="U23" s="148">
        <f t="shared" si="26"/>
        <v>117.42864691479581</v>
      </c>
      <c r="V23" s="82"/>
      <c r="W23" s="149"/>
      <c r="X23" s="149">
        <v>0</v>
      </c>
      <c r="Y23" s="149">
        <v>131.37109815875291</v>
      </c>
      <c r="Z23" s="82"/>
      <c r="AA23" s="82"/>
      <c r="AB23" s="82"/>
      <c r="AC23" s="150">
        <f t="shared" si="6"/>
        <v>0</v>
      </c>
      <c r="AD23" s="150">
        <f t="shared" si="7"/>
        <v>6.8415700091789447E-2</v>
      </c>
      <c r="AE23" s="150">
        <f t="shared" si="8"/>
        <v>6.8415700091789447E-2</v>
      </c>
      <c r="AF23" s="116">
        <v>1735</v>
      </c>
      <c r="AG23" s="116">
        <f t="shared" si="9"/>
        <v>118.7012396592547</v>
      </c>
      <c r="AH23" s="116">
        <v>33923.171000000002</v>
      </c>
      <c r="AI23" s="204">
        <f t="shared" si="10"/>
        <v>33804.469760340748</v>
      </c>
      <c r="AJ23" s="117">
        <f t="shared" si="11"/>
        <v>19483.844242271323</v>
      </c>
      <c r="AK23" s="102"/>
      <c r="AL23" s="120">
        <v>2006</v>
      </c>
      <c r="AM23" s="111">
        <v>4</v>
      </c>
      <c r="AN23" s="148">
        <f t="shared" ref="AN23:AO23" si="27">+AN35</f>
        <v>117.42864691479581</v>
      </c>
      <c r="AO23" s="148">
        <f t="shared" si="27"/>
        <v>10.764282951672801</v>
      </c>
      <c r="AP23" s="99"/>
      <c r="AQ23" s="97"/>
      <c r="AR23" s="149">
        <v>129.35805428171426</v>
      </c>
      <c r="AS23" s="149">
        <v>2.0243640372058787</v>
      </c>
      <c r="AT23" s="149"/>
      <c r="AU23" s="82"/>
      <c r="AV23" s="118">
        <f t="shared" si="12"/>
        <v>5.7420502737999439E-3</v>
      </c>
      <c r="AW23" s="118">
        <f t="shared" si="13"/>
        <v>-1.689420826482223E-3</v>
      </c>
      <c r="AX23" s="118"/>
      <c r="AY23" s="150">
        <f t="shared" si="14"/>
        <v>4.0526294473177214E-3</v>
      </c>
      <c r="AZ23" s="116">
        <v>19086</v>
      </c>
      <c r="BA23" s="152">
        <f t="shared" si="15"/>
        <v>77.348485631506037</v>
      </c>
      <c r="BB23" s="116">
        <v>8702.4359999999997</v>
      </c>
      <c r="BC23" s="201">
        <f t="shared" si="16"/>
        <v>8625.0875143684934</v>
      </c>
      <c r="BD23" s="117">
        <f t="shared" si="17"/>
        <v>451.90650290100035</v>
      </c>
      <c r="BE23" s="106"/>
      <c r="BF23" s="116">
        <v>48.173000000000002</v>
      </c>
      <c r="BG23" s="116">
        <v>28</v>
      </c>
      <c r="BH23" s="82"/>
      <c r="BI23" s="151">
        <f t="shared" si="18"/>
        <v>325978.179</v>
      </c>
      <c r="BJ23" s="204">
        <f t="shared" si="19"/>
        <v>325782.12927470921</v>
      </c>
      <c r="BK23" s="116">
        <f t="shared" si="20"/>
        <v>196.04972529076073</v>
      </c>
      <c r="BL23" s="279"/>
      <c r="BM23" s="151">
        <v>325978.179</v>
      </c>
      <c r="BN23" s="154">
        <f t="shared" si="21"/>
        <v>0</v>
      </c>
      <c r="BO23" s="155">
        <v>685.30033090028417</v>
      </c>
      <c r="BP23" s="155">
        <v>684.88817772479604</v>
      </c>
      <c r="BQ23" s="156">
        <v>21140</v>
      </c>
      <c r="BR23" s="230"/>
    </row>
    <row r="24" spans="1:73" s="103" customFormat="1" x14ac:dyDescent="0.25">
      <c r="A24" s="120">
        <v>2006</v>
      </c>
      <c r="B24" s="111">
        <v>5</v>
      </c>
      <c r="C24" s="98"/>
      <c r="D24" s="99"/>
      <c r="E24" s="97"/>
      <c r="F24" s="98"/>
      <c r="G24" s="99"/>
      <c r="H24" s="100"/>
      <c r="I24" s="113">
        <f t="shared" si="0"/>
        <v>0</v>
      </c>
      <c r="J24" s="113">
        <f t="shared" si="1"/>
        <v>0</v>
      </c>
      <c r="K24" s="114">
        <f t="shared" si="2"/>
        <v>0</v>
      </c>
      <c r="L24" s="115">
        <v>253</v>
      </c>
      <c r="M24" s="115">
        <f t="shared" si="3"/>
        <v>0</v>
      </c>
      <c r="N24" s="116">
        <v>286804.60200000001</v>
      </c>
      <c r="O24" s="206">
        <f t="shared" si="4"/>
        <v>286804.60200000001</v>
      </c>
      <c r="P24" s="117">
        <f t="shared" si="5"/>
        <v>1133615.0276679844</v>
      </c>
      <c r="Q24" s="102"/>
      <c r="R24" s="120">
        <v>2006</v>
      </c>
      <c r="S24" s="111">
        <v>5</v>
      </c>
      <c r="T24" s="148">
        <f t="shared" ref="T24:U24" si="28">+T36</f>
        <v>0</v>
      </c>
      <c r="U24" s="148">
        <f t="shared" si="28"/>
        <v>205.87235315982971</v>
      </c>
      <c r="V24" s="82"/>
      <c r="W24" s="149"/>
      <c r="X24" s="149">
        <v>0</v>
      </c>
      <c r="Y24" s="149">
        <v>175.98982638468033</v>
      </c>
      <c r="Z24" s="82"/>
      <c r="AA24" s="82"/>
      <c r="AB24" s="82"/>
      <c r="AC24" s="150">
        <f t="shared" si="6"/>
        <v>0</v>
      </c>
      <c r="AD24" s="150">
        <f t="shared" si="7"/>
        <v>-0.14663375571921619</v>
      </c>
      <c r="AE24" s="150">
        <f t="shared" si="8"/>
        <v>-0.14663375571921619</v>
      </c>
      <c r="AF24" s="116">
        <v>1738</v>
      </c>
      <c r="AG24" s="116">
        <f t="shared" si="9"/>
        <v>-254.84946743999774</v>
      </c>
      <c r="AH24" s="116">
        <v>34275.656000000003</v>
      </c>
      <c r="AI24" s="204">
        <f t="shared" si="10"/>
        <v>34530.505467440002</v>
      </c>
      <c r="AJ24" s="117">
        <f t="shared" si="11"/>
        <v>19867.954814407367</v>
      </c>
      <c r="AK24" s="102"/>
      <c r="AL24" s="120">
        <v>2006</v>
      </c>
      <c r="AM24" s="111">
        <v>5</v>
      </c>
      <c r="AN24" s="148">
        <f t="shared" ref="AN24:AO24" si="29">+AN36</f>
        <v>205.87235315982971</v>
      </c>
      <c r="AO24" s="148">
        <f t="shared" si="29"/>
        <v>1.2492833206498815</v>
      </c>
      <c r="AP24" s="99"/>
      <c r="AQ24" s="97"/>
      <c r="AR24" s="149">
        <v>196.50747279771809</v>
      </c>
      <c r="AS24" s="149">
        <v>1.3345106448641548</v>
      </c>
      <c r="AT24" s="149"/>
      <c r="AU24" s="82"/>
      <c r="AV24" s="118">
        <f t="shared" si="12"/>
        <v>-4.5076517377122052E-3</v>
      </c>
      <c r="AW24" s="118">
        <f t="shared" si="13"/>
        <v>1.6474388140445147E-5</v>
      </c>
      <c r="AX24" s="118"/>
      <c r="AY24" s="150">
        <f t="shared" si="14"/>
        <v>-4.4911773495717603E-3</v>
      </c>
      <c r="AZ24" s="116">
        <v>19496</v>
      </c>
      <c r="BA24" s="152">
        <f t="shared" si="15"/>
        <v>-87.559993607251045</v>
      </c>
      <c r="BB24" s="116">
        <v>9707.0820000000003</v>
      </c>
      <c r="BC24" s="201">
        <f t="shared" si="16"/>
        <v>9794.6419936072507</v>
      </c>
      <c r="BD24" s="117">
        <f t="shared" si="17"/>
        <v>502.39238785429063</v>
      </c>
      <c r="BE24" s="106"/>
      <c r="BF24" s="116">
        <v>48.31</v>
      </c>
      <c r="BG24" s="116">
        <v>28</v>
      </c>
      <c r="BH24" s="82"/>
      <c r="BI24" s="151">
        <f t="shared" si="18"/>
        <v>330835.65000000002</v>
      </c>
      <c r="BJ24" s="204">
        <f t="shared" si="19"/>
        <v>331178.05946104729</v>
      </c>
      <c r="BK24" s="116">
        <f t="shared" si="20"/>
        <v>-342.40946104724878</v>
      </c>
      <c r="BL24" s="279"/>
      <c r="BM24" s="151">
        <v>330835.65000000002</v>
      </c>
      <c r="BN24" s="154">
        <f t="shared" si="21"/>
        <v>0</v>
      </c>
      <c r="BO24" s="155">
        <v>693.30253484999628</v>
      </c>
      <c r="BP24" s="155">
        <v>694.02009158035685</v>
      </c>
      <c r="BQ24" s="156">
        <v>21551</v>
      </c>
      <c r="BR24" s="230"/>
    </row>
    <row r="25" spans="1:73" s="103" customFormat="1" x14ac:dyDescent="0.25">
      <c r="A25" s="120">
        <v>2006</v>
      </c>
      <c r="B25" s="111">
        <v>6</v>
      </c>
      <c r="C25" s="98"/>
      <c r="D25" s="99"/>
      <c r="E25" s="97"/>
      <c r="F25" s="98"/>
      <c r="G25" s="99"/>
      <c r="H25" s="100"/>
      <c r="I25" s="113">
        <f t="shared" si="0"/>
        <v>0</v>
      </c>
      <c r="J25" s="113">
        <f t="shared" si="1"/>
        <v>0</v>
      </c>
      <c r="K25" s="114">
        <f t="shared" si="2"/>
        <v>0</v>
      </c>
      <c r="L25" s="115">
        <v>253</v>
      </c>
      <c r="M25" s="115">
        <f t="shared" si="3"/>
        <v>0</v>
      </c>
      <c r="N25" s="116">
        <v>328951.34499999997</v>
      </c>
      <c r="O25" s="206">
        <f t="shared" si="4"/>
        <v>328951.34499999997</v>
      </c>
      <c r="P25" s="117">
        <f t="shared" si="5"/>
        <v>1300202.9446640315</v>
      </c>
      <c r="Q25" s="102"/>
      <c r="R25" s="120">
        <v>2006</v>
      </c>
      <c r="S25" s="111">
        <v>6</v>
      </c>
      <c r="T25" s="148">
        <f t="shared" ref="T25:U25" si="30">+T37</f>
        <v>0</v>
      </c>
      <c r="U25" s="148">
        <f t="shared" si="30"/>
        <v>273.79728737823223</v>
      </c>
      <c r="V25" s="82"/>
      <c r="W25" s="149"/>
      <c r="X25" s="149">
        <v>0</v>
      </c>
      <c r="Y25" s="149">
        <v>282.66442284743323</v>
      </c>
      <c r="Z25" s="82"/>
      <c r="AA25" s="82"/>
      <c r="AB25" s="82"/>
      <c r="AC25" s="150">
        <f t="shared" si="6"/>
        <v>0</v>
      </c>
      <c r="AD25" s="150">
        <f t="shared" si="7"/>
        <v>4.351109215440558E-2</v>
      </c>
      <c r="AE25" s="150">
        <f t="shared" si="8"/>
        <v>4.351109215440558E-2</v>
      </c>
      <c r="AF25" s="116">
        <v>1739</v>
      </c>
      <c r="AG25" s="116">
        <f t="shared" si="9"/>
        <v>75.665789256511303</v>
      </c>
      <c r="AH25" s="116">
        <v>36381.036999999997</v>
      </c>
      <c r="AI25" s="204">
        <f t="shared" si="10"/>
        <v>36305.371210743484</v>
      </c>
      <c r="AJ25" s="117">
        <f t="shared" si="11"/>
        <v>20877.154232744961</v>
      </c>
      <c r="AK25" s="102"/>
      <c r="AL25" s="120">
        <v>2006</v>
      </c>
      <c r="AM25" s="111">
        <v>6</v>
      </c>
      <c r="AN25" s="148">
        <f t="shared" ref="AN25:AO25" si="31">+AN37</f>
        <v>273.79728737823223</v>
      </c>
      <c r="AO25" s="148">
        <f t="shared" si="31"/>
        <v>0</v>
      </c>
      <c r="AP25" s="99"/>
      <c r="AQ25" s="97"/>
      <c r="AR25" s="149">
        <v>277.02771058673886</v>
      </c>
      <c r="AS25" s="149">
        <v>0</v>
      </c>
      <c r="AT25" s="149"/>
      <c r="AU25" s="82"/>
      <c r="AV25" s="118">
        <f t="shared" si="12"/>
        <v>1.5549181864921741E-3</v>
      </c>
      <c r="AW25" s="118">
        <f t="shared" si="13"/>
        <v>0</v>
      </c>
      <c r="AX25" s="118"/>
      <c r="AY25" s="150">
        <f t="shared" si="14"/>
        <v>1.5549181864921741E-3</v>
      </c>
      <c r="AZ25" s="116">
        <v>19587</v>
      </c>
      <c r="BA25" s="152">
        <f t="shared" si="15"/>
        <v>30.456182518822214</v>
      </c>
      <c r="BB25" s="116">
        <v>11115.346</v>
      </c>
      <c r="BC25" s="201">
        <f t="shared" si="16"/>
        <v>11084.889817481177</v>
      </c>
      <c r="BD25" s="117">
        <f t="shared" si="17"/>
        <v>565.93096530766206</v>
      </c>
      <c r="BE25" s="106"/>
      <c r="BF25" s="116">
        <v>49.079000000000001</v>
      </c>
      <c r="BG25" s="116">
        <v>27</v>
      </c>
      <c r="BH25" s="82"/>
      <c r="BI25" s="151">
        <f t="shared" si="18"/>
        <v>376496.80699999997</v>
      </c>
      <c r="BJ25" s="204">
        <f t="shared" si="19"/>
        <v>376390.6850282246</v>
      </c>
      <c r="BK25" s="116">
        <f t="shared" si="20"/>
        <v>106.12197177533352</v>
      </c>
      <c r="BL25" s="279"/>
      <c r="BM25" s="151">
        <v>376496.80700000003</v>
      </c>
      <c r="BN25" s="154">
        <f t="shared" si="21"/>
        <v>0</v>
      </c>
      <c r="BO25" s="155">
        <v>787.37513672001614</v>
      </c>
      <c r="BP25" s="155">
        <v>787.15320176470698</v>
      </c>
      <c r="BQ25" s="156">
        <v>21642</v>
      </c>
      <c r="BR25" s="230"/>
    </row>
    <row r="26" spans="1:73" s="103" customFormat="1" x14ac:dyDescent="0.25">
      <c r="A26" s="120">
        <v>2006</v>
      </c>
      <c r="B26" s="111">
        <v>7</v>
      </c>
      <c r="C26" s="98"/>
      <c r="D26" s="99"/>
      <c r="E26" s="97"/>
      <c r="F26" s="98"/>
      <c r="G26" s="99"/>
      <c r="H26" s="100"/>
      <c r="I26" s="113">
        <f t="shared" si="0"/>
        <v>0</v>
      </c>
      <c r="J26" s="113">
        <f t="shared" si="1"/>
        <v>0</v>
      </c>
      <c r="K26" s="114">
        <f t="shared" si="2"/>
        <v>0</v>
      </c>
      <c r="L26" s="115">
        <v>250</v>
      </c>
      <c r="M26" s="115">
        <f t="shared" si="3"/>
        <v>0</v>
      </c>
      <c r="N26" s="116">
        <v>295071.62800000003</v>
      </c>
      <c r="O26" s="206">
        <f t="shared" si="4"/>
        <v>295071.62800000003</v>
      </c>
      <c r="P26" s="117">
        <f t="shared" si="5"/>
        <v>1180286.5120000001</v>
      </c>
      <c r="Q26" s="102"/>
      <c r="R26" s="120">
        <v>2006</v>
      </c>
      <c r="S26" s="111">
        <v>7</v>
      </c>
      <c r="T26" s="148">
        <f t="shared" ref="T26:U26" si="32">+T38</f>
        <v>0</v>
      </c>
      <c r="U26" s="148">
        <f t="shared" si="32"/>
        <v>323.21495100202412</v>
      </c>
      <c r="V26" s="82"/>
      <c r="W26" s="149"/>
      <c r="X26" s="149">
        <v>0</v>
      </c>
      <c r="Y26" s="149">
        <v>283.18637978196136</v>
      </c>
      <c r="Z26" s="82"/>
      <c r="AA26" s="82"/>
      <c r="AB26" s="82"/>
      <c r="AC26" s="150">
        <f t="shared" si="6"/>
        <v>0</v>
      </c>
      <c r="AD26" s="150">
        <f t="shared" si="7"/>
        <v>-0.19642046264150254</v>
      </c>
      <c r="AE26" s="150">
        <f t="shared" si="8"/>
        <v>-0.19642046264150254</v>
      </c>
      <c r="AF26" s="116">
        <v>1736</v>
      </c>
      <c r="AG26" s="116">
        <f t="shared" si="9"/>
        <v>-340.98592314564843</v>
      </c>
      <c r="AH26" s="116">
        <v>35438.294999999998</v>
      </c>
      <c r="AI26" s="204">
        <f t="shared" si="10"/>
        <v>35779.280923145649</v>
      </c>
      <c r="AJ26" s="117">
        <f t="shared" si="11"/>
        <v>20610.184863563161</v>
      </c>
      <c r="AK26" s="102"/>
      <c r="AL26" s="120">
        <v>2006</v>
      </c>
      <c r="AM26" s="111">
        <v>7</v>
      </c>
      <c r="AN26" s="148">
        <f t="shared" ref="AN26:AO26" si="33">+AN38</f>
        <v>323.21495100202412</v>
      </c>
      <c r="AO26" s="148">
        <f t="shared" si="33"/>
        <v>0</v>
      </c>
      <c r="AP26" s="99"/>
      <c r="AQ26" s="97"/>
      <c r="AR26" s="149">
        <v>300.35638346961628</v>
      </c>
      <c r="AS26" s="149">
        <v>0</v>
      </c>
      <c r="AT26" s="149"/>
      <c r="AU26" s="82"/>
      <c r="AV26" s="118">
        <f t="shared" si="12"/>
        <v>-1.1002645808049235E-2</v>
      </c>
      <c r="AW26" s="118">
        <f t="shared" si="13"/>
        <v>0</v>
      </c>
      <c r="AX26" s="118"/>
      <c r="AY26" s="150">
        <f t="shared" si="14"/>
        <v>-1.1002645808049235E-2</v>
      </c>
      <c r="AZ26" s="116">
        <v>19414</v>
      </c>
      <c r="BA26" s="152">
        <f t="shared" si="15"/>
        <v>-213.60536571746786</v>
      </c>
      <c r="BB26" s="116">
        <v>11795.643</v>
      </c>
      <c r="BC26" s="201">
        <f t="shared" si="16"/>
        <v>12009.248365717467</v>
      </c>
      <c r="BD26" s="117">
        <f t="shared" si="17"/>
        <v>618.5870179106555</v>
      </c>
      <c r="BE26" s="106"/>
      <c r="BF26" s="116">
        <v>48.122</v>
      </c>
      <c r="BG26" s="116">
        <v>27</v>
      </c>
      <c r="BH26" s="82"/>
      <c r="BI26" s="151">
        <f t="shared" si="18"/>
        <v>342353.68800000002</v>
      </c>
      <c r="BJ26" s="204">
        <f t="shared" si="19"/>
        <v>342908.27928886312</v>
      </c>
      <c r="BK26" s="116">
        <f t="shared" si="20"/>
        <v>-554.59128886311623</v>
      </c>
      <c r="BL26" s="279"/>
      <c r="BM26" s="151">
        <v>342353.68800000002</v>
      </c>
      <c r="BN26" s="154">
        <f t="shared" si="21"/>
        <v>0</v>
      </c>
      <c r="BO26" s="155">
        <v>714.84972970264164</v>
      </c>
      <c r="BP26" s="155">
        <v>716.00774098406021</v>
      </c>
      <c r="BQ26" s="156">
        <v>21463</v>
      </c>
      <c r="BR26" s="230"/>
    </row>
    <row r="27" spans="1:73" s="103" customFormat="1" x14ac:dyDescent="0.25">
      <c r="A27" s="120">
        <v>2006</v>
      </c>
      <c r="B27" s="111">
        <v>8</v>
      </c>
      <c r="C27" s="98"/>
      <c r="D27" s="99"/>
      <c r="E27" s="97"/>
      <c r="F27" s="98"/>
      <c r="G27" s="99"/>
      <c r="H27" s="100"/>
      <c r="I27" s="113">
        <f t="shared" si="0"/>
        <v>0</v>
      </c>
      <c r="J27" s="113">
        <f t="shared" si="1"/>
        <v>0</v>
      </c>
      <c r="K27" s="114">
        <f t="shared" si="2"/>
        <v>0</v>
      </c>
      <c r="L27" s="115">
        <v>252</v>
      </c>
      <c r="M27" s="115">
        <f t="shared" si="3"/>
        <v>0</v>
      </c>
      <c r="N27" s="116">
        <v>293401.98499999999</v>
      </c>
      <c r="O27" s="206">
        <f t="shared" si="4"/>
        <v>293401.98499999999</v>
      </c>
      <c r="P27" s="117">
        <f t="shared" si="5"/>
        <v>1164293.5912698412</v>
      </c>
      <c r="Q27" s="102"/>
      <c r="R27" s="120">
        <v>2006</v>
      </c>
      <c r="S27" s="111">
        <v>8</v>
      </c>
      <c r="T27" s="148">
        <f t="shared" ref="T27:U27" si="34">+T39</f>
        <v>0</v>
      </c>
      <c r="U27" s="148">
        <f t="shared" si="34"/>
        <v>329.73144935858772</v>
      </c>
      <c r="V27" s="82"/>
      <c r="W27" s="149"/>
      <c r="X27" s="149">
        <v>0</v>
      </c>
      <c r="Y27" s="149">
        <v>331.12711884634388</v>
      </c>
      <c r="Z27" s="82"/>
      <c r="AA27" s="82"/>
      <c r="AB27" s="82"/>
      <c r="AC27" s="150">
        <f t="shared" si="6"/>
        <v>0</v>
      </c>
      <c r="AD27" s="150">
        <f t="shared" si="7"/>
        <v>6.8485593695707834E-3</v>
      </c>
      <c r="AE27" s="150">
        <f t="shared" si="8"/>
        <v>6.8485593695707834E-3</v>
      </c>
      <c r="AF27" s="116">
        <v>1740</v>
      </c>
      <c r="AG27" s="116">
        <f t="shared" si="9"/>
        <v>11.916493303053164</v>
      </c>
      <c r="AH27" s="116">
        <v>35292.699999999997</v>
      </c>
      <c r="AI27" s="204">
        <f t="shared" si="10"/>
        <v>35280.783506696942</v>
      </c>
      <c r="AJ27" s="117">
        <f t="shared" si="11"/>
        <v>20276.312360170657</v>
      </c>
      <c r="AK27" s="102"/>
      <c r="AL27" s="120">
        <v>2006</v>
      </c>
      <c r="AM27" s="111">
        <v>8</v>
      </c>
      <c r="AN27" s="148">
        <f t="shared" ref="AN27:AO27" si="35">+AN39</f>
        <v>329.73144935858772</v>
      </c>
      <c r="AO27" s="148">
        <f t="shared" si="35"/>
        <v>0</v>
      </c>
      <c r="AP27" s="99"/>
      <c r="AQ27" s="97"/>
      <c r="AR27" s="149">
        <v>324.00355894748566</v>
      </c>
      <c r="AS27" s="149">
        <v>0</v>
      </c>
      <c r="AT27" s="149"/>
      <c r="AU27" s="82"/>
      <c r="AV27" s="118">
        <f t="shared" si="12"/>
        <v>-2.757038442208939E-3</v>
      </c>
      <c r="AW27" s="118">
        <f t="shared" si="13"/>
        <v>0</v>
      </c>
      <c r="AX27" s="118"/>
      <c r="AY27" s="150">
        <f t="shared" si="14"/>
        <v>-2.757038442208939E-3</v>
      </c>
      <c r="AZ27" s="116">
        <v>19525</v>
      </c>
      <c r="BA27" s="152">
        <f t="shared" si="15"/>
        <v>-53.831175584129532</v>
      </c>
      <c r="BB27" s="116">
        <v>12602.511</v>
      </c>
      <c r="BC27" s="201">
        <f t="shared" si="16"/>
        <v>12656.34217558413</v>
      </c>
      <c r="BD27" s="117">
        <f t="shared" si="17"/>
        <v>648.21214727703614</v>
      </c>
      <c r="BE27" s="106"/>
      <c r="BF27" s="116">
        <v>42.902000000000001</v>
      </c>
      <c r="BG27" s="116">
        <v>27</v>
      </c>
      <c r="BH27" s="82"/>
      <c r="BI27" s="151">
        <f t="shared" si="18"/>
        <v>341340.098</v>
      </c>
      <c r="BJ27" s="204">
        <f t="shared" si="19"/>
        <v>341382.01268228109</v>
      </c>
      <c r="BK27" s="116">
        <f t="shared" si="20"/>
        <v>-41.914682281076367</v>
      </c>
      <c r="BL27" s="279"/>
      <c r="BM27" s="151">
        <v>341340.098</v>
      </c>
      <c r="BN27" s="154">
        <f t="shared" si="21"/>
        <v>0</v>
      </c>
      <c r="BO27" s="155">
        <v>710.88972194627195</v>
      </c>
      <c r="BP27" s="155">
        <v>710.97701528510572</v>
      </c>
      <c r="BQ27" s="156">
        <v>21580</v>
      </c>
      <c r="BR27" s="230"/>
    </row>
    <row r="28" spans="1:73" s="103" customFormat="1" x14ac:dyDescent="0.25">
      <c r="A28" s="120">
        <v>2006</v>
      </c>
      <c r="B28" s="111">
        <v>9</v>
      </c>
      <c r="C28" s="98"/>
      <c r="D28" s="99"/>
      <c r="E28" s="97"/>
      <c r="F28" s="98"/>
      <c r="G28" s="99"/>
      <c r="H28" s="100"/>
      <c r="I28" s="113">
        <f t="shared" si="0"/>
        <v>0</v>
      </c>
      <c r="J28" s="113">
        <f t="shared" si="1"/>
        <v>0</v>
      </c>
      <c r="K28" s="114">
        <f t="shared" si="2"/>
        <v>0</v>
      </c>
      <c r="L28" s="115">
        <v>251</v>
      </c>
      <c r="M28" s="115">
        <f t="shared" si="3"/>
        <v>0</v>
      </c>
      <c r="N28" s="116">
        <v>282279.076</v>
      </c>
      <c r="O28" s="206">
        <f t="shared" si="4"/>
        <v>282279.076</v>
      </c>
      <c r="P28" s="117">
        <f t="shared" si="5"/>
        <v>1124617.8326693228</v>
      </c>
      <c r="Q28" s="102"/>
      <c r="R28" s="120">
        <v>2006</v>
      </c>
      <c r="S28" s="111">
        <v>9</v>
      </c>
      <c r="T28" s="148">
        <f t="shared" ref="T28:U28" si="36">+T40</f>
        <v>0</v>
      </c>
      <c r="U28" s="148">
        <f t="shared" si="36"/>
        <v>278.21093356333773</v>
      </c>
      <c r="V28" s="82"/>
      <c r="W28" s="149"/>
      <c r="X28" s="149">
        <v>0</v>
      </c>
      <c r="Y28" s="149">
        <v>281.34908990001952</v>
      </c>
      <c r="Z28" s="82"/>
      <c r="AA28" s="82"/>
      <c r="AB28" s="82"/>
      <c r="AC28" s="150">
        <f t="shared" si="6"/>
        <v>0</v>
      </c>
      <c r="AD28" s="150">
        <f t="shared" si="7"/>
        <v>1.5398953814855482E-2</v>
      </c>
      <c r="AE28" s="150">
        <f t="shared" si="8"/>
        <v>1.5398953814855482E-2</v>
      </c>
      <c r="AF28" s="116">
        <v>1734</v>
      </c>
      <c r="AG28" s="116">
        <f t="shared" si="9"/>
        <v>26.701785914959405</v>
      </c>
      <c r="AH28" s="116">
        <v>34983.572</v>
      </c>
      <c r="AI28" s="204">
        <f t="shared" si="10"/>
        <v>34956.870214085044</v>
      </c>
      <c r="AJ28" s="117">
        <f t="shared" si="11"/>
        <v>20159.671403739932</v>
      </c>
      <c r="AK28" s="102"/>
      <c r="AL28" s="120">
        <v>2006</v>
      </c>
      <c r="AM28" s="111">
        <v>9</v>
      </c>
      <c r="AN28" s="148">
        <f t="shared" ref="AN28:AO28" si="37">+AN40</f>
        <v>278.21093356333773</v>
      </c>
      <c r="AO28" s="148">
        <f t="shared" si="37"/>
        <v>0</v>
      </c>
      <c r="AP28" s="99"/>
      <c r="AQ28" s="97"/>
      <c r="AR28" s="149">
        <v>267.89810780857357</v>
      </c>
      <c r="AS28" s="149">
        <v>0</v>
      </c>
      <c r="AT28" s="149"/>
      <c r="AU28" s="82"/>
      <c r="AV28" s="118">
        <f t="shared" si="12"/>
        <v>-4.9639317467696856E-3</v>
      </c>
      <c r="AW28" s="118">
        <f t="shared" si="13"/>
        <v>0</v>
      </c>
      <c r="AX28" s="118"/>
      <c r="AY28" s="150">
        <f t="shared" si="14"/>
        <v>-4.9639317467696856E-3</v>
      </c>
      <c r="AZ28" s="116">
        <v>19430</v>
      </c>
      <c r="BA28" s="152">
        <f t="shared" si="15"/>
        <v>-96.449193839734988</v>
      </c>
      <c r="BB28" s="116">
        <v>12387.204</v>
      </c>
      <c r="BC28" s="201">
        <f t="shared" si="16"/>
        <v>12483.653193839735</v>
      </c>
      <c r="BD28" s="117">
        <f t="shared" si="17"/>
        <v>642.4937310262344</v>
      </c>
      <c r="BE28" s="106"/>
      <c r="BF28" s="116">
        <v>43.554000000000002</v>
      </c>
      <c r="BG28" s="116">
        <v>26</v>
      </c>
      <c r="BH28" s="82"/>
      <c r="BI28" s="151">
        <f t="shared" si="18"/>
        <v>329693.40600000002</v>
      </c>
      <c r="BJ28" s="204">
        <f t="shared" si="19"/>
        <v>329763.15340792481</v>
      </c>
      <c r="BK28" s="116">
        <f t="shared" si="20"/>
        <v>-69.747407924775587</v>
      </c>
      <c r="BL28" s="279"/>
      <c r="BM28" s="151">
        <v>329693.40599999996</v>
      </c>
      <c r="BN28" s="154">
        <f t="shared" si="21"/>
        <v>0</v>
      </c>
      <c r="BO28" s="155">
        <v>684.15599566713297</v>
      </c>
      <c r="BP28" s="155">
        <v>684.30073046147686</v>
      </c>
      <c r="BQ28" s="156">
        <v>21474</v>
      </c>
      <c r="BR28" s="230"/>
    </row>
    <row r="29" spans="1:73" s="103" customFormat="1" x14ac:dyDescent="0.25">
      <c r="A29" s="120">
        <v>2006</v>
      </c>
      <c r="B29" s="111">
        <v>10</v>
      </c>
      <c r="C29" s="98"/>
      <c r="D29" s="99"/>
      <c r="E29" s="97"/>
      <c r="F29" s="98"/>
      <c r="G29" s="99"/>
      <c r="H29" s="100"/>
      <c r="I29" s="113">
        <f t="shared" si="0"/>
        <v>0</v>
      </c>
      <c r="J29" s="113">
        <f t="shared" si="1"/>
        <v>0</v>
      </c>
      <c r="K29" s="114">
        <f t="shared" si="2"/>
        <v>0</v>
      </c>
      <c r="L29" s="115">
        <v>251</v>
      </c>
      <c r="M29" s="115">
        <f t="shared" si="3"/>
        <v>0</v>
      </c>
      <c r="N29" s="116">
        <v>295575.06400000001</v>
      </c>
      <c r="O29" s="206">
        <f t="shared" si="4"/>
        <v>295575.06400000001</v>
      </c>
      <c r="P29" s="117">
        <f t="shared" si="5"/>
        <v>1177589.8964143428</v>
      </c>
      <c r="Q29" s="102"/>
      <c r="R29" s="120">
        <v>2006</v>
      </c>
      <c r="S29" s="111">
        <v>10</v>
      </c>
      <c r="T29" s="148">
        <f t="shared" ref="T29:U29" si="38">+T41</f>
        <v>0</v>
      </c>
      <c r="U29" s="148">
        <f t="shared" si="38"/>
        <v>198.83661390818892</v>
      </c>
      <c r="V29" s="82"/>
      <c r="W29" s="149"/>
      <c r="X29" s="149">
        <v>0</v>
      </c>
      <c r="Y29" s="149">
        <v>200.08235502539384</v>
      </c>
      <c r="Z29" s="82"/>
      <c r="AA29" s="82"/>
      <c r="AB29" s="82"/>
      <c r="AC29" s="150">
        <f t="shared" si="6"/>
        <v>0</v>
      </c>
      <c r="AD29" s="150">
        <f t="shared" si="7"/>
        <v>6.1128598677109612E-3</v>
      </c>
      <c r="AE29" s="150">
        <f t="shared" si="8"/>
        <v>6.1128598677109612E-3</v>
      </c>
      <c r="AF29" s="116">
        <v>1730</v>
      </c>
      <c r="AG29" s="116">
        <f t="shared" si="9"/>
        <v>10.575247571139963</v>
      </c>
      <c r="AH29" s="116">
        <v>34573.584999999999</v>
      </c>
      <c r="AI29" s="204">
        <f t="shared" si="10"/>
        <v>34563.009752428858</v>
      </c>
      <c r="AJ29" s="117">
        <f t="shared" si="11"/>
        <v>19978.618354005121</v>
      </c>
      <c r="AK29" s="102"/>
      <c r="AL29" s="120">
        <v>2006</v>
      </c>
      <c r="AM29" s="111">
        <v>10</v>
      </c>
      <c r="AN29" s="148">
        <f t="shared" ref="AN29:AO29" si="39">+AN41</f>
        <v>198.83661390818892</v>
      </c>
      <c r="AO29" s="148">
        <f t="shared" si="39"/>
        <v>3.8389772083761713</v>
      </c>
      <c r="AP29" s="99"/>
      <c r="AQ29" s="97"/>
      <c r="AR29" s="149">
        <v>196.83669265698501</v>
      </c>
      <c r="AS29" s="149">
        <v>8.2299792191169008</v>
      </c>
      <c r="AT29" s="149"/>
      <c r="AU29" s="82"/>
      <c r="AV29" s="118">
        <f t="shared" si="12"/>
        <v>-9.6263360071843762E-4</v>
      </c>
      <c r="AW29" s="118">
        <f t="shared" si="13"/>
        <v>8.4877792559282233E-4</v>
      </c>
      <c r="AX29" s="118"/>
      <c r="AY29" s="150">
        <f t="shared" si="14"/>
        <v>-1.138556751256153E-4</v>
      </c>
      <c r="AZ29" s="116">
        <v>19172</v>
      </c>
      <c r="BA29" s="152">
        <f t="shared" si="15"/>
        <v>-2.1828410035082966</v>
      </c>
      <c r="BB29" s="116">
        <v>11637.773999999999</v>
      </c>
      <c r="BC29" s="201">
        <f t="shared" si="16"/>
        <v>11639.956841003508</v>
      </c>
      <c r="BD29" s="117">
        <f t="shared" si="17"/>
        <v>607.13315465280141</v>
      </c>
      <c r="BE29" s="106"/>
      <c r="BF29" s="116">
        <v>38.734000000000002</v>
      </c>
      <c r="BG29" s="116">
        <v>26</v>
      </c>
      <c r="BH29" s="82"/>
      <c r="BI29" s="151">
        <f t="shared" si="18"/>
        <v>341825.15700000001</v>
      </c>
      <c r="BJ29" s="204">
        <f t="shared" si="19"/>
        <v>341816.76459343237</v>
      </c>
      <c r="BK29" s="116">
        <f t="shared" si="20"/>
        <v>8.3924065676316673</v>
      </c>
      <c r="BL29" s="279"/>
      <c r="BM29" s="151">
        <v>341825.15700000001</v>
      </c>
      <c r="BN29" s="154">
        <f t="shared" si="21"/>
        <v>0</v>
      </c>
      <c r="BO29" s="155">
        <v>708.60159330339934</v>
      </c>
      <c r="BP29" s="155">
        <v>708.58419589263622</v>
      </c>
      <c r="BQ29" s="156">
        <v>21214</v>
      </c>
      <c r="BR29" s="230"/>
    </row>
    <row r="30" spans="1:73" s="103" customFormat="1" x14ac:dyDescent="0.25">
      <c r="A30" s="120">
        <v>2006</v>
      </c>
      <c r="B30" s="111">
        <v>11</v>
      </c>
      <c r="C30" s="98"/>
      <c r="D30" s="99"/>
      <c r="E30" s="97"/>
      <c r="F30" s="98"/>
      <c r="G30" s="99"/>
      <c r="H30" s="100"/>
      <c r="I30" s="113">
        <f t="shared" si="0"/>
        <v>0</v>
      </c>
      <c r="J30" s="113">
        <f t="shared" si="1"/>
        <v>0</v>
      </c>
      <c r="K30" s="114">
        <f t="shared" si="2"/>
        <v>0</v>
      </c>
      <c r="L30" s="115">
        <v>249</v>
      </c>
      <c r="M30" s="115">
        <f t="shared" si="3"/>
        <v>0</v>
      </c>
      <c r="N30" s="116">
        <v>301935.11099999998</v>
      </c>
      <c r="O30" s="206">
        <f t="shared" si="4"/>
        <v>301935.11099999998</v>
      </c>
      <c r="P30" s="117">
        <f t="shared" si="5"/>
        <v>1212590.8072289156</v>
      </c>
      <c r="Q30" s="102"/>
      <c r="R30" s="120">
        <v>2006</v>
      </c>
      <c r="S30" s="111">
        <v>11</v>
      </c>
      <c r="T30" s="148">
        <f t="shared" ref="T30:U30" si="40">+T42</f>
        <v>0</v>
      </c>
      <c r="U30" s="148">
        <f t="shared" si="40"/>
        <v>75.667245198869992</v>
      </c>
      <c r="V30" s="82"/>
      <c r="W30" s="149"/>
      <c r="X30" s="149">
        <v>0</v>
      </c>
      <c r="Y30" s="149">
        <v>70.369461474225474</v>
      </c>
      <c r="Z30" s="82"/>
      <c r="AA30" s="82"/>
      <c r="AB30" s="82"/>
      <c r="AC30" s="150">
        <f t="shared" si="6"/>
        <v>0</v>
      </c>
      <c r="AD30" s="150">
        <f t="shared" si="7"/>
        <v>-2.5996259632862988E-2</v>
      </c>
      <c r="AE30" s="150">
        <f t="shared" si="8"/>
        <v>-2.5996259632862988E-2</v>
      </c>
      <c r="AF30" s="116">
        <v>1702</v>
      </c>
      <c r="AG30" s="116">
        <f t="shared" si="9"/>
        <v>-44.245633895132805</v>
      </c>
      <c r="AH30" s="116">
        <v>34043.150999999998</v>
      </c>
      <c r="AI30" s="204">
        <f t="shared" si="10"/>
        <v>34087.396633895129</v>
      </c>
      <c r="AJ30" s="117">
        <f t="shared" si="11"/>
        <v>20027.847610984209</v>
      </c>
      <c r="AK30" s="102"/>
      <c r="AL30" s="120">
        <v>2006</v>
      </c>
      <c r="AM30" s="111">
        <v>11</v>
      </c>
      <c r="AN30" s="148">
        <f t="shared" ref="AN30:AO30" si="41">+AN42</f>
        <v>75.667245198869992</v>
      </c>
      <c r="AO30" s="148">
        <f t="shared" si="41"/>
        <v>28.935219572893278</v>
      </c>
      <c r="AP30" s="99"/>
      <c r="AQ30" s="97"/>
      <c r="AR30" s="149">
        <v>67.052058810555579</v>
      </c>
      <c r="AS30" s="149">
        <v>56.688424615692597</v>
      </c>
      <c r="AT30" s="149"/>
      <c r="AU30" s="82"/>
      <c r="AV30" s="118">
        <f t="shared" si="12"/>
        <v>-4.1467972245663089E-3</v>
      </c>
      <c r="AW30" s="118">
        <f t="shared" si="13"/>
        <v>5.3646770707822308E-3</v>
      </c>
      <c r="AX30" s="118"/>
      <c r="AY30" s="150">
        <f t="shared" si="14"/>
        <v>1.2178798462159218E-3</v>
      </c>
      <c r="AZ30" s="116">
        <v>19271</v>
      </c>
      <c r="BA30" s="152">
        <f t="shared" si="15"/>
        <v>23.469762516427028</v>
      </c>
      <c r="BB30" s="116">
        <v>9841.9580000000005</v>
      </c>
      <c r="BC30" s="201">
        <f t="shared" si="16"/>
        <v>9818.4882374835743</v>
      </c>
      <c r="BD30" s="117">
        <f t="shared" si="17"/>
        <v>509.49552371353712</v>
      </c>
      <c r="BE30" s="106"/>
      <c r="BF30" s="116">
        <v>43.375</v>
      </c>
      <c r="BG30" s="116">
        <v>26</v>
      </c>
      <c r="BH30" s="82"/>
      <c r="BI30" s="151">
        <f t="shared" si="18"/>
        <v>345863.59499999997</v>
      </c>
      <c r="BJ30" s="204">
        <f t="shared" si="19"/>
        <v>345884.37087137869</v>
      </c>
      <c r="BK30" s="116">
        <f t="shared" si="20"/>
        <v>-20.775871378705776</v>
      </c>
      <c r="BL30" s="279"/>
      <c r="BM30" s="151">
        <v>345863.59499999997</v>
      </c>
      <c r="BN30" s="154">
        <f t="shared" si="21"/>
        <v>0</v>
      </c>
      <c r="BO30" s="155">
        <v>715.45600382278656</v>
      </c>
      <c r="BP30" s="155">
        <v>715.49898094477169</v>
      </c>
      <c r="BQ30" s="156">
        <v>21281</v>
      </c>
      <c r="BR30" s="230"/>
    </row>
    <row r="31" spans="1:73" s="103" customFormat="1" x14ac:dyDescent="0.25">
      <c r="A31" s="120">
        <v>2006</v>
      </c>
      <c r="B31" s="111">
        <v>12</v>
      </c>
      <c r="C31" s="98"/>
      <c r="D31" s="99"/>
      <c r="E31" s="97"/>
      <c r="F31" s="98"/>
      <c r="G31" s="99"/>
      <c r="H31" s="100"/>
      <c r="I31" s="113">
        <f t="shared" si="0"/>
        <v>0</v>
      </c>
      <c r="J31" s="113">
        <f t="shared" si="1"/>
        <v>0</v>
      </c>
      <c r="K31" s="114">
        <f t="shared" si="2"/>
        <v>0</v>
      </c>
      <c r="L31" s="115">
        <v>248</v>
      </c>
      <c r="M31" s="115">
        <f t="shared" si="3"/>
        <v>0</v>
      </c>
      <c r="N31" s="116">
        <v>272573.97899999999</v>
      </c>
      <c r="O31" s="206">
        <f>+N31</f>
        <v>272573.97899999999</v>
      </c>
      <c r="P31" s="117">
        <f t="shared" si="5"/>
        <v>1099088.6249999998</v>
      </c>
      <c r="Q31" s="102"/>
      <c r="R31" s="120">
        <v>2006</v>
      </c>
      <c r="S31" s="111">
        <v>12</v>
      </c>
      <c r="T31" s="148">
        <f t="shared" ref="T31:U31" si="42">+T43</f>
        <v>0</v>
      </c>
      <c r="U31" s="148">
        <f t="shared" si="42"/>
        <v>42.449672857488302</v>
      </c>
      <c r="V31" s="82"/>
      <c r="W31" s="149"/>
      <c r="X31" s="149">
        <v>0</v>
      </c>
      <c r="Y31" s="149">
        <v>62.717743760791592</v>
      </c>
      <c r="Z31" s="82"/>
      <c r="AA31" s="82"/>
      <c r="AB31" s="82"/>
      <c r="AC31" s="150">
        <f t="shared" si="6"/>
        <v>0</v>
      </c>
      <c r="AD31" s="150">
        <f t="shared" si="7"/>
        <v>9.9455557426497795E-2</v>
      </c>
      <c r="AE31" s="150">
        <f t="shared" si="8"/>
        <v>9.9455557426497795E-2</v>
      </c>
      <c r="AF31" s="116">
        <v>1698</v>
      </c>
      <c r="AG31" s="116">
        <f t="shared" si="9"/>
        <v>168.87553651019326</v>
      </c>
      <c r="AH31" s="116">
        <v>34597.608</v>
      </c>
      <c r="AI31" s="204">
        <f t="shared" si="10"/>
        <v>34428.73246348981</v>
      </c>
      <c r="AJ31" s="117">
        <f t="shared" si="11"/>
        <v>20276.049742926862</v>
      </c>
      <c r="AK31" s="102"/>
      <c r="AL31" s="120">
        <v>2006</v>
      </c>
      <c r="AM31" s="111">
        <v>12</v>
      </c>
      <c r="AN31" s="148">
        <f t="shared" ref="AN31:AO31" si="43">+AN43</f>
        <v>42.449672857488302</v>
      </c>
      <c r="AO31" s="148">
        <f t="shared" si="43"/>
        <v>82.304422731853208</v>
      </c>
      <c r="AP31" s="99"/>
      <c r="AQ31" s="97"/>
      <c r="AR31" s="149">
        <v>63.596105846109133</v>
      </c>
      <c r="AS31" s="149">
        <v>22.454586416090354</v>
      </c>
      <c r="AT31" s="149"/>
      <c r="AU31" s="82"/>
      <c r="AV31" s="118">
        <f t="shared" si="12"/>
        <v>1.0178534238752217E-2</v>
      </c>
      <c r="AW31" s="118">
        <f t="shared" si="13"/>
        <v>-1.1568935698709397E-2</v>
      </c>
      <c r="AX31" s="118"/>
      <c r="AY31" s="150">
        <f t="shared" si="14"/>
        <v>-1.3904014599571794E-3</v>
      </c>
      <c r="AZ31" s="116">
        <v>19424</v>
      </c>
      <c r="BA31" s="152">
        <f t="shared" si="15"/>
        <v>-27.007157958208253</v>
      </c>
      <c r="BB31" s="116">
        <v>9562.4110000000001</v>
      </c>
      <c r="BC31" s="201">
        <f t="shared" si="16"/>
        <v>9589.4181579582091</v>
      </c>
      <c r="BD31" s="117">
        <f t="shared" si="17"/>
        <v>493.68915557857332</v>
      </c>
      <c r="BE31" s="106"/>
      <c r="BF31" s="116">
        <v>41.183999999999997</v>
      </c>
      <c r="BG31" s="116">
        <v>26</v>
      </c>
      <c r="BH31" s="82"/>
      <c r="BI31" s="151">
        <f t="shared" si="18"/>
        <v>316775.18199999997</v>
      </c>
      <c r="BJ31" s="204">
        <f t="shared" si="19"/>
        <v>316633.313621448</v>
      </c>
      <c r="BK31" s="116">
        <f t="shared" si="20"/>
        <v>141.86837855198502</v>
      </c>
      <c r="BL31" s="279"/>
      <c r="BM31" s="151">
        <v>316775.18199999997</v>
      </c>
      <c r="BN31" s="154">
        <f t="shared" si="21"/>
        <v>0</v>
      </c>
      <c r="BO31" s="155">
        <v>653.56244609956866</v>
      </c>
      <c r="BP31" s="155">
        <v>653.2697468927521</v>
      </c>
      <c r="BQ31" s="156">
        <v>21429</v>
      </c>
      <c r="BR31" s="230">
        <f>SUM(BJ20:BJ31)/AVERAGE(BQ20:BQ31)*1000</f>
        <v>190294.83947301176</v>
      </c>
    </row>
    <row r="32" spans="1:73" s="103" customFormat="1" x14ac:dyDescent="0.25">
      <c r="A32" s="120">
        <v>2007</v>
      </c>
      <c r="B32" s="111">
        <v>1</v>
      </c>
      <c r="C32" s="98"/>
      <c r="D32" s="99"/>
      <c r="E32" s="97"/>
      <c r="F32" s="98"/>
      <c r="G32" s="99"/>
      <c r="H32" s="100"/>
      <c r="I32" s="113">
        <f t="shared" si="0"/>
        <v>0</v>
      </c>
      <c r="J32" s="113">
        <f t="shared" si="1"/>
        <v>0</v>
      </c>
      <c r="K32" s="114">
        <f t="shared" si="2"/>
        <v>0</v>
      </c>
      <c r="L32" s="115">
        <v>248</v>
      </c>
      <c r="M32" s="115">
        <f t="shared" si="3"/>
        <v>0</v>
      </c>
      <c r="N32" s="116">
        <v>298852.93099999998</v>
      </c>
      <c r="O32" s="206">
        <v>298852.93099999998</v>
      </c>
      <c r="P32" s="117">
        <f t="shared" si="5"/>
        <v>1205052.1411290322</v>
      </c>
      <c r="Q32" s="102"/>
      <c r="R32" s="120">
        <v>2007</v>
      </c>
      <c r="S32" s="111">
        <v>1</v>
      </c>
      <c r="T32" s="148">
        <f>+T44</f>
        <v>104.01238027997351</v>
      </c>
      <c r="U32" s="148">
        <f>+U44</f>
        <v>26.872581391315055</v>
      </c>
      <c r="V32" s="82"/>
      <c r="W32" s="149"/>
      <c r="X32" s="149">
        <v>47.227487272749634</v>
      </c>
      <c r="Y32" s="149">
        <v>55.445797060494229</v>
      </c>
      <c r="Z32" s="82"/>
      <c r="AA32" s="82"/>
      <c r="AB32" s="82"/>
      <c r="AC32" s="150">
        <f t="shared" si="6"/>
        <v>-0.28161286449680462</v>
      </c>
      <c r="AD32" s="150">
        <f t="shared" si="7"/>
        <v>0.14020895749790402</v>
      </c>
      <c r="AE32" s="150">
        <f t="shared" si="8"/>
        <v>-0.1414039069989006</v>
      </c>
      <c r="AF32" s="116">
        <v>1713</v>
      </c>
      <c r="AG32" s="116">
        <f t="shared" si="9"/>
        <v>-242.22489268911673</v>
      </c>
      <c r="AH32" s="116">
        <v>35852.196000000004</v>
      </c>
      <c r="AI32" s="204">
        <f t="shared" si="10"/>
        <v>36094.420892689122</v>
      </c>
      <c r="AJ32" s="117">
        <f t="shared" si="11"/>
        <v>21070.882015580341</v>
      </c>
      <c r="AK32" s="102"/>
      <c r="AL32" s="120">
        <v>2007</v>
      </c>
      <c r="AM32" s="111">
        <v>1</v>
      </c>
      <c r="AN32" s="148">
        <f>+AN44</f>
        <v>26.872581391315055</v>
      </c>
      <c r="AO32" s="148">
        <f>+AO44</f>
        <v>123.83441885147447</v>
      </c>
      <c r="AP32" s="99"/>
      <c r="AQ32" s="97"/>
      <c r="AR32" s="149">
        <v>45.645661495421976</v>
      </c>
      <c r="AS32" s="149">
        <v>56.176989552870303</v>
      </c>
      <c r="AT32" s="149"/>
      <c r="AU32" s="82"/>
      <c r="AV32" s="118">
        <f t="shared" si="12"/>
        <v>9.0361546417456907E-3</v>
      </c>
      <c r="AW32" s="118">
        <f t="shared" si="13"/>
        <v>-1.3078138509284109E-2</v>
      </c>
      <c r="AX32" s="118"/>
      <c r="AY32" s="150">
        <f t="shared" si="14"/>
        <v>-4.0419838675384186E-3</v>
      </c>
      <c r="AZ32" s="116">
        <v>19205</v>
      </c>
      <c r="BA32" s="152">
        <f t="shared" si="15"/>
        <v>-77.626300176075333</v>
      </c>
      <c r="BB32" s="116">
        <v>9725.7250000000004</v>
      </c>
      <c r="BC32" s="201">
        <f t="shared" si="16"/>
        <v>9803.3513001760748</v>
      </c>
      <c r="BD32" s="117">
        <f t="shared" si="17"/>
        <v>510.45828170664277</v>
      </c>
      <c r="BE32" s="106"/>
      <c r="BF32" s="116">
        <v>43.468000000000004</v>
      </c>
      <c r="BG32" s="116">
        <v>26</v>
      </c>
      <c r="BH32" s="82"/>
      <c r="BI32" s="151">
        <f t="shared" si="18"/>
        <v>344474.32</v>
      </c>
      <c r="BJ32" s="204">
        <f t="shared" si="19"/>
        <v>344794.17119286518</v>
      </c>
      <c r="BK32" s="116">
        <f t="shared" si="20"/>
        <v>-319.85119286519205</v>
      </c>
      <c r="BL32" s="279"/>
      <c r="BM32" s="151">
        <v>344474.32</v>
      </c>
      <c r="BN32" s="154">
        <f t="shared" si="21"/>
        <v>0</v>
      </c>
      <c r="BO32" s="155">
        <v>708.90721369435073</v>
      </c>
      <c r="BP32" s="155">
        <v>709.56544800897507</v>
      </c>
      <c r="BQ32" s="156">
        <v>21225</v>
      </c>
      <c r="BR32" s="230">
        <f t="shared" ref="BR32:BR78" si="44">SUM(BJ21:BJ32)/AVERAGE(BQ21:BQ32)*1000</f>
        <v>190502.73439935557</v>
      </c>
    </row>
    <row r="33" spans="1:70" s="103" customFormat="1" x14ac:dyDescent="0.25">
      <c r="A33" s="120">
        <v>2007</v>
      </c>
      <c r="B33" s="111">
        <v>2</v>
      </c>
      <c r="C33" s="98"/>
      <c r="D33" s="99"/>
      <c r="E33" s="97"/>
      <c r="F33" s="98"/>
      <c r="G33" s="99"/>
      <c r="H33" s="100"/>
      <c r="I33" s="113">
        <f t="shared" si="0"/>
        <v>0</v>
      </c>
      <c r="J33" s="113">
        <f t="shared" si="1"/>
        <v>0</v>
      </c>
      <c r="K33" s="114">
        <f t="shared" si="2"/>
        <v>0</v>
      </c>
      <c r="L33" s="115">
        <v>247</v>
      </c>
      <c r="M33" s="115">
        <f t="shared" si="3"/>
        <v>0</v>
      </c>
      <c r="N33" s="116">
        <v>275151.31099999999</v>
      </c>
      <c r="O33" s="206">
        <v>275151.31099999999</v>
      </c>
      <c r="P33" s="117">
        <f t="shared" si="5"/>
        <v>1113972.9190283401</v>
      </c>
      <c r="Q33" s="102"/>
      <c r="R33" s="120">
        <v>2007</v>
      </c>
      <c r="S33" s="111">
        <v>2</v>
      </c>
      <c r="T33" s="148">
        <f t="shared" ref="T33:U33" si="45">+T45</f>
        <v>0</v>
      </c>
      <c r="U33" s="148">
        <f t="shared" si="45"/>
        <v>34.723950066840629</v>
      </c>
      <c r="V33" s="82"/>
      <c r="W33" s="149"/>
      <c r="X33" s="149">
        <v>0</v>
      </c>
      <c r="Y33" s="149">
        <v>21.083467052824886</v>
      </c>
      <c r="Z33" s="82"/>
      <c r="AA33" s="82"/>
      <c r="AB33" s="82"/>
      <c r="AC33" s="150">
        <f t="shared" si="6"/>
        <v>0</v>
      </c>
      <c r="AD33" s="150">
        <f t="shared" si="7"/>
        <v>-6.6933939998429171E-2</v>
      </c>
      <c r="AE33" s="150">
        <f t="shared" si="8"/>
        <v>-6.6933939998429171E-2</v>
      </c>
      <c r="AF33" s="116">
        <v>1708</v>
      </c>
      <c r="AG33" s="116">
        <f t="shared" si="9"/>
        <v>-114.32316951731703</v>
      </c>
      <c r="AH33" s="116">
        <v>32393.845000000001</v>
      </c>
      <c r="AI33" s="204">
        <f t="shared" si="10"/>
        <v>32508.168169517317</v>
      </c>
      <c r="AJ33" s="117">
        <f t="shared" si="11"/>
        <v>19032.885345150655</v>
      </c>
      <c r="AK33" s="102"/>
      <c r="AL33" s="120">
        <v>2007</v>
      </c>
      <c r="AM33" s="111">
        <v>2</v>
      </c>
      <c r="AN33" s="148">
        <f t="shared" ref="AN33:AO33" si="46">+AN45</f>
        <v>34.723950066840629</v>
      </c>
      <c r="AO33" s="148">
        <f t="shared" si="46"/>
        <v>77.741832906544204</v>
      </c>
      <c r="AP33" s="99"/>
      <c r="AQ33" s="97"/>
      <c r="AR33" s="149">
        <v>30.404747447438531</v>
      </c>
      <c r="AS33" s="149">
        <v>101.42907415331815</v>
      </c>
      <c r="AT33" s="149"/>
      <c r="AU33" s="82"/>
      <c r="AV33" s="118">
        <f t="shared" si="12"/>
        <v>-2.0789866437214096E-3</v>
      </c>
      <c r="AW33" s="118">
        <f t="shared" si="13"/>
        <v>4.5787288275602345E-3</v>
      </c>
      <c r="AX33" s="118"/>
      <c r="AY33" s="150">
        <f t="shared" si="14"/>
        <v>2.4997421838388249E-3</v>
      </c>
      <c r="AZ33" s="116">
        <v>19191</v>
      </c>
      <c r="BA33" s="152">
        <f t="shared" si="15"/>
        <v>47.972552250050889</v>
      </c>
      <c r="BB33" s="116">
        <v>8768.6239999999998</v>
      </c>
      <c r="BC33" s="201">
        <f t="shared" si="16"/>
        <v>8720.6514477499495</v>
      </c>
      <c r="BD33" s="117">
        <f t="shared" si="17"/>
        <v>454.41360261320148</v>
      </c>
      <c r="BE33" s="106"/>
      <c r="BF33" s="116">
        <v>43.655999999999999</v>
      </c>
      <c r="BG33" s="116">
        <v>26</v>
      </c>
      <c r="BH33" s="82"/>
      <c r="BI33" s="151">
        <f t="shared" si="18"/>
        <v>316357.43599999999</v>
      </c>
      <c r="BJ33" s="204">
        <f t="shared" si="19"/>
        <v>316423.78661726724</v>
      </c>
      <c r="BK33" s="116">
        <f t="shared" si="20"/>
        <v>-66.350617267266131</v>
      </c>
      <c r="BL33" s="279"/>
      <c r="BM33" s="151">
        <v>316357.43599999999</v>
      </c>
      <c r="BN33" s="154">
        <f t="shared" si="21"/>
        <v>0</v>
      </c>
      <c r="BO33" s="155">
        <v>649.27928512203323</v>
      </c>
      <c r="BP33" s="155">
        <v>649.4154604618368</v>
      </c>
      <c r="BQ33" s="156">
        <v>21205</v>
      </c>
      <c r="BR33" s="230">
        <f t="shared" si="44"/>
        <v>188669.28728120754</v>
      </c>
    </row>
    <row r="34" spans="1:70" s="103" customFormat="1" x14ac:dyDescent="0.25">
      <c r="A34" s="120">
        <v>2007</v>
      </c>
      <c r="B34" s="111">
        <v>3</v>
      </c>
      <c r="C34" s="98"/>
      <c r="D34" s="99"/>
      <c r="E34" s="97"/>
      <c r="F34" s="98"/>
      <c r="G34" s="99"/>
      <c r="H34" s="100"/>
      <c r="I34" s="113">
        <f t="shared" si="0"/>
        <v>0</v>
      </c>
      <c r="J34" s="113">
        <f t="shared" si="1"/>
        <v>0</v>
      </c>
      <c r="K34" s="114">
        <f t="shared" si="2"/>
        <v>0</v>
      </c>
      <c r="L34" s="115">
        <v>247</v>
      </c>
      <c r="M34" s="115">
        <f t="shared" si="3"/>
        <v>0</v>
      </c>
      <c r="N34" s="116">
        <v>277842.717</v>
      </c>
      <c r="O34" s="206">
        <v>277842.717</v>
      </c>
      <c r="P34" s="117">
        <f t="shared" si="5"/>
        <v>1124869.2995951418</v>
      </c>
      <c r="Q34" s="102"/>
      <c r="R34" s="120">
        <v>2007</v>
      </c>
      <c r="S34" s="111">
        <v>3</v>
      </c>
      <c r="T34" s="148">
        <f t="shared" ref="T34:U34" si="47">+T46</f>
        <v>0</v>
      </c>
      <c r="U34" s="148">
        <f t="shared" si="47"/>
        <v>67.088827391532973</v>
      </c>
      <c r="V34" s="82"/>
      <c r="W34" s="149"/>
      <c r="X34" s="149">
        <v>0</v>
      </c>
      <c r="Y34" s="149">
        <v>64.462878737671446</v>
      </c>
      <c r="Z34" s="82"/>
      <c r="AA34" s="82"/>
      <c r="AB34" s="82"/>
      <c r="AC34" s="150">
        <f t="shared" si="6"/>
        <v>0</v>
      </c>
      <c r="AD34" s="150">
        <f t="shared" si="7"/>
        <v>-1.2885547341389804E-2</v>
      </c>
      <c r="AE34" s="150">
        <f t="shared" si="8"/>
        <v>-1.2885547341389804E-2</v>
      </c>
      <c r="AF34" s="116">
        <v>1701</v>
      </c>
      <c r="AG34" s="116">
        <f t="shared" si="9"/>
        <v>-21.918316027704059</v>
      </c>
      <c r="AH34" s="116">
        <v>33179.576000000001</v>
      </c>
      <c r="AI34" s="204">
        <f t="shared" si="10"/>
        <v>33201.494316027703</v>
      </c>
      <c r="AJ34" s="117">
        <f t="shared" si="11"/>
        <v>19518.809121709412</v>
      </c>
      <c r="AK34" s="102"/>
      <c r="AL34" s="120">
        <v>2007</v>
      </c>
      <c r="AM34" s="111">
        <v>3</v>
      </c>
      <c r="AN34" s="148">
        <f t="shared" ref="AN34:AO34" si="48">+AN46</f>
        <v>67.088827391532973</v>
      </c>
      <c r="AO34" s="148">
        <f t="shared" si="48"/>
        <v>46.024503453365838</v>
      </c>
      <c r="AP34" s="99"/>
      <c r="AQ34" s="97"/>
      <c r="AR34" s="149">
        <v>62.904147733703908</v>
      </c>
      <c r="AS34" s="149">
        <v>26.46355394708036</v>
      </c>
      <c r="AT34" s="149"/>
      <c r="AU34" s="82"/>
      <c r="AV34" s="118">
        <f t="shared" si="12"/>
        <v>-2.0142359327619641E-3</v>
      </c>
      <c r="AW34" s="118">
        <f t="shared" si="13"/>
        <v>-3.7811192306355023E-3</v>
      </c>
      <c r="AX34" s="118"/>
      <c r="AY34" s="150">
        <f t="shared" si="14"/>
        <v>-5.795355163397466E-3</v>
      </c>
      <c r="AZ34" s="116">
        <v>18863</v>
      </c>
      <c r="BA34" s="152">
        <f t="shared" si="15"/>
        <v>-109.3177844471664</v>
      </c>
      <c r="BB34" s="116">
        <v>8715.0609999999997</v>
      </c>
      <c r="BC34" s="201">
        <f t="shared" si="16"/>
        <v>8824.3787844471663</v>
      </c>
      <c r="BD34" s="117">
        <f t="shared" si="17"/>
        <v>467.81417507539447</v>
      </c>
      <c r="BE34" s="106"/>
      <c r="BF34" s="116">
        <v>43.720999999999997</v>
      </c>
      <c r="BG34" s="116">
        <v>26</v>
      </c>
      <c r="BH34" s="82"/>
      <c r="BI34" s="151">
        <f t="shared" si="18"/>
        <v>319781.07500000001</v>
      </c>
      <c r="BJ34" s="204">
        <f t="shared" si="19"/>
        <v>319912.31110047485</v>
      </c>
      <c r="BK34" s="116">
        <f t="shared" si="20"/>
        <v>-131.23610047487045</v>
      </c>
      <c r="BL34" s="279"/>
      <c r="BM34" s="151">
        <v>319781.07499999995</v>
      </c>
      <c r="BN34" s="154">
        <f t="shared" si="21"/>
        <v>0</v>
      </c>
      <c r="BO34" s="155">
        <v>654.17912844599732</v>
      </c>
      <c r="BP34" s="155">
        <v>654.44759936107357</v>
      </c>
      <c r="BQ34" s="156">
        <v>20870</v>
      </c>
      <c r="BR34" s="230">
        <f t="shared" si="44"/>
        <v>188986.10731928662</v>
      </c>
    </row>
    <row r="35" spans="1:70" s="103" customFormat="1" x14ac:dyDescent="0.25">
      <c r="A35" s="120">
        <v>2007</v>
      </c>
      <c r="B35" s="111">
        <v>4</v>
      </c>
      <c r="C35" s="98"/>
      <c r="D35" s="99"/>
      <c r="E35" s="97"/>
      <c r="F35" s="98"/>
      <c r="G35" s="99"/>
      <c r="H35" s="100"/>
      <c r="I35" s="113">
        <f t="shared" si="0"/>
        <v>0</v>
      </c>
      <c r="J35" s="113">
        <f t="shared" si="1"/>
        <v>0</v>
      </c>
      <c r="K35" s="114">
        <f t="shared" si="2"/>
        <v>0</v>
      </c>
      <c r="L35" s="115">
        <v>247</v>
      </c>
      <c r="M35" s="115">
        <f t="shared" si="3"/>
        <v>0</v>
      </c>
      <c r="N35" s="116">
        <v>242845.633</v>
      </c>
      <c r="O35" s="206">
        <v>242845.633</v>
      </c>
      <c r="P35" s="117">
        <f t="shared" si="5"/>
        <v>983180.70040485822</v>
      </c>
      <c r="Q35" s="102"/>
      <c r="R35" s="120">
        <v>2007</v>
      </c>
      <c r="S35" s="111">
        <v>4</v>
      </c>
      <c r="T35" s="148">
        <f t="shared" ref="T35:U35" si="49">+T47</f>
        <v>0</v>
      </c>
      <c r="U35" s="148">
        <f t="shared" si="49"/>
        <v>117.42864691479581</v>
      </c>
      <c r="V35" s="82"/>
      <c r="W35" s="149"/>
      <c r="X35" s="149">
        <v>0</v>
      </c>
      <c r="Y35" s="149">
        <v>98.292781190686057</v>
      </c>
      <c r="Z35" s="82"/>
      <c r="AA35" s="82"/>
      <c r="AB35" s="82"/>
      <c r="AC35" s="150">
        <f t="shared" si="6"/>
        <v>0</v>
      </c>
      <c r="AD35" s="150">
        <f t="shared" si="7"/>
        <v>-9.3899819154459815E-2</v>
      </c>
      <c r="AE35" s="150">
        <f t="shared" si="8"/>
        <v>-9.3899819154459815E-2</v>
      </c>
      <c r="AF35" s="116">
        <v>1689</v>
      </c>
      <c r="AG35" s="116">
        <f t="shared" si="9"/>
        <v>-158.59679455188262</v>
      </c>
      <c r="AH35" s="116">
        <v>32923.341999999997</v>
      </c>
      <c r="AI35" s="204">
        <f t="shared" si="10"/>
        <v>33081.938794551883</v>
      </c>
      <c r="AJ35" s="117">
        <f t="shared" si="11"/>
        <v>19586.701476940132</v>
      </c>
      <c r="AK35" s="102"/>
      <c r="AL35" s="120">
        <v>2007</v>
      </c>
      <c r="AM35" s="111">
        <v>4</v>
      </c>
      <c r="AN35" s="148">
        <f t="shared" ref="AN35:AO35" si="50">+AN47</f>
        <v>117.42864691479581</v>
      </c>
      <c r="AO35" s="148">
        <f t="shared" si="50"/>
        <v>10.764282951672801</v>
      </c>
      <c r="AP35" s="99"/>
      <c r="AQ35" s="97"/>
      <c r="AR35" s="149">
        <v>101.96136613292563</v>
      </c>
      <c r="AS35" s="149">
        <v>20.901731767216205</v>
      </c>
      <c r="AT35" s="149"/>
      <c r="AU35" s="82"/>
      <c r="AV35" s="118">
        <f t="shared" si="12"/>
        <v>-7.4449552368182903E-3</v>
      </c>
      <c r="AW35" s="118">
        <f t="shared" si="13"/>
        <v>1.9595624769501844E-3</v>
      </c>
      <c r="AX35" s="118"/>
      <c r="AY35" s="150">
        <f t="shared" si="14"/>
        <v>-5.4853927598681063E-3</v>
      </c>
      <c r="AZ35" s="116">
        <v>18238</v>
      </c>
      <c r="BA35" s="152">
        <f t="shared" si="15"/>
        <v>-100.04259315447452</v>
      </c>
      <c r="BB35" s="116">
        <v>8992.4689999999991</v>
      </c>
      <c r="BC35" s="201">
        <f t="shared" si="16"/>
        <v>9092.5115931544733</v>
      </c>
      <c r="BD35" s="117">
        <f t="shared" si="17"/>
        <v>498.54762546082208</v>
      </c>
      <c r="BE35" s="106"/>
      <c r="BF35" s="116">
        <v>43.402000000000001</v>
      </c>
      <c r="BG35" s="116">
        <v>26</v>
      </c>
      <c r="BH35" s="82"/>
      <c r="BI35" s="151">
        <f t="shared" si="18"/>
        <v>284804.84600000002</v>
      </c>
      <c r="BJ35" s="204">
        <f t="shared" si="19"/>
        <v>285063.48538770637</v>
      </c>
      <c r="BK35" s="116">
        <f t="shared" si="20"/>
        <v>-258.63938770635713</v>
      </c>
      <c r="BL35" s="279"/>
      <c r="BM35" s="151">
        <v>284804.84600000002</v>
      </c>
      <c r="BN35" s="154">
        <f t="shared" si="21"/>
        <v>0</v>
      </c>
      <c r="BO35" s="155">
        <v>581.21658724732913</v>
      </c>
      <c r="BP35" s="155">
        <v>581.74440657470973</v>
      </c>
      <c r="BQ35" s="156">
        <v>20236</v>
      </c>
      <c r="BR35" s="230">
        <f t="shared" si="44"/>
        <v>187740.74036538371</v>
      </c>
    </row>
    <row r="36" spans="1:70" s="103" customFormat="1" x14ac:dyDescent="0.25">
      <c r="A36" s="120">
        <v>2007</v>
      </c>
      <c r="B36" s="111">
        <v>5</v>
      </c>
      <c r="C36" s="98"/>
      <c r="D36" s="99"/>
      <c r="E36" s="97"/>
      <c r="F36" s="98"/>
      <c r="G36" s="99"/>
      <c r="H36" s="100"/>
      <c r="I36" s="113">
        <f t="shared" si="0"/>
        <v>0</v>
      </c>
      <c r="J36" s="113">
        <f t="shared" si="1"/>
        <v>0</v>
      </c>
      <c r="K36" s="114">
        <f t="shared" si="2"/>
        <v>0</v>
      </c>
      <c r="L36" s="115">
        <v>249</v>
      </c>
      <c r="M36" s="115">
        <f t="shared" si="3"/>
        <v>0</v>
      </c>
      <c r="N36" s="116">
        <v>286954.03700000001</v>
      </c>
      <c r="O36" s="206">
        <v>286954.03700000001</v>
      </c>
      <c r="P36" s="117">
        <f t="shared" si="5"/>
        <v>1152425.8514056224</v>
      </c>
      <c r="Q36" s="102"/>
      <c r="R36" s="120">
        <v>2007</v>
      </c>
      <c r="S36" s="111">
        <v>5</v>
      </c>
      <c r="T36" s="148">
        <f t="shared" ref="T36:U36" si="51">+T48</f>
        <v>0</v>
      </c>
      <c r="U36" s="148">
        <f t="shared" si="51"/>
        <v>205.87235315982971</v>
      </c>
      <c r="V36" s="82"/>
      <c r="W36" s="149"/>
      <c r="X36" s="149">
        <v>0</v>
      </c>
      <c r="Y36" s="149">
        <v>159.46407370713706</v>
      </c>
      <c r="Z36" s="82"/>
      <c r="AA36" s="82"/>
      <c r="AB36" s="82"/>
      <c r="AC36" s="150">
        <f t="shared" si="6"/>
        <v>0</v>
      </c>
      <c r="AD36" s="150">
        <f t="shared" si="7"/>
        <v>-0.22772573296159074</v>
      </c>
      <c r="AE36" s="150">
        <f t="shared" si="8"/>
        <v>-0.22772573296159074</v>
      </c>
      <c r="AF36" s="116">
        <v>1674</v>
      </c>
      <c r="AG36" s="116">
        <f t="shared" si="9"/>
        <v>-381.21287697770288</v>
      </c>
      <c r="AH36" s="116">
        <v>33504.455000000002</v>
      </c>
      <c r="AI36" s="204">
        <f t="shared" si="10"/>
        <v>33885.667876977706</v>
      </c>
      <c r="AJ36" s="117">
        <f t="shared" si="11"/>
        <v>20242.334454586446</v>
      </c>
      <c r="AK36" s="102"/>
      <c r="AL36" s="120">
        <v>2007</v>
      </c>
      <c r="AM36" s="111">
        <v>5</v>
      </c>
      <c r="AN36" s="148">
        <f t="shared" ref="AN36:AO36" si="52">+AN48</f>
        <v>205.87235315982971</v>
      </c>
      <c r="AO36" s="148">
        <f t="shared" si="52"/>
        <v>1.2492833206498815</v>
      </c>
      <c r="AP36" s="99"/>
      <c r="AQ36" s="97"/>
      <c r="AR36" s="149">
        <v>167.18600773431663</v>
      </c>
      <c r="AS36" s="149">
        <v>1.245649417998286</v>
      </c>
      <c r="AT36" s="149"/>
      <c r="AU36" s="82"/>
      <c r="AV36" s="118">
        <f t="shared" si="12"/>
        <v>-1.8621121193237316E-2</v>
      </c>
      <c r="AW36" s="118">
        <f t="shared" si="13"/>
        <v>-7.0243109588263329E-7</v>
      </c>
      <c r="AX36" s="118"/>
      <c r="AY36" s="150">
        <f t="shared" si="14"/>
        <v>-1.8621823624333199E-2</v>
      </c>
      <c r="AZ36" s="116">
        <v>17805</v>
      </c>
      <c r="BA36" s="152">
        <f t="shared" si="15"/>
        <v>-331.56156963125261</v>
      </c>
      <c r="BB36" s="116">
        <v>9513.4639999999999</v>
      </c>
      <c r="BC36" s="201">
        <f t="shared" si="16"/>
        <v>9845.0255696312524</v>
      </c>
      <c r="BD36" s="117">
        <f t="shared" si="17"/>
        <v>552.93600503404957</v>
      </c>
      <c r="BE36" s="106"/>
      <c r="BF36" s="116">
        <v>42.707000000000001</v>
      </c>
      <c r="BG36" s="116">
        <v>26</v>
      </c>
      <c r="BH36" s="82"/>
      <c r="BI36" s="151">
        <f t="shared" si="18"/>
        <v>330014.663</v>
      </c>
      <c r="BJ36" s="204">
        <f t="shared" si="19"/>
        <v>330727.43744660896</v>
      </c>
      <c r="BK36" s="116">
        <f t="shared" si="20"/>
        <v>-712.77444660895549</v>
      </c>
      <c r="BL36" s="279"/>
      <c r="BM36" s="151">
        <v>330014.663</v>
      </c>
      <c r="BN36" s="154">
        <f t="shared" si="21"/>
        <v>0</v>
      </c>
      <c r="BO36" s="155">
        <v>670.1880362535311</v>
      </c>
      <c r="BP36" s="155">
        <v>671.63552619934762</v>
      </c>
      <c r="BQ36" s="156">
        <v>19788</v>
      </c>
      <c r="BR36" s="230">
        <f t="shared" si="44"/>
        <v>189025.54883985728</v>
      </c>
    </row>
    <row r="37" spans="1:70" s="103" customFormat="1" x14ac:dyDescent="0.25">
      <c r="A37" s="120">
        <v>2007</v>
      </c>
      <c r="B37" s="111">
        <v>6</v>
      </c>
      <c r="C37" s="98"/>
      <c r="D37" s="99"/>
      <c r="E37" s="97"/>
      <c r="F37" s="98"/>
      <c r="G37" s="99"/>
      <c r="H37" s="100"/>
      <c r="I37" s="113">
        <f t="shared" si="0"/>
        <v>0</v>
      </c>
      <c r="J37" s="113">
        <f t="shared" si="1"/>
        <v>0</v>
      </c>
      <c r="K37" s="114">
        <f t="shared" si="2"/>
        <v>0</v>
      </c>
      <c r="L37" s="115">
        <v>248</v>
      </c>
      <c r="M37" s="115">
        <f t="shared" si="3"/>
        <v>0</v>
      </c>
      <c r="N37" s="116">
        <v>278871.97899999999</v>
      </c>
      <c r="O37" s="206">
        <v>278871.97899999999</v>
      </c>
      <c r="P37" s="117">
        <f t="shared" si="5"/>
        <v>1124483.7862903224</v>
      </c>
      <c r="Q37" s="102"/>
      <c r="R37" s="120">
        <v>2007</v>
      </c>
      <c r="S37" s="111">
        <v>6</v>
      </c>
      <c r="T37" s="148">
        <f t="shared" ref="T37:U37" si="53">+T49</f>
        <v>0</v>
      </c>
      <c r="U37" s="148">
        <f t="shared" si="53"/>
        <v>273.79728737823223</v>
      </c>
      <c r="V37" s="82"/>
      <c r="W37" s="149"/>
      <c r="X37" s="149">
        <v>0</v>
      </c>
      <c r="Y37" s="149">
        <v>252.77691374055595</v>
      </c>
      <c r="Z37" s="82"/>
      <c r="AA37" s="82"/>
      <c r="AB37" s="82"/>
      <c r="AC37" s="150">
        <f t="shared" si="6"/>
        <v>0</v>
      </c>
      <c r="AD37" s="150">
        <f t="shared" si="7"/>
        <v>-0.10314711189941753</v>
      </c>
      <c r="AE37" s="150">
        <f t="shared" si="8"/>
        <v>-0.10314711189941753</v>
      </c>
      <c r="AF37" s="116">
        <v>1680</v>
      </c>
      <c r="AG37" s="116">
        <f t="shared" si="9"/>
        <v>-173.28714799102144</v>
      </c>
      <c r="AH37" s="116">
        <v>34349.921999999999</v>
      </c>
      <c r="AI37" s="204">
        <f t="shared" si="10"/>
        <v>34523.209147991023</v>
      </c>
      <c r="AJ37" s="117">
        <f t="shared" si="11"/>
        <v>20549.529254756559</v>
      </c>
      <c r="AK37" s="102"/>
      <c r="AL37" s="120">
        <v>2007</v>
      </c>
      <c r="AM37" s="111">
        <v>6</v>
      </c>
      <c r="AN37" s="148">
        <f t="shared" ref="AN37:AO37" si="54">+AN49</f>
        <v>273.79728737823223</v>
      </c>
      <c r="AO37" s="148">
        <f t="shared" si="54"/>
        <v>0</v>
      </c>
      <c r="AP37" s="99"/>
      <c r="AQ37" s="97"/>
      <c r="AR37" s="149">
        <v>252.06000455953384</v>
      </c>
      <c r="AS37" s="149">
        <v>0</v>
      </c>
      <c r="AT37" s="149"/>
      <c r="AU37" s="82"/>
      <c r="AV37" s="118">
        <f t="shared" si="12"/>
        <v>-1.0462931386424431E-2</v>
      </c>
      <c r="AW37" s="118">
        <f t="shared" si="13"/>
        <v>0</v>
      </c>
      <c r="AX37" s="118"/>
      <c r="AY37" s="150">
        <f t="shared" si="14"/>
        <v>-1.0462931386424431E-2</v>
      </c>
      <c r="AZ37" s="116">
        <v>17111</v>
      </c>
      <c r="BA37" s="152">
        <f t="shared" si="15"/>
        <v>-179.03121895310844</v>
      </c>
      <c r="BB37" s="116">
        <v>10860.317999999999</v>
      </c>
      <c r="BC37" s="201">
        <f t="shared" si="16"/>
        <v>11039.349218953108</v>
      </c>
      <c r="BD37" s="117">
        <f t="shared" si="17"/>
        <v>645.160961893116</v>
      </c>
      <c r="BE37" s="106"/>
      <c r="BF37" s="116">
        <v>43.354999999999997</v>
      </c>
      <c r="BG37" s="116">
        <v>26</v>
      </c>
      <c r="BH37" s="82"/>
      <c r="BI37" s="151">
        <f t="shared" si="18"/>
        <v>324125.57400000002</v>
      </c>
      <c r="BJ37" s="204">
        <f t="shared" si="19"/>
        <v>324477.89236694411</v>
      </c>
      <c r="BK37" s="116">
        <f t="shared" si="20"/>
        <v>-352.31836694412988</v>
      </c>
      <c r="BL37" s="279"/>
      <c r="BM37" s="151">
        <v>324125.57399999996</v>
      </c>
      <c r="BN37" s="154">
        <f t="shared" si="21"/>
        <v>0</v>
      </c>
      <c r="BO37" s="155">
        <v>656.43026915365454</v>
      </c>
      <c r="BP37" s="155">
        <v>657.14379643749942</v>
      </c>
      <c r="BQ37" s="156">
        <v>19102</v>
      </c>
      <c r="BR37" s="230">
        <f t="shared" si="44"/>
        <v>188456.20883945021</v>
      </c>
    </row>
    <row r="38" spans="1:70" s="103" customFormat="1" x14ac:dyDescent="0.25">
      <c r="A38" s="120">
        <v>2007</v>
      </c>
      <c r="B38" s="111">
        <v>7</v>
      </c>
      <c r="C38" s="98"/>
      <c r="D38" s="99"/>
      <c r="E38" s="97"/>
      <c r="F38" s="98"/>
      <c r="G38" s="99"/>
      <c r="H38" s="100"/>
      <c r="I38" s="113">
        <f t="shared" si="0"/>
        <v>0</v>
      </c>
      <c r="J38" s="113">
        <f t="shared" si="1"/>
        <v>0</v>
      </c>
      <c r="K38" s="114">
        <f t="shared" si="2"/>
        <v>0</v>
      </c>
      <c r="L38" s="115">
        <v>249</v>
      </c>
      <c r="M38" s="115">
        <f t="shared" si="3"/>
        <v>0</v>
      </c>
      <c r="N38" s="116">
        <v>270910.37900000002</v>
      </c>
      <c r="O38" s="206">
        <v>270910.37900000002</v>
      </c>
      <c r="P38" s="117">
        <f t="shared" si="5"/>
        <v>1087993.4899598395</v>
      </c>
      <c r="Q38" s="102"/>
      <c r="R38" s="120">
        <v>2007</v>
      </c>
      <c r="S38" s="111">
        <v>7</v>
      </c>
      <c r="T38" s="148">
        <f t="shared" ref="T38:U38" si="55">+T50</f>
        <v>0</v>
      </c>
      <c r="U38" s="148">
        <f t="shared" si="55"/>
        <v>323.21495100202412</v>
      </c>
      <c r="V38" s="82"/>
      <c r="W38" s="149"/>
      <c r="X38" s="149">
        <v>0</v>
      </c>
      <c r="Y38" s="149">
        <v>307.41533338123122</v>
      </c>
      <c r="Z38" s="82"/>
      <c r="AA38" s="82"/>
      <c r="AB38" s="82"/>
      <c r="AC38" s="150">
        <f t="shared" si="6"/>
        <v>0</v>
      </c>
      <c r="AD38" s="150">
        <f t="shared" si="7"/>
        <v>-7.7528827735913172E-2</v>
      </c>
      <c r="AE38" s="150">
        <f t="shared" si="8"/>
        <v>-7.7528827735913172E-2</v>
      </c>
      <c r="AF38" s="116">
        <v>1672</v>
      </c>
      <c r="AG38" s="116">
        <f t="shared" si="9"/>
        <v>-129.62819997444683</v>
      </c>
      <c r="AH38" s="116">
        <v>35116.851999999999</v>
      </c>
      <c r="AI38" s="204">
        <f t="shared" si="10"/>
        <v>35246.480199974445</v>
      </c>
      <c r="AJ38" s="117">
        <f t="shared" si="11"/>
        <v>21080.430741611512</v>
      </c>
      <c r="AK38" s="102"/>
      <c r="AL38" s="120">
        <v>2007</v>
      </c>
      <c r="AM38" s="111">
        <v>7</v>
      </c>
      <c r="AN38" s="148">
        <f t="shared" ref="AN38:AO38" si="56">+AN50</f>
        <v>323.21495100202412</v>
      </c>
      <c r="AO38" s="148">
        <f t="shared" si="56"/>
        <v>0</v>
      </c>
      <c r="AP38" s="99"/>
      <c r="AQ38" s="97"/>
      <c r="AR38" s="149">
        <v>317.68883259272025</v>
      </c>
      <c r="AS38" s="149">
        <v>0</v>
      </c>
      <c r="AT38" s="149"/>
      <c r="AU38" s="82"/>
      <c r="AV38" s="118">
        <f t="shared" si="12"/>
        <v>-2.6599183638567367E-3</v>
      </c>
      <c r="AW38" s="118">
        <f t="shared" si="13"/>
        <v>0</v>
      </c>
      <c r="AX38" s="118"/>
      <c r="AY38" s="150">
        <f t="shared" si="14"/>
        <v>-2.6599183638567367E-3</v>
      </c>
      <c r="AZ38" s="116">
        <v>16416</v>
      </c>
      <c r="BA38" s="152">
        <f t="shared" si="15"/>
        <v>-43.665219861072188</v>
      </c>
      <c r="BB38" s="116">
        <v>12295.207</v>
      </c>
      <c r="BC38" s="201">
        <f t="shared" si="16"/>
        <v>12338.872219861072</v>
      </c>
      <c r="BD38" s="117">
        <f t="shared" si="17"/>
        <v>751.63695296424657</v>
      </c>
      <c r="BE38" s="106"/>
      <c r="BF38" s="116">
        <v>43.597000000000001</v>
      </c>
      <c r="BG38" s="116">
        <v>26</v>
      </c>
      <c r="BH38" s="82"/>
      <c r="BI38" s="151">
        <f t="shared" si="18"/>
        <v>318366.03500000003</v>
      </c>
      <c r="BJ38" s="204">
        <f t="shared" si="19"/>
        <v>318539.32841983554</v>
      </c>
      <c r="BK38" s="116">
        <f t="shared" si="20"/>
        <v>-173.29341983551902</v>
      </c>
      <c r="BL38" s="279"/>
      <c r="BM38" s="151">
        <v>318366.03500000003</v>
      </c>
      <c r="BN38" s="154">
        <f t="shared" si="21"/>
        <v>0</v>
      </c>
      <c r="BO38" s="155">
        <v>643.17020373943183</v>
      </c>
      <c r="BP38" s="155">
        <v>643.5202949925465</v>
      </c>
      <c r="BQ38" s="156">
        <v>18400</v>
      </c>
      <c r="BR38" s="230">
        <f t="shared" si="44"/>
        <v>189605.56057407471</v>
      </c>
    </row>
    <row r="39" spans="1:70" s="103" customFormat="1" x14ac:dyDescent="0.25">
      <c r="A39" s="120">
        <v>2007</v>
      </c>
      <c r="B39" s="111">
        <v>8</v>
      </c>
      <c r="C39" s="98"/>
      <c r="D39" s="99"/>
      <c r="E39" s="97"/>
      <c r="F39" s="98"/>
      <c r="G39" s="99"/>
      <c r="H39" s="100"/>
      <c r="I39" s="113">
        <f t="shared" si="0"/>
        <v>0</v>
      </c>
      <c r="J39" s="113">
        <f t="shared" si="1"/>
        <v>0</v>
      </c>
      <c r="K39" s="114">
        <f t="shared" si="2"/>
        <v>0</v>
      </c>
      <c r="L39" s="115">
        <v>249</v>
      </c>
      <c r="M39" s="115">
        <f t="shared" si="3"/>
        <v>0</v>
      </c>
      <c r="N39" s="116">
        <v>252699.50700000001</v>
      </c>
      <c r="O39" s="206">
        <v>252699.50700000001</v>
      </c>
      <c r="P39" s="117">
        <f t="shared" si="5"/>
        <v>1014857.4578313254</v>
      </c>
      <c r="Q39" s="102"/>
      <c r="R39" s="120">
        <v>2007</v>
      </c>
      <c r="S39" s="111">
        <v>8</v>
      </c>
      <c r="T39" s="148">
        <f t="shared" ref="T39:U39" si="57">+T51</f>
        <v>0</v>
      </c>
      <c r="U39" s="148">
        <f t="shared" si="57"/>
        <v>329.73144935858772</v>
      </c>
      <c r="V39" s="82"/>
      <c r="W39" s="149"/>
      <c r="X39" s="149">
        <v>0</v>
      </c>
      <c r="Y39" s="149">
        <v>356.8452143778851</v>
      </c>
      <c r="Z39" s="82"/>
      <c r="AA39" s="82"/>
      <c r="AB39" s="82"/>
      <c r="AC39" s="150">
        <f t="shared" si="6"/>
        <v>0</v>
      </c>
      <c r="AD39" s="150">
        <f t="shared" si="7"/>
        <v>0.13304742354566182</v>
      </c>
      <c r="AE39" s="150">
        <f t="shared" si="8"/>
        <v>0.13304742354566182</v>
      </c>
      <c r="AF39" s="116">
        <v>1665</v>
      </c>
      <c r="AG39" s="116">
        <f t="shared" si="9"/>
        <v>221.52396020352694</v>
      </c>
      <c r="AH39" s="116">
        <v>31977.395</v>
      </c>
      <c r="AI39" s="204">
        <f t="shared" si="10"/>
        <v>31755.871039796475</v>
      </c>
      <c r="AJ39" s="117">
        <f t="shared" si="11"/>
        <v>19072.595219096984</v>
      </c>
      <c r="AK39" s="102"/>
      <c r="AL39" s="120">
        <v>2007</v>
      </c>
      <c r="AM39" s="111">
        <v>8</v>
      </c>
      <c r="AN39" s="148">
        <f t="shared" ref="AN39:AO39" si="58">+AN51</f>
        <v>329.73144935858772</v>
      </c>
      <c r="AO39" s="148">
        <f t="shared" si="58"/>
        <v>0</v>
      </c>
      <c r="AP39" s="99"/>
      <c r="AQ39" s="97"/>
      <c r="AR39" s="149">
        <v>363.99549307537717</v>
      </c>
      <c r="AS39" s="149">
        <v>0</v>
      </c>
      <c r="AT39" s="149"/>
      <c r="AU39" s="82"/>
      <c r="AV39" s="118">
        <f t="shared" si="12"/>
        <v>1.6492509271758278E-2</v>
      </c>
      <c r="AW39" s="118">
        <f t="shared" si="13"/>
        <v>0</v>
      </c>
      <c r="AX39" s="118"/>
      <c r="AY39" s="150">
        <f t="shared" si="14"/>
        <v>1.6492509271758278E-2</v>
      </c>
      <c r="AZ39" s="116">
        <v>15808</v>
      </c>
      <c r="BA39" s="152">
        <f t="shared" si="15"/>
        <v>260.71358656795485</v>
      </c>
      <c r="BB39" s="116">
        <v>12034.317999999999</v>
      </c>
      <c r="BC39" s="201">
        <f t="shared" si="16"/>
        <v>11773.604413432044</v>
      </c>
      <c r="BD39" s="117">
        <f t="shared" si="17"/>
        <v>744.7877285824926</v>
      </c>
      <c r="BE39" s="106"/>
      <c r="BF39" s="116">
        <v>43.695999999999998</v>
      </c>
      <c r="BG39" s="116">
        <v>26</v>
      </c>
      <c r="BH39" s="82"/>
      <c r="BI39" s="151">
        <f t="shared" si="18"/>
        <v>296754.91600000003</v>
      </c>
      <c r="BJ39" s="204">
        <f t="shared" si="19"/>
        <v>296272.67845322855</v>
      </c>
      <c r="BK39" s="116">
        <f t="shared" si="20"/>
        <v>482.23754677148179</v>
      </c>
      <c r="BL39" s="279"/>
      <c r="BM39" s="151">
        <v>296754.91600000003</v>
      </c>
      <c r="BN39" s="154">
        <f t="shared" si="21"/>
        <v>0</v>
      </c>
      <c r="BO39" s="155">
        <v>599.08733508968498</v>
      </c>
      <c r="BP39" s="155">
        <v>598.11379635048013</v>
      </c>
      <c r="BQ39" s="156">
        <v>17785</v>
      </c>
      <c r="BR39" s="230">
        <f t="shared" si="44"/>
        <v>190336.02990770576</v>
      </c>
    </row>
    <row r="40" spans="1:70" s="103" customFormat="1" x14ac:dyDescent="0.25">
      <c r="A40" s="120">
        <v>2007</v>
      </c>
      <c r="B40" s="111">
        <v>9</v>
      </c>
      <c r="C40" s="98"/>
      <c r="D40" s="99"/>
      <c r="E40" s="97"/>
      <c r="F40" s="98"/>
      <c r="G40" s="99"/>
      <c r="H40" s="100"/>
      <c r="I40" s="113">
        <f t="shared" si="0"/>
        <v>0</v>
      </c>
      <c r="J40" s="113">
        <f t="shared" si="1"/>
        <v>0</v>
      </c>
      <c r="K40" s="114">
        <f t="shared" si="2"/>
        <v>0</v>
      </c>
      <c r="L40" s="115">
        <v>245</v>
      </c>
      <c r="M40" s="115">
        <f t="shared" si="3"/>
        <v>0</v>
      </c>
      <c r="N40" s="116">
        <v>275468.25699999998</v>
      </c>
      <c r="O40" s="206">
        <v>275468.25699999998</v>
      </c>
      <c r="P40" s="117">
        <f t="shared" si="5"/>
        <v>1124360.2326530612</v>
      </c>
      <c r="Q40" s="102"/>
      <c r="R40" s="120">
        <v>2007</v>
      </c>
      <c r="S40" s="111">
        <v>9</v>
      </c>
      <c r="T40" s="148">
        <f t="shared" ref="T40:U40" si="59">+T52</f>
        <v>0</v>
      </c>
      <c r="U40" s="148">
        <f t="shared" si="59"/>
        <v>278.21093356333773</v>
      </c>
      <c r="V40" s="82"/>
      <c r="W40" s="149"/>
      <c r="X40" s="149">
        <v>0</v>
      </c>
      <c r="Y40" s="149">
        <v>302.41912358362555</v>
      </c>
      <c r="Z40" s="82"/>
      <c r="AA40" s="82"/>
      <c r="AB40" s="82"/>
      <c r="AC40" s="150">
        <f t="shared" si="6"/>
        <v>0</v>
      </c>
      <c r="AD40" s="150">
        <f t="shared" si="7"/>
        <v>0.11878974788675664</v>
      </c>
      <c r="AE40" s="150">
        <f t="shared" si="8"/>
        <v>0.11878974788675664</v>
      </c>
      <c r="AF40" s="116">
        <v>1655</v>
      </c>
      <c r="AG40" s="116">
        <f t="shared" si="9"/>
        <v>196.59703275258224</v>
      </c>
      <c r="AH40" s="116">
        <v>34835.495000000003</v>
      </c>
      <c r="AI40" s="204">
        <f t="shared" si="10"/>
        <v>34638.897967247423</v>
      </c>
      <c r="AJ40" s="117">
        <f t="shared" si="11"/>
        <v>20929.847714348896</v>
      </c>
      <c r="AK40" s="102"/>
      <c r="AL40" s="120">
        <v>2007</v>
      </c>
      <c r="AM40" s="111">
        <v>9</v>
      </c>
      <c r="AN40" s="148">
        <f t="shared" ref="AN40:AO40" si="60">+AN52</f>
        <v>278.21093356333773</v>
      </c>
      <c r="AO40" s="148">
        <f t="shared" si="60"/>
        <v>0</v>
      </c>
      <c r="AP40" s="99"/>
      <c r="AQ40" s="97"/>
      <c r="AR40" s="149">
        <v>282.71295608659966</v>
      </c>
      <c r="AS40" s="149">
        <v>0</v>
      </c>
      <c r="AT40" s="149"/>
      <c r="AU40" s="82"/>
      <c r="AV40" s="118">
        <f t="shared" si="12"/>
        <v>2.1669843997478757E-3</v>
      </c>
      <c r="AW40" s="118">
        <f t="shared" si="13"/>
        <v>0</v>
      </c>
      <c r="AX40" s="118"/>
      <c r="AY40" s="150">
        <f t="shared" si="14"/>
        <v>2.1669843997478757E-3</v>
      </c>
      <c r="AZ40" s="116">
        <v>15407</v>
      </c>
      <c r="BA40" s="152">
        <f t="shared" si="15"/>
        <v>33.386728646915522</v>
      </c>
      <c r="BB40" s="116">
        <v>12095.888999999999</v>
      </c>
      <c r="BC40" s="201">
        <f t="shared" si="16"/>
        <v>12062.502271353083</v>
      </c>
      <c r="BD40" s="117">
        <f t="shared" si="17"/>
        <v>782.92349395424696</v>
      </c>
      <c r="BE40" s="106"/>
      <c r="BF40" s="116">
        <v>43.912999999999997</v>
      </c>
      <c r="BG40" s="116">
        <v>26</v>
      </c>
      <c r="BH40" s="82"/>
      <c r="BI40" s="151">
        <f t="shared" si="18"/>
        <v>322443.554</v>
      </c>
      <c r="BJ40" s="204">
        <f t="shared" si="19"/>
        <v>322213.57023860049</v>
      </c>
      <c r="BK40" s="116">
        <f t="shared" si="20"/>
        <v>229.98376139949775</v>
      </c>
      <c r="BL40" s="279"/>
      <c r="BM40" s="151">
        <v>322443.554</v>
      </c>
      <c r="BN40" s="154">
        <f t="shared" si="21"/>
        <v>0</v>
      </c>
      <c r="BO40" s="155">
        <v>649.15334377529121</v>
      </c>
      <c r="BP40" s="155">
        <v>648.69033334796381</v>
      </c>
      <c r="BQ40" s="156">
        <v>17373</v>
      </c>
      <c r="BR40" s="230">
        <f t="shared" si="44"/>
        <v>193212.0201232034</v>
      </c>
    </row>
    <row r="41" spans="1:70" s="103" customFormat="1" x14ac:dyDescent="0.25">
      <c r="A41" s="120">
        <v>2007</v>
      </c>
      <c r="B41" s="111">
        <v>10</v>
      </c>
      <c r="C41" s="98"/>
      <c r="D41" s="99"/>
      <c r="E41" s="97"/>
      <c r="F41" s="98"/>
      <c r="G41" s="99"/>
      <c r="H41" s="100"/>
      <c r="I41" s="113">
        <f t="shared" si="0"/>
        <v>0</v>
      </c>
      <c r="J41" s="113">
        <f t="shared" si="1"/>
        <v>0</v>
      </c>
      <c r="K41" s="114">
        <f t="shared" si="2"/>
        <v>0</v>
      </c>
      <c r="L41" s="115">
        <v>243</v>
      </c>
      <c r="M41" s="115">
        <f t="shared" si="3"/>
        <v>0</v>
      </c>
      <c r="N41" s="116">
        <v>279559.88299999997</v>
      </c>
      <c r="O41" s="206">
        <v>279559.88299999997</v>
      </c>
      <c r="P41" s="117">
        <f t="shared" si="5"/>
        <v>1150452.1934156378</v>
      </c>
      <c r="Q41" s="102"/>
      <c r="R41" s="120">
        <v>2007</v>
      </c>
      <c r="S41" s="111">
        <v>10</v>
      </c>
      <c r="T41" s="148">
        <f t="shared" ref="T41:U41" si="61">+T53</f>
        <v>0</v>
      </c>
      <c r="U41" s="148">
        <f t="shared" si="61"/>
        <v>198.83661390818892</v>
      </c>
      <c r="V41" s="82"/>
      <c r="W41" s="149"/>
      <c r="X41" s="149">
        <v>0</v>
      </c>
      <c r="Y41" s="149">
        <v>248.59604390682949</v>
      </c>
      <c r="Z41" s="82"/>
      <c r="AA41" s="82"/>
      <c r="AB41" s="82"/>
      <c r="AC41" s="150">
        <f t="shared" si="6"/>
        <v>0</v>
      </c>
      <c r="AD41" s="150">
        <f t="shared" si="7"/>
        <v>0.2441698507642891</v>
      </c>
      <c r="AE41" s="150">
        <f t="shared" si="8"/>
        <v>0.2441698507642891</v>
      </c>
      <c r="AF41" s="116">
        <v>1652</v>
      </c>
      <c r="AG41" s="116">
        <f t="shared" si="9"/>
        <v>403.36859346260559</v>
      </c>
      <c r="AH41" s="116">
        <v>33722.885000000002</v>
      </c>
      <c r="AI41" s="204">
        <f t="shared" si="10"/>
        <v>33319.516406537397</v>
      </c>
      <c r="AJ41" s="117">
        <f t="shared" si="11"/>
        <v>20169.198793303509</v>
      </c>
      <c r="AK41" s="102"/>
      <c r="AL41" s="120">
        <v>2007</v>
      </c>
      <c r="AM41" s="111">
        <v>10</v>
      </c>
      <c r="AN41" s="148">
        <f t="shared" ref="AN41:AO41" si="62">+AN53</f>
        <v>198.83661390818892</v>
      </c>
      <c r="AO41" s="148">
        <f t="shared" si="62"/>
        <v>3.8389772083761713</v>
      </c>
      <c r="AP41" s="99"/>
      <c r="AQ41" s="97"/>
      <c r="AR41" s="149">
        <v>252.26314149058356</v>
      </c>
      <c r="AS41" s="149">
        <v>0</v>
      </c>
      <c r="AT41" s="149"/>
      <c r="AU41" s="82"/>
      <c r="AV41" s="118">
        <f t="shared" si="12"/>
        <v>2.5716097866135219E-2</v>
      </c>
      <c r="AW41" s="118">
        <f t="shared" si="13"/>
        <v>-7.4207187866306089E-4</v>
      </c>
      <c r="AX41" s="118"/>
      <c r="AY41" s="150">
        <f t="shared" si="14"/>
        <v>2.497402598747216E-2</v>
      </c>
      <c r="AZ41" s="116">
        <v>14895</v>
      </c>
      <c r="BA41" s="152">
        <f t="shared" si="15"/>
        <v>371.98811708339781</v>
      </c>
      <c r="BB41" s="116">
        <v>10526.246999999999</v>
      </c>
      <c r="BC41" s="201">
        <f t="shared" si="16"/>
        <v>10154.258882916602</v>
      </c>
      <c r="BD41" s="117">
        <f t="shared" si="17"/>
        <v>681.722650749688</v>
      </c>
      <c r="BE41" s="106"/>
      <c r="BF41" s="116">
        <v>44.274999999999999</v>
      </c>
      <c r="BG41" s="116">
        <v>26</v>
      </c>
      <c r="BH41" s="82"/>
      <c r="BI41" s="151">
        <f t="shared" si="18"/>
        <v>323853.28999999998</v>
      </c>
      <c r="BJ41" s="204">
        <f t="shared" si="19"/>
        <v>323077.93328945397</v>
      </c>
      <c r="BK41" s="116">
        <f t="shared" si="20"/>
        <v>775.35671054600334</v>
      </c>
      <c r="BL41" s="279"/>
      <c r="BM41" s="151">
        <v>323853.28999999998</v>
      </c>
      <c r="BN41" s="154">
        <f t="shared" si="21"/>
        <v>0</v>
      </c>
      <c r="BO41" s="155">
        <v>651.59005673815943</v>
      </c>
      <c r="BP41" s="155">
        <v>650.03004565098786</v>
      </c>
      <c r="BQ41" s="156">
        <v>16855</v>
      </c>
      <c r="BR41" s="230">
        <f t="shared" si="44"/>
        <v>195832.89824227543</v>
      </c>
    </row>
    <row r="42" spans="1:70" s="103" customFormat="1" x14ac:dyDescent="0.25">
      <c r="A42" s="120">
        <v>2007</v>
      </c>
      <c r="B42" s="111">
        <v>11</v>
      </c>
      <c r="C42" s="98"/>
      <c r="D42" s="99"/>
      <c r="E42" s="97"/>
      <c r="F42" s="98"/>
      <c r="G42" s="99"/>
      <c r="H42" s="100"/>
      <c r="I42" s="113">
        <f t="shared" si="0"/>
        <v>0</v>
      </c>
      <c r="J42" s="113">
        <f t="shared" si="1"/>
        <v>0</v>
      </c>
      <c r="K42" s="114">
        <f t="shared" si="2"/>
        <v>0</v>
      </c>
      <c r="L42" s="115">
        <v>240</v>
      </c>
      <c r="M42" s="115">
        <f t="shared" si="3"/>
        <v>0</v>
      </c>
      <c r="N42" s="116">
        <v>261196.046</v>
      </c>
      <c r="O42" s="206">
        <v>261196.046</v>
      </c>
      <c r="P42" s="117">
        <f t="shared" si="5"/>
        <v>1088316.8583333334</v>
      </c>
      <c r="Q42" s="102"/>
      <c r="R42" s="120">
        <v>2007</v>
      </c>
      <c r="S42" s="111">
        <v>11</v>
      </c>
      <c r="T42" s="148">
        <f t="shared" ref="T42:U42" si="63">+T54</f>
        <v>0</v>
      </c>
      <c r="U42" s="148">
        <f t="shared" si="63"/>
        <v>75.667245198869992</v>
      </c>
      <c r="V42" s="82"/>
      <c r="W42" s="149"/>
      <c r="X42" s="149">
        <v>0</v>
      </c>
      <c r="Y42" s="149">
        <v>87.50248877340529</v>
      </c>
      <c r="Z42" s="82"/>
      <c r="AA42" s="82"/>
      <c r="AB42" s="82"/>
      <c r="AC42" s="150">
        <f t="shared" si="6"/>
        <v>0</v>
      </c>
      <c r="AD42" s="150">
        <f t="shared" si="7"/>
        <v>5.8075618177946264E-2</v>
      </c>
      <c r="AE42" s="150">
        <f t="shared" si="8"/>
        <v>5.8075618177946264E-2</v>
      </c>
      <c r="AF42" s="116">
        <v>1623</v>
      </c>
      <c r="AG42" s="116">
        <f t="shared" si="9"/>
        <v>94.256728302806792</v>
      </c>
      <c r="AH42" s="116">
        <v>32673.941999999999</v>
      </c>
      <c r="AI42" s="204">
        <f t="shared" si="10"/>
        <v>32579.685271697192</v>
      </c>
      <c r="AJ42" s="117">
        <f t="shared" si="11"/>
        <v>20073.743235796177</v>
      </c>
      <c r="AK42" s="102"/>
      <c r="AL42" s="120">
        <v>2007</v>
      </c>
      <c r="AM42" s="111">
        <v>11</v>
      </c>
      <c r="AN42" s="148">
        <f t="shared" ref="AN42:AO42" si="64">+AN54</f>
        <v>75.667245198869992</v>
      </c>
      <c r="AO42" s="148">
        <f t="shared" si="64"/>
        <v>28.935219572893278</v>
      </c>
      <c r="AP42" s="99"/>
      <c r="AQ42" s="97"/>
      <c r="AR42" s="149">
        <v>74.999636464394925</v>
      </c>
      <c r="AS42" s="149">
        <v>22.370387759015589</v>
      </c>
      <c r="AT42" s="149"/>
      <c r="AU42" s="82"/>
      <c r="AV42" s="118">
        <f t="shared" si="12"/>
        <v>-3.2134395269410847E-4</v>
      </c>
      <c r="AW42" s="118">
        <f t="shared" si="13"/>
        <v>-1.2689778586343441E-3</v>
      </c>
      <c r="AX42" s="118"/>
      <c r="AY42" s="150">
        <f t="shared" si="14"/>
        <v>-1.5903218113284526E-3</v>
      </c>
      <c r="AZ42" s="116">
        <v>14344</v>
      </c>
      <c r="BA42" s="152">
        <f t="shared" si="15"/>
        <v>-22.811576061695323</v>
      </c>
      <c r="BB42" s="116">
        <v>8688.7549999999992</v>
      </c>
      <c r="BC42" s="201">
        <f t="shared" si="16"/>
        <v>8711.5665760616939</v>
      </c>
      <c r="BD42" s="117">
        <f t="shared" si="17"/>
        <v>607.33174679738522</v>
      </c>
      <c r="BE42" s="106"/>
      <c r="BF42" s="116">
        <v>43.170999999999999</v>
      </c>
      <c r="BG42" s="116">
        <v>26</v>
      </c>
      <c r="BH42" s="82"/>
      <c r="BI42" s="151">
        <f t="shared" si="18"/>
        <v>302601.91399999999</v>
      </c>
      <c r="BJ42" s="204">
        <f t="shared" si="19"/>
        <v>302530.46884775889</v>
      </c>
      <c r="BK42" s="116">
        <f t="shared" si="20"/>
        <v>71.445152241111472</v>
      </c>
      <c r="BL42" s="279"/>
      <c r="BM42" s="151">
        <v>302601.91399999999</v>
      </c>
      <c r="BN42" s="154">
        <f t="shared" si="21"/>
        <v>0</v>
      </c>
      <c r="BO42" s="155">
        <v>608.20348760084732</v>
      </c>
      <c r="BP42" s="155">
        <v>608.05988906840309</v>
      </c>
      <c r="BQ42" s="156">
        <v>16271</v>
      </c>
      <c r="BR42" s="230">
        <f t="shared" si="44"/>
        <v>197832.02201703965</v>
      </c>
    </row>
    <row r="43" spans="1:70" s="103" customFormat="1" x14ac:dyDescent="0.25">
      <c r="A43" s="120">
        <v>2007</v>
      </c>
      <c r="B43" s="111">
        <v>12</v>
      </c>
      <c r="C43" s="98"/>
      <c r="D43" s="99"/>
      <c r="E43" s="97"/>
      <c r="F43" s="98"/>
      <c r="G43" s="99"/>
      <c r="H43" s="100"/>
      <c r="I43" s="113">
        <f t="shared" si="0"/>
        <v>0</v>
      </c>
      <c r="J43" s="113">
        <f t="shared" si="1"/>
        <v>0</v>
      </c>
      <c r="K43" s="114">
        <f t="shared" si="2"/>
        <v>0</v>
      </c>
      <c r="L43" s="115">
        <v>239</v>
      </c>
      <c r="M43" s="115">
        <f t="shared" si="3"/>
        <v>0</v>
      </c>
      <c r="N43" s="116">
        <v>250957.57500000001</v>
      </c>
      <c r="O43" s="206">
        <v>250957.57500000001</v>
      </c>
      <c r="P43" s="117">
        <f t="shared" si="5"/>
        <v>1050031.6945606694</v>
      </c>
      <c r="Q43" s="102"/>
      <c r="R43" s="120">
        <v>2007</v>
      </c>
      <c r="S43" s="111">
        <v>12</v>
      </c>
      <c r="T43" s="148">
        <f t="shared" ref="T43:U43" si="65">+T55</f>
        <v>0</v>
      </c>
      <c r="U43" s="148">
        <f t="shared" si="65"/>
        <v>42.449672857488302</v>
      </c>
      <c r="V43" s="82"/>
      <c r="W43" s="149"/>
      <c r="X43" s="149">
        <v>0</v>
      </c>
      <c r="Y43" s="149">
        <v>73.851029946947065</v>
      </c>
      <c r="Z43" s="82"/>
      <c r="AA43" s="82"/>
      <c r="AB43" s="82"/>
      <c r="AC43" s="150">
        <f t="shared" si="6"/>
        <v>0</v>
      </c>
      <c r="AD43" s="150">
        <f t="shared" si="7"/>
        <v>0.1540866660759331</v>
      </c>
      <c r="AE43" s="150">
        <f t="shared" si="8"/>
        <v>0.1540866660759331</v>
      </c>
      <c r="AF43" s="116">
        <v>1621</v>
      </c>
      <c r="AG43" s="116">
        <f t="shared" si="9"/>
        <v>249.77448570908757</v>
      </c>
      <c r="AH43" s="116">
        <v>32178.859</v>
      </c>
      <c r="AI43" s="204">
        <f t="shared" si="10"/>
        <v>31929.084514290913</v>
      </c>
      <c r="AJ43" s="117">
        <f t="shared" si="11"/>
        <v>19697.152692344793</v>
      </c>
      <c r="AK43" s="102"/>
      <c r="AL43" s="120">
        <v>2007</v>
      </c>
      <c r="AM43" s="111">
        <v>12</v>
      </c>
      <c r="AN43" s="148">
        <f t="shared" ref="AN43:AO43" si="66">+AN55</f>
        <v>42.449672857488302</v>
      </c>
      <c r="AO43" s="148">
        <f t="shared" si="66"/>
        <v>82.304422731853208</v>
      </c>
      <c r="AP43" s="99"/>
      <c r="AQ43" s="97"/>
      <c r="AR43" s="149">
        <v>77.072727963203803</v>
      </c>
      <c r="AS43" s="149">
        <v>28.41457145531454</v>
      </c>
      <c r="AT43" s="149"/>
      <c r="AU43" s="82"/>
      <c r="AV43" s="118">
        <f t="shared" si="12"/>
        <v>1.6665314288862212E-2</v>
      </c>
      <c r="AW43" s="118">
        <f t="shared" si="13"/>
        <v>-1.0416874341009493E-2</v>
      </c>
      <c r="AX43" s="118"/>
      <c r="AY43" s="150">
        <f t="shared" si="14"/>
        <v>6.2484399478527197E-3</v>
      </c>
      <c r="AZ43" s="116">
        <v>13750</v>
      </c>
      <c r="BA43" s="152">
        <f t="shared" si="15"/>
        <v>85.916049282974896</v>
      </c>
      <c r="BB43" s="116">
        <v>7700.5519999999997</v>
      </c>
      <c r="BC43" s="201">
        <f t="shared" si="16"/>
        <v>7614.6359507170246</v>
      </c>
      <c r="BD43" s="117">
        <f t="shared" si="17"/>
        <v>553.79170550669267</v>
      </c>
      <c r="BE43" s="106"/>
      <c r="BF43" s="116">
        <v>43.747999999999998</v>
      </c>
      <c r="BG43" s="116">
        <v>25</v>
      </c>
      <c r="BH43" s="82"/>
      <c r="BI43" s="151">
        <f t="shared" si="18"/>
        <v>290880.734</v>
      </c>
      <c r="BJ43" s="204">
        <f t="shared" si="19"/>
        <v>290545.04346500797</v>
      </c>
      <c r="BK43" s="116">
        <f t="shared" si="20"/>
        <v>335.69053499206245</v>
      </c>
      <c r="BL43" s="279"/>
      <c r="BM43" s="151">
        <v>290880.734</v>
      </c>
      <c r="BN43" s="154">
        <f t="shared" si="21"/>
        <v>0</v>
      </c>
      <c r="BO43" s="155">
        <v>584.38418421877384</v>
      </c>
      <c r="BP43" s="155">
        <v>583.70977640652848</v>
      </c>
      <c r="BQ43" s="156">
        <v>15673</v>
      </c>
      <c r="BR43" s="230">
        <f t="shared" si="44"/>
        <v>201505.17290857859</v>
      </c>
    </row>
    <row r="44" spans="1:70" s="103" customFormat="1" x14ac:dyDescent="0.25">
      <c r="A44" s="120">
        <v>2008</v>
      </c>
      <c r="B44" s="111">
        <v>1</v>
      </c>
      <c r="C44" s="98"/>
      <c r="D44" s="99"/>
      <c r="E44" s="97"/>
      <c r="F44" s="98"/>
      <c r="G44" s="99"/>
      <c r="H44" s="100"/>
      <c r="I44" s="113">
        <f t="shared" si="0"/>
        <v>0</v>
      </c>
      <c r="J44" s="113">
        <f t="shared" si="1"/>
        <v>0</v>
      </c>
      <c r="K44" s="114">
        <f t="shared" si="2"/>
        <v>0</v>
      </c>
      <c r="L44" s="115">
        <v>238</v>
      </c>
      <c r="M44" s="115">
        <f t="shared" si="3"/>
        <v>0</v>
      </c>
      <c r="N44" s="116">
        <v>292704.61499999999</v>
      </c>
      <c r="O44" s="206">
        <v>292704.61499999999</v>
      </c>
      <c r="P44" s="117">
        <f t="shared" si="5"/>
        <v>1229851.3235294118</v>
      </c>
      <c r="Q44" s="102"/>
      <c r="R44" s="120">
        <v>2008</v>
      </c>
      <c r="S44" s="111">
        <v>1</v>
      </c>
      <c r="T44" s="148">
        <f>+T56</f>
        <v>104.01238027997351</v>
      </c>
      <c r="U44" s="148">
        <f>+U56</f>
        <v>26.872581391315055</v>
      </c>
      <c r="V44" s="82"/>
      <c r="W44" s="149"/>
      <c r="X44" s="149">
        <v>64.955083488008739</v>
      </c>
      <c r="Y44" s="149">
        <v>36.126174053552198</v>
      </c>
      <c r="Z44" s="82"/>
      <c r="AA44" s="82"/>
      <c r="AB44" s="82"/>
      <c r="AC44" s="150">
        <f t="shared" si="6"/>
        <v>-0.19369653875526044</v>
      </c>
      <c r="AD44" s="150">
        <f t="shared" si="7"/>
        <v>4.5407440146193231E-2</v>
      </c>
      <c r="AE44" s="150">
        <f t="shared" si="8"/>
        <v>-0.14828909860906719</v>
      </c>
      <c r="AF44" s="116">
        <v>1631</v>
      </c>
      <c r="AG44" s="116">
        <f t="shared" si="9"/>
        <v>-241.85951983138858</v>
      </c>
      <c r="AH44" s="116">
        <v>32652.811000000002</v>
      </c>
      <c r="AI44" s="204">
        <f t="shared" si="10"/>
        <v>32894.670519831387</v>
      </c>
      <c r="AJ44" s="117">
        <f t="shared" si="11"/>
        <v>20168.406204678962</v>
      </c>
      <c r="AK44" s="102"/>
      <c r="AL44" s="120">
        <v>2008</v>
      </c>
      <c r="AM44" s="111">
        <v>1</v>
      </c>
      <c r="AN44" s="148">
        <f>+AN56</f>
        <v>26.872581391315055</v>
      </c>
      <c r="AO44" s="148">
        <f>+AO56</f>
        <v>123.83441885147447</v>
      </c>
      <c r="AP44" s="99"/>
      <c r="AQ44" s="97"/>
      <c r="AR44" s="149">
        <v>29.213367712153897</v>
      </c>
      <c r="AS44" s="149">
        <v>83.4996824841039</v>
      </c>
      <c r="AT44" s="149"/>
      <c r="AU44" s="82"/>
      <c r="AV44" s="118">
        <f t="shared" si="12"/>
        <v>1.1267041455682825E-3</v>
      </c>
      <c r="AW44" s="118">
        <f t="shared" si="13"/>
        <v>-7.7966791587633392E-3</v>
      </c>
      <c r="AX44" s="118"/>
      <c r="AY44" s="150">
        <f t="shared" si="14"/>
        <v>-6.6699750131950569E-3</v>
      </c>
      <c r="AZ44" s="116">
        <v>13210</v>
      </c>
      <c r="BA44" s="152">
        <f t="shared" si="15"/>
        <v>-88.110369924306696</v>
      </c>
      <c r="BB44" s="116">
        <v>7437.8370000000004</v>
      </c>
      <c r="BC44" s="201">
        <f t="shared" si="16"/>
        <v>7525.9473699243072</v>
      </c>
      <c r="BD44" s="117">
        <f t="shared" si="17"/>
        <v>569.71592505104513</v>
      </c>
      <c r="BE44" s="106"/>
      <c r="BF44" s="116">
        <v>42.805</v>
      </c>
      <c r="BG44" s="116">
        <v>25</v>
      </c>
      <c r="BH44" s="82"/>
      <c r="BI44" s="151">
        <f t="shared" si="18"/>
        <v>332838.06799999997</v>
      </c>
      <c r="BJ44" s="204">
        <f t="shared" si="19"/>
        <v>333168.03788975568</v>
      </c>
      <c r="BK44" s="116">
        <f t="shared" si="20"/>
        <v>-329.96988975569525</v>
      </c>
      <c r="BL44" s="279"/>
      <c r="BM44" s="151">
        <v>332838.06800000003</v>
      </c>
      <c r="BN44" s="154">
        <f t="shared" si="21"/>
        <v>0</v>
      </c>
      <c r="BO44" s="155">
        <v>667.44620333123441</v>
      </c>
      <c r="BP44" s="155">
        <v>668.10789792480796</v>
      </c>
      <c r="BQ44" s="156">
        <v>15142</v>
      </c>
      <c r="BR44" s="230">
        <f t="shared" si="44"/>
        <v>206471.98757325884</v>
      </c>
    </row>
    <row r="45" spans="1:70" s="103" customFormat="1" x14ac:dyDescent="0.25">
      <c r="A45" s="120">
        <v>2008</v>
      </c>
      <c r="B45" s="111">
        <v>2</v>
      </c>
      <c r="C45" s="98"/>
      <c r="D45" s="99"/>
      <c r="E45" s="97"/>
      <c r="F45" s="98"/>
      <c r="G45" s="99"/>
      <c r="H45" s="100"/>
      <c r="I45" s="113">
        <f t="shared" si="0"/>
        <v>0</v>
      </c>
      <c r="J45" s="113">
        <f t="shared" si="1"/>
        <v>0</v>
      </c>
      <c r="K45" s="114">
        <f t="shared" si="2"/>
        <v>0</v>
      </c>
      <c r="L45" s="115">
        <v>238</v>
      </c>
      <c r="M45" s="115">
        <f t="shared" si="3"/>
        <v>0</v>
      </c>
      <c r="N45" s="116">
        <v>280342.39500000002</v>
      </c>
      <c r="O45" s="206">
        <v>280342.39500000002</v>
      </c>
      <c r="P45" s="117">
        <f t="shared" si="5"/>
        <v>1177909.2226890756</v>
      </c>
      <c r="Q45" s="102"/>
      <c r="R45" s="120">
        <v>2008</v>
      </c>
      <c r="S45" s="111">
        <v>2</v>
      </c>
      <c r="T45" s="148">
        <f t="shared" ref="T45:U45" si="67">+T57</f>
        <v>0</v>
      </c>
      <c r="U45" s="148">
        <f t="shared" si="67"/>
        <v>34.723950066840629</v>
      </c>
      <c r="V45" s="82"/>
      <c r="W45" s="149"/>
      <c r="X45" s="149">
        <v>0</v>
      </c>
      <c r="Y45" s="149">
        <v>62.724246691326655</v>
      </c>
      <c r="Z45" s="82"/>
      <c r="AA45" s="82"/>
      <c r="AB45" s="82"/>
      <c r="AC45" s="150">
        <f t="shared" si="6"/>
        <v>0</v>
      </c>
      <c r="AD45" s="150">
        <f t="shared" si="7"/>
        <v>0.13739763997182772</v>
      </c>
      <c r="AE45" s="150">
        <f t="shared" si="8"/>
        <v>0.13739763997182772</v>
      </c>
      <c r="AF45" s="116">
        <v>1626</v>
      </c>
      <c r="AG45" s="116">
        <f t="shared" si="9"/>
        <v>223.40856259419186</v>
      </c>
      <c r="AH45" s="116">
        <v>29997.883999999998</v>
      </c>
      <c r="AI45" s="204">
        <f t="shared" si="10"/>
        <v>29774.475437405807</v>
      </c>
      <c r="AJ45" s="117">
        <f t="shared" si="11"/>
        <v>18311.48550885966</v>
      </c>
      <c r="AK45" s="102"/>
      <c r="AL45" s="120">
        <v>2008</v>
      </c>
      <c r="AM45" s="111">
        <v>2</v>
      </c>
      <c r="AN45" s="148">
        <f t="shared" ref="AN45:AO45" si="68">+AN57</f>
        <v>34.723950066840629</v>
      </c>
      <c r="AO45" s="148">
        <f t="shared" si="68"/>
        <v>77.741832906544204</v>
      </c>
      <c r="AP45" s="99"/>
      <c r="AQ45" s="97"/>
      <c r="AR45" s="149">
        <v>59.290055405678828</v>
      </c>
      <c r="AS45" s="149">
        <v>34.980951950676008</v>
      </c>
      <c r="AT45" s="149"/>
      <c r="AU45" s="82"/>
      <c r="AV45" s="118">
        <f t="shared" si="12"/>
        <v>1.1824544803310881E-2</v>
      </c>
      <c r="AW45" s="118">
        <f t="shared" si="13"/>
        <v>-8.2656513810433936E-3</v>
      </c>
      <c r="AX45" s="118"/>
      <c r="AY45" s="150">
        <f t="shared" si="14"/>
        <v>3.5588934222674871E-3</v>
      </c>
      <c r="AZ45" s="116">
        <v>12770</v>
      </c>
      <c r="BA45" s="152">
        <f t="shared" si="15"/>
        <v>45.447069002355811</v>
      </c>
      <c r="BB45" s="116">
        <v>6767.9229999999998</v>
      </c>
      <c r="BC45" s="201">
        <f t="shared" si="16"/>
        <v>6722.4759309976444</v>
      </c>
      <c r="BD45" s="117">
        <f t="shared" si="17"/>
        <v>526.42724596692597</v>
      </c>
      <c r="BE45" s="106"/>
      <c r="BF45" s="116">
        <v>43.511000000000003</v>
      </c>
      <c r="BG45" s="116">
        <v>25</v>
      </c>
      <c r="BH45" s="82"/>
      <c r="BI45" s="151">
        <f t="shared" si="18"/>
        <v>317151.71299999999</v>
      </c>
      <c r="BJ45" s="204">
        <f t="shared" si="19"/>
        <v>316882.85736840346</v>
      </c>
      <c r="BK45" s="116">
        <f t="shared" si="20"/>
        <v>268.85563159654765</v>
      </c>
      <c r="BL45" s="279"/>
      <c r="BM45" s="151">
        <v>317151.71300000005</v>
      </c>
      <c r="BN45" s="154">
        <f t="shared" si="21"/>
        <v>0</v>
      </c>
      <c r="BO45" s="155">
        <v>634.98921435149953</v>
      </c>
      <c r="BP45" s="155">
        <v>634.45092173227783</v>
      </c>
      <c r="BQ45" s="156">
        <v>14695</v>
      </c>
      <c r="BR45" s="230">
        <f t="shared" si="44"/>
        <v>212832.52053011616</v>
      </c>
    </row>
    <row r="46" spans="1:70" s="103" customFormat="1" x14ac:dyDescent="0.25">
      <c r="A46" s="120">
        <v>2008</v>
      </c>
      <c r="B46" s="111">
        <v>3</v>
      </c>
      <c r="C46" s="98"/>
      <c r="D46" s="99"/>
      <c r="E46" s="97"/>
      <c r="F46" s="98"/>
      <c r="G46" s="99"/>
      <c r="H46" s="100"/>
      <c r="I46" s="113">
        <f t="shared" si="0"/>
        <v>0</v>
      </c>
      <c r="J46" s="113">
        <f t="shared" si="1"/>
        <v>0</v>
      </c>
      <c r="K46" s="114">
        <f t="shared" si="2"/>
        <v>0</v>
      </c>
      <c r="L46" s="115">
        <v>237</v>
      </c>
      <c r="M46" s="115">
        <f t="shared" si="3"/>
        <v>0</v>
      </c>
      <c r="N46" s="116">
        <v>247693.236</v>
      </c>
      <c r="O46" s="206">
        <v>247693.236</v>
      </c>
      <c r="P46" s="117">
        <f t="shared" si="5"/>
        <v>1045119.1392405065</v>
      </c>
      <c r="Q46" s="102"/>
      <c r="R46" s="120">
        <v>2008</v>
      </c>
      <c r="S46" s="111">
        <v>3</v>
      </c>
      <c r="T46" s="148">
        <f t="shared" ref="T46:U46" si="69">+T58</f>
        <v>0</v>
      </c>
      <c r="U46" s="148">
        <f t="shared" si="69"/>
        <v>67.088827391532973</v>
      </c>
      <c r="V46" s="82"/>
      <c r="W46" s="149"/>
      <c r="X46" s="149">
        <v>0</v>
      </c>
      <c r="Y46" s="149">
        <v>56.93537592757194</v>
      </c>
      <c r="Z46" s="82"/>
      <c r="AA46" s="82"/>
      <c r="AB46" s="82"/>
      <c r="AC46" s="150">
        <f t="shared" si="6"/>
        <v>0</v>
      </c>
      <c r="AD46" s="150">
        <f t="shared" si="7"/>
        <v>-4.982305321354262E-2</v>
      </c>
      <c r="AE46" s="150">
        <f t="shared" si="8"/>
        <v>-4.982305321354262E-2</v>
      </c>
      <c r="AF46" s="116">
        <v>1616</v>
      </c>
      <c r="AG46" s="116">
        <f t="shared" si="9"/>
        <v>-80.514053993084872</v>
      </c>
      <c r="AH46" s="116">
        <v>28667.819</v>
      </c>
      <c r="AI46" s="204">
        <f t="shared" si="10"/>
        <v>28748.333053993083</v>
      </c>
      <c r="AJ46" s="117">
        <f t="shared" si="11"/>
        <v>17789.810058164036</v>
      </c>
      <c r="AK46" s="102"/>
      <c r="AL46" s="120">
        <v>2008</v>
      </c>
      <c r="AM46" s="111">
        <v>3</v>
      </c>
      <c r="AN46" s="148">
        <f t="shared" ref="AN46:AO46" si="70">+AN58</f>
        <v>67.088827391532973</v>
      </c>
      <c r="AO46" s="148">
        <f t="shared" si="70"/>
        <v>46.024503453365838</v>
      </c>
      <c r="AP46" s="99"/>
      <c r="AQ46" s="97"/>
      <c r="AR46" s="149">
        <v>65.686542145850154</v>
      </c>
      <c r="AS46" s="149">
        <v>23.336733771493623</v>
      </c>
      <c r="AT46" s="149"/>
      <c r="AU46" s="82"/>
      <c r="AV46" s="118">
        <f t="shared" si="12"/>
        <v>-6.749700241813943E-4</v>
      </c>
      <c r="AW46" s="118">
        <f t="shared" si="13"/>
        <v>-4.3855316029925324E-3</v>
      </c>
      <c r="AX46" s="118"/>
      <c r="AY46" s="150">
        <f t="shared" si="14"/>
        <v>-5.0605016271739267E-3</v>
      </c>
      <c r="AZ46" s="116">
        <v>12308</v>
      </c>
      <c r="BA46" s="152">
        <f t="shared" si="15"/>
        <v>-62.284654027256693</v>
      </c>
      <c r="BB46" s="116">
        <v>6451.7529999999997</v>
      </c>
      <c r="BC46" s="201">
        <f t="shared" si="16"/>
        <v>6514.0376540272564</v>
      </c>
      <c r="BD46" s="117">
        <f t="shared" si="17"/>
        <v>529.25232808151259</v>
      </c>
      <c r="BE46" s="106"/>
      <c r="BF46" s="116">
        <v>43.768000000000001</v>
      </c>
      <c r="BG46" s="116">
        <v>25</v>
      </c>
      <c r="BH46" s="82"/>
      <c r="BI46" s="151">
        <f t="shared" si="18"/>
        <v>282856.576</v>
      </c>
      <c r="BJ46" s="204">
        <f t="shared" si="19"/>
        <v>282999.37470802036</v>
      </c>
      <c r="BK46" s="116">
        <f t="shared" si="20"/>
        <v>-142.79870802034156</v>
      </c>
      <c r="BL46" s="279"/>
      <c r="BM46" s="151">
        <v>282856.576</v>
      </c>
      <c r="BN46" s="154">
        <f t="shared" si="21"/>
        <v>0</v>
      </c>
      <c r="BO46" s="155">
        <v>566.75598300873605</v>
      </c>
      <c r="BP46" s="155">
        <v>567.04210689272338</v>
      </c>
      <c r="BQ46" s="156">
        <v>14221</v>
      </c>
      <c r="BR46" s="230">
        <f t="shared" si="44"/>
        <v>217562.32233265328</v>
      </c>
    </row>
    <row r="47" spans="1:70" s="103" customFormat="1" x14ac:dyDescent="0.25">
      <c r="A47" s="120">
        <v>2008</v>
      </c>
      <c r="B47" s="111">
        <v>4</v>
      </c>
      <c r="C47" s="98"/>
      <c r="D47" s="99"/>
      <c r="E47" s="97"/>
      <c r="F47" s="98"/>
      <c r="G47" s="99"/>
      <c r="H47" s="100"/>
      <c r="I47" s="113">
        <f t="shared" si="0"/>
        <v>0</v>
      </c>
      <c r="J47" s="113">
        <f t="shared" si="1"/>
        <v>0</v>
      </c>
      <c r="K47" s="114">
        <f t="shared" si="2"/>
        <v>0</v>
      </c>
      <c r="L47" s="115">
        <v>235</v>
      </c>
      <c r="M47" s="115">
        <f t="shared" si="3"/>
        <v>0</v>
      </c>
      <c r="N47" s="116">
        <v>260759.258</v>
      </c>
      <c r="O47" s="206">
        <v>260759.258</v>
      </c>
      <c r="P47" s="117">
        <f t="shared" si="5"/>
        <v>1109613.8638297874</v>
      </c>
      <c r="Q47" s="102"/>
      <c r="R47" s="120">
        <v>2008</v>
      </c>
      <c r="S47" s="111">
        <v>4</v>
      </c>
      <c r="T47" s="148">
        <f t="shared" ref="T47:U47" si="71">+T59</f>
        <v>0</v>
      </c>
      <c r="U47" s="148">
        <f t="shared" si="71"/>
        <v>117.42864691479581</v>
      </c>
      <c r="V47" s="82"/>
      <c r="W47" s="149"/>
      <c r="X47" s="149">
        <v>0</v>
      </c>
      <c r="Y47" s="149">
        <v>111.14006652165149</v>
      </c>
      <c r="Z47" s="82"/>
      <c r="AA47" s="82"/>
      <c r="AB47" s="82"/>
      <c r="AC47" s="150">
        <f t="shared" si="6"/>
        <v>0</v>
      </c>
      <c r="AD47" s="150">
        <f t="shared" si="7"/>
        <v>-3.0858105411481426E-2</v>
      </c>
      <c r="AE47" s="150">
        <f t="shared" si="8"/>
        <v>-3.0858105411481426E-2</v>
      </c>
      <c r="AF47" s="116">
        <v>1605</v>
      </c>
      <c r="AG47" s="116">
        <f t="shared" si="9"/>
        <v>-49.527259185427688</v>
      </c>
      <c r="AH47" s="116">
        <v>28898.616999999998</v>
      </c>
      <c r="AI47" s="204">
        <f t="shared" si="10"/>
        <v>28948.144259185425</v>
      </c>
      <c r="AJ47" s="117">
        <f t="shared" si="11"/>
        <v>18036.226952763504</v>
      </c>
      <c r="AK47" s="102"/>
      <c r="AL47" s="120">
        <v>2008</v>
      </c>
      <c r="AM47" s="111">
        <v>4</v>
      </c>
      <c r="AN47" s="148">
        <f t="shared" ref="AN47:AO47" si="72">+AN59</f>
        <v>117.42864691479581</v>
      </c>
      <c r="AO47" s="148">
        <f t="shared" si="72"/>
        <v>10.764282951672801</v>
      </c>
      <c r="AP47" s="99"/>
      <c r="AQ47" s="97"/>
      <c r="AR47" s="149">
        <v>109.06085505519766</v>
      </c>
      <c r="AS47" s="149">
        <v>14.404519933202248</v>
      </c>
      <c r="AT47" s="149"/>
      <c r="AU47" s="82"/>
      <c r="AV47" s="118">
        <f t="shared" si="12"/>
        <v>-4.0277173928815252E-3</v>
      </c>
      <c r="AW47" s="118">
        <f t="shared" si="13"/>
        <v>7.036555178729293E-4</v>
      </c>
      <c r="AX47" s="118"/>
      <c r="AY47" s="150">
        <f t="shared" si="14"/>
        <v>-3.3240618750085956E-3</v>
      </c>
      <c r="AZ47" s="116">
        <v>12024</v>
      </c>
      <c r="BA47" s="152">
        <f t="shared" si="15"/>
        <v>-39.968519985103356</v>
      </c>
      <c r="BB47" s="116">
        <v>6706.61</v>
      </c>
      <c r="BC47" s="201">
        <f t="shared" si="16"/>
        <v>6746.5785199851034</v>
      </c>
      <c r="BD47" s="117">
        <f t="shared" si="17"/>
        <v>561.09269128285951</v>
      </c>
      <c r="BE47" s="106"/>
      <c r="BF47" s="116">
        <v>43.756</v>
      </c>
      <c r="BG47" s="116">
        <v>25</v>
      </c>
      <c r="BH47" s="82"/>
      <c r="BI47" s="151">
        <f t="shared" si="18"/>
        <v>296408.24099999998</v>
      </c>
      <c r="BJ47" s="204">
        <f t="shared" si="19"/>
        <v>296497.73677917052</v>
      </c>
      <c r="BK47" s="116">
        <f t="shared" si="20"/>
        <v>-89.495779170531051</v>
      </c>
      <c r="BL47" s="279"/>
      <c r="BM47" s="151">
        <v>296408.24100000004</v>
      </c>
      <c r="BN47" s="154">
        <f t="shared" si="21"/>
        <v>0</v>
      </c>
      <c r="BO47" s="155">
        <v>593.660667469141</v>
      </c>
      <c r="BP47" s="155">
        <v>593.83991391592951</v>
      </c>
      <c r="BQ47" s="156">
        <v>13923</v>
      </c>
      <c r="BR47" s="230">
        <f t="shared" si="44"/>
        <v>225145.00126123571</v>
      </c>
    </row>
    <row r="48" spans="1:70" s="103" customFormat="1" x14ac:dyDescent="0.25">
      <c r="A48" s="120">
        <v>2008</v>
      </c>
      <c r="B48" s="111">
        <v>5</v>
      </c>
      <c r="C48" s="98"/>
      <c r="D48" s="99"/>
      <c r="E48" s="97"/>
      <c r="F48" s="98"/>
      <c r="G48" s="99"/>
      <c r="H48" s="100"/>
      <c r="I48" s="113">
        <f t="shared" si="0"/>
        <v>0</v>
      </c>
      <c r="J48" s="113">
        <f t="shared" si="1"/>
        <v>0</v>
      </c>
      <c r="K48" s="114">
        <f t="shared" si="2"/>
        <v>0</v>
      </c>
      <c r="L48" s="115">
        <v>233</v>
      </c>
      <c r="M48" s="115">
        <f t="shared" si="3"/>
        <v>0</v>
      </c>
      <c r="N48" s="116">
        <v>254647.147</v>
      </c>
      <c r="O48" s="206">
        <v>254647.147</v>
      </c>
      <c r="P48" s="117">
        <f t="shared" si="5"/>
        <v>1092906.2103004293</v>
      </c>
      <c r="Q48" s="102"/>
      <c r="R48" s="120">
        <v>2008</v>
      </c>
      <c r="S48" s="111">
        <v>5</v>
      </c>
      <c r="T48" s="148">
        <f t="shared" ref="T48:U48" si="73">+T60</f>
        <v>0</v>
      </c>
      <c r="U48" s="148">
        <f t="shared" si="73"/>
        <v>205.87235315982971</v>
      </c>
      <c r="V48" s="82"/>
      <c r="W48" s="149"/>
      <c r="X48" s="149">
        <v>0</v>
      </c>
      <c r="Y48" s="149">
        <v>216.40455680076681</v>
      </c>
      <c r="Z48" s="82"/>
      <c r="AA48" s="82"/>
      <c r="AB48" s="82"/>
      <c r="AC48" s="150">
        <f t="shared" si="6"/>
        <v>0</v>
      </c>
      <c r="AD48" s="150">
        <f t="shared" si="7"/>
        <v>5.1681592640771226E-2</v>
      </c>
      <c r="AE48" s="150">
        <f t="shared" si="8"/>
        <v>5.1681592640771226E-2</v>
      </c>
      <c r="AF48" s="116">
        <v>1592</v>
      </c>
      <c r="AG48" s="116">
        <f t="shared" si="9"/>
        <v>82.27709548410779</v>
      </c>
      <c r="AH48" s="116">
        <v>31032.002</v>
      </c>
      <c r="AI48" s="204">
        <f t="shared" si="10"/>
        <v>30949.724904515893</v>
      </c>
      <c r="AJ48" s="117">
        <f t="shared" si="11"/>
        <v>19440.781975198428</v>
      </c>
      <c r="AK48" s="102"/>
      <c r="AL48" s="120">
        <v>2008</v>
      </c>
      <c r="AM48" s="111">
        <v>5</v>
      </c>
      <c r="AN48" s="148">
        <f t="shared" ref="AN48:AO48" si="74">+AN60</f>
        <v>205.87235315982971</v>
      </c>
      <c r="AO48" s="148">
        <f t="shared" si="74"/>
        <v>1.2492833206498815</v>
      </c>
      <c r="AP48" s="99"/>
      <c r="AQ48" s="97"/>
      <c r="AR48" s="149">
        <v>237.1304063366201</v>
      </c>
      <c r="AS48" s="149">
        <v>0.21746423078301488</v>
      </c>
      <c r="AT48" s="149"/>
      <c r="AU48" s="82"/>
      <c r="AV48" s="118">
        <f t="shared" si="12"/>
        <v>1.5045618552684751E-2</v>
      </c>
      <c r="AW48" s="118">
        <f t="shared" si="13"/>
        <v>-1.9944998078844754E-4</v>
      </c>
      <c r="AX48" s="118"/>
      <c r="AY48" s="150">
        <f t="shared" si="14"/>
        <v>1.4846168571896303E-2</v>
      </c>
      <c r="AZ48" s="116">
        <v>11713</v>
      </c>
      <c r="BA48" s="152">
        <f t="shared" si="15"/>
        <v>173.8931724826214</v>
      </c>
      <c r="BB48" s="116">
        <v>7033.3370000000004</v>
      </c>
      <c r="BC48" s="201">
        <f t="shared" si="16"/>
        <v>6859.4438275173788</v>
      </c>
      <c r="BD48" s="117">
        <f t="shared" si="17"/>
        <v>585.6265540440005</v>
      </c>
      <c r="BE48" s="106"/>
      <c r="BF48" s="116">
        <v>43.459000000000003</v>
      </c>
      <c r="BG48" s="116">
        <v>25</v>
      </c>
      <c r="BH48" s="82"/>
      <c r="BI48" s="151">
        <f t="shared" si="18"/>
        <v>292755.94500000001</v>
      </c>
      <c r="BJ48" s="204">
        <f t="shared" si="19"/>
        <v>292499.77473203326</v>
      </c>
      <c r="BK48" s="116">
        <f t="shared" si="20"/>
        <v>256.17026796672917</v>
      </c>
      <c r="BL48" s="279"/>
      <c r="BM48" s="151">
        <v>292755.94500000001</v>
      </c>
      <c r="BN48" s="154">
        <f t="shared" si="21"/>
        <v>0</v>
      </c>
      <c r="BO48" s="155">
        <v>585.1303849889872</v>
      </c>
      <c r="BP48" s="155">
        <v>584.618378281427</v>
      </c>
      <c r="BQ48" s="156">
        <v>13597</v>
      </c>
      <c r="BR48" s="230">
        <f t="shared" si="44"/>
        <v>229989.36141101734</v>
      </c>
    </row>
    <row r="49" spans="1:70" s="103" customFormat="1" x14ac:dyDescent="0.25">
      <c r="A49" s="120">
        <v>2008</v>
      </c>
      <c r="B49" s="111">
        <v>6</v>
      </c>
      <c r="C49" s="98"/>
      <c r="D49" s="99"/>
      <c r="E49" s="97"/>
      <c r="F49" s="98"/>
      <c r="G49" s="99"/>
      <c r="H49" s="100"/>
      <c r="I49" s="113">
        <f t="shared" si="0"/>
        <v>0</v>
      </c>
      <c r="J49" s="113">
        <f t="shared" si="1"/>
        <v>0</v>
      </c>
      <c r="K49" s="114">
        <f t="shared" si="2"/>
        <v>0</v>
      </c>
      <c r="L49" s="115">
        <v>233</v>
      </c>
      <c r="M49" s="115">
        <f t="shared" si="3"/>
        <v>0</v>
      </c>
      <c r="N49" s="116">
        <v>283253.092</v>
      </c>
      <c r="O49" s="206">
        <v>283253.092</v>
      </c>
      <c r="P49" s="117">
        <f t="shared" si="5"/>
        <v>1215678.5064377682</v>
      </c>
      <c r="Q49" s="102"/>
      <c r="R49" s="120">
        <v>2008</v>
      </c>
      <c r="S49" s="111">
        <v>6</v>
      </c>
      <c r="T49" s="148">
        <f t="shared" ref="T49:U49" si="75">+T61</f>
        <v>0</v>
      </c>
      <c r="U49" s="148">
        <f t="shared" si="75"/>
        <v>273.79728737823223</v>
      </c>
      <c r="V49" s="82"/>
      <c r="W49" s="149"/>
      <c r="X49" s="149">
        <v>0</v>
      </c>
      <c r="Y49" s="149">
        <v>285.28102425075247</v>
      </c>
      <c r="Z49" s="82"/>
      <c r="AA49" s="82"/>
      <c r="AB49" s="82"/>
      <c r="AC49" s="150">
        <f t="shared" si="6"/>
        <v>0</v>
      </c>
      <c r="AD49" s="150">
        <f t="shared" si="7"/>
        <v>5.6350772475814853E-2</v>
      </c>
      <c r="AE49" s="150">
        <f t="shared" si="8"/>
        <v>5.6350772475814853E-2</v>
      </c>
      <c r="AF49" s="116">
        <v>1562</v>
      </c>
      <c r="AG49" s="116">
        <f t="shared" si="9"/>
        <v>88.019906607222794</v>
      </c>
      <c r="AH49" s="116">
        <v>31678.275000000001</v>
      </c>
      <c r="AI49" s="204">
        <f t="shared" si="10"/>
        <v>31590.255093392778</v>
      </c>
      <c r="AJ49" s="117">
        <f t="shared" si="11"/>
        <v>20224.23501497617</v>
      </c>
      <c r="AK49" s="102"/>
      <c r="AL49" s="120">
        <v>2008</v>
      </c>
      <c r="AM49" s="111">
        <v>6</v>
      </c>
      <c r="AN49" s="148">
        <f t="shared" ref="AN49:AO49" si="76">+AN61</f>
        <v>273.79728737823223</v>
      </c>
      <c r="AO49" s="148">
        <f t="shared" si="76"/>
        <v>0</v>
      </c>
      <c r="AP49" s="99"/>
      <c r="AQ49" s="97"/>
      <c r="AR49" s="149">
        <v>279.15273616670316</v>
      </c>
      <c r="AS49" s="149">
        <v>0</v>
      </c>
      <c r="AT49" s="149"/>
      <c r="AU49" s="82"/>
      <c r="AV49" s="118">
        <f t="shared" si="12"/>
        <v>2.5777689734561089E-3</v>
      </c>
      <c r="AW49" s="118">
        <f t="shared" si="13"/>
        <v>0</v>
      </c>
      <c r="AX49" s="118"/>
      <c r="AY49" s="150">
        <f t="shared" si="14"/>
        <v>2.5777689734561089E-3</v>
      </c>
      <c r="AZ49" s="116">
        <v>11518</v>
      </c>
      <c r="BA49" s="152">
        <f t="shared" si="15"/>
        <v>29.690743036267463</v>
      </c>
      <c r="BB49" s="116">
        <v>8034.4290000000001</v>
      </c>
      <c r="BC49" s="201">
        <f t="shared" si="16"/>
        <v>8004.738256963733</v>
      </c>
      <c r="BD49" s="117">
        <f t="shared" si="17"/>
        <v>694.97640709877874</v>
      </c>
      <c r="BE49" s="106"/>
      <c r="BF49" s="116">
        <v>44.984999999999999</v>
      </c>
      <c r="BG49" s="116">
        <v>25</v>
      </c>
      <c r="BH49" s="82"/>
      <c r="BI49" s="151">
        <f t="shared" si="18"/>
        <v>323010.78100000002</v>
      </c>
      <c r="BJ49" s="204">
        <f t="shared" si="19"/>
        <v>322893.07035035652</v>
      </c>
      <c r="BK49" s="116">
        <f t="shared" si="20"/>
        <v>117.71064964349026</v>
      </c>
      <c r="BL49" s="279"/>
      <c r="BM49" s="151">
        <v>323010.78099999996</v>
      </c>
      <c r="BN49" s="154">
        <f t="shared" si="21"/>
        <v>0</v>
      </c>
      <c r="BO49" s="155">
        <v>645.0887636477654</v>
      </c>
      <c r="BP49" s="155">
        <v>644.85368227614174</v>
      </c>
      <c r="BQ49" s="156">
        <v>13372</v>
      </c>
      <c r="BR49" s="230">
        <f t="shared" si="44"/>
        <v>236923.54527326531</v>
      </c>
    </row>
    <row r="50" spans="1:70" s="103" customFormat="1" x14ac:dyDescent="0.25">
      <c r="A50" s="120">
        <v>2008</v>
      </c>
      <c r="B50" s="111">
        <v>7</v>
      </c>
      <c r="C50" s="98"/>
      <c r="D50" s="99"/>
      <c r="E50" s="97"/>
      <c r="F50" s="98"/>
      <c r="G50" s="99"/>
      <c r="H50" s="100"/>
      <c r="I50" s="113">
        <f t="shared" si="0"/>
        <v>0</v>
      </c>
      <c r="J50" s="113">
        <f t="shared" si="1"/>
        <v>0</v>
      </c>
      <c r="K50" s="114">
        <f t="shared" si="2"/>
        <v>0</v>
      </c>
      <c r="L50" s="115">
        <v>232</v>
      </c>
      <c r="M50" s="115">
        <f t="shared" si="3"/>
        <v>0</v>
      </c>
      <c r="N50" s="116">
        <v>270608.02399999998</v>
      </c>
      <c r="O50" s="206">
        <v>270608.02399999998</v>
      </c>
      <c r="P50" s="117">
        <f t="shared" si="5"/>
        <v>1166413.8965517241</v>
      </c>
      <c r="Q50" s="102"/>
      <c r="R50" s="120">
        <v>2008</v>
      </c>
      <c r="S50" s="111">
        <v>7</v>
      </c>
      <c r="T50" s="148">
        <f t="shared" ref="T50:U50" si="77">+T62</f>
        <v>0</v>
      </c>
      <c r="U50" s="148">
        <f t="shared" si="77"/>
        <v>323.21495100202412</v>
      </c>
      <c r="V50" s="82"/>
      <c r="W50" s="149"/>
      <c r="X50" s="149">
        <v>0</v>
      </c>
      <c r="Y50" s="149">
        <v>277.50678224326367</v>
      </c>
      <c r="Z50" s="82"/>
      <c r="AA50" s="82"/>
      <c r="AB50" s="82"/>
      <c r="AC50" s="150">
        <f t="shared" si="6"/>
        <v>0</v>
      </c>
      <c r="AD50" s="150">
        <f t="shared" si="7"/>
        <v>-0.22429028517489824</v>
      </c>
      <c r="AE50" s="150">
        <f t="shared" si="8"/>
        <v>-0.22429028517489824</v>
      </c>
      <c r="AF50" s="116">
        <v>1555</v>
      </c>
      <c r="AG50" s="116">
        <f t="shared" si="9"/>
        <v>-348.77139344696678</v>
      </c>
      <c r="AH50" s="116">
        <v>29745.186000000002</v>
      </c>
      <c r="AI50" s="204">
        <f t="shared" si="10"/>
        <v>30093.95739344697</v>
      </c>
      <c r="AJ50" s="117">
        <f t="shared" si="11"/>
        <v>19353.027262666863</v>
      </c>
      <c r="AK50" s="102"/>
      <c r="AL50" s="120">
        <v>2008</v>
      </c>
      <c r="AM50" s="111">
        <v>7</v>
      </c>
      <c r="AN50" s="148">
        <f t="shared" ref="AN50:AO50" si="78">+AN62</f>
        <v>323.21495100202412</v>
      </c>
      <c r="AO50" s="148">
        <f t="shared" si="78"/>
        <v>0</v>
      </c>
      <c r="AP50" s="99"/>
      <c r="AQ50" s="97"/>
      <c r="AR50" s="149">
        <v>286.59632428968291</v>
      </c>
      <c r="AS50" s="149">
        <v>0</v>
      </c>
      <c r="AT50" s="149"/>
      <c r="AU50" s="82"/>
      <c r="AV50" s="118">
        <f t="shared" si="12"/>
        <v>-1.7625854250133775E-2</v>
      </c>
      <c r="AW50" s="118">
        <f t="shared" si="13"/>
        <v>0</v>
      </c>
      <c r="AX50" s="118"/>
      <c r="AY50" s="150">
        <f t="shared" si="14"/>
        <v>-1.7625854250133775E-2</v>
      </c>
      <c r="AZ50" s="116">
        <v>11308</v>
      </c>
      <c r="BA50" s="152">
        <f t="shared" si="15"/>
        <v>-199.31315986051271</v>
      </c>
      <c r="BB50" s="116">
        <v>7892.5190000000002</v>
      </c>
      <c r="BC50" s="201">
        <f t="shared" si="16"/>
        <v>8091.8321598605125</v>
      </c>
      <c r="BD50" s="117">
        <f t="shared" si="17"/>
        <v>715.58473292010194</v>
      </c>
      <c r="BE50" s="106"/>
      <c r="BF50" s="116">
        <v>44.17</v>
      </c>
      <c r="BG50" s="116">
        <v>25</v>
      </c>
      <c r="BH50" s="82"/>
      <c r="BI50" s="151">
        <f t="shared" si="18"/>
        <v>308289.89899999998</v>
      </c>
      <c r="BJ50" s="204">
        <f t="shared" si="19"/>
        <v>308837.98355330748</v>
      </c>
      <c r="BK50" s="116">
        <f t="shared" si="20"/>
        <v>-548.0845533074795</v>
      </c>
      <c r="BL50" s="279"/>
      <c r="BM50" s="151">
        <v>308289.89900000003</v>
      </c>
      <c r="BN50" s="154">
        <f t="shared" si="21"/>
        <v>0</v>
      </c>
      <c r="BO50" s="155">
        <v>615.02378781682341</v>
      </c>
      <c r="BP50" s="155">
        <v>616.11719061436065</v>
      </c>
      <c r="BQ50" s="156">
        <v>13155</v>
      </c>
      <c r="BR50" s="230">
        <f t="shared" si="44"/>
        <v>243109.61296756694</v>
      </c>
    </row>
    <row r="51" spans="1:70" s="103" customFormat="1" x14ac:dyDescent="0.25">
      <c r="A51" s="120">
        <v>2008</v>
      </c>
      <c r="B51" s="111">
        <v>8</v>
      </c>
      <c r="C51" s="98"/>
      <c r="D51" s="99"/>
      <c r="E51" s="97"/>
      <c r="F51" s="98"/>
      <c r="G51" s="99"/>
      <c r="H51" s="100"/>
      <c r="I51" s="113">
        <f t="shared" si="0"/>
        <v>0</v>
      </c>
      <c r="J51" s="113">
        <f t="shared" si="1"/>
        <v>0</v>
      </c>
      <c r="K51" s="114">
        <f t="shared" si="2"/>
        <v>0</v>
      </c>
      <c r="L51" s="115">
        <v>231</v>
      </c>
      <c r="M51" s="115">
        <f t="shared" si="3"/>
        <v>0</v>
      </c>
      <c r="N51" s="116">
        <v>243277.74</v>
      </c>
      <c r="O51" s="206">
        <v>243277.74</v>
      </c>
      <c r="P51" s="117">
        <f t="shared" si="5"/>
        <v>1053150.3896103895</v>
      </c>
      <c r="Q51" s="102"/>
      <c r="R51" s="120">
        <v>2008</v>
      </c>
      <c r="S51" s="111">
        <v>8</v>
      </c>
      <c r="T51" s="148">
        <f t="shared" ref="T51:U51" si="79">+T63</f>
        <v>0</v>
      </c>
      <c r="U51" s="148">
        <f t="shared" si="79"/>
        <v>329.73144935858772</v>
      </c>
      <c r="V51" s="82"/>
      <c r="W51" s="149"/>
      <c r="X51" s="149">
        <v>0</v>
      </c>
      <c r="Y51" s="149">
        <v>320.57276960580305</v>
      </c>
      <c r="Z51" s="82"/>
      <c r="AA51" s="82"/>
      <c r="AB51" s="82"/>
      <c r="AC51" s="150">
        <f t="shared" si="6"/>
        <v>0</v>
      </c>
      <c r="AD51" s="150">
        <f t="shared" si="7"/>
        <v>-4.4941701874327063E-2</v>
      </c>
      <c r="AE51" s="150">
        <f t="shared" si="8"/>
        <v>-4.4941701874327063E-2</v>
      </c>
      <c r="AF51" s="116">
        <v>1551</v>
      </c>
      <c r="AG51" s="116">
        <f t="shared" si="9"/>
        <v>-69.704579607081271</v>
      </c>
      <c r="AH51" s="116">
        <v>29312.411</v>
      </c>
      <c r="AI51" s="204">
        <f t="shared" si="10"/>
        <v>29382.115579607082</v>
      </c>
      <c r="AJ51" s="117">
        <f t="shared" si="11"/>
        <v>18943.981676084517</v>
      </c>
      <c r="AK51" s="102"/>
      <c r="AL51" s="120">
        <v>2008</v>
      </c>
      <c r="AM51" s="111">
        <v>8</v>
      </c>
      <c r="AN51" s="148">
        <f t="shared" ref="AN51:AO51" si="80">+AN63</f>
        <v>329.73144935858772</v>
      </c>
      <c r="AO51" s="148">
        <f t="shared" si="80"/>
        <v>0</v>
      </c>
      <c r="AP51" s="99"/>
      <c r="AQ51" s="97"/>
      <c r="AR51" s="149">
        <v>325.17191015162445</v>
      </c>
      <c r="AS51" s="149">
        <v>0</v>
      </c>
      <c r="AT51" s="149"/>
      <c r="AU51" s="82"/>
      <c r="AV51" s="118">
        <f t="shared" si="12"/>
        <v>-2.1946692359880449E-3</v>
      </c>
      <c r="AW51" s="118">
        <f t="shared" si="13"/>
        <v>0</v>
      </c>
      <c r="AX51" s="118"/>
      <c r="AY51" s="150">
        <f t="shared" si="14"/>
        <v>-2.1946692359880449E-3</v>
      </c>
      <c r="AZ51" s="116">
        <v>11079</v>
      </c>
      <c r="BA51" s="152">
        <f t="shared" si="15"/>
        <v>-24.314740465511548</v>
      </c>
      <c r="BB51" s="116">
        <v>7794.92</v>
      </c>
      <c r="BC51" s="201">
        <f t="shared" si="16"/>
        <v>7819.234740465512</v>
      </c>
      <c r="BD51" s="117">
        <f t="shared" si="17"/>
        <v>705.77080426622547</v>
      </c>
      <c r="BE51" s="106"/>
      <c r="BF51" s="116">
        <v>44.473999999999997</v>
      </c>
      <c r="BG51" s="116">
        <v>25</v>
      </c>
      <c r="BH51" s="82"/>
      <c r="BI51" s="151">
        <f t="shared" si="18"/>
        <v>280429.54499999998</v>
      </c>
      <c r="BJ51" s="204">
        <f t="shared" si="19"/>
        <v>280523.56432007259</v>
      </c>
      <c r="BK51" s="116">
        <f t="shared" si="20"/>
        <v>-94.019320072592819</v>
      </c>
      <c r="BL51" s="279"/>
      <c r="BM51" s="151">
        <v>280429.54499999998</v>
      </c>
      <c r="BN51" s="154">
        <f t="shared" si="21"/>
        <v>0</v>
      </c>
      <c r="BO51" s="155">
        <v>558.79378815896439</v>
      </c>
      <c r="BP51" s="155">
        <v>558.98113436752283</v>
      </c>
      <c r="BQ51" s="156">
        <v>12920</v>
      </c>
      <c r="BR51" s="230">
        <f t="shared" si="44"/>
        <v>248717.71523503956</v>
      </c>
    </row>
    <row r="52" spans="1:70" s="103" customFormat="1" x14ac:dyDescent="0.25">
      <c r="A52" s="120">
        <v>2008</v>
      </c>
      <c r="B52" s="111">
        <v>9</v>
      </c>
      <c r="C52" s="98"/>
      <c r="D52" s="99"/>
      <c r="E52" s="97"/>
      <c r="F52" s="98"/>
      <c r="G52" s="99"/>
      <c r="H52" s="100"/>
      <c r="I52" s="113">
        <f t="shared" si="0"/>
        <v>0</v>
      </c>
      <c r="J52" s="113">
        <f t="shared" si="1"/>
        <v>0</v>
      </c>
      <c r="K52" s="114">
        <f t="shared" si="2"/>
        <v>0</v>
      </c>
      <c r="L52" s="115">
        <v>232</v>
      </c>
      <c r="M52" s="115">
        <f t="shared" si="3"/>
        <v>0</v>
      </c>
      <c r="N52" s="116">
        <v>261643.70600000001</v>
      </c>
      <c r="O52" s="206">
        <v>261643.70600000001</v>
      </c>
      <c r="P52" s="117">
        <f t="shared" si="5"/>
        <v>1127774.5948275863</v>
      </c>
      <c r="Q52" s="102"/>
      <c r="R52" s="120">
        <v>2008</v>
      </c>
      <c r="S52" s="111">
        <v>9</v>
      </c>
      <c r="T52" s="148">
        <f t="shared" ref="T52:U52" si="81">+T64</f>
        <v>0</v>
      </c>
      <c r="U52" s="148">
        <f t="shared" si="81"/>
        <v>278.21093356333773</v>
      </c>
      <c r="V52" s="82"/>
      <c r="W52" s="149"/>
      <c r="X52" s="149">
        <v>0</v>
      </c>
      <c r="Y52" s="149">
        <v>318.90589510911758</v>
      </c>
      <c r="Z52" s="82"/>
      <c r="AA52" s="82"/>
      <c r="AB52" s="82"/>
      <c r="AC52" s="150">
        <f t="shared" si="6"/>
        <v>0</v>
      </c>
      <c r="AD52" s="150">
        <f t="shared" si="7"/>
        <v>0.19969044435925037</v>
      </c>
      <c r="AE52" s="150">
        <f t="shared" si="8"/>
        <v>0.19969044435925037</v>
      </c>
      <c r="AF52" s="116">
        <v>1550</v>
      </c>
      <c r="AG52" s="116">
        <f t="shared" si="9"/>
        <v>309.52018875683808</v>
      </c>
      <c r="AH52" s="116">
        <v>30635.097000000002</v>
      </c>
      <c r="AI52" s="204">
        <f t="shared" si="10"/>
        <v>30325.576811243165</v>
      </c>
      <c r="AJ52" s="117">
        <f t="shared" si="11"/>
        <v>19564.888265318172</v>
      </c>
      <c r="AK52" s="102"/>
      <c r="AL52" s="120">
        <v>2008</v>
      </c>
      <c r="AM52" s="111">
        <v>9</v>
      </c>
      <c r="AN52" s="148">
        <f t="shared" ref="AN52:AO52" si="82">+AN64</f>
        <v>278.21093356333773</v>
      </c>
      <c r="AO52" s="148">
        <f t="shared" si="82"/>
        <v>0</v>
      </c>
      <c r="AP52" s="99"/>
      <c r="AQ52" s="97"/>
      <c r="AR52" s="149">
        <v>294.55016644585379</v>
      </c>
      <c r="AS52" s="149">
        <v>0</v>
      </c>
      <c r="AT52" s="149"/>
      <c r="AU52" s="82"/>
      <c r="AV52" s="118">
        <f t="shared" si="12"/>
        <v>7.8646569574702761E-3</v>
      </c>
      <c r="AW52" s="118">
        <f t="shared" si="13"/>
        <v>0</v>
      </c>
      <c r="AX52" s="118"/>
      <c r="AY52" s="150">
        <f t="shared" si="14"/>
        <v>7.8646569574702761E-3</v>
      </c>
      <c r="AZ52" s="116">
        <v>10956</v>
      </c>
      <c r="BA52" s="152">
        <f t="shared" si="15"/>
        <v>86.165181626044344</v>
      </c>
      <c r="BB52" s="116">
        <v>8592.7540000000008</v>
      </c>
      <c r="BC52" s="201">
        <f t="shared" si="16"/>
        <v>8506.5888183739571</v>
      </c>
      <c r="BD52" s="117">
        <f t="shared" si="17"/>
        <v>776.43198415242398</v>
      </c>
      <c r="BE52" s="106"/>
      <c r="BF52" s="116">
        <v>44.290999999999997</v>
      </c>
      <c r="BG52" s="116">
        <v>25</v>
      </c>
      <c r="BH52" s="82"/>
      <c r="BI52" s="151">
        <f t="shared" si="18"/>
        <v>300915.848</v>
      </c>
      <c r="BJ52" s="204">
        <f t="shared" si="19"/>
        <v>300520.16262961715</v>
      </c>
      <c r="BK52" s="116">
        <f t="shared" si="20"/>
        <v>395.68537038288241</v>
      </c>
      <c r="BL52" s="279"/>
      <c r="BM52" s="151">
        <v>300915.848</v>
      </c>
      <c r="BN52" s="154">
        <f t="shared" si="21"/>
        <v>0</v>
      </c>
      <c r="BO52" s="155">
        <v>599.50441984217275</v>
      </c>
      <c r="BP52" s="155">
        <v>598.71610932284307</v>
      </c>
      <c r="BQ52" s="156">
        <v>12797</v>
      </c>
      <c r="BR52" s="230">
        <f t="shared" si="44"/>
        <v>253802.9098151181</v>
      </c>
    </row>
    <row r="53" spans="1:70" s="103" customFormat="1" x14ac:dyDescent="0.25">
      <c r="A53" s="120">
        <v>2008</v>
      </c>
      <c r="B53" s="111">
        <v>10</v>
      </c>
      <c r="C53" s="98"/>
      <c r="D53" s="99"/>
      <c r="E53" s="97"/>
      <c r="F53" s="98"/>
      <c r="G53" s="99"/>
      <c r="H53" s="100"/>
      <c r="I53" s="113">
        <f t="shared" si="0"/>
        <v>0</v>
      </c>
      <c r="J53" s="113">
        <f t="shared" si="1"/>
        <v>0</v>
      </c>
      <c r="K53" s="114">
        <f t="shared" si="2"/>
        <v>0</v>
      </c>
      <c r="L53" s="115">
        <v>234</v>
      </c>
      <c r="M53" s="115">
        <f t="shared" si="3"/>
        <v>0</v>
      </c>
      <c r="N53" s="116">
        <v>252781</v>
      </c>
      <c r="O53" s="206">
        <v>252781</v>
      </c>
      <c r="P53" s="117">
        <f t="shared" si="5"/>
        <v>1080260.6837606838</v>
      </c>
      <c r="Q53" s="102"/>
      <c r="R53" s="120">
        <v>2008</v>
      </c>
      <c r="S53" s="111">
        <v>10</v>
      </c>
      <c r="T53" s="148">
        <f t="shared" ref="T53:U53" si="83">+T65</f>
        <v>0</v>
      </c>
      <c r="U53" s="148">
        <f t="shared" si="83"/>
        <v>198.83661390818892</v>
      </c>
      <c r="V53" s="82"/>
      <c r="W53" s="149"/>
      <c r="X53" s="149">
        <v>0</v>
      </c>
      <c r="Y53" s="149">
        <v>182.06087900820035</v>
      </c>
      <c r="Z53" s="82"/>
      <c r="AA53" s="82"/>
      <c r="AB53" s="82"/>
      <c r="AC53" s="150">
        <f t="shared" si="6"/>
        <v>0</v>
      </c>
      <c r="AD53" s="150">
        <f t="shared" si="7"/>
        <v>-8.231864165452446E-2</v>
      </c>
      <c r="AE53" s="150">
        <f t="shared" si="8"/>
        <v>-8.231864165452446E-2</v>
      </c>
      <c r="AF53" s="116">
        <v>1530</v>
      </c>
      <c r="AG53" s="116">
        <f t="shared" si="9"/>
        <v>-125.94752173142243</v>
      </c>
      <c r="AH53" s="116">
        <v>27804.129000000001</v>
      </c>
      <c r="AI53" s="204">
        <f t="shared" si="10"/>
        <v>27930.076521731422</v>
      </c>
      <c r="AJ53" s="117">
        <f t="shared" si="11"/>
        <v>18254.951974987856</v>
      </c>
      <c r="AK53" s="102"/>
      <c r="AL53" s="120">
        <v>2008</v>
      </c>
      <c r="AM53" s="111">
        <v>10</v>
      </c>
      <c r="AN53" s="148">
        <f t="shared" ref="AN53:AO53" si="84">+AN65</f>
        <v>198.83661390818892</v>
      </c>
      <c r="AO53" s="148">
        <f t="shared" si="84"/>
        <v>3.8389772083761713</v>
      </c>
      <c r="AP53" s="99"/>
      <c r="AQ53" s="97"/>
      <c r="AR53" s="149">
        <v>173.3138637202282</v>
      </c>
      <c r="AS53" s="149">
        <v>14.741399401147934</v>
      </c>
      <c r="AT53" s="149"/>
      <c r="AU53" s="82"/>
      <c r="AV53" s="118">
        <f t="shared" si="12"/>
        <v>-1.2285012171796115E-2</v>
      </c>
      <c r="AW53" s="118">
        <f t="shared" si="13"/>
        <v>2.1074313494010288E-3</v>
      </c>
      <c r="AX53" s="118"/>
      <c r="AY53" s="150">
        <f t="shared" si="14"/>
        <v>-1.0177580822395086E-2</v>
      </c>
      <c r="AZ53" s="116">
        <v>10723</v>
      </c>
      <c r="BA53" s="152">
        <f t="shared" si="15"/>
        <v>-109.13419915854251</v>
      </c>
      <c r="BB53" s="116">
        <v>7495.527</v>
      </c>
      <c r="BC53" s="201">
        <f t="shared" si="16"/>
        <v>7604.6611991585423</v>
      </c>
      <c r="BD53" s="117">
        <f t="shared" si="17"/>
        <v>709.19156944498206</v>
      </c>
      <c r="BE53" s="106"/>
      <c r="BF53" s="116">
        <v>43.548999999999999</v>
      </c>
      <c r="BG53" s="116">
        <v>25</v>
      </c>
      <c r="BH53" s="82"/>
      <c r="BI53" s="151">
        <f t="shared" si="18"/>
        <v>288124.20500000002</v>
      </c>
      <c r="BJ53" s="204">
        <f t="shared" si="19"/>
        <v>288359.28672088997</v>
      </c>
      <c r="BK53" s="116">
        <f t="shared" si="20"/>
        <v>-235.08172088996494</v>
      </c>
      <c r="BL53" s="279"/>
      <c r="BM53" s="151">
        <v>288124.20499999996</v>
      </c>
      <c r="BN53" s="154">
        <f t="shared" si="21"/>
        <v>0</v>
      </c>
      <c r="BO53" s="155">
        <v>573.41459507115837</v>
      </c>
      <c r="BP53" s="155">
        <v>573.88244639171216</v>
      </c>
      <c r="BQ53" s="156">
        <v>12548</v>
      </c>
      <c r="BR53" s="230">
        <f t="shared" si="44"/>
        <v>257822.21524277679</v>
      </c>
    </row>
    <row r="54" spans="1:70" s="103" customFormat="1" x14ac:dyDescent="0.25">
      <c r="A54" s="120">
        <v>2008</v>
      </c>
      <c r="B54" s="111">
        <v>11</v>
      </c>
      <c r="C54" s="98"/>
      <c r="D54" s="99"/>
      <c r="E54" s="97"/>
      <c r="F54" s="98"/>
      <c r="G54" s="99"/>
      <c r="H54" s="100"/>
      <c r="I54" s="113">
        <f t="shared" si="0"/>
        <v>0</v>
      </c>
      <c r="J54" s="113">
        <f t="shared" si="1"/>
        <v>0</v>
      </c>
      <c r="K54" s="114">
        <f t="shared" si="2"/>
        <v>0</v>
      </c>
      <c r="L54" s="115">
        <v>229</v>
      </c>
      <c r="M54" s="115">
        <f t="shared" si="3"/>
        <v>0</v>
      </c>
      <c r="N54" s="116">
        <v>242471.94500000001</v>
      </c>
      <c r="O54" s="206">
        <v>242471.94500000001</v>
      </c>
      <c r="P54" s="117">
        <f t="shared" si="5"/>
        <v>1058829.4541484716</v>
      </c>
      <c r="Q54" s="102"/>
      <c r="R54" s="120">
        <v>2008</v>
      </c>
      <c r="S54" s="111">
        <v>11</v>
      </c>
      <c r="T54" s="148">
        <f t="shared" ref="T54:U54" si="85">+T66</f>
        <v>0</v>
      </c>
      <c r="U54" s="148">
        <f t="shared" si="85"/>
        <v>75.667245198869992</v>
      </c>
      <c r="V54" s="82"/>
      <c r="W54" s="149"/>
      <c r="X54" s="149">
        <v>0</v>
      </c>
      <c r="Y54" s="149">
        <v>53.240502772726046</v>
      </c>
      <c r="Z54" s="82"/>
      <c r="AA54" s="82"/>
      <c r="AB54" s="82"/>
      <c r="AC54" s="150">
        <f t="shared" si="6"/>
        <v>0</v>
      </c>
      <c r="AD54" s="150">
        <f t="shared" si="7"/>
        <v>-0.11004817280805509</v>
      </c>
      <c r="AE54" s="150">
        <f t="shared" si="8"/>
        <v>-0.11004817280805509</v>
      </c>
      <c r="AF54" s="116">
        <v>1512</v>
      </c>
      <c r="AG54" s="116">
        <f t="shared" si="9"/>
        <v>-166.39283728577931</v>
      </c>
      <c r="AH54" s="116">
        <v>26580.648000000001</v>
      </c>
      <c r="AI54" s="204">
        <f t="shared" si="10"/>
        <v>26747.040837285782</v>
      </c>
      <c r="AJ54" s="117">
        <f t="shared" si="11"/>
        <v>17689.841823601706</v>
      </c>
      <c r="AK54" s="102"/>
      <c r="AL54" s="120">
        <v>2008</v>
      </c>
      <c r="AM54" s="111">
        <v>11</v>
      </c>
      <c r="AN54" s="148">
        <f t="shared" ref="AN54:AO54" si="86">+AN66</f>
        <v>75.667245198869992</v>
      </c>
      <c r="AO54" s="148">
        <f t="shared" si="86"/>
        <v>28.935219572893278</v>
      </c>
      <c r="AP54" s="99"/>
      <c r="AQ54" s="97"/>
      <c r="AR54" s="149">
        <v>54.144529694587938</v>
      </c>
      <c r="AS54" s="149">
        <v>68.177479646345873</v>
      </c>
      <c r="AT54" s="149"/>
      <c r="AU54" s="82"/>
      <c r="AV54" s="118">
        <f t="shared" si="12"/>
        <v>-1.0359652466642591E-2</v>
      </c>
      <c r="AW54" s="118">
        <f t="shared" si="13"/>
        <v>7.5855041786009854E-3</v>
      </c>
      <c r="AX54" s="118"/>
      <c r="AY54" s="150">
        <f t="shared" si="14"/>
        <v>-2.7741482880416059E-3</v>
      </c>
      <c r="AZ54" s="116">
        <v>10448</v>
      </c>
      <c r="BA54" s="152">
        <f t="shared" si="15"/>
        <v>-28.984301313458698</v>
      </c>
      <c r="BB54" s="116">
        <v>6234.8109999999997</v>
      </c>
      <c r="BC54" s="201">
        <f t="shared" si="16"/>
        <v>6263.7953013134584</v>
      </c>
      <c r="BD54" s="117">
        <f t="shared" si="17"/>
        <v>599.52098978880736</v>
      </c>
      <c r="BE54" s="106"/>
      <c r="BF54" s="116">
        <v>43.201999999999998</v>
      </c>
      <c r="BG54" s="116">
        <v>25</v>
      </c>
      <c r="BH54" s="82"/>
      <c r="BI54" s="151">
        <f t="shared" si="18"/>
        <v>275330.60600000003</v>
      </c>
      <c r="BJ54" s="204">
        <f t="shared" si="19"/>
        <v>275525.98313859926</v>
      </c>
      <c r="BK54" s="116">
        <f t="shared" si="20"/>
        <v>-195.37713859923801</v>
      </c>
      <c r="BL54" s="279"/>
      <c r="BM54" s="151">
        <v>275330.60599999997</v>
      </c>
      <c r="BN54" s="154">
        <f t="shared" si="21"/>
        <v>0</v>
      </c>
      <c r="BO54" s="155">
        <v>548.2576504603818</v>
      </c>
      <c r="BP54" s="155">
        <v>548.64669914813317</v>
      </c>
      <c r="BQ54" s="156">
        <v>12249</v>
      </c>
      <c r="BR54" s="230">
        <f t="shared" si="44"/>
        <v>262161.48386934731</v>
      </c>
    </row>
    <row r="55" spans="1:70" s="103" customFormat="1" x14ac:dyDescent="0.25">
      <c r="A55" s="120">
        <v>2008</v>
      </c>
      <c r="B55" s="111">
        <v>12</v>
      </c>
      <c r="C55" s="98"/>
      <c r="D55" s="99"/>
      <c r="E55" s="97"/>
      <c r="F55" s="98"/>
      <c r="G55" s="99"/>
      <c r="H55" s="100"/>
      <c r="I55" s="113">
        <f t="shared" si="0"/>
        <v>0</v>
      </c>
      <c r="J55" s="113">
        <f t="shared" si="1"/>
        <v>0</v>
      </c>
      <c r="K55" s="114">
        <f t="shared" si="2"/>
        <v>0</v>
      </c>
      <c r="L55" s="115">
        <v>229</v>
      </c>
      <c r="M55" s="115">
        <f t="shared" si="3"/>
        <v>0</v>
      </c>
      <c r="N55" s="116">
        <v>256175.24900000001</v>
      </c>
      <c r="O55" s="206">
        <v>256175.24900000001</v>
      </c>
      <c r="P55" s="117">
        <f t="shared" si="5"/>
        <v>1118669.209606987</v>
      </c>
      <c r="Q55" s="102"/>
      <c r="R55" s="120">
        <v>2008</v>
      </c>
      <c r="S55" s="111">
        <v>12</v>
      </c>
      <c r="T55" s="148">
        <f t="shared" ref="T55:U55" si="87">+T67</f>
        <v>0</v>
      </c>
      <c r="U55" s="148">
        <f t="shared" si="87"/>
        <v>42.449672857488302</v>
      </c>
      <c r="V55" s="82"/>
      <c r="W55" s="149"/>
      <c r="X55" s="149">
        <v>0</v>
      </c>
      <c r="Y55" s="149">
        <v>36.448562002199012</v>
      </c>
      <c r="Z55" s="82"/>
      <c r="AA55" s="82"/>
      <c r="AB55" s="82"/>
      <c r="AC55" s="150">
        <f t="shared" si="6"/>
        <v>0</v>
      </c>
      <c r="AD55" s="150">
        <f t="shared" si="7"/>
        <v>-2.9447490495690429E-2</v>
      </c>
      <c r="AE55" s="150">
        <f t="shared" si="8"/>
        <v>-2.9447490495690429E-2</v>
      </c>
      <c r="AF55" s="116">
        <v>1505</v>
      </c>
      <c r="AG55" s="116">
        <f t="shared" si="9"/>
        <v>-44.318473196014097</v>
      </c>
      <c r="AH55" s="116">
        <v>27194.878000000001</v>
      </c>
      <c r="AI55" s="204">
        <f t="shared" si="10"/>
        <v>27239.196473196014</v>
      </c>
      <c r="AJ55" s="117">
        <f t="shared" si="11"/>
        <v>18099.133869233232</v>
      </c>
      <c r="AK55" s="102"/>
      <c r="AL55" s="120">
        <v>2008</v>
      </c>
      <c r="AM55" s="111">
        <v>12</v>
      </c>
      <c r="AN55" s="148">
        <f t="shared" ref="AN55:AO55" si="88">+AN67</f>
        <v>42.449672857488302</v>
      </c>
      <c r="AO55" s="148">
        <f t="shared" si="88"/>
        <v>82.304422731853208</v>
      </c>
      <c r="AP55" s="99"/>
      <c r="AQ55" s="97"/>
      <c r="AR55" s="149">
        <v>37.599492318092651</v>
      </c>
      <c r="AS55" s="149">
        <v>43.593529660307354</v>
      </c>
      <c r="AT55" s="149"/>
      <c r="AU55" s="82"/>
      <c r="AV55" s="118">
        <f t="shared" si="12"/>
        <v>-2.3345653004898628E-3</v>
      </c>
      <c r="AW55" s="118">
        <f t="shared" si="13"/>
        <v>-7.482791271500585E-3</v>
      </c>
      <c r="AX55" s="118"/>
      <c r="AY55" s="150">
        <f t="shared" si="14"/>
        <v>-9.8173565719904474E-3</v>
      </c>
      <c r="AZ55" s="116">
        <v>10111</v>
      </c>
      <c r="BA55" s="152">
        <f t="shared" si="15"/>
        <v>-99.263292299395417</v>
      </c>
      <c r="BB55" s="116">
        <v>5695.9960000000001</v>
      </c>
      <c r="BC55" s="201">
        <f t="shared" si="16"/>
        <v>5795.2592922993954</v>
      </c>
      <c r="BD55" s="117">
        <f t="shared" si="17"/>
        <v>573.16381092863173</v>
      </c>
      <c r="BE55" s="106"/>
      <c r="BF55" s="116">
        <v>42.771000000000001</v>
      </c>
      <c r="BG55" s="116">
        <v>25</v>
      </c>
      <c r="BH55" s="82"/>
      <c r="BI55" s="151">
        <f t="shared" si="18"/>
        <v>289108.89400000003</v>
      </c>
      <c r="BJ55" s="204">
        <f t="shared" si="19"/>
        <v>289252.47576549544</v>
      </c>
      <c r="BK55" s="116">
        <f t="shared" si="20"/>
        <v>-143.58176549540951</v>
      </c>
      <c r="BL55" s="279"/>
      <c r="BM55" s="151">
        <v>289108.89399999997</v>
      </c>
      <c r="BN55" s="154">
        <f t="shared" si="21"/>
        <v>0</v>
      </c>
      <c r="BO55" s="155">
        <v>576.24702318072195</v>
      </c>
      <c r="BP55" s="155">
        <v>576.53320795976845</v>
      </c>
      <c r="BQ55" s="156">
        <v>11902</v>
      </c>
      <c r="BR55" s="230">
        <f t="shared" si="44"/>
        <v>268223.61993426818</v>
      </c>
    </row>
    <row r="56" spans="1:70" s="103" customFormat="1" x14ac:dyDescent="0.25">
      <c r="A56" s="120">
        <v>2009</v>
      </c>
      <c r="B56" s="111">
        <v>1</v>
      </c>
      <c r="C56" s="98"/>
      <c r="D56" s="99"/>
      <c r="E56" s="97"/>
      <c r="F56" s="98"/>
      <c r="G56" s="99"/>
      <c r="H56" s="100"/>
      <c r="I56" s="113">
        <f t="shared" si="0"/>
        <v>0</v>
      </c>
      <c r="J56" s="113">
        <f t="shared" si="1"/>
        <v>0</v>
      </c>
      <c r="K56" s="114">
        <f t="shared" si="2"/>
        <v>0</v>
      </c>
      <c r="L56" s="115">
        <v>227</v>
      </c>
      <c r="M56" s="115">
        <f t="shared" si="3"/>
        <v>0</v>
      </c>
      <c r="N56" s="116">
        <v>257038.212</v>
      </c>
      <c r="O56" s="206">
        <v>257038.212</v>
      </c>
      <c r="P56" s="117">
        <f t="shared" si="5"/>
        <v>1132326.9251101322</v>
      </c>
      <c r="Q56" s="102"/>
      <c r="R56" s="120">
        <v>2009</v>
      </c>
      <c r="S56" s="111">
        <v>1</v>
      </c>
      <c r="T56" s="148">
        <f>+T68</f>
        <v>104.01238027997351</v>
      </c>
      <c r="U56" s="148">
        <f>+U68</f>
        <v>26.872581391315055</v>
      </c>
      <c r="V56" s="82"/>
      <c r="W56" s="149"/>
      <c r="X56" s="149">
        <v>108.69056919036775</v>
      </c>
      <c r="Y56" s="149">
        <v>24.483176423718522</v>
      </c>
      <c r="Z56" s="82"/>
      <c r="AA56" s="82"/>
      <c r="AB56" s="82"/>
      <c r="AC56" s="150">
        <f t="shared" si="6"/>
        <v>2.3200504745966671E-2</v>
      </c>
      <c r="AD56" s="150">
        <f t="shared" si="7"/>
        <v>-1.1724825914795159E-2</v>
      </c>
      <c r="AE56" s="150">
        <f t="shared" si="8"/>
        <v>1.1475678831171511E-2</v>
      </c>
      <c r="AF56" s="116">
        <v>1491</v>
      </c>
      <c r="AG56" s="116">
        <f t="shared" si="9"/>
        <v>17.110237137276723</v>
      </c>
      <c r="AH56" s="116">
        <v>27153.899000000001</v>
      </c>
      <c r="AI56" s="204">
        <f t="shared" si="10"/>
        <v>27136.788762862725</v>
      </c>
      <c r="AJ56" s="117">
        <f t="shared" si="11"/>
        <v>18200.394877842202</v>
      </c>
      <c r="AK56" s="102"/>
      <c r="AL56" s="120">
        <v>2009</v>
      </c>
      <c r="AM56" s="111">
        <v>1</v>
      </c>
      <c r="AN56" s="148">
        <f>+AN68</f>
        <v>26.872581391315055</v>
      </c>
      <c r="AO56" s="148">
        <f>+AO68</f>
        <v>123.83441885147447</v>
      </c>
      <c r="AP56" s="99"/>
      <c r="AQ56" s="97"/>
      <c r="AR56" s="149">
        <v>22.665730684856467</v>
      </c>
      <c r="AS56" s="149">
        <v>138.50980946815324</v>
      </c>
      <c r="AT56" s="149"/>
      <c r="AU56" s="82"/>
      <c r="AV56" s="118">
        <f t="shared" si="12"/>
        <v>-2.0249076511414223E-3</v>
      </c>
      <c r="AW56" s="118">
        <f t="shared" si="13"/>
        <v>2.8367437715629091E-3</v>
      </c>
      <c r="AX56" s="118"/>
      <c r="AY56" s="150">
        <f t="shared" si="14"/>
        <v>8.1183612042148683E-4</v>
      </c>
      <c r="AZ56" s="116">
        <v>9604</v>
      </c>
      <c r="BA56" s="152">
        <f t="shared" si="15"/>
        <v>7.7968741005279592</v>
      </c>
      <c r="BB56" s="116">
        <v>5608.4359999999997</v>
      </c>
      <c r="BC56" s="201">
        <f t="shared" si="16"/>
        <v>5600.6391258994718</v>
      </c>
      <c r="BD56" s="117">
        <f t="shared" si="17"/>
        <v>583.15692689498871</v>
      </c>
      <c r="BE56" s="106"/>
      <c r="BF56" s="116">
        <v>43.274999999999999</v>
      </c>
      <c r="BG56" s="116">
        <v>24</v>
      </c>
      <c r="BH56" s="82"/>
      <c r="BI56" s="151">
        <f t="shared" si="18"/>
        <v>289843.82199999999</v>
      </c>
      <c r="BJ56" s="204">
        <f t="shared" si="19"/>
        <v>289818.91488876217</v>
      </c>
      <c r="BK56" s="116">
        <f t="shared" si="20"/>
        <v>24.907111237804681</v>
      </c>
      <c r="BL56" s="279"/>
      <c r="BM56" s="151">
        <v>289843.82200000004</v>
      </c>
      <c r="BN56" s="154">
        <f t="shared" si="21"/>
        <v>0</v>
      </c>
      <c r="BO56" s="155">
        <v>578.23742453925558</v>
      </c>
      <c r="BP56" s="155">
        <v>578.18773493829906</v>
      </c>
      <c r="BQ56" s="156">
        <v>11378</v>
      </c>
      <c r="BR56" s="230">
        <f t="shared" si="44"/>
        <v>271345.67655324319</v>
      </c>
    </row>
    <row r="57" spans="1:70" s="103" customFormat="1" x14ac:dyDescent="0.25">
      <c r="A57" s="120">
        <v>2009</v>
      </c>
      <c r="B57" s="111">
        <v>2</v>
      </c>
      <c r="C57" s="98"/>
      <c r="D57" s="99"/>
      <c r="E57" s="97"/>
      <c r="F57" s="98"/>
      <c r="G57" s="99"/>
      <c r="H57" s="100"/>
      <c r="I57" s="113">
        <f t="shared" si="0"/>
        <v>0</v>
      </c>
      <c r="J57" s="113">
        <f t="shared" si="1"/>
        <v>0</v>
      </c>
      <c r="K57" s="114">
        <f t="shared" si="2"/>
        <v>0</v>
      </c>
      <c r="L57" s="115">
        <v>226</v>
      </c>
      <c r="M57" s="115">
        <f t="shared" si="3"/>
        <v>0</v>
      </c>
      <c r="N57" s="116">
        <v>240542.141</v>
      </c>
      <c r="O57" s="206">
        <v>240542.141</v>
      </c>
      <c r="P57" s="117">
        <f t="shared" si="5"/>
        <v>1064345.7566371681</v>
      </c>
      <c r="Q57" s="102"/>
      <c r="R57" s="120">
        <v>2009</v>
      </c>
      <c r="S57" s="111">
        <v>2</v>
      </c>
      <c r="T57" s="148">
        <f t="shared" ref="T57:U57" si="89">+T69</f>
        <v>0</v>
      </c>
      <c r="U57" s="148">
        <f t="shared" si="89"/>
        <v>34.723950066840629</v>
      </c>
      <c r="V57" s="82"/>
      <c r="W57" s="149"/>
      <c r="X57" s="149">
        <v>0</v>
      </c>
      <c r="Y57" s="149">
        <v>18.140086514143775</v>
      </c>
      <c r="Z57" s="82"/>
      <c r="AA57" s="82"/>
      <c r="AB57" s="82"/>
      <c r="AC57" s="150">
        <f t="shared" si="6"/>
        <v>0</v>
      </c>
      <c r="AD57" s="150">
        <f t="shared" si="7"/>
        <v>-8.1377127689524389E-2</v>
      </c>
      <c r="AE57" s="150">
        <f t="shared" si="8"/>
        <v>-8.1377127689524389E-2</v>
      </c>
      <c r="AF57" s="116">
        <v>1502</v>
      </c>
      <c r="AG57" s="116">
        <f t="shared" si="9"/>
        <v>-122.22844578966563</v>
      </c>
      <c r="AH57" s="116">
        <v>26067.315999999999</v>
      </c>
      <c r="AI57" s="204">
        <f t="shared" si="10"/>
        <v>26189.544445789663</v>
      </c>
      <c r="AJ57" s="117">
        <f t="shared" si="11"/>
        <v>17436.447700259429</v>
      </c>
      <c r="AK57" s="102"/>
      <c r="AL57" s="120">
        <v>2009</v>
      </c>
      <c r="AM57" s="111">
        <v>2</v>
      </c>
      <c r="AN57" s="148">
        <f t="shared" ref="AN57:AO57" si="90">+AN69</f>
        <v>34.723950066840629</v>
      </c>
      <c r="AO57" s="148">
        <f t="shared" si="90"/>
        <v>77.741832906544204</v>
      </c>
      <c r="AP57" s="99"/>
      <c r="AQ57" s="97"/>
      <c r="AR57" s="149">
        <v>19.407634307921253</v>
      </c>
      <c r="AS57" s="149">
        <v>107.60688768321428</v>
      </c>
      <c r="AT57" s="149"/>
      <c r="AU57" s="82"/>
      <c r="AV57" s="118">
        <f t="shared" si="12"/>
        <v>-7.3722903738702196E-3</v>
      </c>
      <c r="AW57" s="118">
        <f t="shared" si="13"/>
        <v>5.7728962954361951E-3</v>
      </c>
      <c r="AX57" s="118"/>
      <c r="AY57" s="150">
        <f t="shared" si="14"/>
        <v>-1.5993940784340245E-3</v>
      </c>
      <c r="AZ57" s="116">
        <v>9269</v>
      </c>
      <c r="BA57" s="152">
        <f t="shared" si="15"/>
        <v>-14.824783713004974</v>
      </c>
      <c r="BB57" s="116">
        <v>4646.9840000000004</v>
      </c>
      <c r="BC57" s="201">
        <f t="shared" si="16"/>
        <v>4661.8087837130051</v>
      </c>
      <c r="BD57" s="117">
        <f t="shared" si="17"/>
        <v>502.94624918685992</v>
      </c>
      <c r="BE57" s="106"/>
      <c r="BF57" s="116">
        <v>43.12</v>
      </c>
      <c r="BG57" s="116">
        <v>24</v>
      </c>
      <c r="BH57" s="82"/>
      <c r="BI57" s="151">
        <f t="shared" si="18"/>
        <v>271299.56099999999</v>
      </c>
      <c r="BJ57" s="204">
        <f t="shared" si="19"/>
        <v>271436.61422950268</v>
      </c>
      <c r="BK57" s="116">
        <f t="shared" si="20"/>
        <v>-137.0532295026706</v>
      </c>
      <c r="BL57" s="279"/>
      <c r="BM57" s="151">
        <v>271299.56100000005</v>
      </c>
      <c r="BN57" s="154">
        <f t="shared" si="21"/>
        <v>0</v>
      </c>
      <c r="BO57" s="155">
        <v>540.99021709436136</v>
      </c>
      <c r="BP57" s="155">
        <v>541.26351077795175</v>
      </c>
      <c r="BQ57" s="156">
        <v>11053</v>
      </c>
      <c r="BR57" s="230">
        <f t="shared" si="44"/>
        <v>274238.18242360273</v>
      </c>
    </row>
    <row r="58" spans="1:70" s="103" customFormat="1" x14ac:dyDescent="0.25">
      <c r="A58" s="120">
        <v>2009</v>
      </c>
      <c r="B58" s="111">
        <v>3</v>
      </c>
      <c r="C58" s="98"/>
      <c r="D58" s="99"/>
      <c r="E58" s="97"/>
      <c r="F58" s="98"/>
      <c r="G58" s="99"/>
      <c r="H58" s="100"/>
      <c r="I58" s="113">
        <f t="shared" si="0"/>
        <v>0</v>
      </c>
      <c r="J58" s="113">
        <f t="shared" si="1"/>
        <v>0</v>
      </c>
      <c r="K58" s="114">
        <f t="shared" si="2"/>
        <v>0</v>
      </c>
      <c r="L58" s="115">
        <v>225</v>
      </c>
      <c r="M58" s="115">
        <f t="shared" si="3"/>
        <v>0</v>
      </c>
      <c r="N58" s="116">
        <v>224142.973</v>
      </c>
      <c r="O58" s="206">
        <v>224142.973</v>
      </c>
      <c r="P58" s="117">
        <f t="shared" si="5"/>
        <v>996190.99111111113</v>
      </c>
      <c r="Q58" s="102"/>
      <c r="R58" s="120">
        <v>2009</v>
      </c>
      <c r="S58" s="111">
        <v>3</v>
      </c>
      <c r="T58" s="148">
        <f t="shared" ref="T58:U58" si="91">+T70</f>
        <v>0</v>
      </c>
      <c r="U58" s="148">
        <f t="shared" si="91"/>
        <v>67.088827391532973</v>
      </c>
      <c r="V58" s="82"/>
      <c r="W58" s="149"/>
      <c r="X58" s="149">
        <v>0</v>
      </c>
      <c r="Y58" s="149">
        <v>49.882568605072933</v>
      </c>
      <c r="Z58" s="82"/>
      <c r="AA58" s="82"/>
      <c r="AB58" s="82"/>
      <c r="AC58" s="150">
        <f t="shared" si="6"/>
        <v>0</v>
      </c>
      <c r="AD58" s="150">
        <f t="shared" si="7"/>
        <v>-8.4431225201262644E-2</v>
      </c>
      <c r="AE58" s="150">
        <f t="shared" si="8"/>
        <v>-8.4431225201262644E-2</v>
      </c>
      <c r="AF58" s="116">
        <v>1485</v>
      </c>
      <c r="AG58" s="116">
        <f t="shared" si="9"/>
        <v>-125.38036942387502</v>
      </c>
      <c r="AH58" s="116">
        <v>25477.791000000001</v>
      </c>
      <c r="AI58" s="204">
        <f t="shared" si="10"/>
        <v>25603.171369423875</v>
      </c>
      <c r="AJ58" s="117">
        <f t="shared" si="11"/>
        <v>17241.192841362878</v>
      </c>
      <c r="AK58" s="102"/>
      <c r="AL58" s="120">
        <v>2009</v>
      </c>
      <c r="AM58" s="111">
        <v>3</v>
      </c>
      <c r="AN58" s="148">
        <f t="shared" ref="AN58:AO58" si="92">+AN70</f>
        <v>67.088827391532973</v>
      </c>
      <c r="AO58" s="148">
        <f t="shared" si="92"/>
        <v>46.024503453365838</v>
      </c>
      <c r="AP58" s="99"/>
      <c r="AQ58" s="97"/>
      <c r="AR58" s="149">
        <v>58.110139740637223</v>
      </c>
      <c r="AS58" s="149">
        <v>40.56903486819602</v>
      </c>
      <c r="AT58" s="149"/>
      <c r="AU58" s="82"/>
      <c r="AV58" s="118">
        <f t="shared" si="12"/>
        <v>-4.3217633783854794E-3</v>
      </c>
      <c r="AW58" s="118">
        <f t="shared" si="13"/>
        <v>-1.0545386446033807E-3</v>
      </c>
      <c r="AX58" s="118"/>
      <c r="AY58" s="150">
        <f t="shared" si="14"/>
        <v>-5.3763020229888603E-3</v>
      </c>
      <c r="AZ58" s="116">
        <v>9017</v>
      </c>
      <c r="BA58" s="152">
        <f t="shared" si="15"/>
        <v>-48.478115341290554</v>
      </c>
      <c r="BB58" s="116">
        <v>4847.7389999999996</v>
      </c>
      <c r="BC58" s="201">
        <f t="shared" si="16"/>
        <v>4896.2171153412901</v>
      </c>
      <c r="BD58" s="117">
        <f t="shared" si="17"/>
        <v>542.99846016871356</v>
      </c>
      <c r="BE58" s="106"/>
      <c r="BF58" s="116">
        <v>42.832000000000001</v>
      </c>
      <c r="BG58" s="116">
        <v>24</v>
      </c>
      <c r="BH58" s="82"/>
      <c r="BI58" s="151">
        <f t="shared" si="18"/>
        <v>254511.33499999999</v>
      </c>
      <c r="BJ58" s="204">
        <f t="shared" si="19"/>
        <v>254685.19348476516</v>
      </c>
      <c r="BK58" s="116">
        <f t="shared" si="20"/>
        <v>-173.85848476516557</v>
      </c>
      <c r="BL58" s="279"/>
      <c r="BM58" s="151">
        <v>254511.33499999999</v>
      </c>
      <c r="BN58" s="154">
        <f t="shared" si="21"/>
        <v>0</v>
      </c>
      <c r="BO58" s="155">
        <v>507.91845527822511</v>
      </c>
      <c r="BP58" s="155">
        <v>508.26541795090509</v>
      </c>
      <c r="BQ58" s="156">
        <v>10780</v>
      </c>
      <c r="BR58" s="230">
        <f t="shared" si="44"/>
        <v>278272.84048739844</v>
      </c>
    </row>
    <row r="59" spans="1:70" s="103" customFormat="1" x14ac:dyDescent="0.25">
      <c r="A59" s="122">
        <v>2009</v>
      </c>
      <c r="B59" s="121">
        <v>4</v>
      </c>
      <c r="C59" s="98"/>
      <c r="D59" s="99"/>
      <c r="E59" s="97"/>
      <c r="F59" s="98"/>
      <c r="G59" s="99"/>
      <c r="H59" s="100"/>
      <c r="I59" s="113">
        <f t="shared" si="0"/>
        <v>0</v>
      </c>
      <c r="J59" s="113">
        <f t="shared" si="1"/>
        <v>0</v>
      </c>
      <c r="K59" s="114">
        <f t="shared" si="2"/>
        <v>0</v>
      </c>
      <c r="L59" s="115">
        <v>223</v>
      </c>
      <c r="M59" s="115">
        <f t="shared" si="3"/>
        <v>0</v>
      </c>
      <c r="N59" s="116">
        <v>233237.31899999999</v>
      </c>
      <c r="O59" s="206">
        <v>233237.31899999999</v>
      </c>
      <c r="P59" s="117">
        <f t="shared" si="5"/>
        <v>1045907.2600896861</v>
      </c>
      <c r="Q59" s="102"/>
      <c r="R59" s="122">
        <v>2009</v>
      </c>
      <c r="S59" s="121">
        <v>4</v>
      </c>
      <c r="T59" s="148">
        <f t="shared" ref="T59:U59" si="93">+T71</f>
        <v>0</v>
      </c>
      <c r="U59" s="148">
        <f t="shared" si="93"/>
        <v>117.42864691479581</v>
      </c>
      <c r="V59" s="82"/>
      <c r="W59" s="149"/>
      <c r="X59" s="149">
        <v>0</v>
      </c>
      <c r="Y59" s="149">
        <v>126.25523475594419</v>
      </c>
      <c r="Z59" s="82"/>
      <c r="AA59" s="82"/>
      <c r="AB59" s="82"/>
      <c r="AC59" s="150">
        <f t="shared" si="6"/>
        <v>0</v>
      </c>
      <c r="AD59" s="150">
        <f t="shared" si="7"/>
        <v>4.331212467646773E-2</v>
      </c>
      <c r="AE59" s="150">
        <f t="shared" si="8"/>
        <v>4.331212467646773E-2</v>
      </c>
      <c r="AF59" s="116">
        <v>1467</v>
      </c>
      <c r="AG59" s="116">
        <f t="shared" si="9"/>
        <v>63.538886900378159</v>
      </c>
      <c r="AH59" s="116">
        <v>26070.707999999999</v>
      </c>
      <c r="AI59" s="204">
        <f t="shared" si="10"/>
        <v>26007.169113099622</v>
      </c>
      <c r="AJ59" s="117">
        <f t="shared" si="11"/>
        <v>17728.131638104718</v>
      </c>
      <c r="AK59" s="102"/>
      <c r="AL59" s="122">
        <v>2009</v>
      </c>
      <c r="AM59" s="121">
        <v>4</v>
      </c>
      <c r="AN59" s="148">
        <f t="shared" ref="AN59:AO59" si="94">+AN71</f>
        <v>117.42864691479581</v>
      </c>
      <c r="AO59" s="148">
        <f t="shared" si="94"/>
        <v>10.764282951672801</v>
      </c>
      <c r="AP59" s="99"/>
      <c r="AQ59" s="97"/>
      <c r="AR59" s="149">
        <v>123.06823193915518</v>
      </c>
      <c r="AS59" s="149">
        <v>13.759058411834857</v>
      </c>
      <c r="AT59" s="149"/>
      <c r="AU59" s="82"/>
      <c r="AV59" s="118">
        <f t="shared" si="12"/>
        <v>2.7145339024167961E-3</v>
      </c>
      <c r="AW59" s="118">
        <f t="shared" si="13"/>
        <v>5.7888821195594049E-4</v>
      </c>
      <c r="AX59" s="118"/>
      <c r="AY59" s="150">
        <f t="shared" si="14"/>
        <v>3.2934221143727368E-3</v>
      </c>
      <c r="AZ59" s="116">
        <v>8693</v>
      </c>
      <c r="BA59" s="152">
        <f t="shared" si="15"/>
        <v>28.6297184402422</v>
      </c>
      <c r="BB59" s="116">
        <v>4865.3649999999998</v>
      </c>
      <c r="BC59" s="201">
        <f t="shared" si="16"/>
        <v>4836.7352815597578</v>
      </c>
      <c r="BD59" s="117">
        <f t="shared" si="17"/>
        <v>556.39425762794872</v>
      </c>
      <c r="BE59" s="106"/>
      <c r="BF59" s="116">
        <v>42.618000000000002</v>
      </c>
      <c r="BG59" s="116">
        <v>24</v>
      </c>
      <c r="BH59" s="82"/>
      <c r="BI59" s="151">
        <f t="shared" si="18"/>
        <v>264216.01</v>
      </c>
      <c r="BJ59" s="204">
        <f t="shared" si="19"/>
        <v>264123.84139465936</v>
      </c>
      <c r="BK59" s="116">
        <f t="shared" si="20"/>
        <v>92.16860534062036</v>
      </c>
      <c r="BL59" s="279"/>
      <c r="BM59" s="151">
        <v>264216.01</v>
      </c>
      <c r="BN59" s="154">
        <f t="shared" si="21"/>
        <v>0</v>
      </c>
      <c r="BO59" s="155">
        <v>527.66268780118583</v>
      </c>
      <c r="BP59" s="155">
        <v>527.47861896287088</v>
      </c>
      <c r="BQ59" s="156">
        <v>10435</v>
      </c>
      <c r="BR59" s="230">
        <f t="shared" si="44"/>
        <v>282254.95179084683</v>
      </c>
    </row>
    <row r="60" spans="1:70" s="103" customFormat="1" x14ac:dyDescent="0.25">
      <c r="A60" s="122">
        <v>2009</v>
      </c>
      <c r="B60" s="121">
        <v>5</v>
      </c>
      <c r="C60" s="98"/>
      <c r="D60" s="99"/>
      <c r="E60" s="97"/>
      <c r="F60" s="98"/>
      <c r="G60" s="99"/>
      <c r="H60" s="100"/>
      <c r="I60" s="113">
        <f t="shared" si="0"/>
        <v>0</v>
      </c>
      <c r="J60" s="113">
        <f t="shared" si="1"/>
        <v>0</v>
      </c>
      <c r="K60" s="114">
        <f t="shared" si="2"/>
        <v>0</v>
      </c>
      <c r="L60" s="115">
        <v>220</v>
      </c>
      <c r="M60" s="115">
        <f t="shared" si="3"/>
        <v>0</v>
      </c>
      <c r="N60" s="116">
        <v>249403.08300000001</v>
      </c>
      <c r="O60" s="206">
        <v>249403.08300000001</v>
      </c>
      <c r="P60" s="117">
        <f t="shared" si="5"/>
        <v>1133650.3772727274</v>
      </c>
      <c r="Q60" s="102"/>
      <c r="R60" s="122">
        <v>2009</v>
      </c>
      <c r="S60" s="121">
        <v>5</v>
      </c>
      <c r="T60" s="148">
        <f t="shared" ref="T60:U60" si="95">+T72</f>
        <v>0</v>
      </c>
      <c r="U60" s="148">
        <f t="shared" si="95"/>
        <v>205.87235315982971</v>
      </c>
      <c r="V60" s="82"/>
      <c r="W60" s="149"/>
      <c r="X60" s="149">
        <v>0</v>
      </c>
      <c r="Y60" s="149">
        <v>193.36367005912052</v>
      </c>
      <c r="Z60" s="82"/>
      <c r="AA60" s="82"/>
      <c r="AB60" s="82"/>
      <c r="AC60" s="150">
        <f t="shared" si="6"/>
        <v>0</v>
      </c>
      <c r="AD60" s="150">
        <f t="shared" si="7"/>
        <v>-6.1380190368768101E-2</v>
      </c>
      <c r="AE60" s="150">
        <f t="shared" si="8"/>
        <v>-6.1380190368768101E-2</v>
      </c>
      <c r="AF60" s="116">
        <v>1459</v>
      </c>
      <c r="AG60" s="116">
        <f t="shared" si="9"/>
        <v>-89.553697748032661</v>
      </c>
      <c r="AH60" s="116">
        <v>27865.03</v>
      </c>
      <c r="AI60" s="204">
        <f t="shared" si="10"/>
        <v>27954.583697748032</v>
      </c>
      <c r="AJ60" s="117">
        <f t="shared" si="11"/>
        <v>19160.098490574386</v>
      </c>
      <c r="AK60" s="102"/>
      <c r="AL60" s="122">
        <v>2009</v>
      </c>
      <c r="AM60" s="121">
        <v>5</v>
      </c>
      <c r="AN60" s="148">
        <f t="shared" ref="AN60:AO60" si="96">+AN72</f>
        <v>205.87235315982971</v>
      </c>
      <c r="AO60" s="148">
        <f t="shared" si="96"/>
        <v>1.2492833206498815</v>
      </c>
      <c r="AP60" s="99"/>
      <c r="AQ60" s="97"/>
      <c r="AR60" s="149">
        <v>205.55904412801459</v>
      </c>
      <c r="AS60" s="149">
        <v>0</v>
      </c>
      <c r="AT60" s="149"/>
      <c r="AU60" s="82"/>
      <c r="AV60" s="118">
        <f t="shared" si="12"/>
        <v>-1.5080683864539216E-4</v>
      </c>
      <c r="AW60" s="118">
        <f t="shared" si="13"/>
        <v>-2.4148567975719137E-4</v>
      </c>
      <c r="AX60" s="118"/>
      <c r="AY60" s="150">
        <f t="shared" si="14"/>
        <v>-3.9229251840258353E-4</v>
      </c>
      <c r="AZ60" s="116">
        <v>8514</v>
      </c>
      <c r="BA60" s="152">
        <f t="shared" si="15"/>
        <v>-3.339978501679596</v>
      </c>
      <c r="BB60" s="116">
        <v>5109.241</v>
      </c>
      <c r="BC60" s="201">
        <f t="shared" si="16"/>
        <v>5112.58097850168</v>
      </c>
      <c r="BD60" s="117">
        <f t="shared" si="17"/>
        <v>600.49107100090202</v>
      </c>
      <c r="BE60" s="106"/>
      <c r="BF60" s="116">
        <v>42.570999999999998</v>
      </c>
      <c r="BG60" s="116">
        <v>24</v>
      </c>
      <c r="BH60" s="82"/>
      <c r="BI60" s="151">
        <f t="shared" si="18"/>
        <v>282419.92499999999</v>
      </c>
      <c r="BJ60" s="204">
        <f t="shared" si="19"/>
        <v>282512.81867624971</v>
      </c>
      <c r="BK60" s="116">
        <f t="shared" si="20"/>
        <v>-92.893676249712257</v>
      </c>
      <c r="BL60" s="279"/>
      <c r="BM60" s="151">
        <v>282419.92499999999</v>
      </c>
      <c r="BN60" s="154">
        <f t="shared" si="21"/>
        <v>0</v>
      </c>
      <c r="BO60" s="155">
        <v>564.03328240615917</v>
      </c>
      <c r="BP60" s="155">
        <v>564.21880446211856</v>
      </c>
      <c r="BQ60" s="156">
        <v>10248</v>
      </c>
      <c r="BR60" s="230">
        <f t="shared" si="44"/>
        <v>288033.76512967446</v>
      </c>
    </row>
    <row r="61" spans="1:70" s="103" customFormat="1" x14ac:dyDescent="0.25">
      <c r="A61" s="122">
        <v>2009</v>
      </c>
      <c r="B61" s="121">
        <v>6</v>
      </c>
      <c r="C61" s="98"/>
      <c r="D61" s="99"/>
      <c r="E61" s="97"/>
      <c r="F61" s="98"/>
      <c r="G61" s="99"/>
      <c r="H61" s="100"/>
      <c r="I61" s="113">
        <f t="shared" si="0"/>
        <v>0</v>
      </c>
      <c r="J61" s="113">
        <f t="shared" si="1"/>
        <v>0</v>
      </c>
      <c r="K61" s="114">
        <f t="shared" si="2"/>
        <v>0</v>
      </c>
      <c r="L61" s="115">
        <v>219</v>
      </c>
      <c r="M61" s="115">
        <f t="shared" si="3"/>
        <v>0</v>
      </c>
      <c r="N61" s="116">
        <v>249778.465</v>
      </c>
      <c r="O61" s="206">
        <v>249778.465</v>
      </c>
      <c r="P61" s="117">
        <f t="shared" si="5"/>
        <v>1140540.9360730594</v>
      </c>
      <c r="Q61" s="102"/>
      <c r="R61" s="122">
        <v>2009</v>
      </c>
      <c r="S61" s="121">
        <v>6</v>
      </c>
      <c r="T61" s="148">
        <f t="shared" ref="T61:U61" si="97">+T73</f>
        <v>0</v>
      </c>
      <c r="U61" s="148">
        <f t="shared" si="97"/>
        <v>273.79728737823223</v>
      </c>
      <c r="V61" s="82"/>
      <c r="W61" s="149"/>
      <c r="X61" s="149">
        <v>0</v>
      </c>
      <c r="Y61" s="149">
        <v>290.69629221537059</v>
      </c>
      <c r="Z61" s="82"/>
      <c r="AA61" s="82"/>
      <c r="AB61" s="82"/>
      <c r="AC61" s="150">
        <f t="shared" si="6"/>
        <v>0</v>
      </c>
      <c r="AD61" s="150">
        <f t="shared" si="7"/>
        <v>8.2923528048086614E-2</v>
      </c>
      <c r="AE61" s="150">
        <f t="shared" si="8"/>
        <v>8.2923528048086614E-2</v>
      </c>
      <c r="AF61" s="116">
        <v>1454</v>
      </c>
      <c r="AG61" s="116">
        <f t="shared" si="9"/>
        <v>120.57080978191794</v>
      </c>
      <c r="AH61" s="116">
        <v>27644.516</v>
      </c>
      <c r="AI61" s="204">
        <f t="shared" si="10"/>
        <v>27523.945190218081</v>
      </c>
      <c r="AJ61" s="117">
        <f t="shared" si="11"/>
        <v>18929.810997398956</v>
      </c>
      <c r="AK61" s="102"/>
      <c r="AL61" s="122">
        <v>2009</v>
      </c>
      <c r="AM61" s="121">
        <v>6</v>
      </c>
      <c r="AN61" s="148">
        <f t="shared" ref="AN61:AO61" si="98">+AN73</f>
        <v>273.79728737823223</v>
      </c>
      <c r="AO61" s="148">
        <f t="shared" si="98"/>
        <v>0</v>
      </c>
      <c r="AP61" s="99"/>
      <c r="AQ61" s="97"/>
      <c r="AR61" s="149">
        <v>286.28501498299062</v>
      </c>
      <c r="AS61" s="149">
        <v>0</v>
      </c>
      <c r="AT61" s="149"/>
      <c r="AU61" s="82"/>
      <c r="AV61" s="118">
        <f t="shared" si="12"/>
        <v>6.010789765708585E-3</v>
      </c>
      <c r="AW61" s="118">
        <f t="shared" si="13"/>
        <v>0</v>
      </c>
      <c r="AX61" s="118"/>
      <c r="AY61" s="150">
        <f t="shared" si="14"/>
        <v>6.010789765708585E-3</v>
      </c>
      <c r="AZ61" s="116">
        <v>8254</v>
      </c>
      <c r="BA61" s="152">
        <f t="shared" si="15"/>
        <v>49.613058726158663</v>
      </c>
      <c r="BB61" s="116">
        <v>5776.6589999999997</v>
      </c>
      <c r="BC61" s="201">
        <f t="shared" si="16"/>
        <v>5727.045941273841</v>
      </c>
      <c r="BD61" s="117">
        <f t="shared" si="17"/>
        <v>693.85097422750675</v>
      </c>
      <c r="BE61" s="106"/>
      <c r="BF61" s="116">
        <v>42.491999999999997</v>
      </c>
      <c r="BG61" s="116">
        <v>23</v>
      </c>
      <c r="BH61" s="82"/>
      <c r="BI61" s="151">
        <f t="shared" si="18"/>
        <v>283242.13199999998</v>
      </c>
      <c r="BJ61" s="204">
        <f t="shared" si="19"/>
        <v>283071.9481314919</v>
      </c>
      <c r="BK61" s="116">
        <f t="shared" si="20"/>
        <v>170.18386850807661</v>
      </c>
      <c r="BL61" s="279"/>
      <c r="BM61" s="151">
        <v>283242.13199999998</v>
      </c>
      <c r="BN61" s="154">
        <f t="shared" si="21"/>
        <v>0</v>
      </c>
      <c r="BO61" s="155">
        <v>566.28266737041611</v>
      </c>
      <c r="BP61" s="155">
        <v>565.94242076119281</v>
      </c>
      <c r="BQ61" s="156">
        <v>9981</v>
      </c>
      <c r="BR61" s="230">
        <f t="shared" si="44"/>
        <v>291611.27205657354</v>
      </c>
    </row>
    <row r="62" spans="1:70" s="103" customFormat="1" x14ac:dyDescent="0.25">
      <c r="A62" s="122">
        <v>2009</v>
      </c>
      <c r="B62" s="121">
        <v>7</v>
      </c>
      <c r="C62" s="98"/>
      <c r="D62" s="99"/>
      <c r="E62" s="97"/>
      <c r="F62" s="98"/>
      <c r="G62" s="99"/>
      <c r="H62" s="100"/>
      <c r="I62" s="113">
        <f t="shared" si="0"/>
        <v>0</v>
      </c>
      <c r="J62" s="113">
        <f t="shared" si="1"/>
        <v>0</v>
      </c>
      <c r="K62" s="114">
        <f t="shared" si="2"/>
        <v>0</v>
      </c>
      <c r="L62" s="115">
        <v>219</v>
      </c>
      <c r="M62" s="115">
        <f t="shared" si="3"/>
        <v>0</v>
      </c>
      <c r="N62" s="116">
        <v>223347.47099999999</v>
      </c>
      <c r="O62" s="206">
        <v>223347.47099999999</v>
      </c>
      <c r="P62" s="117">
        <f t="shared" si="5"/>
        <v>1019851.4657534246</v>
      </c>
      <c r="Q62" s="102"/>
      <c r="R62" s="122">
        <v>2009</v>
      </c>
      <c r="S62" s="121">
        <v>7</v>
      </c>
      <c r="T62" s="148">
        <f t="shared" ref="T62:U62" si="99">+T74</f>
        <v>0</v>
      </c>
      <c r="U62" s="148">
        <f t="shared" si="99"/>
        <v>323.21495100202412</v>
      </c>
      <c r="V62" s="82"/>
      <c r="W62" s="149"/>
      <c r="X62" s="149">
        <v>0</v>
      </c>
      <c r="Y62" s="149">
        <v>318.41148260028547</v>
      </c>
      <c r="Z62" s="82"/>
      <c r="AA62" s="82"/>
      <c r="AB62" s="82"/>
      <c r="AC62" s="150">
        <f t="shared" si="6"/>
        <v>0</v>
      </c>
      <c r="AD62" s="150">
        <f t="shared" si="7"/>
        <v>-2.3570651087352654E-2</v>
      </c>
      <c r="AE62" s="150">
        <f t="shared" si="8"/>
        <v>-2.3570651087352654E-2</v>
      </c>
      <c r="AF62" s="116">
        <v>1455</v>
      </c>
      <c r="AG62" s="116">
        <f t="shared" si="9"/>
        <v>-34.295297332098109</v>
      </c>
      <c r="AH62" s="116">
        <v>28395.616999999998</v>
      </c>
      <c r="AI62" s="204">
        <f t="shared" si="10"/>
        <v>28429.912297332095</v>
      </c>
      <c r="AJ62" s="117">
        <f t="shared" si="11"/>
        <v>19539.45862359594</v>
      </c>
      <c r="AK62" s="102"/>
      <c r="AL62" s="122">
        <v>2009</v>
      </c>
      <c r="AM62" s="121">
        <v>7</v>
      </c>
      <c r="AN62" s="148">
        <f t="shared" ref="AN62:AO62" si="100">+AN74</f>
        <v>323.21495100202412</v>
      </c>
      <c r="AO62" s="148">
        <f t="shared" si="100"/>
        <v>0</v>
      </c>
      <c r="AP62" s="99"/>
      <c r="AQ62" s="97"/>
      <c r="AR62" s="149">
        <v>333.19100931503795</v>
      </c>
      <c r="AS62" s="149">
        <v>0</v>
      </c>
      <c r="AT62" s="149"/>
      <c r="AU62" s="82"/>
      <c r="AV62" s="118">
        <f t="shared" si="12"/>
        <v>4.8018335367218078E-3</v>
      </c>
      <c r="AW62" s="118">
        <f t="shared" si="13"/>
        <v>0</v>
      </c>
      <c r="AX62" s="118"/>
      <c r="AY62" s="150">
        <f t="shared" si="14"/>
        <v>4.8018335367218078E-3</v>
      </c>
      <c r="AZ62" s="116">
        <v>8132</v>
      </c>
      <c r="BA62" s="152">
        <f t="shared" si="15"/>
        <v>39.048510320621737</v>
      </c>
      <c r="BB62" s="116">
        <v>6205.8860000000004</v>
      </c>
      <c r="BC62" s="201">
        <f t="shared" si="16"/>
        <v>6166.8374896793785</v>
      </c>
      <c r="BD62" s="117">
        <f t="shared" si="17"/>
        <v>758.34204250853156</v>
      </c>
      <c r="BE62" s="106"/>
      <c r="BF62" s="116">
        <v>42.521999999999998</v>
      </c>
      <c r="BG62" s="116">
        <v>23</v>
      </c>
      <c r="BH62" s="82"/>
      <c r="BI62" s="151">
        <f t="shared" si="18"/>
        <v>257991.49599999998</v>
      </c>
      <c r="BJ62" s="204">
        <f t="shared" si="19"/>
        <v>257986.74278701146</v>
      </c>
      <c r="BK62" s="116">
        <f t="shared" si="20"/>
        <v>4.7532129885236287</v>
      </c>
      <c r="BL62" s="279"/>
      <c r="BM62" s="151">
        <v>257991.49599999998</v>
      </c>
      <c r="BN62" s="154">
        <f t="shared" si="21"/>
        <v>0</v>
      </c>
      <c r="BO62" s="155">
        <v>515.35220090609096</v>
      </c>
      <c r="BP62" s="155">
        <v>515.3427061017544</v>
      </c>
      <c r="BQ62" s="156">
        <v>9861</v>
      </c>
      <c r="BR62" s="230">
        <f t="shared" si="44"/>
        <v>294184.51843531791</v>
      </c>
    </row>
    <row r="63" spans="1:70" s="103" customFormat="1" x14ac:dyDescent="0.25">
      <c r="A63" s="122">
        <v>2009</v>
      </c>
      <c r="B63" s="121">
        <v>8</v>
      </c>
      <c r="C63" s="98"/>
      <c r="D63" s="99"/>
      <c r="E63" s="97"/>
      <c r="F63" s="98"/>
      <c r="G63" s="99"/>
      <c r="H63" s="100"/>
      <c r="I63" s="113">
        <f t="shared" si="0"/>
        <v>0</v>
      </c>
      <c r="J63" s="113">
        <f t="shared" si="1"/>
        <v>0</v>
      </c>
      <c r="K63" s="114">
        <f t="shared" si="2"/>
        <v>0</v>
      </c>
      <c r="L63" s="115">
        <v>220</v>
      </c>
      <c r="M63" s="115">
        <f t="shared" si="3"/>
        <v>0</v>
      </c>
      <c r="N63" s="116">
        <v>237773.06</v>
      </c>
      <c r="O63" s="206">
        <v>237773.06</v>
      </c>
      <c r="P63" s="117">
        <f t="shared" si="5"/>
        <v>1080786.6363636362</v>
      </c>
      <c r="Q63" s="102"/>
      <c r="R63" s="122">
        <v>2009</v>
      </c>
      <c r="S63" s="121">
        <v>8</v>
      </c>
      <c r="T63" s="148">
        <f t="shared" ref="T63:U63" si="101">+T75</f>
        <v>0</v>
      </c>
      <c r="U63" s="148">
        <f t="shared" si="101"/>
        <v>329.73144935858772</v>
      </c>
      <c r="V63" s="82"/>
      <c r="W63" s="149"/>
      <c r="X63" s="149">
        <v>0</v>
      </c>
      <c r="Y63" s="149">
        <v>356.05452345394741</v>
      </c>
      <c r="Z63" s="82"/>
      <c r="AA63" s="82"/>
      <c r="AB63" s="82"/>
      <c r="AC63" s="150">
        <f t="shared" si="6"/>
        <v>0</v>
      </c>
      <c r="AD63" s="150">
        <f t="shared" si="7"/>
        <v>0.12916749797368846</v>
      </c>
      <c r="AE63" s="150">
        <f t="shared" si="8"/>
        <v>0.12916749797368846</v>
      </c>
      <c r="AF63" s="116">
        <v>1434</v>
      </c>
      <c r="AG63" s="116">
        <f t="shared" si="9"/>
        <v>185.22619209426924</v>
      </c>
      <c r="AH63" s="116">
        <v>25715.365000000002</v>
      </c>
      <c r="AI63" s="204">
        <f t="shared" si="10"/>
        <v>25530.138807905732</v>
      </c>
      <c r="AJ63" s="117">
        <f t="shared" si="11"/>
        <v>17803.444078037468</v>
      </c>
      <c r="AK63" s="102"/>
      <c r="AL63" s="122">
        <v>2009</v>
      </c>
      <c r="AM63" s="121">
        <v>8</v>
      </c>
      <c r="AN63" s="148">
        <f t="shared" ref="AN63:AO63" si="102">+AN75</f>
        <v>329.73144935858772</v>
      </c>
      <c r="AO63" s="148">
        <f t="shared" si="102"/>
        <v>0</v>
      </c>
      <c r="AP63" s="99"/>
      <c r="AQ63" s="97"/>
      <c r="AR63" s="149">
        <v>358.89720244871319</v>
      </c>
      <c r="AS63" s="149">
        <v>0</v>
      </c>
      <c r="AT63" s="149"/>
      <c r="AU63" s="82"/>
      <c r="AV63" s="118">
        <f t="shared" si="12"/>
        <v>1.4038519715669398E-2</v>
      </c>
      <c r="AW63" s="118">
        <f t="shared" si="13"/>
        <v>0</v>
      </c>
      <c r="AX63" s="118"/>
      <c r="AY63" s="150">
        <f t="shared" si="14"/>
        <v>1.4038519715669398E-2</v>
      </c>
      <c r="AZ63" s="116">
        <v>7973</v>
      </c>
      <c r="BA63" s="152">
        <f t="shared" si="15"/>
        <v>111.92911769303211</v>
      </c>
      <c r="BB63" s="116">
        <v>5682.11</v>
      </c>
      <c r="BC63" s="201">
        <f t="shared" si="16"/>
        <v>5570.1808823069678</v>
      </c>
      <c r="BD63" s="117">
        <f t="shared" si="17"/>
        <v>698.63048818599873</v>
      </c>
      <c r="BE63" s="106"/>
      <c r="BF63" s="116">
        <v>42.578000000000003</v>
      </c>
      <c r="BG63" s="116">
        <v>23</v>
      </c>
      <c r="BH63" s="82"/>
      <c r="BI63" s="151">
        <f t="shared" si="18"/>
        <v>269213.11300000001</v>
      </c>
      <c r="BJ63" s="204">
        <f t="shared" si="19"/>
        <v>268915.9576902127</v>
      </c>
      <c r="BK63" s="116">
        <f t="shared" si="20"/>
        <v>297.15530978730135</v>
      </c>
      <c r="BL63" s="279"/>
      <c r="BM63" s="151">
        <v>269213.11300000001</v>
      </c>
      <c r="BN63" s="154">
        <f t="shared" si="21"/>
        <v>0</v>
      </c>
      <c r="BO63" s="155">
        <v>537.16603448310264</v>
      </c>
      <c r="BP63" s="155">
        <v>536.57311485298032</v>
      </c>
      <c r="BQ63" s="156">
        <v>9683</v>
      </c>
      <c r="BR63" s="230">
        <f t="shared" si="44"/>
        <v>300301.08922579908</v>
      </c>
    </row>
    <row r="64" spans="1:70" s="103" customFormat="1" x14ac:dyDescent="0.25">
      <c r="A64" s="122">
        <v>2009</v>
      </c>
      <c r="B64" s="121">
        <v>9</v>
      </c>
      <c r="C64" s="98"/>
      <c r="D64" s="99"/>
      <c r="E64" s="97"/>
      <c r="F64" s="98"/>
      <c r="G64" s="99"/>
      <c r="H64" s="100"/>
      <c r="I64" s="113">
        <f t="shared" si="0"/>
        <v>0</v>
      </c>
      <c r="J64" s="113">
        <f t="shared" si="1"/>
        <v>0</v>
      </c>
      <c r="K64" s="114">
        <f t="shared" si="2"/>
        <v>0</v>
      </c>
      <c r="L64" s="115">
        <v>218</v>
      </c>
      <c r="M64" s="115">
        <f t="shared" si="3"/>
        <v>0</v>
      </c>
      <c r="N64" s="116">
        <v>240462.74400000001</v>
      </c>
      <c r="O64" s="206">
        <v>240462.74400000001</v>
      </c>
      <c r="P64" s="117">
        <f t="shared" si="5"/>
        <v>1103040.1100917431</v>
      </c>
      <c r="Q64" s="102"/>
      <c r="R64" s="122">
        <v>2009</v>
      </c>
      <c r="S64" s="121">
        <v>9</v>
      </c>
      <c r="T64" s="148">
        <f t="shared" ref="T64:U64" si="103">+T76</f>
        <v>0</v>
      </c>
      <c r="U64" s="148">
        <f t="shared" si="103"/>
        <v>278.21093356333773</v>
      </c>
      <c r="V64" s="82"/>
      <c r="W64" s="149"/>
      <c r="X64" s="149">
        <v>0</v>
      </c>
      <c r="Y64" s="149">
        <v>310.26409597364955</v>
      </c>
      <c r="Z64" s="82"/>
      <c r="AA64" s="82"/>
      <c r="AB64" s="82"/>
      <c r="AC64" s="150">
        <f t="shared" si="6"/>
        <v>0</v>
      </c>
      <c r="AD64" s="150">
        <f t="shared" si="7"/>
        <v>0.15728507907874295</v>
      </c>
      <c r="AE64" s="150">
        <f t="shared" si="8"/>
        <v>0.15728507907874295</v>
      </c>
      <c r="AF64" s="116">
        <v>1419</v>
      </c>
      <c r="AG64" s="116">
        <f t="shared" si="9"/>
        <v>223.18752721273626</v>
      </c>
      <c r="AH64" s="116">
        <v>26738.715</v>
      </c>
      <c r="AI64" s="204">
        <f t="shared" si="10"/>
        <v>26515.527472787264</v>
      </c>
      <c r="AJ64" s="117">
        <f t="shared" si="11"/>
        <v>18686.065872295465</v>
      </c>
      <c r="AK64" s="102"/>
      <c r="AL64" s="122">
        <v>2009</v>
      </c>
      <c r="AM64" s="121">
        <v>9</v>
      </c>
      <c r="AN64" s="148">
        <f t="shared" ref="AN64:AO64" si="104">+AN76</f>
        <v>278.21093356333773</v>
      </c>
      <c r="AO64" s="148">
        <f t="shared" si="104"/>
        <v>0</v>
      </c>
      <c r="AP64" s="99"/>
      <c r="AQ64" s="97"/>
      <c r="AR64" s="149">
        <v>293.17953447835237</v>
      </c>
      <c r="AS64" s="149">
        <v>0</v>
      </c>
      <c r="AT64" s="149"/>
      <c r="AU64" s="82"/>
      <c r="AV64" s="118">
        <f t="shared" si="12"/>
        <v>7.2049227877666287E-3</v>
      </c>
      <c r="AW64" s="118">
        <f t="shared" si="13"/>
        <v>0</v>
      </c>
      <c r="AX64" s="118"/>
      <c r="AY64" s="150">
        <f t="shared" si="14"/>
        <v>7.2049227877666287E-3</v>
      </c>
      <c r="AZ64" s="116">
        <v>7855</v>
      </c>
      <c r="BA64" s="152">
        <f t="shared" si="15"/>
        <v>56.594668497906866</v>
      </c>
      <c r="BB64" s="116">
        <v>5612.9530000000004</v>
      </c>
      <c r="BC64" s="201">
        <f t="shared" si="16"/>
        <v>5556.3583315020933</v>
      </c>
      <c r="BD64" s="117">
        <f t="shared" si="17"/>
        <v>707.36579649931161</v>
      </c>
      <c r="BE64" s="106"/>
      <c r="BF64" s="116">
        <v>42.234000000000002</v>
      </c>
      <c r="BG64" s="116">
        <v>23</v>
      </c>
      <c r="BH64" s="82"/>
      <c r="BI64" s="151">
        <f t="shared" si="18"/>
        <v>272856.64600000001</v>
      </c>
      <c r="BJ64" s="204">
        <f t="shared" si="19"/>
        <v>272576.86380428937</v>
      </c>
      <c r="BK64" s="116">
        <f t="shared" si="20"/>
        <v>279.78219571064312</v>
      </c>
      <c r="BL64" s="279"/>
      <c r="BM64" s="151">
        <v>272856.64600000001</v>
      </c>
      <c r="BN64" s="154">
        <f t="shared" si="21"/>
        <v>0</v>
      </c>
      <c r="BO64" s="155">
        <v>544.55882728615336</v>
      </c>
      <c r="BP64" s="155">
        <v>544.00044666165604</v>
      </c>
      <c r="BQ64" s="156">
        <v>9548</v>
      </c>
      <c r="BR64" s="230">
        <f t="shared" si="44"/>
        <v>305239.61322585068</v>
      </c>
    </row>
    <row r="65" spans="1:70" s="103" customFormat="1" x14ac:dyDescent="0.25">
      <c r="A65" s="122">
        <v>2009</v>
      </c>
      <c r="B65" s="121">
        <v>10</v>
      </c>
      <c r="C65" s="98"/>
      <c r="D65" s="99"/>
      <c r="E65" s="97"/>
      <c r="F65" s="98"/>
      <c r="G65" s="99"/>
      <c r="H65" s="100"/>
      <c r="I65" s="113">
        <f t="shared" si="0"/>
        <v>0</v>
      </c>
      <c r="J65" s="113">
        <f t="shared" si="1"/>
        <v>0</v>
      </c>
      <c r="K65" s="114">
        <f t="shared" si="2"/>
        <v>0</v>
      </c>
      <c r="L65" s="115">
        <v>216</v>
      </c>
      <c r="M65" s="115">
        <f t="shared" si="3"/>
        <v>0</v>
      </c>
      <c r="N65" s="116">
        <v>228401.93700000001</v>
      </c>
      <c r="O65" s="206">
        <v>228401.93700000001</v>
      </c>
      <c r="P65" s="117">
        <f t="shared" si="5"/>
        <v>1057416.375</v>
      </c>
      <c r="Q65" s="102"/>
      <c r="R65" s="122">
        <v>2009</v>
      </c>
      <c r="S65" s="121">
        <v>10</v>
      </c>
      <c r="T65" s="148">
        <f t="shared" ref="T65:U65" si="105">+T77</f>
        <v>0</v>
      </c>
      <c r="U65" s="148">
        <f t="shared" si="105"/>
        <v>198.83661390818892</v>
      </c>
      <c r="V65" s="82"/>
      <c r="W65" s="149"/>
      <c r="X65" s="149">
        <v>0</v>
      </c>
      <c r="Y65" s="149">
        <v>253.98000492254022</v>
      </c>
      <c r="Z65" s="82"/>
      <c r="AA65" s="82"/>
      <c r="AB65" s="82"/>
      <c r="AC65" s="150">
        <f t="shared" si="6"/>
        <v>0</v>
      </c>
      <c r="AD65" s="150">
        <f t="shared" si="7"/>
        <v>0.27058898293205613</v>
      </c>
      <c r="AE65" s="150">
        <f t="shared" si="8"/>
        <v>0.27058898293205613</v>
      </c>
      <c r="AF65" s="116">
        <v>1405</v>
      </c>
      <c r="AG65" s="116">
        <f t="shared" si="9"/>
        <v>380.17752101953886</v>
      </c>
      <c r="AH65" s="116">
        <v>26218.047999999999</v>
      </c>
      <c r="AI65" s="204">
        <f t="shared" si="10"/>
        <v>25837.870478980461</v>
      </c>
      <c r="AJ65" s="117">
        <f t="shared" si="11"/>
        <v>18389.943401409582</v>
      </c>
      <c r="AK65" s="102"/>
      <c r="AL65" s="122">
        <v>2009</v>
      </c>
      <c r="AM65" s="121">
        <v>10</v>
      </c>
      <c r="AN65" s="148">
        <f t="shared" ref="AN65:AO65" si="106">+AN77</f>
        <v>198.83661390818892</v>
      </c>
      <c r="AO65" s="148">
        <f t="shared" si="106"/>
        <v>3.8389772083761713</v>
      </c>
      <c r="AP65" s="99"/>
      <c r="AQ65" s="97"/>
      <c r="AR65" s="149">
        <v>264.36692505127553</v>
      </c>
      <c r="AS65" s="149">
        <v>7.8255867955241341</v>
      </c>
      <c r="AT65" s="149"/>
      <c r="AU65" s="82"/>
      <c r="AV65" s="118">
        <f t="shared" si="12"/>
        <v>3.1542081636411951E-2</v>
      </c>
      <c r="AW65" s="118">
        <f t="shared" si="13"/>
        <v>7.7060912458044926E-4</v>
      </c>
      <c r="AX65" s="118"/>
      <c r="AY65" s="150">
        <f t="shared" si="14"/>
        <v>3.2312690760992399E-2</v>
      </c>
      <c r="AZ65" s="116">
        <v>7778</v>
      </c>
      <c r="BA65" s="152">
        <f t="shared" si="15"/>
        <v>251.32810873899888</v>
      </c>
      <c r="BB65" s="116">
        <v>5453.6450000000004</v>
      </c>
      <c r="BC65" s="201">
        <f t="shared" si="16"/>
        <v>5202.3168912610017</v>
      </c>
      <c r="BD65" s="117">
        <f t="shared" si="17"/>
        <v>668.85020458485485</v>
      </c>
      <c r="BE65" s="106"/>
      <c r="BF65" s="116">
        <v>41.87</v>
      </c>
      <c r="BG65" s="116">
        <v>22</v>
      </c>
      <c r="BH65" s="82"/>
      <c r="BI65" s="151">
        <f t="shared" si="18"/>
        <v>260115.5</v>
      </c>
      <c r="BJ65" s="204">
        <f t="shared" si="19"/>
        <v>259483.99437024147</v>
      </c>
      <c r="BK65" s="116">
        <f t="shared" si="20"/>
        <v>631.50562975853768</v>
      </c>
      <c r="BL65" s="279"/>
      <c r="BM65" s="151">
        <v>260115.5</v>
      </c>
      <c r="BN65" s="154">
        <f t="shared" si="21"/>
        <v>0</v>
      </c>
      <c r="BO65" s="155">
        <v>518.80532297247157</v>
      </c>
      <c r="BP65" s="155">
        <v>517.54577295639876</v>
      </c>
      <c r="BQ65" s="156">
        <v>9455</v>
      </c>
      <c r="BR65" s="230">
        <f t="shared" si="44"/>
        <v>309961.01996741304</v>
      </c>
    </row>
    <row r="66" spans="1:70" s="103" customFormat="1" x14ac:dyDescent="0.25">
      <c r="A66" s="122">
        <v>2009</v>
      </c>
      <c r="B66" s="121">
        <v>11</v>
      </c>
      <c r="C66" s="98"/>
      <c r="D66" s="99"/>
      <c r="E66" s="97"/>
      <c r="F66" s="98"/>
      <c r="G66" s="99"/>
      <c r="H66" s="100"/>
      <c r="I66" s="113">
        <f t="shared" si="0"/>
        <v>0</v>
      </c>
      <c r="J66" s="113">
        <f t="shared" si="1"/>
        <v>0</v>
      </c>
      <c r="K66" s="114">
        <f t="shared" si="2"/>
        <v>0</v>
      </c>
      <c r="L66" s="115">
        <v>216</v>
      </c>
      <c r="M66" s="115">
        <f t="shared" si="3"/>
        <v>0</v>
      </c>
      <c r="N66" s="116">
        <v>219796.30300000001</v>
      </c>
      <c r="O66" s="206">
        <v>219796.30300000001</v>
      </c>
      <c r="P66" s="117">
        <f t="shared" si="5"/>
        <v>1017575.4768518519</v>
      </c>
      <c r="Q66" s="102"/>
      <c r="R66" s="122">
        <v>2009</v>
      </c>
      <c r="S66" s="121">
        <v>11</v>
      </c>
      <c r="T66" s="148">
        <f t="shared" ref="T66:U66" si="107">+T78</f>
        <v>0</v>
      </c>
      <c r="U66" s="148">
        <f t="shared" si="107"/>
        <v>75.667245198869992</v>
      </c>
      <c r="V66" s="82"/>
      <c r="W66" s="149"/>
      <c r="X66" s="149">
        <v>0</v>
      </c>
      <c r="Y66" s="149">
        <v>124.51115722310387</v>
      </c>
      <c r="Z66" s="82"/>
      <c r="AA66" s="82"/>
      <c r="AB66" s="82"/>
      <c r="AC66" s="150">
        <f t="shared" si="6"/>
        <v>0</v>
      </c>
      <c r="AD66" s="150">
        <f t="shared" si="7"/>
        <v>0.2396773980334396</v>
      </c>
      <c r="AE66" s="150">
        <f t="shared" si="8"/>
        <v>0.2396773980334396</v>
      </c>
      <c r="AF66" s="116">
        <v>1392</v>
      </c>
      <c r="AG66" s="116">
        <f t="shared" si="9"/>
        <v>333.6309380625479</v>
      </c>
      <c r="AH66" s="116">
        <v>25481.881000000001</v>
      </c>
      <c r="AI66" s="204">
        <f t="shared" si="10"/>
        <v>25148.250061937455</v>
      </c>
      <c r="AJ66" s="117">
        <f t="shared" si="11"/>
        <v>18066.271596219438</v>
      </c>
      <c r="AK66" s="102"/>
      <c r="AL66" s="122">
        <v>2009</v>
      </c>
      <c r="AM66" s="121">
        <v>11</v>
      </c>
      <c r="AN66" s="148">
        <f t="shared" ref="AN66:AO66" si="108">+AN78</f>
        <v>75.667245198869992</v>
      </c>
      <c r="AO66" s="148">
        <f t="shared" si="108"/>
        <v>28.935219572893278</v>
      </c>
      <c r="AP66" s="99"/>
      <c r="AQ66" s="97"/>
      <c r="AR66" s="149">
        <v>100.30513597769693</v>
      </c>
      <c r="AS66" s="149">
        <v>28.648789547641371</v>
      </c>
      <c r="AT66" s="149"/>
      <c r="AU66" s="82"/>
      <c r="AV66" s="118">
        <f t="shared" si="12"/>
        <v>1.1859097702098233E-2</v>
      </c>
      <c r="AW66" s="118">
        <f t="shared" si="13"/>
        <v>-5.5366743642142214E-5</v>
      </c>
      <c r="AX66" s="118"/>
      <c r="AY66" s="150">
        <f t="shared" si="14"/>
        <v>1.1803730958456091E-2</v>
      </c>
      <c r="AZ66" s="116">
        <v>7703</v>
      </c>
      <c r="BA66" s="152">
        <f t="shared" si="15"/>
        <v>90.924139572987272</v>
      </c>
      <c r="BB66" s="116">
        <v>4780.2209999999995</v>
      </c>
      <c r="BC66" s="201">
        <f t="shared" si="16"/>
        <v>4689.2968604270127</v>
      </c>
      <c r="BD66" s="117">
        <f t="shared" si="17"/>
        <v>608.76241210268893</v>
      </c>
      <c r="BE66" s="106"/>
      <c r="BF66" s="116">
        <v>41.8</v>
      </c>
      <c r="BG66" s="116">
        <v>22</v>
      </c>
      <c r="BH66" s="82"/>
      <c r="BI66" s="151">
        <f t="shared" si="18"/>
        <v>250100.20500000002</v>
      </c>
      <c r="BJ66" s="204">
        <f t="shared" si="19"/>
        <v>249675.64992236448</v>
      </c>
      <c r="BK66" s="116">
        <f t="shared" si="20"/>
        <v>424.55507763553516</v>
      </c>
      <c r="BL66" s="279"/>
      <c r="BM66" s="151">
        <v>250100.20499999999</v>
      </c>
      <c r="BN66" s="154">
        <f t="shared" si="21"/>
        <v>0</v>
      </c>
      <c r="BO66" s="155">
        <v>498.69932503165478</v>
      </c>
      <c r="BP66" s="155">
        <v>497.85276302801464</v>
      </c>
      <c r="BQ66" s="156">
        <v>9367</v>
      </c>
      <c r="BR66" s="230">
        <f t="shared" si="44"/>
        <v>314675.21631921933</v>
      </c>
    </row>
    <row r="67" spans="1:70" s="103" customFormat="1" x14ac:dyDescent="0.25">
      <c r="A67" s="122">
        <v>2009</v>
      </c>
      <c r="B67" s="121">
        <v>12</v>
      </c>
      <c r="C67" s="98"/>
      <c r="D67" s="99"/>
      <c r="E67" s="97"/>
      <c r="F67" s="98"/>
      <c r="G67" s="99"/>
      <c r="H67" s="100"/>
      <c r="I67" s="113">
        <f t="shared" si="0"/>
        <v>0</v>
      </c>
      <c r="J67" s="113">
        <f t="shared" si="1"/>
        <v>0</v>
      </c>
      <c r="K67" s="114">
        <f t="shared" si="2"/>
        <v>0</v>
      </c>
      <c r="L67" s="115">
        <v>217</v>
      </c>
      <c r="M67" s="115">
        <f t="shared" si="3"/>
        <v>0</v>
      </c>
      <c r="N67" s="116">
        <v>258170.508</v>
      </c>
      <c r="O67" s="206">
        <v>258170.508</v>
      </c>
      <c r="P67" s="117">
        <f t="shared" si="5"/>
        <v>1189725.8433179723</v>
      </c>
      <c r="Q67" s="102"/>
      <c r="R67" s="122">
        <v>2009</v>
      </c>
      <c r="S67" s="121">
        <v>12</v>
      </c>
      <c r="T67" s="148">
        <f t="shared" ref="T67:U67" si="109">+T79</f>
        <v>0</v>
      </c>
      <c r="U67" s="148">
        <f t="shared" si="109"/>
        <v>42.449672857488302</v>
      </c>
      <c r="V67" s="82"/>
      <c r="W67" s="149"/>
      <c r="X67" s="149">
        <v>0</v>
      </c>
      <c r="Y67" s="149">
        <v>64.378981964781048</v>
      </c>
      <c r="Z67" s="82"/>
      <c r="AA67" s="82"/>
      <c r="AB67" s="82"/>
      <c r="AC67" s="150">
        <f t="shared" si="6"/>
        <v>0</v>
      </c>
      <c r="AD67" s="150">
        <f t="shared" si="7"/>
        <v>0.10760726423590303</v>
      </c>
      <c r="AE67" s="150">
        <f t="shared" si="8"/>
        <v>0.10760726423590303</v>
      </c>
      <c r="AF67" s="116">
        <v>1379</v>
      </c>
      <c r="AG67" s="116">
        <f t="shared" si="9"/>
        <v>148.39041738131027</v>
      </c>
      <c r="AH67" s="116">
        <v>26126.129000000001</v>
      </c>
      <c r="AI67" s="204">
        <f t="shared" si="10"/>
        <v>25977.738582618691</v>
      </c>
      <c r="AJ67" s="117">
        <f t="shared" si="11"/>
        <v>18838.099044683608</v>
      </c>
      <c r="AK67" s="102"/>
      <c r="AL67" s="122">
        <v>2009</v>
      </c>
      <c r="AM67" s="121">
        <v>12</v>
      </c>
      <c r="AN67" s="148">
        <f t="shared" ref="AN67:AO67" si="110">+AN79</f>
        <v>42.449672857488302</v>
      </c>
      <c r="AO67" s="148">
        <f t="shared" si="110"/>
        <v>82.304422731853208</v>
      </c>
      <c r="AP67" s="99"/>
      <c r="AQ67" s="97"/>
      <c r="AR67" s="149">
        <v>63.292661005303621</v>
      </c>
      <c r="AS67" s="149">
        <v>62.87413039743565</v>
      </c>
      <c r="AT67" s="149"/>
      <c r="AU67" s="82"/>
      <c r="AV67" s="118">
        <f t="shared" si="12"/>
        <v>1.0032475387910866E-2</v>
      </c>
      <c r="AW67" s="118">
        <f t="shared" si="13"/>
        <v>-3.7558632815308081E-3</v>
      </c>
      <c r="AX67" s="118"/>
      <c r="AY67" s="150">
        <f t="shared" si="14"/>
        <v>6.2766121063800575E-3</v>
      </c>
      <c r="AZ67" s="116">
        <v>7561</v>
      </c>
      <c r="BA67" s="152">
        <f t="shared" si="15"/>
        <v>47.457464136339617</v>
      </c>
      <c r="BB67" s="116">
        <v>4707.3639999999996</v>
      </c>
      <c r="BC67" s="201">
        <f t="shared" si="16"/>
        <v>4659.9065358636599</v>
      </c>
      <c r="BD67" s="117">
        <f t="shared" si="17"/>
        <v>616.30823116831903</v>
      </c>
      <c r="BE67" s="106"/>
      <c r="BF67" s="116">
        <v>41.856999999999999</v>
      </c>
      <c r="BG67" s="116">
        <v>22</v>
      </c>
      <c r="BH67" s="82"/>
      <c r="BI67" s="151">
        <f t="shared" si="18"/>
        <v>289045.85800000001</v>
      </c>
      <c r="BJ67" s="204">
        <f t="shared" si="19"/>
        <v>288850.01011848234</v>
      </c>
      <c r="BK67" s="116">
        <f t="shared" si="20"/>
        <v>195.84788151764988</v>
      </c>
      <c r="BL67" s="279"/>
      <c r="BM67" s="151">
        <v>289045.85799999995</v>
      </c>
      <c r="BN67" s="154">
        <f t="shared" si="21"/>
        <v>0</v>
      </c>
      <c r="BO67" s="155">
        <v>576.38331585181527</v>
      </c>
      <c r="BP67" s="155">
        <v>575.9927776440278</v>
      </c>
      <c r="BQ67" s="156">
        <v>9214</v>
      </c>
      <c r="BR67" s="230">
        <f t="shared" si="44"/>
        <v>321625.60096837586</v>
      </c>
    </row>
    <row r="68" spans="1:70" s="82" customFormat="1" ht="11.4" x14ac:dyDescent="0.2">
      <c r="A68" s="120">
        <v>2010</v>
      </c>
      <c r="B68" s="111">
        <v>1</v>
      </c>
      <c r="C68" s="110"/>
      <c r="D68" s="112"/>
      <c r="E68" s="111"/>
      <c r="F68" s="110"/>
      <c r="G68" s="112"/>
      <c r="H68" s="121"/>
      <c r="I68" s="113">
        <f t="shared" ref="I68:I131" si="111">+$B$7*(F68-C68)</f>
        <v>0</v>
      </c>
      <c r="J68" s="113">
        <f t="shared" ref="J68:J131" si="112">+$B$8*(G68-D68)</f>
        <v>0</v>
      </c>
      <c r="K68" s="114">
        <f t="shared" ref="K68:K131" si="113">SUM(I68:J68)</f>
        <v>0</v>
      </c>
      <c r="L68" s="115">
        <v>219</v>
      </c>
      <c r="M68" s="115">
        <f>+L68*K68</f>
        <v>0</v>
      </c>
      <c r="N68" s="116">
        <v>236892.51800000001</v>
      </c>
      <c r="O68" s="206">
        <v>236892.51800000001</v>
      </c>
      <c r="P68" s="117">
        <f t="shared" ref="P68:P115" si="114">+O68/L68*1000</f>
        <v>1081700.9954337899</v>
      </c>
      <c r="Q68" s="111"/>
      <c r="R68" s="120">
        <v>2010</v>
      </c>
      <c r="S68" s="111">
        <v>1</v>
      </c>
      <c r="T68" s="148">
        <v>104.01238027997351</v>
      </c>
      <c r="U68" s="149">
        <v>26.872581391315055</v>
      </c>
      <c r="W68" s="149"/>
      <c r="X68" s="149">
        <v>244.20806310179955</v>
      </c>
      <c r="Y68" s="149">
        <v>18.124593485966685</v>
      </c>
      <c r="AC68" s="150">
        <f>+$S$6*(X68-T68)</f>
        <v>0.6952713255005577</v>
      </c>
      <c r="AD68" s="150">
        <f>+$S$7*(Y68-U68)</f>
        <v>-4.2926434273766259E-2</v>
      </c>
      <c r="AE68" s="150">
        <f t="shared" ref="AE68:AE131" si="115">SUM(AC68:AD68)</f>
        <v>0.6523448912267914</v>
      </c>
      <c r="AF68" s="116">
        <v>1386</v>
      </c>
      <c r="AG68" s="116">
        <f>+AE68*AF68</f>
        <v>904.15001924033288</v>
      </c>
      <c r="AH68" s="116">
        <v>25729.899000000001</v>
      </c>
      <c r="AI68" s="204">
        <f t="shared" ref="AI68:AI131" si="116">+AH68-AG68</f>
        <v>24825.748980759668</v>
      </c>
      <c r="AJ68" s="117">
        <f t="shared" ref="AJ68:AJ131" si="117">+AI68/AF68*1000</f>
        <v>17911.7958014139</v>
      </c>
      <c r="AK68" s="118"/>
      <c r="AL68" s="120">
        <v>2010</v>
      </c>
      <c r="AM68" s="111">
        <v>1</v>
      </c>
      <c r="AN68" s="149">
        <v>26.872581391315055</v>
      </c>
      <c r="AO68" s="149">
        <v>123.83441885147447</v>
      </c>
      <c r="AP68" s="149"/>
      <c r="AR68" s="149">
        <v>19.03365586925597</v>
      </c>
      <c r="AS68" s="149">
        <v>259.56212875041621</v>
      </c>
      <c r="AT68" s="149"/>
      <c r="AV68" s="118">
        <f>+$AM$6*(AR68-AN68)</f>
        <v>-3.7731551162431209E-3</v>
      </c>
      <c r="AW68" s="118">
        <f>+$AM$7*(AS68-AO68)</f>
        <v>2.6236080915402336E-2</v>
      </c>
      <c r="AX68" s="118"/>
      <c r="AY68" s="150">
        <f t="shared" ref="AY68:AY131" si="118">SUM(AV68:AX68)</f>
        <v>2.2462925799159216E-2</v>
      </c>
      <c r="AZ68" s="116">
        <v>7383</v>
      </c>
      <c r="BA68" s="152">
        <f>+AZ68*AY68</f>
        <v>165.8437811751925</v>
      </c>
      <c r="BB68" s="116">
        <v>4960.1260000000002</v>
      </c>
      <c r="BC68" s="201">
        <f t="shared" ref="BC68:BC131" si="119">+BB68-BA68</f>
        <v>4794.2822188248074</v>
      </c>
      <c r="BD68" s="117">
        <f t="shared" ref="BD68:BD131" si="120">+BC68/AZ68*1000</f>
        <v>649.36776633141108</v>
      </c>
      <c r="BF68" s="116">
        <v>40.924999999999997</v>
      </c>
      <c r="BG68" s="116">
        <v>22</v>
      </c>
      <c r="BI68" s="151">
        <f t="shared" ref="BI68:BI131" si="121">+BF68+BB68+AH68+N68</f>
        <v>267623.46799999999</v>
      </c>
      <c r="BJ68" s="204">
        <f t="shared" ref="BJ68:BJ131" si="122">+BF68+BC68+AI68+O68</f>
        <v>266553.47419958451</v>
      </c>
      <c r="BK68" s="116">
        <f t="shared" ref="BK68:BK131" si="123">+BA68+AG68+M68</f>
        <v>1069.9938004155254</v>
      </c>
      <c r="BL68" s="279"/>
      <c r="BM68" s="151">
        <v>267623.46800000005</v>
      </c>
      <c r="BN68" s="154">
        <f t="shared" ref="BN68:BN131" si="124">+BM68-BI68</f>
        <v>0</v>
      </c>
      <c r="BO68" s="155">
        <v>533.62897295400342</v>
      </c>
      <c r="BP68" s="155">
        <v>531.49545418208891</v>
      </c>
      <c r="BQ68" s="156">
        <v>9041</v>
      </c>
      <c r="BR68" s="230">
        <f t="shared" si="44"/>
        <v>325606.97508727229</v>
      </c>
    </row>
    <row r="69" spans="1:70" s="82" customFormat="1" ht="11.4" x14ac:dyDescent="0.2">
      <c r="A69" s="120">
        <v>2010</v>
      </c>
      <c r="B69" s="111">
        <v>2</v>
      </c>
      <c r="C69" s="110"/>
      <c r="D69" s="112"/>
      <c r="E69" s="111"/>
      <c r="F69" s="110"/>
      <c r="G69" s="112"/>
      <c r="H69" s="121"/>
      <c r="I69" s="113">
        <f t="shared" si="111"/>
        <v>0</v>
      </c>
      <c r="J69" s="113">
        <f t="shared" si="112"/>
        <v>0</v>
      </c>
      <c r="K69" s="114">
        <f t="shared" si="113"/>
        <v>0</v>
      </c>
      <c r="L69" s="115">
        <v>218</v>
      </c>
      <c r="M69" s="115">
        <f t="shared" ref="M69:M132" si="125">+L69*K69</f>
        <v>0</v>
      </c>
      <c r="N69" s="116">
        <v>230895.62299999999</v>
      </c>
      <c r="O69" s="206">
        <v>230895.62299999999</v>
      </c>
      <c r="P69" s="117">
        <f t="shared" si="114"/>
        <v>1059154.2339449541</v>
      </c>
      <c r="Q69" s="111"/>
      <c r="R69" s="120">
        <v>2010</v>
      </c>
      <c r="S69" s="111">
        <v>2</v>
      </c>
      <c r="T69" s="148">
        <v>0</v>
      </c>
      <c r="U69" s="149">
        <v>34.723950066840629</v>
      </c>
      <c r="W69" s="149"/>
      <c r="X69" s="149">
        <v>0</v>
      </c>
      <c r="Y69" s="149">
        <v>10.091272154204862</v>
      </c>
      <c r="AC69" s="150">
        <f t="shared" ref="AC69:AC132" si="126">+$S$6*(X69-T69)</f>
        <v>0</v>
      </c>
      <c r="AD69" s="150">
        <f t="shared" ref="AD69:AD132" si="127">+$S$7*(Y69-U69)</f>
        <v>-0.1208727127705722</v>
      </c>
      <c r="AE69" s="150">
        <f t="shared" si="115"/>
        <v>-0.1208727127705722</v>
      </c>
      <c r="AF69" s="116">
        <v>1371</v>
      </c>
      <c r="AG69" s="116">
        <f t="shared" ref="AG69:AG132" si="128">+AE69*AF69</f>
        <v>-165.71648920845448</v>
      </c>
      <c r="AH69" s="116">
        <v>23487.169000000002</v>
      </c>
      <c r="AI69" s="204">
        <f t="shared" si="116"/>
        <v>23652.885489208456</v>
      </c>
      <c r="AJ69" s="117">
        <f t="shared" si="117"/>
        <v>17252.287008904783</v>
      </c>
      <c r="AK69" s="118"/>
      <c r="AL69" s="120">
        <v>2010</v>
      </c>
      <c r="AM69" s="111">
        <v>2</v>
      </c>
      <c r="AN69" s="149">
        <v>34.723950066840629</v>
      </c>
      <c r="AO69" s="149">
        <v>77.741832906544204</v>
      </c>
      <c r="AP69" s="149"/>
      <c r="AR69" s="149">
        <v>7.1720930852976759</v>
      </c>
      <c r="AS69" s="149">
        <v>192.31292374538</v>
      </c>
      <c r="AT69" s="149"/>
      <c r="AV69" s="118">
        <f t="shared" ref="AV69:AV132" si="129">+$AM$6*(AR69-AN69)</f>
        <v>-1.3261693817522147E-2</v>
      </c>
      <c r="AW69" s="118">
        <f t="shared" ref="AW69:AW132" si="130">+$AM$7*(AS69-AO69)</f>
        <v>2.2146519764104887E-2</v>
      </c>
      <c r="AX69" s="118"/>
      <c r="AY69" s="150">
        <f t="shared" si="118"/>
        <v>8.88482594658274E-3</v>
      </c>
      <c r="AZ69" s="116">
        <v>7353</v>
      </c>
      <c r="BA69" s="152">
        <f t="shared" ref="BA69:BA132" si="131">+AZ69*AY69</f>
        <v>65.330125185222883</v>
      </c>
      <c r="BB69" s="116">
        <v>4120.491</v>
      </c>
      <c r="BC69" s="201">
        <f t="shared" si="119"/>
        <v>4055.1608748147769</v>
      </c>
      <c r="BD69" s="117">
        <f t="shared" si="120"/>
        <v>551.49746699507375</v>
      </c>
      <c r="BF69" s="116">
        <v>36.728999999999999</v>
      </c>
      <c r="BG69" s="116">
        <v>21</v>
      </c>
      <c r="BI69" s="151">
        <f t="shared" si="121"/>
        <v>258540.01199999999</v>
      </c>
      <c r="BJ69" s="204">
        <f t="shared" si="122"/>
        <v>258640.39836402322</v>
      </c>
      <c r="BK69" s="116">
        <f t="shared" si="123"/>
        <v>-100.38636402323159</v>
      </c>
      <c r="BL69" s="279"/>
      <c r="BM69" s="151">
        <v>258540.01199999999</v>
      </c>
      <c r="BN69" s="154">
        <f t="shared" si="124"/>
        <v>0</v>
      </c>
      <c r="BO69" s="155">
        <v>515.66812467464081</v>
      </c>
      <c r="BP69" s="155">
        <v>515.86834918796978</v>
      </c>
      <c r="BQ69" s="156">
        <v>8993</v>
      </c>
      <c r="BR69" s="230">
        <f t="shared" si="44"/>
        <v>330042.3881731687</v>
      </c>
    </row>
    <row r="70" spans="1:70" s="82" customFormat="1" ht="11.4" x14ac:dyDescent="0.2">
      <c r="A70" s="120">
        <v>2010</v>
      </c>
      <c r="B70" s="111">
        <v>3</v>
      </c>
      <c r="C70" s="110"/>
      <c r="D70" s="112"/>
      <c r="E70" s="111"/>
      <c r="F70" s="110"/>
      <c r="G70" s="112"/>
      <c r="H70" s="121"/>
      <c r="I70" s="113">
        <f t="shared" si="111"/>
        <v>0</v>
      </c>
      <c r="J70" s="113">
        <f t="shared" si="112"/>
        <v>0</v>
      </c>
      <c r="K70" s="114">
        <f t="shared" si="113"/>
        <v>0</v>
      </c>
      <c r="L70" s="115">
        <v>216</v>
      </c>
      <c r="M70" s="115">
        <f t="shared" si="125"/>
        <v>0</v>
      </c>
      <c r="N70" s="116">
        <v>208344.239</v>
      </c>
      <c r="O70" s="206">
        <v>208344.239</v>
      </c>
      <c r="P70" s="117">
        <f t="shared" si="114"/>
        <v>964556.66203703708</v>
      </c>
      <c r="Q70" s="111"/>
      <c r="R70" s="120">
        <v>2010</v>
      </c>
      <c r="S70" s="111">
        <v>3</v>
      </c>
      <c r="T70" s="148">
        <v>0</v>
      </c>
      <c r="U70" s="149">
        <v>67.088827391532973</v>
      </c>
      <c r="W70" s="149"/>
      <c r="X70" s="149">
        <v>0</v>
      </c>
      <c r="Y70" s="149">
        <v>14.192357639291513</v>
      </c>
      <c r="AC70" s="150">
        <f t="shared" si="126"/>
        <v>0</v>
      </c>
      <c r="AD70" s="150">
        <f t="shared" si="127"/>
        <v>-0.25956332549861177</v>
      </c>
      <c r="AE70" s="150">
        <f t="shared" si="115"/>
        <v>-0.25956332549861177</v>
      </c>
      <c r="AF70" s="116">
        <v>1367</v>
      </c>
      <c r="AG70" s="116">
        <f t="shared" si="128"/>
        <v>-354.82306595660231</v>
      </c>
      <c r="AH70" s="116">
        <v>22976.537</v>
      </c>
      <c r="AI70" s="204">
        <f t="shared" si="116"/>
        <v>23331.360065956604</v>
      </c>
      <c r="AJ70" s="117">
        <f t="shared" si="117"/>
        <v>17067.564057027506</v>
      </c>
      <c r="AK70" s="118"/>
      <c r="AL70" s="120">
        <v>2010</v>
      </c>
      <c r="AM70" s="111">
        <v>3</v>
      </c>
      <c r="AN70" s="149">
        <v>67.088827391532973</v>
      </c>
      <c r="AO70" s="149">
        <v>46.024503453365838</v>
      </c>
      <c r="AP70" s="149"/>
      <c r="AR70" s="149">
        <v>15.393895535335714</v>
      </c>
      <c r="AS70" s="149">
        <v>125.1051210316618</v>
      </c>
      <c r="AT70" s="149"/>
      <c r="AV70" s="118">
        <f t="shared" si="129"/>
        <v>-2.4882618933954961E-2</v>
      </c>
      <c r="AW70" s="118">
        <f t="shared" si="130"/>
        <v>1.5286233615589341E-2</v>
      </c>
      <c r="AX70" s="118"/>
      <c r="AY70" s="150">
        <f t="shared" si="118"/>
        <v>-9.5963853183656193E-3</v>
      </c>
      <c r="AZ70" s="116">
        <v>7302</v>
      </c>
      <c r="BA70" s="152">
        <f t="shared" si="131"/>
        <v>-70.072805594705756</v>
      </c>
      <c r="BB70" s="116">
        <v>3951.127</v>
      </c>
      <c r="BC70" s="201">
        <f t="shared" si="119"/>
        <v>4021.1998055947056</v>
      </c>
      <c r="BD70" s="117">
        <f t="shared" si="120"/>
        <v>550.69841216032671</v>
      </c>
      <c r="BF70" s="116">
        <v>40.704000000000001</v>
      </c>
      <c r="BG70" s="116">
        <v>20</v>
      </c>
      <c r="BI70" s="151">
        <f t="shared" si="121"/>
        <v>235312.60700000002</v>
      </c>
      <c r="BJ70" s="204">
        <f t="shared" si="122"/>
        <v>235737.50287155132</v>
      </c>
      <c r="BK70" s="116">
        <f t="shared" si="123"/>
        <v>-424.89587155130806</v>
      </c>
      <c r="BL70" s="279"/>
      <c r="BM70" s="151">
        <v>235312.60699999996</v>
      </c>
      <c r="BN70" s="154">
        <f t="shared" si="124"/>
        <v>0</v>
      </c>
      <c r="BO70" s="155">
        <v>468.63632145175876</v>
      </c>
      <c r="BP70" s="155">
        <v>469.48252192007385</v>
      </c>
      <c r="BQ70" s="156">
        <v>8936</v>
      </c>
      <c r="BR70" s="230">
        <f t="shared" si="44"/>
        <v>333364.27064674668</v>
      </c>
    </row>
    <row r="71" spans="1:70" s="82" customFormat="1" ht="11.4" x14ac:dyDescent="0.2">
      <c r="A71" s="120">
        <v>2010</v>
      </c>
      <c r="B71" s="111">
        <v>4</v>
      </c>
      <c r="C71" s="110"/>
      <c r="D71" s="112"/>
      <c r="E71" s="111"/>
      <c r="F71" s="110"/>
      <c r="G71" s="112"/>
      <c r="H71" s="121"/>
      <c r="I71" s="113">
        <f t="shared" si="111"/>
        <v>0</v>
      </c>
      <c r="J71" s="113">
        <f t="shared" si="112"/>
        <v>0</v>
      </c>
      <c r="K71" s="114">
        <f t="shared" si="113"/>
        <v>0</v>
      </c>
      <c r="L71" s="115">
        <v>214</v>
      </c>
      <c r="M71" s="115">
        <f t="shared" si="125"/>
        <v>0</v>
      </c>
      <c r="N71" s="116">
        <v>232563.927</v>
      </c>
      <c r="O71" s="206">
        <v>232563.927</v>
      </c>
      <c r="P71" s="117">
        <f t="shared" si="114"/>
        <v>1086747.3224299066</v>
      </c>
      <c r="Q71" s="111"/>
      <c r="R71" s="120">
        <v>2010</v>
      </c>
      <c r="S71" s="111">
        <v>4</v>
      </c>
      <c r="T71" s="148">
        <v>0</v>
      </c>
      <c r="U71" s="149">
        <v>117.42864691479581</v>
      </c>
      <c r="W71" s="149"/>
      <c r="X71" s="149">
        <v>0</v>
      </c>
      <c r="Y71" s="149">
        <v>81.765451730198578</v>
      </c>
      <c r="AC71" s="150">
        <f t="shared" si="126"/>
        <v>0</v>
      </c>
      <c r="AD71" s="150">
        <f t="shared" si="127"/>
        <v>-0.17499953368112775</v>
      </c>
      <c r="AE71" s="150">
        <f t="shared" si="115"/>
        <v>-0.17499953368112775</v>
      </c>
      <c r="AF71" s="116">
        <v>1364</v>
      </c>
      <c r="AG71" s="116">
        <f t="shared" si="128"/>
        <v>-238.69936394105824</v>
      </c>
      <c r="AH71" s="116">
        <v>23894.243999999999</v>
      </c>
      <c r="AI71" s="204">
        <f t="shared" si="116"/>
        <v>24132.943363941056</v>
      </c>
      <c r="AJ71" s="117">
        <f t="shared" si="117"/>
        <v>17692.773727229516</v>
      </c>
      <c r="AK71" s="118"/>
      <c r="AL71" s="120">
        <v>2010</v>
      </c>
      <c r="AM71" s="111">
        <v>4</v>
      </c>
      <c r="AN71" s="149">
        <v>117.42864691479581</v>
      </c>
      <c r="AO71" s="149">
        <v>10.764282951672801</v>
      </c>
      <c r="AP71" s="149"/>
      <c r="AR71" s="149">
        <v>89.075753220245673</v>
      </c>
      <c r="AS71" s="149">
        <v>3.5553068886397061</v>
      </c>
      <c r="AT71" s="149"/>
      <c r="AV71" s="118">
        <f t="shared" si="129"/>
        <v>-1.3647261426689544E-2</v>
      </c>
      <c r="AW71" s="118">
        <f t="shared" si="130"/>
        <v>-1.3934905366616633E-3</v>
      </c>
      <c r="AX71" s="118"/>
      <c r="AY71" s="150">
        <f t="shared" si="118"/>
        <v>-1.5040751963351208E-2</v>
      </c>
      <c r="AZ71" s="116">
        <v>7314</v>
      </c>
      <c r="BA71" s="152">
        <f t="shared" si="131"/>
        <v>-110.00805985995073</v>
      </c>
      <c r="BB71" s="116">
        <v>4072.163</v>
      </c>
      <c r="BC71" s="201">
        <f t="shared" si="119"/>
        <v>4182.1710598599511</v>
      </c>
      <c r="BD71" s="117">
        <f t="shared" si="120"/>
        <v>571.8035356658396</v>
      </c>
      <c r="BF71" s="116">
        <v>40.78</v>
      </c>
      <c r="BG71" s="116">
        <v>20</v>
      </c>
      <c r="BI71" s="151">
        <f t="shared" si="121"/>
        <v>260571.114</v>
      </c>
      <c r="BJ71" s="204">
        <f t="shared" si="122"/>
        <v>260919.82142380101</v>
      </c>
      <c r="BK71" s="116">
        <f t="shared" si="123"/>
        <v>-348.70742380100899</v>
      </c>
      <c r="BL71" s="279"/>
      <c r="BM71" s="151">
        <v>260571.114</v>
      </c>
      <c r="BN71" s="154">
        <f t="shared" si="124"/>
        <v>0</v>
      </c>
      <c r="BO71" s="155">
        <v>518.70431770677817</v>
      </c>
      <c r="BP71" s="155">
        <v>519.39847003842146</v>
      </c>
      <c r="BQ71" s="156">
        <v>8946</v>
      </c>
      <c r="BR71" s="230">
        <f t="shared" si="44"/>
        <v>337406.99185429583</v>
      </c>
    </row>
    <row r="72" spans="1:70" s="82" customFormat="1" ht="11.4" x14ac:dyDescent="0.2">
      <c r="A72" s="120">
        <v>2010</v>
      </c>
      <c r="B72" s="111">
        <v>5</v>
      </c>
      <c r="C72" s="110"/>
      <c r="D72" s="112"/>
      <c r="E72" s="111"/>
      <c r="F72" s="110"/>
      <c r="G72" s="112"/>
      <c r="H72" s="121"/>
      <c r="I72" s="113">
        <f t="shared" si="111"/>
        <v>0</v>
      </c>
      <c r="J72" s="113">
        <f t="shared" si="112"/>
        <v>0</v>
      </c>
      <c r="K72" s="114">
        <f t="shared" si="113"/>
        <v>0</v>
      </c>
      <c r="L72" s="115">
        <v>212</v>
      </c>
      <c r="M72" s="115">
        <f t="shared" si="125"/>
        <v>0</v>
      </c>
      <c r="N72" s="116">
        <v>235616.6</v>
      </c>
      <c r="O72" s="206">
        <v>235616.6</v>
      </c>
      <c r="P72" s="117">
        <f t="shared" si="114"/>
        <v>1111399.0566037737</v>
      </c>
      <c r="Q72" s="111"/>
      <c r="R72" s="120">
        <v>2010</v>
      </c>
      <c r="S72" s="111">
        <v>5</v>
      </c>
      <c r="T72" s="148">
        <v>0</v>
      </c>
      <c r="U72" s="149">
        <v>205.87235315982971</v>
      </c>
      <c r="W72" s="149"/>
      <c r="X72" s="149">
        <v>0</v>
      </c>
      <c r="Y72" s="149">
        <v>235.20518287858062</v>
      </c>
      <c r="AC72" s="150">
        <f t="shared" si="126"/>
        <v>0</v>
      </c>
      <c r="AD72" s="150">
        <f t="shared" si="127"/>
        <v>0.14393638864266298</v>
      </c>
      <c r="AE72" s="150">
        <f t="shared" si="115"/>
        <v>0.14393638864266298</v>
      </c>
      <c r="AF72" s="116">
        <v>1356</v>
      </c>
      <c r="AG72" s="116">
        <f t="shared" si="128"/>
        <v>195.177742999451</v>
      </c>
      <c r="AH72" s="116">
        <v>25139.405999999999</v>
      </c>
      <c r="AI72" s="204">
        <f t="shared" si="116"/>
        <v>24944.228257000548</v>
      </c>
      <c r="AJ72" s="117">
        <f t="shared" si="117"/>
        <v>18395.44856710955</v>
      </c>
      <c r="AK72" s="118"/>
      <c r="AL72" s="120">
        <v>2010</v>
      </c>
      <c r="AM72" s="111">
        <v>5</v>
      </c>
      <c r="AN72" s="149">
        <v>205.87235315982971</v>
      </c>
      <c r="AO72" s="149">
        <v>1.2492833206498815</v>
      </c>
      <c r="AP72" s="149"/>
      <c r="AR72" s="149">
        <v>255.19546441188365</v>
      </c>
      <c r="AS72" s="149">
        <v>0</v>
      </c>
      <c r="AT72" s="149"/>
      <c r="AV72" s="118">
        <f t="shared" si="129"/>
        <v>2.3740976878273905E-2</v>
      </c>
      <c r="AW72" s="118">
        <f t="shared" si="130"/>
        <v>-2.4148567975719137E-4</v>
      </c>
      <c r="AX72" s="118"/>
      <c r="AY72" s="150">
        <f t="shared" si="118"/>
        <v>2.3499491198516714E-2</v>
      </c>
      <c r="AZ72" s="116">
        <v>7236</v>
      </c>
      <c r="BA72" s="152">
        <f t="shared" si="131"/>
        <v>170.04231831246693</v>
      </c>
      <c r="BB72" s="116">
        <v>4421.8680000000004</v>
      </c>
      <c r="BC72" s="201">
        <f t="shared" si="119"/>
        <v>4251.8256816875337</v>
      </c>
      <c r="BD72" s="117">
        <f t="shared" si="120"/>
        <v>587.59337778987469</v>
      </c>
      <c r="BF72" s="116">
        <v>40.106000000000002</v>
      </c>
      <c r="BG72" s="116">
        <v>19</v>
      </c>
      <c r="BI72" s="151">
        <f t="shared" si="121"/>
        <v>265217.98</v>
      </c>
      <c r="BJ72" s="204">
        <f t="shared" si="122"/>
        <v>264852.75993868808</v>
      </c>
      <c r="BK72" s="116">
        <f t="shared" si="123"/>
        <v>365.2200613119179</v>
      </c>
      <c r="BL72" s="279"/>
      <c r="BM72" s="151">
        <v>265217.98</v>
      </c>
      <c r="BN72" s="154">
        <f t="shared" si="124"/>
        <v>0</v>
      </c>
      <c r="BO72" s="155">
        <v>527.44744278915653</v>
      </c>
      <c r="BP72" s="155">
        <v>526.72111802265977</v>
      </c>
      <c r="BQ72" s="156">
        <v>8858</v>
      </c>
      <c r="BR72" s="230">
        <f t="shared" si="44"/>
        <v>339704.70476713078</v>
      </c>
    </row>
    <row r="73" spans="1:70" s="82" customFormat="1" ht="11.4" x14ac:dyDescent="0.2">
      <c r="A73" s="120">
        <v>2010</v>
      </c>
      <c r="B73" s="111">
        <v>6</v>
      </c>
      <c r="C73" s="110"/>
      <c r="D73" s="112"/>
      <c r="E73" s="111"/>
      <c r="F73" s="110"/>
      <c r="G73" s="112"/>
      <c r="H73" s="121"/>
      <c r="I73" s="113">
        <f t="shared" si="111"/>
        <v>0</v>
      </c>
      <c r="J73" s="113">
        <f t="shared" si="112"/>
        <v>0</v>
      </c>
      <c r="K73" s="114">
        <f t="shared" si="113"/>
        <v>0</v>
      </c>
      <c r="L73" s="115">
        <v>210</v>
      </c>
      <c r="M73" s="115">
        <f t="shared" si="125"/>
        <v>0</v>
      </c>
      <c r="N73" s="116">
        <v>245880.53700000001</v>
      </c>
      <c r="O73" s="206">
        <v>245880.53700000001</v>
      </c>
      <c r="P73" s="117">
        <f t="shared" si="114"/>
        <v>1170859.7</v>
      </c>
      <c r="Q73" s="111"/>
      <c r="R73" s="120">
        <v>2010</v>
      </c>
      <c r="S73" s="111">
        <v>6</v>
      </c>
      <c r="T73" s="148">
        <v>0</v>
      </c>
      <c r="U73" s="149">
        <v>273.79728737823223</v>
      </c>
      <c r="W73" s="149"/>
      <c r="X73" s="149">
        <v>0</v>
      </c>
      <c r="Y73" s="149">
        <v>361.4550489293996</v>
      </c>
      <c r="AC73" s="150">
        <f t="shared" si="126"/>
        <v>0</v>
      </c>
      <c r="AD73" s="150">
        <f t="shared" si="127"/>
        <v>0.4301372133254926</v>
      </c>
      <c r="AE73" s="150">
        <f t="shared" si="115"/>
        <v>0.4301372133254926</v>
      </c>
      <c r="AF73" s="116">
        <v>1343</v>
      </c>
      <c r="AG73" s="116">
        <f t="shared" si="128"/>
        <v>577.6742774961366</v>
      </c>
      <c r="AH73" s="116">
        <v>25823.4</v>
      </c>
      <c r="AI73" s="204">
        <f t="shared" si="116"/>
        <v>25245.725722503867</v>
      </c>
      <c r="AJ73" s="117">
        <f t="shared" si="117"/>
        <v>18798.008728595581</v>
      </c>
      <c r="AK73" s="118"/>
      <c r="AL73" s="120">
        <v>2010</v>
      </c>
      <c r="AM73" s="111">
        <v>6</v>
      </c>
      <c r="AN73" s="149">
        <v>273.79728737823223</v>
      </c>
      <c r="AO73" s="149">
        <v>0</v>
      </c>
      <c r="AP73" s="149"/>
      <c r="AR73" s="149">
        <v>357.76280800516599</v>
      </c>
      <c r="AS73" s="149">
        <v>0</v>
      </c>
      <c r="AT73" s="149"/>
      <c r="AV73" s="118">
        <f t="shared" si="129"/>
        <v>4.0415607068851604E-2</v>
      </c>
      <c r="AW73" s="118">
        <f t="shared" si="130"/>
        <v>0</v>
      </c>
      <c r="AX73" s="118"/>
      <c r="AY73" s="150">
        <f t="shared" si="118"/>
        <v>4.0415607068851604E-2</v>
      </c>
      <c r="AZ73" s="116">
        <v>7263</v>
      </c>
      <c r="BA73" s="152">
        <f t="shared" si="131"/>
        <v>293.5385541410692</v>
      </c>
      <c r="BB73" s="116">
        <v>4905.1310000000003</v>
      </c>
      <c r="BC73" s="201">
        <f t="shared" si="119"/>
        <v>4611.5924458589307</v>
      </c>
      <c r="BD73" s="117">
        <f t="shared" si="120"/>
        <v>634.9431978327043</v>
      </c>
      <c r="BF73" s="116">
        <v>41.119</v>
      </c>
      <c r="BG73" s="116">
        <v>19</v>
      </c>
      <c r="BI73" s="151">
        <f t="shared" si="121"/>
        <v>276650.18700000003</v>
      </c>
      <c r="BJ73" s="204">
        <f t="shared" si="122"/>
        <v>275778.97416836279</v>
      </c>
      <c r="BK73" s="116">
        <f t="shared" si="123"/>
        <v>871.2128316372058</v>
      </c>
      <c r="BL73" s="279"/>
      <c r="BM73" s="151">
        <v>276650.18700000003</v>
      </c>
      <c r="BN73" s="154">
        <f t="shared" si="124"/>
        <v>0</v>
      </c>
      <c r="BO73" s="155">
        <v>549.62885326022183</v>
      </c>
      <c r="BP73" s="155">
        <v>547.89798976509474</v>
      </c>
      <c r="BQ73" s="156">
        <v>8871</v>
      </c>
      <c r="BR73" s="230">
        <f t="shared" si="44"/>
        <v>342318.66786945693</v>
      </c>
    </row>
    <row r="74" spans="1:70" s="82" customFormat="1" ht="11.4" x14ac:dyDescent="0.2">
      <c r="A74" s="120">
        <v>2010</v>
      </c>
      <c r="B74" s="111">
        <v>7</v>
      </c>
      <c r="C74" s="110"/>
      <c r="D74" s="112"/>
      <c r="E74" s="111"/>
      <c r="F74" s="110"/>
      <c r="G74" s="112"/>
      <c r="H74" s="121"/>
      <c r="I74" s="113">
        <f t="shared" si="111"/>
        <v>0</v>
      </c>
      <c r="J74" s="113">
        <f t="shared" si="112"/>
        <v>0</v>
      </c>
      <c r="K74" s="114">
        <f t="shared" si="113"/>
        <v>0</v>
      </c>
      <c r="L74" s="115">
        <v>212</v>
      </c>
      <c r="M74" s="115">
        <f t="shared" si="125"/>
        <v>0</v>
      </c>
      <c r="N74" s="116">
        <v>234817.12400000001</v>
      </c>
      <c r="O74" s="206">
        <v>234817.12400000001</v>
      </c>
      <c r="P74" s="117">
        <f t="shared" si="114"/>
        <v>1107627.9433962265</v>
      </c>
      <c r="Q74" s="111"/>
      <c r="R74" s="120">
        <v>2010</v>
      </c>
      <c r="S74" s="111">
        <v>7</v>
      </c>
      <c r="T74" s="148">
        <v>0</v>
      </c>
      <c r="U74" s="149">
        <v>323.21495100202412</v>
      </c>
      <c r="W74" s="149"/>
      <c r="X74" s="149">
        <v>0</v>
      </c>
      <c r="Y74" s="149">
        <v>352.69258151610575</v>
      </c>
      <c r="AC74" s="150">
        <f t="shared" si="126"/>
        <v>0</v>
      </c>
      <c r="AD74" s="150">
        <f t="shared" si="127"/>
        <v>0.14464692709914084</v>
      </c>
      <c r="AE74" s="150">
        <f t="shared" si="115"/>
        <v>0.14464692709914084</v>
      </c>
      <c r="AF74" s="116">
        <v>1339</v>
      </c>
      <c r="AG74" s="116">
        <f t="shared" si="128"/>
        <v>193.68223538574958</v>
      </c>
      <c r="AH74" s="116">
        <v>25001.085999999999</v>
      </c>
      <c r="AI74" s="204">
        <f t="shared" si="116"/>
        <v>24807.40376461425</v>
      </c>
      <c r="AJ74" s="117">
        <f t="shared" si="117"/>
        <v>18526.813864536409</v>
      </c>
      <c r="AK74" s="118"/>
      <c r="AL74" s="120">
        <v>2010</v>
      </c>
      <c r="AM74" s="111">
        <v>7</v>
      </c>
      <c r="AN74" s="149">
        <v>323.21495100202412</v>
      </c>
      <c r="AO74" s="149">
        <v>0</v>
      </c>
      <c r="AP74" s="149"/>
      <c r="AR74" s="149">
        <v>367.3022325447152</v>
      </c>
      <c r="AS74" s="149">
        <v>0</v>
      </c>
      <c r="AT74" s="149"/>
      <c r="AV74" s="118">
        <f t="shared" si="129"/>
        <v>2.1220784844293343E-2</v>
      </c>
      <c r="AW74" s="118">
        <f t="shared" si="130"/>
        <v>0</v>
      </c>
      <c r="AX74" s="118"/>
      <c r="AY74" s="150">
        <f t="shared" si="118"/>
        <v>2.1220784844293343E-2</v>
      </c>
      <c r="AZ74" s="116">
        <v>7255</v>
      </c>
      <c r="BA74" s="152">
        <f t="shared" si="131"/>
        <v>153.9567940453482</v>
      </c>
      <c r="BB74" s="116">
        <v>5170.1000000000004</v>
      </c>
      <c r="BC74" s="201">
        <f t="shared" si="119"/>
        <v>5016.1432059546523</v>
      </c>
      <c r="BD74" s="117">
        <f t="shared" si="120"/>
        <v>691.40499048306719</v>
      </c>
      <c r="BF74" s="116">
        <v>41.024000000000001</v>
      </c>
      <c r="BG74" s="116">
        <v>19</v>
      </c>
      <c r="BI74" s="151">
        <f t="shared" si="121"/>
        <v>265029.33400000003</v>
      </c>
      <c r="BJ74" s="204">
        <f t="shared" si="122"/>
        <v>264681.69497056893</v>
      </c>
      <c r="BK74" s="116">
        <f t="shared" si="123"/>
        <v>347.63902943109781</v>
      </c>
      <c r="BL74" s="279"/>
      <c r="BM74" s="151">
        <v>265029.33400000003</v>
      </c>
      <c r="BN74" s="154">
        <f t="shared" si="124"/>
        <v>0</v>
      </c>
      <c r="BO74" s="155">
        <v>525.75692484095134</v>
      </c>
      <c r="BP74" s="155">
        <v>525.06728937943535</v>
      </c>
      <c r="BQ74" s="156">
        <v>8857</v>
      </c>
      <c r="BR74" s="230">
        <f t="shared" si="44"/>
        <v>346181.57423412846</v>
      </c>
    </row>
    <row r="75" spans="1:70" s="82" customFormat="1" ht="11.4" x14ac:dyDescent="0.2">
      <c r="A75" s="120">
        <v>2010</v>
      </c>
      <c r="B75" s="111">
        <v>8</v>
      </c>
      <c r="C75" s="110"/>
      <c r="D75" s="112"/>
      <c r="E75" s="111"/>
      <c r="F75" s="110"/>
      <c r="G75" s="112"/>
      <c r="H75" s="121"/>
      <c r="I75" s="113">
        <f t="shared" si="111"/>
        <v>0</v>
      </c>
      <c r="J75" s="113">
        <f t="shared" si="112"/>
        <v>0</v>
      </c>
      <c r="K75" s="114">
        <f t="shared" si="113"/>
        <v>0</v>
      </c>
      <c r="L75" s="115">
        <v>214</v>
      </c>
      <c r="M75" s="115">
        <f t="shared" si="125"/>
        <v>0</v>
      </c>
      <c r="N75" s="116">
        <v>237072.076</v>
      </c>
      <c r="O75" s="206">
        <v>237072.076</v>
      </c>
      <c r="P75" s="117">
        <f t="shared" si="114"/>
        <v>1107813.4392523363</v>
      </c>
      <c r="Q75" s="111"/>
      <c r="R75" s="120">
        <v>2010</v>
      </c>
      <c r="S75" s="111">
        <v>8</v>
      </c>
      <c r="T75" s="148">
        <v>0</v>
      </c>
      <c r="U75" s="149">
        <v>329.73144935858772</v>
      </c>
      <c r="W75" s="149"/>
      <c r="X75" s="149">
        <v>0</v>
      </c>
      <c r="Y75" s="149">
        <v>362.03321597310298</v>
      </c>
      <c r="AC75" s="150">
        <f t="shared" si="126"/>
        <v>0</v>
      </c>
      <c r="AD75" s="150">
        <f t="shared" si="127"/>
        <v>0.15850498154630313</v>
      </c>
      <c r="AE75" s="150">
        <f t="shared" si="115"/>
        <v>0.15850498154630313</v>
      </c>
      <c r="AF75" s="116">
        <v>1337</v>
      </c>
      <c r="AG75" s="116">
        <f t="shared" si="128"/>
        <v>211.92116032740728</v>
      </c>
      <c r="AH75" s="116">
        <v>25883.054</v>
      </c>
      <c r="AI75" s="204">
        <f t="shared" si="116"/>
        <v>25671.132839672591</v>
      </c>
      <c r="AJ75" s="117">
        <f t="shared" si="117"/>
        <v>19200.548122417793</v>
      </c>
      <c r="AK75" s="118"/>
      <c r="AL75" s="120">
        <v>2010</v>
      </c>
      <c r="AM75" s="111">
        <v>8</v>
      </c>
      <c r="AN75" s="149">
        <v>329.73144935858772</v>
      </c>
      <c r="AO75" s="149">
        <v>0</v>
      </c>
      <c r="AP75" s="149"/>
      <c r="AR75" s="149">
        <v>354.6581128382694</v>
      </c>
      <c r="AS75" s="149">
        <v>0</v>
      </c>
      <c r="AT75" s="149"/>
      <c r="AV75" s="118">
        <f t="shared" si="129"/>
        <v>1.1998094327413176E-2</v>
      </c>
      <c r="AW75" s="118">
        <f t="shared" si="130"/>
        <v>0</v>
      </c>
      <c r="AX75" s="118"/>
      <c r="AY75" s="150">
        <f t="shared" si="118"/>
        <v>1.1998094327413176E-2</v>
      </c>
      <c r="AZ75" s="116">
        <v>7093.5481639169775</v>
      </c>
      <c r="BA75" s="152">
        <f t="shared" si="131"/>
        <v>85.109059986724432</v>
      </c>
      <c r="BB75" s="116">
        <v>5120.7150000000001</v>
      </c>
      <c r="BC75" s="201">
        <f t="shared" si="119"/>
        <v>5035.6059400132754</v>
      </c>
      <c r="BD75" s="117">
        <f t="shared" si="120"/>
        <v>709.88535266851147</v>
      </c>
      <c r="BF75" s="116">
        <v>41.136000000000003</v>
      </c>
      <c r="BG75" s="116">
        <v>19</v>
      </c>
      <c r="BI75" s="151">
        <f t="shared" si="121"/>
        <v>268116.98100000003</v>
      </c>
      <c r="BJ75" s="204">
        <f t="shared" si="122"/>
        <v>267819.95077968587</v>
      </c>
      <c r="BK75" s="116">
        <f t="shared" si="123"/>
        <v>297.03022031413172</v>
      </c>
      <c r="BL75" s="279"/>
      <c r="BM75" s="151">
        <v>268116.98100000003</v>
      </c>
      <c r="BN75" s="154">
        <f t="shared" si="124"/>
        <v>0</v>
      </c>
      <c r="BO75" s="155">
        <v>531.05300884570136</v>
      </c>
      <c r="BP75" s="155">
        <v>530.46468806263272</v>
      </c>
      <c r="BQ75" s="156">
        <v>8840</v>
      </c>
      <c r="BR75" s="230">
        <f t="shared" si="44"/>
        <v>348739.9990744149</v>
      </c>
    </row>
    <row r="76" spans="1:70" s="82" customFormat="1" ht="11.4" x14ac:dyDescent="0.2">
      <c r="A76" s="120">
        <v>2010</v>
      </c>
      <c r="B76" s="111">
        <v>9</v>
      </c>
      <c r="C76" s="110"/>
      <c r="D76" s="112"/>
      <c r="E76" s="111"/>
      <c r="F76" s="110"/>
      <c r="G76" s="112"/>
      <c r="H76" s="121"/>
      <c r="I76" s="113">
        <f t="shared" si="111"/>
        <v>0</v>
      </c>
      <c r="J76" s="113">
        <f t="shared" si="112"/>
        <v>0</v>
      </c>
      <c r="K76" s="114">
        <f t="shared" si="113"/>
        <v>0</v>
      </c>
      <c r="L76" s="115">
        <v>216</v>
      </c>
      <c r="M76" s="115">
        <f t="shared" si="125"/>
        <v>0</v>
      </c>
      <c r="N76" s="116">
        <v>236614.94</v>
      </c>
      <c r="O76" s="206">
        <v>236614.94</v>
      </c>
      <c r="P76" s="117">
        <f t="shared" si="114"/>
        <v>1095439.5370370371</v>
      </c>
      <c r="Q76" s="111"/>
      <c r="R76" s="120">
        <v>2010</v>
      </c>
      <c r="S76" s="111">
        <v>9</v>
      </c>
      <c r="T76" s="148">
        <v>0</v>
      </c>
      <c r="U76" s="149">
        <v>278.21093356333773</v>
      </c>
      <c r="W76" s="149"/>
      <c r="X76" s="149">
        <v>0</v>
      </c>
      <c r="Y76" s="149">
        <v>329.82039538151969</v>
      </c>
      <c r="AC76" s="150">
        <f t="shared" si="126"/>
        <v>0</v>
      </c>
      <c r="AD76" s="150">
        <f t="shared" si="127"/>
        <v>0.25324796908877445</v>
      </c>
      <c r="AE76" s="150">
        <f t="shared" si="115"/>
        <v>0.25324796908877445</v>
      </c>
      <c r="AF76" s="116">
        <v>1327</v>
      </c>
      <c r="AG76" s="116">
        <f t="shared" si="128"/>
        <v>336.06005498080367</v>
      </c>
      <c r="AH76" s="116">
        <v>25407.286</v>
      </c>
      <c r="AI76" s="204">
        <f t="shared" si="116"/>
        <v>25071.225945019196</v>
      </c>
      <c r="AJ76" s="117">
        <f t="shared" si="117"/>
        <v>18893.161978160661</v>
      </c>
      <c r="AK76" s="118"/>
      <c r="AL76" s="120">
        <v>2010</v>
      </c>
      <c r="AM76" s="111">
        <v>9</v>
      </c>
      <c r="AN76" s="149">
        <v>278.21093356333773</v>
      </c>
      <c r="AO76" s="149">
        <v>0</v>
      </c>
      <c r="AP76" s="149"/>
      <c r="AR76" s="149">
        <v>310.20753392323581</v>
      </c>
      <c r="AS76" s="149">
        <v>0</v>
      </c>
      <c r="AT76" s="149"/>
      <c r="AV76" s="118">
        <f t="shared" si="129"/>
        <v>1.5401107716944315E-2</v>
      </c>
      <c r="AW76" s="118">
        <f t="shared" si="130"/>
        <v>0</v>
      </c>
      <c r="AX76" s="118"/>
      <c r="AY76" s="150">
        <f t="shared" si="118"/>
        <v>1.5401107716944315E-2</v>
      </c>
      <c r="AZ76" s="116">
        <v>7038.477379095164</v>
      </c>
      <c r="BA76" s="152">
        <f t="shared" si="131"/>
        <v>108.40034827872053</v>
      </c>
      <c r="BB76" s="116">
        <v>5203.7</v>
      </c>
      <c r="BC76" s="201">
        <f t="shared" si="119"/>
        <v>5095.2996517212796</v>
      </c>
      <c r="BD76" s="117">
        <f t="shared" si="120"/>
        <v>723.92072564653313</v>
      </c>
      <c r="BF76" s="116">
        <v>41.136000000000003</v>
      </c>
      <c r="BG76" s="116">
        <v>19</v>
      </c>
      <c r="BI76" s="151">
        <f t="shared" si="121"/>
        <v>267267.06199999998</v>
      </c>
      <c r="BJ76" s="204">
        <f t="shared" si="122"/>
        <v>266822.60159674048</v>
      </c>
      <c r="BK76" s="116">
        <f t="shared" si="123"/>
        <v>444.46040325952418</v>
      </c>
      <c r="BL76" s="279"/>
      <c r="BM76" s="151">
        <v>267267.06199999998</v>
      </c>
      <c r="BN76" s="154">
        <f t="shared" si="124"/>
        <v>0</v>
      </c>
      <c r="BO76" s="155">
        <v>529.28782309745793</v>
      </c>
      <c r="BP76" s="155">
        <v>528.40762679667228</v>
      </c>
      <c r="BQ76" s="156">
        <v>8937</v>
      </c>
      <c r="BR76" s="230">
        <f t="shared" si="44"/>
        <v>350069.72250093834</v>
      </c>
    </row>
    <row r="77" spans="1:70" s="82" customFormat="1" ht="11.4" x14ac:dyDescent="0.2">
      <c r="A77" s="120">
        <v>2010</v>
      </c>
      <c r="B77" s="111">
        <v>10</v>
      </c>
      <c r="C77" s="110"/>
      <c r="D77" s="112"/>
      <c r="E77" s="111"/>
      <c r="F77" s="110"/>
      <c r="G77" s="112"/>
      <c r="H77" s="121"/>
      <c r="I77" s="113">
        <f t="shared" si="111"/>
        <v>0</v>
      </c>
      <c r="J77" s="113">
        <f t="shared" si="112"/>
        <v>0</v>
      </c>
      <c r="K77" s="114">
        <f t="shared" si="113"/>
        <v>0</v>
      </c>
      <c r="L77" s="115">
        <v>213</v>
      </c>
      <c r="M77" s="115">
        <f t="shared" si="125"/>
        <v>0</v>
      </c>
      <c r="N77" s="116">
        <v>222750.48800000001</v>
      </c>
      <c r="O77" s="206">
        <v>222750.48800000001</v>
      </c>
      <c r="P77" s="117">
        <f t="shared" si="114"/>
        <v>1045776.9389671362</v>
      </c>
      <c r="Q77" s="111"/>
      <c r="R77" s="120">
        <v>2010</v>
      </c>
      <c r="S77" s="111">
        <v>10</v>
      </c>
      <c r="T77" s="148">
        <v>0</v>
      </c>
      <c r="U77" s="149">
        <v>198.83661390818892</v>
      </c>
      <c r="W77" s="149"/>
      <c r="X77" s="149">
        <v>0</v>
      </c>
      <c r="Y77" s="149">
        <v>175.64700209624169</v>
      </c>
      <c r="AC77" s="150">
        <f t="shared" si="126"/>
        <v>0</v>
      </c>
      <c r="AD77" s="150">
        <f t="shared" si="127"/>
        <v>-0.11379157790914492</v>
      </c>
      <c r="AE77" s="150">
        <f t="shared" si="115"/>
        <v>-0.11379157790914492</v>
      </c>
      <c r="AF77" s="116">
        <v>1316</v>
      </c>
      <c r="AG77" s="116">
        <f t="shared" si="128"/>
        <v>-149.7497165284347</v>
      </c>
      <c r="AH77" s="116">
        <v>24436.651000000002</v>
      </c>
      <c r="AI77" s="204">
        <f t="shared" si="116"/>
        <v>24586.400716528435</v>
      </c>
      <c r="AJ77" s="117">
        <f t="shared" si="117"/>
        <v>18682.675316510969</v>
      </c>
      <c r="AK77" s="118"/>
      <c r="AL77" s="120">
        <v>2010</v>
      </c>
      <c r="AM77" s="111">
        <v>10</v>
      </c>
      <c r="AN77" s="149">
        <v>198.83661390818892</v>
      </c>
      <c r="AO77" s="149">
        <v>3.8389772083761713</v>
      </c>
      <c r="AP77" s="149"/>
      <c r="AR77" s="149">
        <v>181.64747294989201</v>
      </c>
      <c r="AS77" s="149">
        <v>0.44350722722807107</v>
      </c>
      <c r="AT77" s="149"/>
      <c r="AV77" s="118">
        <f t="shared" si="129"/>
        <v>-8.2737481008220929E-3</v>
      </c>
      <c r="AW77" s="118">
        <f t="shared" si="130"/>
        <v>-6.5634221072137749E-4</v>
      </c>
      <c r="AX77" s="118"/>
      <c r="AY77" s="150">
        <f t="shared" si="118"/>
        <v>-8.9300903115434697E-3</v>
      </c>
      <c r="AZ77" s="116">
        <v>7191.8780872306888</v>
      </c>
      <c r="BA77" s="152">
        <f t="shared" si="131"/>
        <v>-64.224120828580553</v>
      </c>
      <c r="BB77" s="116">
        <v>4785.2730000000001</v>
      </c>
      <c r="BC77" s="201">
        <f t="shared" si="119"/>
        <v>4849.4971208285806</v>
      </c>
      <c r="BD77" s="117">
        <f t="shared" si="120"/>
        <v>674.30190862647567</v>
      </c>
      <c r="BF77" s="116">
        <v>41.136000000000003</v>
      </c>
      <c r="BG77" s="116">
        <v>18</v>
      </c>
      <c r="BI77" s="151">
        <f t="shared" si="121"/>
        <v>252013.54800000001</v>
      </c>
      <c r="BJ77" s="204">
        <f t="shared" si="122"/>
        <v>252227.52183735702</v>
      </c>
      <c r="BK77" s="116">
        <f t="shared" si="123"/>
        <v>-213.97383735701527</v>
      </c>
      <c r="BL77" s="279"/>
      <c r="BM77" s="151">
        <v>252013.54800000001</v>
      </c>
      <c r="BN77" s="154">
        <f t="shared" si="124"/>
        <v>0</v>
      </c>
      <c r="BO77" s="155">
        <v>499.06242301583848</v>
      </c>
      <c r="BP77" s="155">
        <v>499.48615540078703</v>
      </c>
      <c r="BQ77" s="156">
        <v>9002</v>
      </c>
      <c r="BR77" s="230">
        <f t="shared" si="44"/>
        <v>350732.64284265559</v>
      </c>
    </row>
    <row r="78" spans="1:70" s="82" customFormat="1" ht="11.4" x14ac:dyDescent="0.2">
      <c r="A78" s="120">
        <v>2010</v>
      </c>
      <c r="B78" s="111">
        <v>11</v>
      </c>
      <c r="C78" s="110"/>
      <c r="D78" s="112"/>
      <c r="E78" s="111"/>
      <c r="F78" s="110"/>
      <c r="G78" s="112"/>
      <c r="H78" s="121"/>
      <c r="I78" s="113">
        <f t="shared" si="111"/>
        <v>0</v>
      </c>
      <c r="J78" s="113">
        <f t="shared" si="112"/>
        <v>0</v>
      </c>
      <c r="K78" s="114">
        <f t="shared" si="113"/>
        <v>0</v>
      </c>
      <c r="L78" s="115">
        <v>214</v>
      </c>
      <c r="M78" s="115">
        <f t="shared" si="125"/>
        <v>0</v>
      </c>
      <c r="N78" s="116">
        <v>229899.79399999999</v>
      </c>
      <c r="O78" s="206">
        <v>229899.79399999999</v>
      </c>
      <c r="P78" s="117">
        <f t="shared" si="114"/>
        <v>1074298.1028037383</v>
      </c>
      <c r="Q78" s="111"/>
      <c r="R78" s="120">
        <v>2010</v>
      </c>
      <c r="S78" s="111">
        <v>11</v>
      </c>
      <c r="T78" s="148">
        <v>0</v>
      </c>
      <c r="U78" s="149">
        <v>75.667245198869992</v>
      </c>
      <c r="W78" s="149"/>
      <c r="X78" s="149">
        <v>0</v>
      </c>
      <c r="Y78" s="149">
        <v>88.251825721408679</v>
      </c>
      <c r="AC78" s="150">
        <f t="shared" si="126"/>
        <v>0</v>
      </c>
      <c r="AD78" s="150">
        <f t="shared" si="127"/>
        <v>6.1752619517615029E-2</v>
      </c>
      <c r="AE78" s="150">
        <f t="shared" si="115"/>
        <v>6.1752619517615029E-2</v>
      </c>
      <c r="AF78" s="116">
        <v>1311</v>
      </c>
      <c r="AG78" s="116">
        <f t="shared" si="128"/>
        <v>80.957684187593301</v>
      </c>
      <c r="AH78" s="116">
        <v>23635.839</v>
      </c>
      <c r="AI78" s="204">
        <f t="shared" si="116"/>
        <v>23554.881315812407</v>
      </c>
      <c r="AJ78" s="117">
        <f t="shared" si="117"/>
        <v>17967.11008071122</v>
      </c>
      <c r="AK78" s="118"/>
      <c r="AL78" s="120">
        <v>2010</v>
      </c>
      <c r="AM78" s="111">
        <v>11</v>
      </c>
      <c r="AN78" s="149">
        <v>75.667245198869992</v>
      </c>
      <c r="AO78" s="149">
        <v>28.935219572893278</v>
      </c>
      <c r="AP78" s="149"/>
      <c r="AR78" s="149">
        <v>78.039164038250874</v>
      </c>
      <c r="AS78" s="149">
        <v>30.865949640609312</v>
      </c>
      <c r="AT78" s="149"/>
      <c r="AV78" s="118">
        <f t="shared" si="129"/>
        <v>1.1416893398130646E-3</v>
      </c>
      <c r="AW78" s="118">
        <f t="shared" si="130"/>
        <v>3.7320890715767584E-4</v>
      </c>
      <c r="AX78" s="118"/>
      <c r="AY78" s="150">
        <f t="shared" si="118"/>
        <v>1.5148982469707405E-3</v>
      </c>
      <c r="AZ78" s="116">
        <v>7167.4498673740054</v>
      </c>
      <c r="BA78" s="152">
        <f t="shared" si="131"/>
        <v>10.857957239335548</v>
      </c>
      <c r="BB78" s="116">
        <v>4146.9719999999998</v>
      </c>
      <c r="BC78" s="201">
        <f t="shared" si="119"/>
        <v>4136.1140427606642</v>
      </c>
      <c r="BD78" s="117">
        <f t="shared" si="120"/>
        <v>577.06912769465168</v>
      </c>
      <c r="BF78" s="116">
        <v>41.262999999999998</v>
      </c>
      <c r="BG78" s="116">
        <v>18</v>
      </c>
      <c r="BI78" s="151">
        <f t="shared" si="121"/>
        <v>257723.86799999999</v>
      </c>
      <c r="BJ78" s="204">
        <f t="shared" si="122"/>
        <v>257632.05235857307</v>
      </c>
      <c r="BK78" s="116">
        <f t="shared" si="123"/>
        <v>91.815641426928849</v>
      </c>
      <c r="BL78" s="279"/>
      <c r="BM78" s="151">
        <v>257723.86799999999</v>
      </c>
      <c r="BN78" s="154">
        <f t="shared" si="124"/>
        <v>0</v>
      </c>
      <c r="BO78" s="155">
        <v>510.27861364378833</v>
      </c>
      <c r="BP78" s="155">
        <v>510.09682389112896</v>
      </c>
      <c r="BQ78" s="156">
        <v>8881</v>
      </c>
      <c r="BR78" s="230">
        <f t="shared" si="44"/>
        <v>353209.29399054742</v>
      </c>
    </row>
    <row r="79" spans="1:70" s="82" customFormat="1" ht="11.4" x14ac:dyDescent="0.2">
      <c r="A79" s="120">
        <v>2010</v>
      </c>
      <c r="B79" s="111">
        <v>12</v>
      </c>
      <c r="C79" s="110"/>
      <c r="D79" s="112"/>
      <c r="E79" s="111"/>
      <c r="F79" s="110"/>
      <c r="G79" s="112"/>
      <c r="H79" s="121"/>
      <c r="I79" s="113">
        <f t="shared" si="111"/>
        <v>0</v>
      </c>
      <c r="J79" s="113">
        <f t="shared" si="112"/>
        <v>0</v>
      </c>
      <c r="K79" s="114">
        <f t="shared" si="113"/>
        <v>0</v>
      </c>
      <c r="L79" s="115">
        <v>214</v>
      </c>
      <c r="M79" s="115">
        <f t="shared" si="125"/>
        <v>0</v>
      </c>
      <c r="N79" s="116">
        <v>228580.823</v>
      </c>
      <c r="O79" s="206">
        <v>228580.823</v>
      </c>
      <c r="P79" s="117">
        <f t="shared" si="114"/>
        <v>1068134.686915888</v>
      </c>
      <c r="Q79" s="111"/>
      <c r="R79" s="120">
        <v>2010</v>
      </c>
      <c r="S79" s="111">
        <v>12</v>
      </c>
      <c r="T79" s="148">
        <v>0</v>
      </c>
      <c r="U79" s="149">
        <v>42.449672857488302</v>
      </c>
      <c r="W79" s="149"/>
      <c r="X79" s="149">
        <v>0</v>
      </c>
      <c r="Y79" s="149">
        <v>10.862833711145289</v>
      </c>
      <c r="AC79" s="150">
        <f t="shared" si="126"/>
        <v>0</v>
      </c>
      <c r="AD79" s="150">
        <f t="shared" si="127"/>
        <v>-0.15499682775081799</v>
      </c>
      <c r="AE79" s="150">
        <f t="shared" si="115"/>
        <v>-0.15499682775081799</v>
      </c>
      <c r="AF79" s="116">
        <v>1313</v>
      </c>
      <c r="AG79" s="116">
        <f t="shared" si="128"/>
        <v>-203.51083483682402</v>
      </c>
      <c r="AH79" s="116">
        <v>23180.324000000001</v>
      </c>
      <c r="AI79" s="204">
        <f t="shared" si="116"/>
        <v>23383.834834836824</v>
      </c>
      <c r="AJ79" s="117">
        <f t="shared" si="117"/>
        <v>17809.470552046325</v>
      </c>
      <c r="AK79" s="118"/>
      <c r="AL79" s="120">
        <v>2010</v>
      </c>
      <c r="AM79" s="111">
        <v>12</v>
      </c>
      <c r="AN79" s="149">
        <v>42.449672857488302</v>
      </c>
      <c r="AO79" s="149">
        <v>82.304422731853208</v>
      </c>
      <c r="AP79" s="149"/>
      <c r="AR79" s="149">
        <v>3.7391387409890919</v>
      </c>
      <c r="AS79" s="149">
        <v>285.04808005577058</v>
      </c>
      <c r="AT79" s="149"/>
      <c r="AV79" s="118">
        <f t="shared" si="129"/>
        <v>-1.8632764075019102E-2</v>
      </c>
      <c r="AW79" s="118">
        <f t="shared" si="130"/>
        <v>3.9190221382173145E-2</v>
      </c>
      <c r="AX79" s="118"/>
      <c r="AY79" s="150">
        <f t="shared" si="118"/>
        <v>2.0557457307154043E-2</v>
      </c>
      <c r="AZ79" s="116">
        <v>7144.2106960494493</v>
      </c>
      <c r="BA79" s="152">
        <f t="shared" si="131"/>
        <v>146.86680637734983</v>
      </c>
      <c r="BB79" s="116">
        <v>4229.8670000000002</v>
      </c>
      <c r="BC79" s="201">
        <f t="shared" si="119"/>
        <v>4083.0001936226504</v>
      </c>
      <c r="BD79" s="117">
        <f t="shared" si="120"/>
        <v>571.51172709400021</v>
      </c>
      <c r="BF79" s="116">
        <v>41.201000000000001</v>
      </c>
      <c r="BG79" s="116">
        <v>18</v>
      </c>
      <c r="BI79" s="151">
        <f t="shared" si="121"/>
        <v>256032.215</v>
      </c>
      <c r="BJ79" s="204">
        <f t="shared" si="122"/>
        <v>256088.85902845947</v>
      </c>
      <c r="BK79" s="116">
        <f t="shared" si="123"/>
        <v>-56.644028459474185</v>
      </c>
      <c r="BL79" s="279"/>
      <c r="BM79" s="151">
        <v>256032.215</v>
      </c>
      <c r="BN79" s="154">
        <f t="shared" si="124"/>
        <v>0</v>
      </c>
      <c r="BO79" s="155">
        <v>507.13708607172714</v>
      </c>
      <c r="BP79" s="155">
        <v>507.24928401344425</v>
      </c>
      <c r="BQ79" s="156">
        <v>8753</v>
      </c>
      <c r="BR79" s="230">
        <f>SUM(BJ68:BJ79)/AVERAGE(BQ68:BQ79)*1000</f>
        <v>351055.20589672867</v>
      </c>
    </row>
    <row r="80" spans="1:70" s="82" customFormat="1" ht="11.4" x14ac:dyDescent="0.2">
      <c r="A80" s="120">
        <v>2011</v>
      </c>
      <c r="B80" s="111">
        <v>1</v>
      </c>
      <c r="C80" s="110"/>
      <c r="D80" s="110"/>
      <c r="E80" s="111"/>
      <c r="F80" s="110"/>
      <c r="G80" s="112"/>
      <c r="H80" s="121"/>
      <c r="I80" s="113">
        <f t="shared" si="111"/>
        <v>0</v>
      </c>
      <c r="J80" s="113">
        <f t="shared" si="112"/>
        <v>0</v>
      </c>
      <c r="K80" s="114">
        <f t="shared" si="113"/>
        <v>0</v>
      </c>
      <c r="L80" s="115">
        <v>213</v>
      </c>
      <c r="M80" s="115">
        <f t="shared" si="125"/>
        <v>0</v>
      </c>
      <c r="N80" s="116">
        <v>220459.405</v>
      </c>
      <c r="O80" s="206">
        <v>220459.405</v>
      </c>
      <c r="P80" s="117">
        <f t="shared" si="114"/>
        <v>1035020.6807511738</v>
      </c>
      <c r="Q80" s="111"/>
      <c r="R80" s="120">
        <v>2011</v>
      </c>
      <c r="S80" s="111">
        <v>1</v>
      </c>
      <c r="T80" s="148">
        <f>T68</f>
        <v>104.01238027997351</v>
      </c>
      <c r="U80" s="149">
        <f>U68</f>
        <v>26.872581391315055</v>
      </c>
      <c r="W80" s="149"/>
      <c r="X80" s="149">
        <v>112.81894074934806</v>
      </c>
      <c r="Y80" s="149">
        <v>14.087506468892272</v>
      </c>
      <c r="AC80" s="150">
        <f t="shared" si="126"/>
        <v>4.3674304710398806E-2</v>
      </c>
      <c r="AD80" s="150">
        <f t="shared" si="127"/>
        <v>-6.2736446858485145E-2</v>
      </c>
      <c r="AE80" s="150">
        <f t="shared" si="115"/>
        <v>-1.9062142148086339E-2</v>
      </c>
      <c r="AF80" s="116">
        <v>1304</v>
      </c>
      <c r="AG80" s="116">
        <f t="shared" si="128"/>
        <v>-24.857033361104587</v>
      </c>
      <c r="AH80" s="116">
        <v>22741.942999999999</v>
      </c>
      <c r="AI80" s="204">
        <f t="shared" si="116"/>
        <v>22766.800033361105</v>
      </c>
      <c r="AJ80" s="117">
        <f t="shared" si="117"/>
        <v>17459.202479571399</v>
      </c>
      <c r="AK80" s="118"/>
      <c r="AL80" s="120">
        <v>2011</v>
      </c>
      <c r="AM80" s="111">
        <v>1</v>
      </c>
      <c r="AN80" s="149">
        <f>AN68</f>
        <v>26.872581391315055</v>
      </c>
      <c r="AO80" s="149">
        <f>AO68</f>
        <v>123.83441885147447</v>
      </c>
      <c r="AP80" s="149"/>
      <c r="AR80" s="149">
        <v>13.491678757813682</v>
      </c>
      <c r="AS80" s="149">
        <v>136.30705574931693</v>
      </c>
      <c r="AT80" s="149"/>
      <c r="AV80" s="118">
        <f t="shared" si="129"/>
        <v>-6.4407068404299357E-3</v>
      </c>
      <c r="AW80" s="118">
        <f t="shared" si="130"/>
        <v>2.4109528638173766E-3</v>
      </c>
      <c r="AX80" s="118"/>
      <c r="AY80" s="150">
        <f t="shared" si="118"/>
        <v>-4.0297539766125587E-3</v>
      </c>
      <c r="AZ80" s="116">
        <v>7143</v>
      </c>
      <c r="BA80" s="152">
        <f t="shared" si="131"/>
        <v>-28.784532654943508</v>
      </c>
      <c r="BB80" s="116">
        <v>4353.54</v>
      </c>
      <c r="BC80" s="201">
        <f t="shared" si="119"/>
        <v>4382.3245326549431</v>
      </c>
      <c r="BD80" s="117">
        <f t="shared" si="120"/>
        <v>613.51316430840586</v>
      </c>
      <c r="BF80" s="116">
        <v>41.222000000000001</v>
      </c>
      <c r="BG80" s="116">
        <v>17</v>
      </c>
      <c r="BI80" s="151">
        <f t="shared" si="121"/>
        <v>247596.11</v>
      </c>
      <c r="BJ80" s="204">
        <f t="shared" si="122"/>
        <v>247649.75156601606</v>
      </c>
      <c r="BK80" s="116">
        <f t="shared" si="123"/>
        <v>-53.641566016048095</v>
      </c>
      <c r="BL80" s="279"/>
      <c r="BM80" s="151">
        <v>247596.11</v>
      </c>
      <c r="BN80" s="154">
        <f t="shared" si="124"/>
        <v>0</v>
      </c>
      <c r="BO80" s="155">
        <v>489.5680621025657</v>
      </c>
      <c r="BP80" s="155">
        <v>489.67412676376995</v>
      </c>
      <c r="BQ80" s="156">
        <v>8709</v>
      </c>
      <c r="BR80" s="230">
        <f t="shared" ref="BR80:BR143" si="132">SUM(BJ69:BJ80)/AVERAGE(BQ69:BQ80)*1000</f>
        <v>350020.38474096177</v>
      </c>
    </row>
    <row r="81" spans="1:70" s="82" customFormat="1" ht="11.4" x14ac:dyDescent="0.2">
      <c r="A81" s="120">
        <v>2011</v>
      </c>
      <c r="B81" s="111">
        <v>2</v>
      </c>
      <c r="C81" s="110"/>
      <c r="D81" s="110"/>
      <c r="E81" s="111"/>
      <c r="F81" s="110"/>
      <c r="G81" s="112"/>
      <c r="H81" s="121"/>
      <c r="I81" s="113">
        <f t="shared" si="111"/>
        <v>0</v>
      </c>
      <c r="J81" s="113">
        <f t="shared" si="112"/>
        <v>0</v>
      </c>
      <c r="K81" s="114">
        <f t="shared" si="113"/>
        <v>0</v>
      </c>
      <c r="L81" s="115">
        <v>212</v>
      </c>
      <c r="M81" s="115">
        <f t="shared" si="125"/>
        <v>0</v>
      </c>
      <c r="N81" s="116">
        <v>218087.05600000001</v>
      </c>
      <c r="O81" s="206">
        <v>218087.05600000001</v>
      </c>
      <c r="P81" s="117">
        <f t="shared" si="114"/>
        <v>1028712.5283018867</v>
      </c>
      <c r="Q81" s="111"/>
      <c r="R81" s="120">
        <v>2011</v>
      </c>
      <c r="S81" s="111">
        <v>2</v>
      </c>
      <c r="T81" s="148">
        <f t="shared" ref="T81:T139" si="133">T69</f>
        <v>0</v>
      </c>
      <c r="U81" s="149">
        <f t="shared" ref="U81:U139" si="134">U69</f>
        <v>34.723950066840629</v>
      </c>
      <c r="W81" s="149"/>
      <c r="X81" s="149">
        <v>0</v>
      </c>
      <c r="Y81" s="149">
        <v>33.297629086731071</v>
      </c>
      <c r="AC81" s="150">
        <f t="shared" si="126"/>
        <v>0</v>
      </c>
      <c r="AD81" s="150">
        <f t="shared" si="127"/>
        <v>-6.9989664444476164E-3</v>
      </c>
      <c r="AE81" s="150">
        <f t="shared" si="115"/>
        <v>-6.9989664444476164E-3</v>
      </c>
      <c r="AF81" s="116">
        <v>1298</v>
      </c>
      <c r="AG81" s="116">
        <f t="shared" si="128"/>
        <v>-9.084658444893007</v>
      </c>
      <c r="AH81" s="116">
        <v>20807.392</v>
      </c>
      <c r="AI81" s="204">
        <f t="shared" si="116"/>
        <v>20816.476658444892</v>
      </c>
      <c r="AJ81" s="117">
        <f t="shared" si="117"/>
        <v>16037.347194487591</v>
      </c>
      <c r="AK81" s="118"/>
      <c r="AL81" s="120">
        <v>2011</v>
      </c>
      <c r="AM81" s="111">
        <v>2</v>
      </c>
      <c r="AN81" s="149">
        <f t="shared" ref="AN81:AO81" si="135">AN69</f>
        <v>34.723950066840629</v>
      </c>
      <c r="AO81" s="149">
        <f t="shared" si="135"/>
        <v>77.741832906544204</v>
      </c>
      <c r="AP81" s="149"/>
      <c r="AR81" s="149">
        <v>42.232191903339995</v>
      </c>
      <c r="AS81" s="149">
        <v>49.447176643282013</v>
      </c>
      <c r="AT81" s="149"/>
      <c r="AV81" s="118">
        <f t="shared" si="129"/>
        <v>3.6139852355602841E-3</v>
      </c>
      <c r="AW81" s="118">
        <f t="shared" si="130"/>
        <v>-5.4693392509839317E-3</v>
      </c>
      <c r="AX81" s="118"/>
      <c r="AY81" s="150">
        <f t="shared" si="118"/>
        <v>-1.8553540154236476E-3</v>
      </c>
      <c r="AZ81" s="116">
        <v>7145</v>
      </c>
      <c r="BA81" s="152">
        <f t="shared" si="131"/>
        <v>-13.256504440201962</v>
      </c>
      <c r="BB81" s="116">
        <v>3792.2249999999999</v>
      </c>
      <c r="BC81" s="201">
        <f t="shared" si="119"/>
        <v>3805.4815044402017</v>
      </c>
      <c r="BD81" s="117">
        <f t="shared" si="120"/>
        <v>532.60762833312822</v>
      </c>
      <c r="BF81" s="116">
        <v>40.659999999999997</v>
      </c>
      <c r="BG81" s="116">
        <v>17</v>
      </c>
      <c r="BI81" s="151">
        <f t="shared" si="121"/>
        <v>242727.33300000001</v>
      </c>
      <c r="BJ81" s="204">
        <f t="shared" si="122"/>
        <v>242749.67416288512</v>
      </c>
      <c r="BK81" s="116">
        <f t="shared" si="123"/>
        <v>-22.341162885094967</v>
      </c>
      <c r="BL81" s="279"/>
      <c r="BM81" s="151">
        <v>242727.33299999998</v>
      </c>
      <c r="BN81" s="154">
        <f t="shared" si="124"/>
        <v>0</v>
      </c>
      <c r="BO81" s="155">
        <v>479.96293015318724</v>
      </c>
      <c r="BP81" s="155">
        <v>480.00710700739165</v>
      </c>
      <c r="BQ81" s="156">
        <v>8705</v>
      </c>
      <c r="BR81" s="230">
        <f t="shared" si="132"/>
        <v>349174.78692725225</v>
      </c>
    </row>
    <row r="82" spans="1:70" s="82" customFormat="1" ht="11.4" x14ac:dyDescent="0.2">
      <c r="A82" s="120">
        <v>2011</v>
      </c>
      <c r="B82" s="111">
        <v>3</v>
      </c>
      <c r="C82" s="110"/>
      <c r="D82" s="110"/>
      <c r="E82" s="111"/>
      <c r="F82" s="110"/>
      <c r="G82" s="112"/>
      <c r="H82" s="121"/>
      <c r="I82" s="113">
        <f t="shared" si="111"/>
        <v>0</v>
      </c>
      <c r="J82" s="113">
        <f t="shared" si="112"/>
        <v>0</v>
      </c>
      <c r="K82" s="114">
        <f t="shared" si="113"/>
        <v>0</v>
      </c>
      <c r="L82" s="115">
        <v>212</v>
      </c>
      <c r="M82" s="115">
        <f t="shared" si="125"/>
        <v>0</v>
      </c>
      <c r="N82" s="116">
        <v>219574.117</v>
      </c>
      <c r="O82" s="206">
        <v>219574.117</v>
      </c>
      <c r="P82" s="117">
        <f t="shared" si="114"/>
        <v>1035726.9669811322</v>
      </c>
      <c r="Q82" s="111"/>
      <c r="R82" s="120">
        <v>2011</v>
      </c>
      <c r="S82" s="111">
        <v>3</v>
      </c>
      <c r="T82" s="148">
        <f t="shared" si="133"/>
        <v>0</v>
      </c>
      <c r="U82" s="149">
        <f t="shared" si="134"/>
        <v>67.088827391532973</v>
      </c>
      <c r="W82" s="149"/>
      <c r="X82" s="149">
        <v>0</v>
      </c>
      <c r="Y82" s="149">
        <v>71.929921377919044</v>
      </c>
      <c r="AC82" s="150">
        <f t="shared" si="126"/>
        <v>0</v>
      </c>
      <c r="AD82" s="150">
        <f t="shared" si="127"/>
        <v>2.3755280079053916E-2</v>
      </c>
      <c r="AE82" s="150">
        <f t="shared" si="115"/>
        <v>2.3755280079053916E-2</v>
      </c>
      <c r="AF82" s="116">
        <v>1284</v>
      </c>
      <c r="AG82" s="116">
        <f t="shared" si="128"/>
        <v>30.501779621505229</v>
      </c>
      <c r="AH82" s="116">
        <v>21674.418000000001</v>
      </c>
      <c r="AI82" s="204">
        <f t="shared" si="116"/>
        <v>21643.916220378494</v>
      </c>
      <c r="AJ82" s="117">
        <f t="shared" si="117"/>
        <v>16856.632570388236</v>
      </c>
      <c r="AK82" s="118"/>
      <c r="AL82" s="120">
        <v>2011</v>
      </c>
      <c r="AM82" s="111">
        <v>3</v>
      </c>
      <c r="AN82" s="149">
        <f t="shared" ref="AN82:AO82" si="136">AN70</f>
        <v>67.088827391532973</v>
      </c>
      <c r="AO82" s="149">
        <f t="shared" si="136"/>
        <v>46.024503453365838</v>
      </c>
      <c r="AP82" s="149"/>
      <c r="AR82" s="149">
        <v>79.005671513658825</v>
      </c>
      <c r="AS82" s="149">
        <v>28.171985829392984</v>
      </c>
      <c r="AT82" s="149"/>
      <c r="AV82" s="118">
        <f t="shared" si="129"/>
        <v>5.7360031349117857E-3</v>
      </c>
      <c r="AW82" s="118">
        <f t="shared" si="130"/>
        <v>-3.4508804228328771E-3</v>
      </c>
      <c r="AX82" s="118"/>
      <c r="AY82" s="150">
        <f t="shared" si="118"/>
        <v>2.2851227120789085E-3</v>
      </c>
      <c r="AZ82" s="116">
        <v>7084</v>
      </c>
      <c r="BA82" s="152">
        <f t="shared" si="131"/>
        <v>16.187809292366989</v>
      </c>
      <c r="BB82" s="116">
        <v>3923.569</v>
      </c>
      <c r="BC82" s="201">
        <f t="shared" si="119"/>
        <v>3907.3811907076329</v>
      </c>
      <c r="BD82" s="117">
        <f t="shared" si="120"/>
        <v>551.57837248837279</v>
      </c>
      <c r="BF82" s="116">
        <v>40.692999999999998</v>
      </c>
      <c r="BG82" s="116">
        <v>17</v>
      </c>
      <c r="BI82" s="151">
        <f t="shared" si="121"/>
        <v>245212.79699999999</v>
      </c>
      <c r="BJ82" s="204">
        <f t="shared" si="122"/>
        <v>245166.10741108612</v>
      </c>
      <c r="BK82" s="116">
        <f t="shared" si="123"/>
        <v>46.689588913872214</v>
      </c>
      <c r="BL82" s="279"/>
      <c r="BM82" s="151">
        <v>245212.79700000002</v>
      </c>
      <c r="BN82" s="154">
        <f t="shared" si="124"/>
        <v>0</v>
      </c>
      <c r="BO82" s="155">
        <v>484.20740253662467</v>
      </c>
      <c r="BP82" s="155">
        <v>484.11520732964499</v>
      </c>
      <c r="BQ82" s="156">
        <v>8630</v>
      </c>
      <c r="BR82" s="230">
        <f t="shared" si="132"/>
        <v>351250.38665245153</v>
      </c>
    </row>
    <row r="83" spans="1:70" s="82" customFormat="1" ht="11.4" x14ac:dyDescent="0.2">
      <c r="A83" s="120">
        <v>2011</v>
      </c>
      <c r="B83" s="111">
        <v>4</v>
      </c>
      <c r="C83" s="110"/>
      <c r="D83" s="110"/>
      <c r="E83" s="111"/>
      <c r="F83" s="110"/>
      <c r="G83" s="112"/>
      <c r="H83" s="121"/>
      <c r="I83" s="113">
        <f t="shared" si="111"/>
        <v>0</v>
      </c>
      <c r="J83" s="113">
        <f t="shared" si="112"/>
        <v>0</v>
      </c>
      <c r="K83" s="114">
        <f t="shared" si="113"/>
        <v>0</v>
      </c>
      <c r="L83" s="115">
        <v>212</v>
      </c>
      <c r="M83" s="115">
        <f t="shared" si="125"/>
        <v>0</v>
      </c>
      <c r="N83" s="116">
        <v>248652.56700000001</v>
      </c>
      <c r="O83" s="206">
        <v>248652.56700000001</v>
      </c>
      <c r="P83" s="117">
        <f t="shared" si="114"/>
        <v>1172889.466981132</v>
      </c>
      <c r="Q83" s="111"/>
      <c r="R83" s="120">
        <v>2011</v>
      </c>
      <c r="S83" s="111">
        <v>4</v>
      </c>
      <c r="T83" s="148">
        <f t="shared" si="133"/>
        <v>0</v>
      </c>
      <c r="U83" s="149">
        <f t="shared" si="134"/>
        <v>117.42864691479581</v>
      </c>
      <c r="W83" s="149"/>
      <c r="X83" s="149">
        <v>0</v>
      </c>
      <c r="Y83" s="149">
        <v>194.05680206145911</v>
      </c>
      <c r="AC83" s="150">
        <f t="shared" si="126"/>
        <v>0</v>
      </c>
      <c r="AD83" s="150">
        <f t="shared" si="127"/>
        <v>0.3760148620475503</v>
      </c>
      <c r="AE83" s="150">
        <f t="shared" si="115"/>
        <v>0.3760148620475503</v>
      </c>
      <c r="AF83" s="116">
        <v>1271</v>
      </c>
      <c r="AG83" s="116">
        <f t="shared" si="128"/>
        <v>477.91488966243645</v>
      </c>
      <c r="AH83" s="116">
        <v>24070.395</v>
      </c>
      <c r="AI83" s="204">
        <f t="shared" si="116"/>
        <v>23592.480110337565</v>
      </c>
      <c r="AJ83" s="117">
        <f t="shared" si="117"/>
        <v>18562.14013401854</v>
      </c>
      <c r="AK83" s="118"/>
      <c r="AL83" s="120">
        <v>2011</v>
      </c>
      <c r="AM83" s="111">
        <v>4</v>
      </c>
      <c r="AN83" s="149">
        <f t="shared" ref="AN83:AO83" si="137">AN71</f>
        <v>117.42864691479581</v>
      </c>
      <c r="AO83" s="149">
        <f t="shared" si="137"/>
        <v>10.764282951672801</v>
      </c>
      <c r="AP83" s="149"/>
      <c r="AR83" s="149">
        <v>190.37241736512024</v>
      </c>
      <c r="AS83" s="149">
        <v>0.89275262751143081</v>
      </c>
      <c r="AT83" s="149"/>
      <c r="AV83" s="118">
        <f t="shared" si="129"/>
        <v>3.5110444651910662E-2</v>
      </c>
      <c r="AW83" s="118">
        <f t="shared" si="130"/>
        <v>-1.908160599897994E-3</v>
      </c>
      <c r="AX83" s="118"/>
      <c r="AY83" s="150">
        <f t="shared" si="118"/>
        <v>3.3202284052012671E-2</v>
      </c>
      <c r="AZ83" s="116">
        <v>7136</v>
      </c>
      <c r="BA83" s="152">
        <f t="shared" si="131"/>
        <v>236.93149899516243</v>
      </c>
      <c r="BB83" s="116">
        <v>4447.87</v>
      </c>
      <c r="BC83" s="201">
        <f t="shared" si="119"/>
        <v>4210.9385010048372</v>
      </c>
      <c r="BD83" s="117">
        <f t="shared" si="120"/>
        <v>590.09788410942224</v>
      </c>
      <c r="BF83" s="116">
        <v>40.378999999999998</v>
      </c>
      <c r="BG83" s="116">
        <v>16</v>
      </c>
      <c r="BI83" s="151">
        <f t="shared" si="121"/>
        <v>277211.21100000001</v>
      </c>
      <c r="BJ83" s="204">
        <f t="shared" si="122"/>
        <v>276496.36461134243</v>
      </c>
      <c r="BK83" s="116">
        <f t="shared" si="123"/>
        <v>714.84638865759894</v>
      </c>
      <c r="BL83" s="279"/>
      <c r="BM83" s="151">
        <v>277211.21100000001</v>
      </c>
      <c r="BN83" s="154">
        <f t="shared" si="124"/>
        <v>0</v>
      </c>
      <c r="BO83" s="155">
        <v>546.71699270481838</v>
      </c>
      <c r="BP83" s="155">
        <v>545.30716996913986</v>
      </c>
      <c r="BQ83" s="156">
        <v>8668</v>
      </c>
      <c r="BR83" s="230">
        <f t="shared" si="132"/>
        <v>353942.31205037492</v>
      </c>
    </row>
    <row r="84" spans="1:70" s="82" customFormat="1" ht="11.4" x14ac:dyDescent="0.2">
      <c r="A84" s="120">
        <v>2011</v>
      </c>
      <c r="B84" s="111">
        <v>5</v>
      </c>
      <c r="C84" s="110"/>
      <c r="D84" s="110"/>
      <c r="E84" s="111"/>
      <c r="F84" s="110"/>
      <c r="G84" s="112"/>
      <c r="H84" s="121"/>
      <c r="I84" s="113">
        <f t="shared" si="111"/>
        <v>0</v>
      </c>
      <c r="J84" s="113">
        <f t="shared" si="112"/>
        <v>0</v>
      </c>
      <c r="K84" s="114">
        <f t="shared" si="113"/>
        <v>0</v>
      </c>
      <c r="L84" s="115">
        <v>212</v>
      </c>
      <c r="M84" s="115">
        <f t="shared" si="125"/>
        <v>0</v>
      </c>
      <c r="N84" s="116">
        <v>227787.63800000001</v>
      </c>
      <c r="O84" s="206">
        <v>227787.63800000001</v>
      </c>
      <c r="P84" s="117">
        <f t="shared" si="114"/>
        <v>1074469.9905660378</v>
      </c>
      <c r="Q84" s="111"/>
      <c r="R84" s="120">
        <v>2011</v>
      </c>
      <c r="S84" s="111">
        <v>5</v>
      </c>
      <c r="T84" s="148">
        <f t="shared" si="133"/>
        <v>0</v>
      </c>
      <c r="U84" s="149">
        <f t="shared" si="134"/>
        <v>205.87235315982971</v>
      </c>
      <c r="W84" s="149"/>
      <c r="X84" s="149">
        <v>0</v>
      </c>
      <c r="Y84" s="149">
        <v>225.86808616688504</v>
      </c>
      <c r="AC84" s="150">
        <f t="shared" si="126"/>
        <v>0</v>
      </c>
      <c r="AD84" s="150">
        <f t="shared" si="127"/>
        <v>9.8119193575743405E-2</v>
      </c>
      <c r="AE84" s="150">
        <f t="shared" si="115"/>
        <v>9.8119193575743405E-2</v>
      </c>
      <c r="AF84" s="116">
        <v>1271</v>
      </c>
      <c r="AG84" s="116">
        <f t="shared" si="128"/>
        <v>124.70949503476987</v>
      </c>
      <c r="AH84" s="116">
        <v>23856.781999999999</v>
      </c>
      <c r="AI84" s="204">
        <f t="shared" si="116"/>
        <v>23732.072504965228</v>
      </c>
      <c r="AJ84" s="117">
        <f t="shared" si="117"/>
        <v>18671.968926015128</v>
      </c>
      <c r="AK84" s="118"/>
      <c r="AL84" s="120">
        <v>2011</v>
      </c>
      <c r="AM84" s="111">
        <v>5</v>
      </c>
      <c r="AN84" s="149">
        <f t="shared" ref="AN84:AO84" si="138">AN72</f>
        <v>205.87235315982971</v>
      </c>
      <c r="AO84" s="149">
        <f t="shared" si="138"/>
        <v>1.2492833206498815</v>
      </c>
      <c r="AP84" s="149"/>
      <c r="AR84" s="149">
        <v>242.30649337743392</v>
      </c>
      <c r="AS84" s="149">
        <v>4.5538719540338946E-3</v>
      </c>
      <c r="AT84" s="149"/>
      <c r="AV84" s="118">
        <f t="shared" si="129"/>
        <v>1.7537054304333062E-2</v>
      </c>
      <c r="AW84" s="118">
        <f t="shared" si="130"/>
        <v>-2.4060541917404757E-4</v>
      </c>
      <c r="AX84" s="118"/>
      <c r="AY84" s="150">
        <f t="shared" si="118"/>
        <v>1.7296448885159015E-2</v>
      </c>
      <c r="AZ84" s="116">
        <v>7192</v>
      </c>
      <c r="BA84" s="152">
        <f t="shared" si="131"/>
        <v>124.39606038206364</v>
      </c>
      <c r="BB84" s="116">
        <v>4754.8770000000004</v>
      </c>
      <c r="BC84" s="201">
        <f t="shared" si="119"/>
        <v>4630.4809396179371</v>
      </c>
      <c r="BD84" s="117">
        <f t="shared" si="120"/>
        <v>643.83772797802237</v>
      </c>
      <c r="BF84" s="116">
        <v>40.296999999999997</v>
      </c>
      <c r="BG84" s="116">
        <v>16</v>
      </c>
      <c r="BI84" s="151">
        <f t="shared" si="121"/>
        <v>256439.59400000001</v>
      </c>
      <c r="BJ84" s="204">
        <f t="shared" si="122"/>
        <v>256190.48844458317</v>
      </c>
      <c r="BK84" s="116">
        <f t="shared" si="123"/>
        <v>249.10555541683351</v>
      </c>
      <c r="BL84" s="279"/>
      <c r="BM84" s="151">
        <v>256439.59400000001</v>
      </c>
      <c r="BN84" s="154">
        <f t="shared" si="124"/>
        <v>0</v>
      </c>
      <c r="BO84" s="155">
        <v>505.07875175785176</v>
      </c>
      <c r="BP84" s="155">
        <v>504.5881179948538</v>
      </c>
      <c r="BQ84" s="156">
        <v>8724</v>
      </c>
      <c r="BR84" s="230">
        <f t="shared" si="132"/>
        <v>353406.97776246647</v>
      </c>
    </row>
    <row r="85" spans="1:70" s="82" customFormat="1" ht="11.4" x14ac:dyDescent="0.2">
      <c r="A85" s="120">
        <v>2011</v>
      </c>
      <c r="B85" s="111">
        <v>6</v>
      </c>
      <c r="C85" s="110"/>
      <c r="D85" s="110"/>
      <c r="E85" s="111"/>
      <c r="F85" s="110"/>
      <c r="G85" s="112"/>
      <c r="H85" s="121"/>
      <c r="I85" s="113">
        <f t="shared" si="111"/>
        <v>0</v>
      </c>
      <c r="J85" s="113">
        <f t="shared" si="112"/>
        <v>0</v>
      </c>
      <c r="K85" s="114">
        <f t="shared" si="113"/>
        <v>0</v>
      </c>
      <c r="L85" s="115">
        <v>211</v>
      </c>
      <c r="M85" s="115">
        <f t="shared" si="125"/>
        <v>0</v>
      </c>
      <c r="N85" s="116">
        <v>251288.984</v>
      </c>
      <c r="O85" s="206">
        <v>251288.984</v>
      </c>
      <c r="P85" s="117">
        <f t="shared" si="114"/>
        <v>1190943.0521327015</v>
      </c>
      <c r="Q85" s="111"/>
      <c r="R85" s="120">
        <v>2011</v>
      </c>
      <c r="S85" s="111">
        <v>6</v>
      </c>
      <c r="T85" s="148">
        <f t="shared" si="133"/>
        <v>0</v>
      </c>
      <c r="U85" s="149">
        <f t="shared" si="134"/>
        <v>273.79728737823223</v>
      </c>
      <c r="W85" s="149"/>
      <c r="X85" s="149">
        <v>0</v>
      </c>
      <c r="Y85" s="149">
        <v>319.23238938915313</v>
      </c>
      <c r="AC85" s="150">
        <f t="shared" si="126"/>
        <v>0</v>
      </c>
      <c r="AD85" s="150">
        <f t="shared" si="127"/>
        <v>0.22295034484458309</v>
      </c>
      <c r="AE85" s="150">
        <f t="shared" si="115"/>
        <v>0.22295034484458309</v>
      </c>
      <c r="AF85" s="116">
        <v>1263</v>
      </c>
      <c r="AG85" s="116">
        <f t="shared" si="128"/>
        <v>281.58628553870847</v>
      </c>
      <c r="AH85" s="116">
        <v>25191.263999999999</v>
      </c>
      <c r="AI85" s="204">
        <f t="shared" si="116"/>
        <v>24909.67771446129</v>
      </c>
      <c r="AJ85" s="117">
        <f t="shared" si="117"/>
        <v>19722.62685230506</v>
      </c>
      <c r="AK85" s="118"/>
      <c r="AL85" s="120">
        <v>2011</v>
      </c>
      <c r="AM85" s="111">
        <v>6</v>
      </c>
      <c r="AN85" s="149">
        <f t="shared" ref="AN85:AO85" si="139">AN73</f>
        <v>273.79728737823223</v>
      </c>
      <c r="AO85" s="149">
        <f t="shared" si="139"/>
        <v>0</v>
      </c>
      <c r="AP85" s="149"/>
      <c r="AR85" s="149">
        <v>304.55790465228421</v>
      </c>
      <c r="AS85" s="149">
        <v>0</v>
      </c>
      <c r="AT85" s="149"/>
      <c r="AV85" s="118">
        <f t="shared" si="129"/>
        <v>1.4806184868037699E-2</v>
      </c>
      <c r="AW85" s="118">
        <f t="shared" si="130"/>
        <v>0</v>
      </c>
      <c r="AX85" s="118"/>
      <c r="AY85" s="150">
        <f t="shared" si="118"/>
        <v>1.4806184868037699E-2</v>
      </c>
      <c r="AZ85" s="116">
        <v>7161</v>
      </c>
      <c r="BA85" s="152">
        <f t="shared" si="131"/>
        <v>106.02708984001796</v>
      </c>
      <c r="BB85" s="116">
        <v>4766.93</v>
      </c>
      <c r="BC85" s="201">
        <f t="shared" si="119"/>
        <v>4660.9029101599826</v>
      </c>
      <c r="BD85" s="117">
        <f t="shared" si="120"/>
        <v>650.87318952101418</v>
      </c>
      <c r="BF85" s="116">
        <v>40.36</v>
      </c>
      <c r="BG85" s="116">
        <v>16</v>
      </c>
      <c r="BI85" s="151">
        <f t="shared" si="121"/>
        <v>281287.538</v>
      </c>
      <c r="BJ85" s="204">
        <f t="shared" si="122"/>
        <v>280899.92462462129</v>
      </c>
      <c r="BK85" s="116">
        <f t="shared" si="123"/>
        <v>387.61337537872646</v>
      </c>
      <c r="BL85" s="279"/>
      <c r="BM85" s="151">
        <v>281287.538</v>
      </c>
      <c r="BN85" s="154">
        <f t="shared" si="124"/>
        <v>0</v>
      </c>
      <c r="BO85" s="155">
        <v>553.27779591740386</v>
      </c>
      <c r="BP85" s="155">
        <v>552.51538079044008</v>
      </c>
      <c r="BQ85" s="156">
        <v>8685</v>
      </c>
      <c r="BR85" s="230">
        <f t="shared" si="132"/>
        <v>354613.77059429203</v>
      </c>
    </row>
    <row r="86" spans="1:70" s="82" customFormat="1" ht="11.4" x14ac:dyDescent="0.2">
      <c r="A86" s="120">
        <v>2011</v>
      </c>
      <c r="B86" s="111">
        <v>7</v>
      </c>
      <c r="C86" s="110"/>
      <c r="D86" s="110"/>
      <c r="E86" s="111"/>
      <c r="F86" s="110"/>
      <c r="G86" s="112"/>
      <c r="H86" s="121"/>
      <c r="I86" s="113">
        <f t="shared" si="111"/>
        <v>0</v>
      </c>
      <c r="J86" s="113">
        <f t="shared" si="112"/>
        <v>0</v>
      </c>
      <c r="K86" s="114">
        <f t="shared" si="113"/>
        <v>0</v>
      </c>
      <c r="L86" s="115">
        <v>212</v>
      </c>
      <c r="M86" s="115">
        <f t="shared" si="125"/>
        <v>0</v>
      </c>
      <c r="N86" s="116">
        <v>229184.96599999999</v>
      </c>
      <c r="O86" s="206">
        <v>229184.96599999999</v>
      </c>
      <c r="P86" s="117">
        <f t="shared" si="114"/>
        <v>1081061.1603773583</v>
      </c>
      <c r="Q86" s="111"/>
      <c r="R86" s="120">
        <v>2011</v>
      </c>
      <c r="S86" s="111">
        <v>7</v>
      </c>
      <c r="T86" s="148">
        <f t="shared" si="133"/>
        <v>0</v>
      </c>
      <c r="U86" s="149">
        <f t="shared" si="134"/>
        <v>323.21495100202412</v>
      </c>
      <c r="W86" s="149"/>
      <c r="X86" s="149">
        <v>0</v>
      </c>
      <c r="Y86" s="149">
        <v>370.40277656986956</v>
      </c>
      <c r="AC86" s="150">
        <f t="shared" si="126"/>
        <v>0</v>
      </c>
      <c r="AD86" s="150">
        <f t="shared" si="127"/>
        <v>0.23155097088344667</v>
      </c>
      <c r="AE86" s="150">
        <f t="shared" si="115"/>
        <v>0.23155097088344667</v>
      </c>
      <c r="AF86" s="116">
        <v>1256</v>
      </c>
      <c r="AG86" s="116">
        <f t="shared" si="128"/>
        <v>290.82801942960901</v>
      </c>
      <c r="AH86" s="116">
        <v>23369.309000000001</v>
      </c>
      <c r="AI86" s="204">
        <f t="shared" si="116"/>
        <v>23078.480980570392</v>
      </c>
      <c r="AJ86" s="117">
        <f t="shared" si="117"/>
        <v>18374.586767970057</v>
      </c>
      <c r="AK86" s="118"/>
      <c r="AL86" s="120">
        <v>2011</v>
      </c>
      <c r="AM86" s="111">
        <v>7</v>
      </c>
      <c r="AN86" s="149">
        <f t="shared" ref="AN86:AO86" si="140">AN74</f>
        <v>323.21495100202412</v>
      </c>
      <c r="AO86" s="149">
        <f t="shared" si="140"/>
        <v>0</v>
      </c>
      <c r="AP86" s="149"/>
      <c r="AR86" s="149">
        <v>355.81307292026935</v>
      </c>
      <c r="AS86" s="149">
        <v>0</v>
      </c>
      <c r="AT86" s="149"/>
      <c r="AV86" s="118">
        <f t="shared" si="129"/>
        <v>1.5690641548975405E-2</v>
      </c>
      <c r="AW86" s="118">
        <f t="shared" si="130"/>
        <v>0</v>
      </c>
      <c r="AX86" s="118"/>
      <c r="AY86" s="150">
        <f t="shared" si="118"/>
        <v>1.5690641548975405E-2</v>
      </c>
      <c r="AZ86" s="116">
        <v>7178</v>
      </c>
      <c r="BA86" s="152">
        <f t="shared" si="131"/>
        <v>112.62742503854545</v>
      </c>
      <c r="BB86" s="116">
        <v>4885.7340000000004</v>
      </c>
      <c r="BC86" s="201">
        <f t="shared" si="119"/>
        <v>4773.1065749614545</v>
      </c>
      <c r="BD86" s="117">
        <f t="shared" si="120"/>
        <v>664.96330105342088</v>
      </c>
      <c r="BF86" s="116">
        <v>40.436</v>
      </c>
      <c r="BG86" s="116">
        <v>16</v>
      </c>
      <c r="BI86" s="151">
        <f t="shared" si="121"/>
        <v>257480.44499999998</v>
      </c>
      <c r="BJ86" s="204">
        <f t="shared" si="122"/>
        <v>257076.98955553182</v>
      </c>
      <c r="BK86" s="116">
        <f t="shared" si="123"/>
        <v>403.4554444681545</v>
      </c>
      <c r="BL86" s="279"/>
      <c r="BM86" s="151">
        <v>257480.44500000001</v>
      </c>
      <c r="BN86" s="154">
        <f t="shared" si="124"/>
        <v>0</v>
      </c>
      <c r="BO86" s="155">
        <v>506.04438788545815</v>
      </c>
      <c r="BP86" s="155">
        <v>505.25144858696137</v>
      </c>
      <c r="BQ86" s="156">
        <v>8696</v>
      </c>
      <c r="BR86" s="230">
        <f t="shared" si="132"/>
        <v>354289.11367217125</v>
      </c>
    </row>
    <row r="87" spans="1:70" s="82" customFormat="1" ht="11.4" x14ac:dyDescent="0.2">
      <c r="A87" s="120">
        <v>2011</v>
      </c>
      <c r="B87" s="111">
        <v>8</v>
      </c>
      <c r="C87" s="110"/>
      <c r="D87" s="110"/>
      <c r="E87" s="111"/>
      <c r="F87" s="110"/>
      <c r="G87" s="112"/>
      <c r="H87" s="121"/>
      <c r="I87" s="113">
        <f t="shared" si="111"/>
        <v>0</v>
      </c>
      <c r="J87" s="113">
        <f t="shared" si="112"/>
        <v>0</v>
      </c>
      <c r="K87" s="114">
        <f t="shared" si="113"/>
        <v>0</v>
      </c>
      <c r="L87" s="115">
        <v>213</v>
      </c>
      <c r="M87" s="115">
        <f t="shared" si="125"/>
        <v>0</v>
      </c>
      <c r="N87" s="116">
        <v>240245.652</v>
      </c>
      <c r="O87" s="206">
        <v>240245.652</v>
      </c>
      <c r="P87" s="117">
        <f t="shared" si="114"/>
        <v>1127913.8591549296</v>
      </c>
      <c r="Q87" s="111"/>
      <c r="R87" s="120">
        <v>2011</v>
      </c>
      <c r="S87" s="111">
        <v>8</v>
      </c>
      <c r="T87" s="148">
        <f t="shared" si="133"/>
        <v>0</v>
      </c>
      <c r="U87" s="149">
        <f t="shared" si="134"/>
        <v>329.73144935858772</v>
      </c>
      <c r="W87" s="149"/>
      <c r="X87" s="149">
        <v>0</v>
      </c>
      <c r="Y87" s="149">
        <v>342.38255905344039</v>
      </c>
      <c r="AC87" s="150">
        <f t="shared" si="126"/>
        <v>0</v>
      </c>
      <c r="AD87" s="150">
        <f t="shared" si="127"/>
        <v>6.2079078604381485E-2</v>
      </c>
      <c r="AE87" s="150">
        <f t="shared" si="115"/>
        <v>6.2079078604381485E-2</v>
      </c>
      <c r="AF87" s="116">
        <v>1253</v>
      </c>
      <c r="AG87" s="116">
        <f t="shared" si="128"/>
        <v>77.785085491290005</v>
      </c>
      <c r="AH87" s="116">
        <v>23340.649000000001</v>
      </c>
      <c r="AI87" s="204">
        <f t="shared" si="116"/>
        <v>23262.863914508711</v>
      </c>
      <c r="AJ87" s="117">
        <f t="shared" si="117"/>
        <v>18565.733371515333</v>
      </c>
      <c r="AK87" s="118"/>
      <c r="AL87" s="120">
        <v>2011</v>
      </c>
      <c r="AM87" s="111">
        <v>8</v>
      </c>
      <c r="AN87" s="149">
        <f t="shared" ref="AN87:AO87" si="141">AN75</f>
        <v>329.73144935858772</v>
      </c>
      <c r="AO87" s="149">
        <f t="shared" si="141"/>
        <v>0</v>
      </c>
      <c r="AP87" s="149"/>
      <c r="AR87" s="149">
        <v>342.38255905344039</v>
      </c>
      <c r="AS87" s="149">
        <v>0</v>
      </c>
      <c r="AT87" s="149"/>
      <c r="AV87" s="118">
        <f t="shared" si="129"/>
        <v>6.0894314070160495E-3</v>
      </c>
      <c r="AW87" s="118">
        <f t="shared" si="130"/>
        <v>0</v>
      </c>
      <c r="AX87" s="118"/>
      <c r="AY87" s="150">
        <f t="shared" si="118"/>
        <v>6.0894314070160495E-3</v>
      </c>
      <c r="AZ87" s="116">
        <v>7180</v>
      </c>
      <c r="BA87" s="152">
        <f t="shared" si="131"/>
        <v>43.722117502375234</v>
      </c>
      <c r="BB87" s="116">
        <v>5157.1629999999996</v>
      </c>
      <c r="BC87" s="201">
        <f t="shared" si="119"/>
        <v>5113.4408824976244</v>
      </c>
      <c r="BD87" s="117">
        <f t="shared" si="120"/>
        <v>712.17839589103403</v>
      </c>
      <c r="BF87" s="116">
        <v>43</v>
      </c>
      <c r="BG87" s="116">
        <v>15</v>
      </c>
      <c r="BI87" s="151">
        <f t="shared" si="121"/>
        <v>268786.46399999998</v>
      </c>
      <c r="BJ87" s="204">
        <f t="shared" si="122"/>
        <v>268664.95679700631</v>
      </c>
      <c r="BK87" s="116">
        <f t="shared" si="123"/>
        <v>121.50720299366523</v>
      </c>
      <c r="BL87" s="279"/>
      <c r="BM87" s="151">
        <v>268786.46399999998</v>
      </c>
      <c r="BN87" s="154">
        <f t="shared" si="124"/>
        <v>0</v>
      </c>
      <c r="BO87" s="155">
        <v>527.78256148446314</v>
      </c>
      <c r="BP87" s="155">
        <v>527.54397289677729</v>
      </c>
      <c r="BQ87" s="156">
        <v>8694.0000000000018</v>
      </c>
      <c r="BR87" s="230">
        <f t="shared" si="132"/>
        <v>354877.84538017609</v>
      </c>
    </row>
    <row r="88" spans="1:70" s="82" customFormat="1" ht="11.4" x14ac:dyDescent="0.2">
      <c r="A88" s="120">
        <v>2011</v>
      </c>
      <c r="B88" s="111">
        <v>9</v>
      </c>
      <c r="C88" s="110"/>
      <c r="D88" s="110"/>
      <c r="E88" s="111"/>
      <c r="F88" s="110"/>
      <c r="G88" s="112"/>
      <c r="H88" s="121"/>
      <c r="I88" s="113">
        <f t="shared" si="111"/>
        <v>0</v>
      </c>
      <c r="J88" s="113">
        <f t="shared" si="112"/>
        <v>0</v>
      </c>
      <c r="K88" s="114">
        <f t="shared" si="113"/>
        <v>0</v>
      </c>
      <c r="L88" s="115">
        <v>210</v>
      </c>
      <c r="M88" s="115">
        <f t="shared" si="125"/>
        <v>0</v>
      </c>
      <c r="N88" s="116">
        <v>232903.079</v>
      </c>
      <c r="O88" s="206">
        <v>232903.079</v>
      </c>
      <c r="P88" s="117">
        <f t="shared" si="114"/>
        <v>1109062.280952381</v>
      </c>
      <c r="Q88" s="111"/>
      <c r="R88" s="120">
        <v>2011</v>
      </c>
      <c r="S88" s="111">
        <v>9</v>
      </c>
      <c r="T88" s="148">
        <f t="shared" si="133"/>
        <v>0</v>
      </c>
      <c r="U88" s="149">
        <f t="shared" si="134"/>
        <v>278.21093356333773</v>
      </c>
      <c r="W88" s="149"/>
      <c r="X88" s="149">
        <v>0</v>
      </c>
      <c r="Y88" s="149">
        <v>298.65346555739433</v>
      </c>
      <c r="AC88" s="150">
        <f t="shared" si="126"/>
        <v>0</v>
      </c>
      <c r="AD88" s="150">
        <f t="shared" si="127"/>
        <v>0.10031163914798402</v>
      </c>
      <c r="AE88" s="150">
        <f t="shared" si="115"/>
        <v>0.10031163914798402</v>
      </c>
      <c r="AF88" s="116">
        <v>1265</v>
      </c>
      <c r="AG88" s="116">
        <f t="shared" si="128"/>
        <v>126.89422352219979</v>
      </c>
      <c r="AH88" s="116">
        <v>24989.951000000001</v>
      </c>
      <c r="AI88" s="204">
        <f t="shared" si="116"/>
        <v>24863.056776477802</v>
      </c>
      <c r="AJ88" s="117">
        <f t="shared" si="117"/>
        <v>19654.590337136604</v>
      </c>
      <c r="AK88" s="118"/>
      <c r="AL88" s="120">
        <v>2011</v>
      </c>
      <c r="AM88" s="111">
        <v>9</v>
      </c>
      <c r="AN88" s="149">
        <f t="shared" ref="AN88:AO88" si="142">AN76</f>
        <v>278.21093356333773</v>
      </c>
      <c r="AO88" s="149">
        <f t="shared" si="142"/>
        <v>0</v>
      </c>
      <c r="AP88" s="149"/>
      <c r="AR88" s="149">
        <v>298.65346555739433</v>
      </c>
      <c r="AS88" s="149">
        <v>0</v>
      </c>
      <c r="AT88" s="149"/>
      <c r="AV88" s="118">
        <f t="shared" si="129"/>
        <v>9.8397215237321835E-3</v>
      </c>
      <c r="AW88" s="118">
        <f t="shared" si="130"/>
        <v>0</v>
      </c>
      <c r="AX88" s="118"/>
      <c r="AY88" s="150">
        <f t="shared" si="118"/>
        <v>9.8397215237321835E-3</v>
      </c>
      <c r="AZ88" s="116">
        <v>7235</v>
      </c>
      <c r="BA88" s="152">
        <f t="shared" si="131"/>
        <v>71.190385224202345</v>
      </c>
      <c r="BB88" s="116">
        <v>5578.1419999999998</v>
      </c>
      <c r="BC88" s="201">
        <f t="shared" si="119"/>
        <v>5506.9516147757977</v>
      </c>
      <c r="BD88" s="117">
        <f t="shared" si="120"/>
        <v>761.15433514523806</v>
      </c>
      <c r="BF88" s="116">
        <v>43.484000000000002</v>
      </c>
      <c r="BG88" s="116">
        <v>15</v>
      </c>
      <c r="BI88" s="151">
        <f t="shared" si="121"/>
        <v>263514.65600000002</v>
      </c>
      <c r="BJ88" s="204">
        <f t="shared" si="122"/>
        <v>263316.57139125362</v>
      </c>
      <c r="BK88" s="116">
        <f t="shared" si="123"/>
        <v>198.08460874640213</v>
      </c>
      <c r="BL88" s="279"/>
      <c r="BM88" s="151">
        <v>263514.65600000002</v>
      </c>
      <c r="BN88" s="154">
        <f t="shared" si="124"/>
        <v>0</v>
      </c>
      <c r="BO88" s="155">
        <v>517.7898695674387</v>
      </c>
      <c r="BP88" s="155">
        <v>517.40064566132651</v>
      </c>
      <c r="BQ88" s="156">
        <v>8758</v>
      </c>
      <c r="BR88" s="230">
        <f t="shared" si="132"/>
        <v>355082.32344945031</v>
      </c>
    </row>
    <row r="89" spans="1:70" s="82" customFormat="1" ht="11.4" x14ac:dyDescent="0.2">
      <c r="A89" s="120">
        <v>2011</v>
      </c>
      <c r="B89" s="111">
        <v>10</v>
      </c>
      <c r="C89" s="110"/>
      <c r="D89" s="110"/>
      <c r="E89" s="111"/>
      <c r="F89" s="110"/>
      <c r="G89" s="112"/>
      <c r="H89" s="121"/>
      <c r="I89" s="113">
        <f t="shared" si="111"/>
        <v>0</v>
      </c>
      <c r="J89" s="113">
        <f t="shared" si="112"/>
        <v>0</v>
      </c>
      <c r="K89" s="114">
        <f t="shared" si="113"/>
        <v>0</v>
      </c>
      <c r="L89" s="115">
        <v>208</v>
      </c>
      <c r="M89" s="115">
        <f t="shared" si="125"/>
        <v>0</v>
      </c>
      <c r="N89" s="116">
        <v>222298.796</v>
      </c>
      <c r="O89" s="206">
        <v>222298.796</v>
      </c>
      <c r="P89" s="117">
        <f t="shared" si="114"/>
        <v>1068744.2115384615</v>
      </c>
      <c r="Q89" s="111"/>
      <c r="R89" s="120">
        <v>2011</v>
      </c>
      <c r="S89" s="111">
        <v>10</v>
      </c>
      <c r="T89" s="148">
        <f t="shared" si="133"/>
        <v>0</v>
      </c>
      <c r="U89" s="149">
        <f t="shared" si="134"/>
        <v>198.83661390818892</v>
      </c>
      <c r="W89" s="149"/>
      <c r="X89" s="149">
        <v>0</v>
      </c>
      <c r="Y89" s="149">
        <v>161.51919520840667</v>
      </c>
      <c r="AC89" s="150">
        <f t="shared" si="126"/>
        <v>0</v>
      </c>
      <c r="AD89" s="150">
        <f t="shared" si="127"/>
        <v>-0.18311681936636448</v>
      </c>
      <c r="AE89" s="150">
        <f t="shared" si="115"/>
        <v>-0.18311681936636448</v>
      </c>
      <c r="AF89" s="116">
        <v>1258</v>
      </c>
      <c r="AG89" s="116">
        <f t="shared" si="128"/>
        <v>-230.36095876288653</v>
      </c>
      <c r="AH89" s="116">
        <v>22645.405999999999</v>
      </c>
      <c r="AI89" s="204">
        <f t="shared" si="116"/>
        <v>22875.766958762884</v>
      </c>
      <c r="AJ89" s="117">
        <f t="shared" si="117"/>
        <v>18184.234466425183</v>
      </c>
      <c r="AK89" s="118"/>
      <c r="AL89" s="120">
        <v>2011</v>
      </c>
      <c r="AM89" s="111">
        <v>10</v>
      </c>
      <c r="AN89" s="149">
        <f t="shared" ref="AN89:AO89" si="143">AN77</f>
        <v>198.83661390818892</v>
      </c>
      <c r="AO89" s="149">
        <f t="shared" si="143"/>
        <v>3.8389772083761713</v>
      </c>
      <c r="AP89" s="149"/>
      <c r="AR89" s="149">
        <v>161.51919520840667</v>
      </c>
      <c r="AS89" s="149">
        <v>4.6073648757915109</v>
      </c>
      <c r="AT89" s="149"/>
      <c r="AV89" s="118">
        <f t="shared" si="129"/>
        <v>-1.7962207817364795E-2</v>
      </c>
      <c r="AW89" s="118">
        <f t="shared" si="130"/>
        <v>1.4852885259551037E-4</v>
      </c>
      <c r="AX89" s="118"/>
      <c r="AY89" s="150">
        <f t="shared" si="118"/>
        <v>-1.7813678964769285E-2</v>
      </c>
      <c r="AZ89" s="116">
        <v>7199</v>
      </c>
      <c r="BA89" s="152">
        <f t="shared" si="131"/>
        <v>-128.24067486737408</v>
      </c>
      <c r="BB89" s="116">
        <v>4889.7129999999997</v>
      </c>
      <c r="BC89" s="201">
        <f t="shared" si="119"/>
        <v>5017.9536748673736</v>
      </c>
      <c r="BD89" s="117">
        <f t="shared" si="120"/>
        <v>697.03482079002276</v>
      </c>
      <c r="BF89" s="116">
        <v>43.411999999999999</v>
      </c>
      <c r="BG89" s="116">
        <v>15</v>
      </c>
      <c r="BI89" s="151">
        <f t="shared" si="121"/>
        <v>249877.32699999999</v>
      </c>
      <c r="BJ89" s="204">
        <f t="shared" si="122"/>
        <v>250235.92863363028</v>
      </c>
      <c r="BK89" s="116">
        <f t="shared" si="123"/>
        <v>-358.60163363026061</v>
      </c>
      <c r="BL89" s="279"/>
      <c r="BM89" s="151">
        <v>249877.32700000002</v>
      </c>
      <c r="BN89" s="154">
        <f t="shared" si="124"/>
        <v>0</v>
      </c>
      <c r="BO89" s="155">
        <v>490.8207349818602</v>
      </c>
      <c r="BP89" s="155">
        <v>491.52511708606005</v>
      </c>
      <c r="BQ89" s="156">
        <v>8714</v>
      </c>
      <c r="BR89" s="230">
        <f t="shared" si="132"/>
        <v>355831.38517659518</v>
      </c>
    </row>
    <row r="90" spans="1:70" s="82" customFormat="1" ht="11.4" x14ac:dyDescent="0.2">
      <c r="A90" s="120">
        <v>2011</v>
      </c>
      <c r="B90" s="111">
        <v>11</v>
      </c>
      <c r="C90" s="110"/>
      <c r="D90" s="110"/>
      <c r="E90" s="111"/>
      <c r="F90" s="110"/>
      <c r="G90" s="112"/>
      <c r="H90" s="121"/>
      <c r="I90" s="113">
        <f t="shared" si="111"/>
        <v>0</v>
      </c>
      <c r="J90" s="113">
        <f t="shared" si="112"/>
        <v>0</v>
      </c>
      <c r="K90" s="114">
        <f t="shared" si="113"/>
        <v>0</v>
      </c>
      <c r="L90" s="115">
        <v>207</v>
      </c>
      <c r="M90" s="115">
        <f t="shared" si="125"/>
        <v>0</v>
      </c>
      <c r="N90" s="116">
        <v>223054.33300000001</v>
      </c>
      <c r="O90" s="206">
        <v>223054.33300000001</v>
      </c>
      <c r="P90" s="117">
        <f t="shared" si="114"/>
        <v>1077557.1642512078</v>
      </c>
      <c r="Q90" s="111"/>
      <c r="R90" s="120">
        <v>2011</v>
      </c>
      <c r="S90" s="111">
        <v>11</v>
      </c>
      <c r="T90" s="148">
        <f t="shared" si="133"/>
        <v>0</v>
      </c>
      <c r="U90" s="149">
        <f t="shared" si="134"/>
        <v>75.667245198869992</v>
      </c>
      <c r="W90" s="149"/>
      <c r="X90" s="149">
        <v>0</v>
      </c>
      <c r="Y90" s="149">
        <v>81.388173550047853</v>
      </c>
      <c r="AC90" s="150">
        <f t="shared" si="126"/>
        <v>0</v>
      </c>
      <c r="AD90" s="150">
        <f t="shared" si="127"/>
        <v>2.8072633102478296E-2</v>
      </c>
      <c r="AE90" s="150">
        <f t="shared" si="115"/>
        <v>2.8072633102478296E-2</v>
      </c>
      <c r="AF90" s="116">
        <v>1275</v>
      </c>
      <c r="AG90" s="116">
        <f t="shared" si="128"/>
        <v>35.792607205659827</v>
      </c>
      <c r="AH90" s="116">
        <v>21812.548999999999</v>
      </c>
      <c r="AI90" s="204">
        <f t="shared" si="116"/>
        <v>21776.756392794337</v>
      </c>
      <c r="AJ90" s="117">
        <f t="shared" si="117"/>
        <v>17079.808935524969</v>
      </c>
      <c r="AK90" s="118"/>
      <c r="AL90" s="120">
        <v>2011</v>
      </c>
      <c r="AM90" s="111">
        <v>11</v>
      </c>
      <c r="AN90" s="149">
        <f t="shared" ref="AN90:AO90" si="144">AN78</f>
        <v>75.667245198869992</v>
      </c>
      <c r="AO90" s="149">
        <f t="shared" si="144"/>
        <v>28.935219572893278</v>
      </c>
      <c r="AP90" s="149"/>
      <c r="AR90" s="149">
        <v>81.388173550047853</v>
      </c>
      <c r="AS90" s="149">
        <v>13.280460257928624</v>
      </c>
      <c r="AT90" s="149"/>
      <c r="AV90" s="118">
        <f t="shared" si="129"/>
        <v>2.7536873538552245E-3</v>
      </c>
      <c r="AW90" s="118">
        <f t="shared" si="130"/>
        <v>-3.0260551246637036E-3</v>
      </c>
      <c r="AX90" s="118"/>
      <c r="AY90" s="150">
        <f t="shared" si="118"/>
        <v>-2.7236777080847903E-4</v>
      </c>
      <c r="AZ90" s="116">
        <v>7144</v>
      </c>
      <c r="BA90" s="152">
        <f t="shared" si="131"/>
        <v>-1.9457953546557742</v>
      </c>
      <c r="BB90" s="116">
        <v>4500.6279999999997</v>
      </c>
      <c r="BC90" s="201">
        <f t="shared" si="119"/>
        <v>4502.5737953546559</v>
      </c>
      <c r="BD90" s="117">
        <f t="shared" si="120"/>
        <v>630.25948983127876</v>
      </c>
      <c r="BF90" s="116">
        <v>44.368000000000002</v>
      </c>
      <c r="BG90" s="116">
        <v>15</v>
      </c>
      <c r="BI90" s="151">
        <f t="shared" si="121"/>
        <v>249411.87800000003</v>
      </c>
      <c r="BJ90" s="204">
        <f t="shared" si="122"/>
        <v>249378.03118814901</v>
      </c>
      <c r="BK90" s="116">
        <f t="shared" si="123"/>
        <v>33.846811851004055</v>
      </c>
      <c r="BL90" s="279"/>
      <c r="BM90" s="151">
        <v>249411.87800000003</v>
      </c>
      <c r="BN90" s="154">
        <f t="shared" si="124"/>
        <v>0</v>
      </c>
      <c r="BO90" s="155">
        <v>489.616997970169</v>
      </c>
      <c r="BP90" s="155">
        <v>489.55055376333229</v>
      </c>
      <c r="BQ90" s="156">
        <v>8673</v>
      </c>
      <c r="BR90" s="230">
        <f t="shared" si="132"/>
        <v>355591.60387490329</v>
      </c>
    </row>
    <row r="91" spans="1:70" s="82" customFormat="1" ht="11.4" x14ac:dyDescent="0.2">
      <c r="A91" s="120">
        <v>2011</v>
      </c>
      <c r="B91" s="111">
        <v>12</v>
      </c>
      <c r="C91" s="110"/>
      <c r="D91" s="110"/>
      <c r="E91" s="111"/>
      <c r="F91" s="110"/>
      <c r="G91" s="112"/>
      <c r="H91" s="121"/>
      <c r="I91" s="113">
        <f t="shared" si="111"/>
        <v>0</v>
      </c>
      <c r="J91" s="113">
        <f t="shared" si="112"/>
        <v>0</v>
      </c>
      <c r="K91" s="114">
        <f t="shared" si="113"/>
        <v>0</v>
      </c>
      <c r="L91" s="115">
        <v>207</v>
      </c>
      <c r="M91" s="115">
        <f t="shared" si="125"/>
        <v>0</v>
      </c>
      <c r="N91" s="116">
        <v>220501.573</v>
      </c>
      <c r="O91" s="206">
        <v>220501.573</v>
      </c>
      <c r="P91" s="117">
        <f t="shared" si="114"/>
        <v>1065224.9903381641</v>
      </c>
      <c r="Q91" s="111"/>
      <c r="R91" s="120">
        <v>2011</v>
      </c>
      <c r="S91" s="111">
        <v>12</v>
      </c>
      <c r="T91" s="148">
        <f t="shared" si="133"/>
        <v>0</v>
      </c>
      <c r="U91" s="149">
        <f t="shared" si="134"/>
        <v>42.449672857488302</v>
      </c>
      <c r="W91" s="149"/>
      <c r="X91" s="149">
        <v>0</v>
      </c>
      <c r="Y91" s="149">
        <v>47.92163181325175</v>
      </c>
      <c r="AC91" s="150">
        <f t="shared" si="126"/>
        <v>0</v>
      </c>
      <c r="AD91" s="150">
        <f t="shared" si="127"/>
        <v>2.6850938639240405E-2</v>
      </c>
      <c r="AE91" s="150">
        <f t="shared" si="115"/>
        <v>2.6850938639240405E-2</v>
      </c>
      <c r="AF91" s="116">
        <v>1278</v>
      </c>
      <c r="AG91" s="116">
        <f t="shared" si="128"/>
        <v>34.315499580949236</v>
      </c>
      <c r="AH91" s="116">
        <v>21991.215</v>
      </c>
      <c r="AI91" s="204">
        <f t="shared" si="116"/>
        <v>21956.899500419051</v>
      </c>
      <c r="AJ91" s="117">
        <f t="shared" si="117"/>
        <v>17180.672535539165</v>
      </c>
      <c r="AK91" s="118"/>
      <c r="AL91" s="120">
        <v>2011</v>
      </c>
      <c r="AM91" s="111">
        <v>12</v>
      </c>
      <c r="AN91" s="149">
        <f t="shared" ref="AN91:AO91" si="145">AN79</f>
        <v>42.449672857488302</v>
      </c>
      <c r="AO91" s="149">
        <f t="shared" si="145"/>
        <v>82.304422731853208</v>
      </c>
      <c r="AP91" s="149"/>
      <c r="AR91" s="149">
        <v>47.92163181325175</v>
      </c>
      <c r="AS91" s="149">
        <v>28.962321714770496</v>
      </c>
      <c r="AT91" s="149"/>
      <c r="AV91" s="118">
        <f t="shared" si="129"/>
        <v>2.6338494825229436E-3</v>
      </c>
      <c r="AW91" s="118">
        <f t="shared" si="130"/>
        <v>-1.0310994560534165E-2</v>
      </c>
      <c r="AX91" s="118"/>
      <c r="AY91" s="150">
        <f t="shared" si="118"/>
        <v>-7.6771450780112205E-3</v>
      </c>
      <c r="AZ91" s="116">
        <v>7102</v>
      </c>
      <c r="BA91" s="152">
        <f t="shared" si="131"/>
        <v>-54.523084344035688</v>
      </c>
      <c r="BB91" s="116">
        <v>4035.2530000000002</v>
      </c>
      <c r="BC91" s="201">
        <f t="shared" si="119"/>
        <v>4089.776084344036</v>
      </c>
      <c r="BD91" s="117">
        <f t="shared" si="120"/>
        <v>575.8625857989349</v>
      </c>
      <c r="BF91" s="116">
        <v>44.165999999999997</v>
      </c>
      <c r="BG91" s="116">
        <v>15</v>
      </c>
      <c r="BI91" s="151">
        <f t="shared" si="121"/>
        <v>246572.20699999999</v>
      </c>
      <c r="BJ91" s="204">
        <f t="shared" si="122"/>
        <v>246592.41458476309</v>
      </c>
      <c r="BK91" s="116">
        <f t="shared" si="123"/>
        <v>-20.207584763086452</v>
      </c>
      <c r="BL91" s="279"/>
      <c r="BM91" s="151">
        <v>246572.20699999999</v>
      </c>
      <c r="BN91" s="154">
        <f t="shared" si="124"/>
        <v>0</v>
      </c>
      <c r="BO91" s="155">
        <v>483.95982445155835</v>
      </c>
      <c r="BP91" s="155">
        <v>483.99948690700501</v>
      </c>
      <c r="BQ91" s="156">
        <v>8633</v>
      </c>
      <c r="BR91" s="230">
        <f t="shared" si="132"/>
        <v>354908.05775921157</v>
      </c>
    </row>
    <row r="92" spans="1:70" s="82" customFormat="1" ht="11.4" x14ac:dyDescent="0.2">
      <c r="A92" s="120">
        <v>2012</v>
      </c>
      <c r="B92" s="111">
        <v>1</v>
      </c>
      <c r="C92" s="110"/>
      <c r="D92" s="110"/>
      <c r="E92" s="111"/>
      <c r="F92" s="110"/>
      <c r="G92" s="112"/>
      <c r="H92" s="121"/>
      <c r="I92" s="113">
        <f t="shared" si="111"/>
        <v>0</v>
      </c>
      <c r="J92" s="113">
        <f t="shared" si="112"/>
        <v>0</v>
      </c>
      <c r="K92" s="114">
        <f t="shared" si="113"/>
        <v>0</v>
      </c>
      <c r="L92" s="115">
        <v>209</v>
      </c>
      <c r="M92" s="115">
        <f t="shared" si="125"/>
        <v>0</v>
      </c>
      <c r="N92" s="116">
        <v>222236.56899999999</v>
      </c>
      <c r="O92" s="206">
        <v>222236.56899999999</v>
      </c>
      <c r="P92" s="117">
        <f t="shared" si="114"/>
        <v>1063332.8660287082</v>
      </c>
      <c r="Q92" s="111"/>
      <c r="R92" s="120">
        <v>2012</v>
      </c>
      <c r="S92" s="111">
        <v>1</v>
      </c>
      <c r="T92" s="148">
        <f t="shared" si="133"/>
        <v>104.01238027997351</v>
      </c>
      <c r="U92" s="149">
        <f t="shared" si="134"/>
        <v>26.872581391315055</v>
      </c>
      <c r="W92" s="149"/>
      <c r="X92" s="149">
        <v>76.79532457691009</v>
      </c>
      <c r="Y92" s="149">
        <v>27.111349482191514</v>
      </c>
      <c r="AC92" s="150">
        <f t="shared" si="126"/>
        <v>-0.13497732607744323</v>
      </c>
      <c r="AD92" s="150">
        <f t="shared" si="127"/>
        <v>1.1716365946750574E-3</v>
      </c>
      <c r="AE92" s="150">
        <f t="shared" si="115"/>
        <v>-0.13380568948276816</v>
      </c>
      <c r="AF92" s="116">
        <v>1280</v>
      </c>
      <c r="AG92" s="116">
        <f t="shared" si="128"/>
        <v>-171.27128253794325</v>
      </c>
      <c r="AH92" s="116">
        <v>22733.241000000002</v>
      </c>
      <c r="AI92" s="204">
        <f t="shared" si="116"/>
        <v>22904.512282537944</v>
      </c>
      <c r="AJ92" s="117">
        <f t="shared" si="117"/>
        <v>17894.150220732769</v>
      </c>
      <c r="AK92" s="118"/>
      <c r="AL92" s="120">
        <v>2012</v>
      </c>
      <c r="AM92" s="111">
        <v>1</v>
      </c>
      <c r="AN92" s="149">
        <f t="shared" ref="AN92:AO92" si="146">AN80</f>
        <v>26.872581391315055</v>
      </c>
      <c r="AO92" s="149">
        <f t="shared" si="146"/>
        <v>123.83441885147447</v>
      </c>
      <c r="AP92" s="149"/>
      <c r="AR92" s="149">
        <v>27.111349482191514</v>
      </c>
      <c r="AS92" s="149">
        <v>108.98325825678559</v>
      </c>
      <c r="AT92" s="149"/>
      <c r="AV92" s="118">
        <f t="shared" si="129"/>
        <v>1.149276187343424E-4</v>
      </c>
      <c r="AW92" s="118">
        <f t="shared" si="130"/>
        <v>-2.8707199977071897E-3</v>
      </c>
      <c r="AX92" s="118"/>
      <c r="AY92" s="150">
        <f t="shared" si="118"/>
        <v>-2.7557923789728474E-3</v>
      </c>
      <c r="AZ92" s="116">
        <v>7044</v>
      </c>
      <c r="BA92" s="152">
        <f t="shared" si="131"/>
        <v>-19.411801517484736</v>
      </c>
      <c r="BB92" s="116">
        <v>4284.6890000000003</v>
      </c>
      <c r="BC92" s="201">
        <f t="shared" si="119"/>
        <v>4304.1008015174848</v>
      </c>
      <c r="BD92" s="117">
        <f t="shared" si="120"/>
        <v>611.03077818249358</v>
      </c>
      <c r="BF92" s="116">
        <v>41.387999999999998</v>
      </c>
      <c r="BG92" s="116">
        <v>15</v>
      </c>
      <c r="BI92" s="151">
        <f t="shared" si="121"/>
        <v>249295.88699999999</v>
      </c>
      <c r="BJ92" s="204">
        <f t="shared" si="122"/>
        <v>249486.57008405542</v>
      </c>
      <c r="BK92" s="116">
        <f t="shared" si="123"/>
        <v>-190.683084055428</v>
      </c>
      <c r="BL92" s="279"/>
      <c r="BM92" s="151">
        <v>249295.88699999999</v>
      </c>
      <c r="BN92" s="154">
        <f t="shared" si="124"/>
        <v>0</v>
      </c>
      <c r="BO92" s="155">
        <v>488.79533783903014</v>
      </c>
      <c r="BP92" s="155">
        <v>489.16921084436802</v>
      </c>
      <c r="BQ92" s="156">
        <v>8580</v>
      </c>
      <c r="BR92" s="230">
        <f t="shared" si="132"/>
        <v>355559.21906554239</v>
      </c>
    </row>
    <row r="93" spans="1:70" s="82" customFormat="1" ht="11.4" x14ac:dyDescent="0.2">
      <c r="A93" s="120">
        <v>2012</v>
      </c>
      <c r="B93" s="111">
        <v>2</v>
      </c>
      <c r="C93" s="110"/>
      <c r="D93" s="110"/>
      <c r="E93" s="111"/>
      <c r="F93" s="110"/>
      <c r="G93" s="112"/>
      <c r="H93" s="121"/>
      <c r="I93" s="113">
        <f t="shared" si="111"/>
        <v>0</v>
      </c>
      <c r="J93" s="113">
        <f t="shared" si="112"/>
        <v>0</v>
      </c>
      <c r="K93" s="114">
        <f t="shared" si="113"/>
        <v>0</v>
      </c>
      <c r="L93" s="115">
        <v>207</v>
      </c>
      <c r="M93" s="115">
        <f t="shared" si="125"/>
        <v>0</v>
      </c>
      <c r="N93" s="116">
        <v>221211.913</v>
      </c>
      <c r="O93" s="206">
        <v>221211.913</v>
      </c>
      <c r="P93" s="117">
        <f t="shared" si="114"/>
        <v>1068656.5845410628</v>
      </c>
      <c r="Q93" s="111"/>
      <c r="R93" s="120">
        <v>2012</v>
      </c>
      <c r="S93" s="111">
        <v>2</v>
      </c>
      <c r="T93" s="148">
        <f t="shared" si="133"/>
        <v>0</v>
      </c>
      <c r="U93" s="149">
        <f t="shared" si="134"/>
        <v>34.723950066840629</v>
      </c>
      <c r="W93" s="149"/>
      <c r="X93" s="149">
        <v>0</v>
      </c>
      <c r="Y93" s="149">
        <v>50.063863942660532</v>
      </c>
      <c r="AC93" s="150">
        <f t="shared" si="126"/>
        <v>0</v>
      </c>
      <c r="AD93" s="150">
        <f t="shared" si="127"/>
        <v>7.5273058431302803E-2</v>
      </c>
      <c r="AE93" s="150">
        <f t="shared" si="115"/>
        <v>7.5273058431302803E-2</v>
      </c>
      <c r="AF93" s="116">
        <v>1274</v>
      </c>
      <c r="AG93" s="116">
        <f t="shared" si="128"/>
        <v>95.897876441479767</v>
      </c>
      <c r="AH93" s="116">
        <v>21048.194</v>
      </c>
      <c r="AI93" s="204">
        <f t="shared" si="116"/>
        <v>20952.296123558521</v>
      </c>
      <c r="AJ93" s="117">
        <f t="shared" si="117"/>
        <v>16446.072310485495</v>
      </c>
      <c r="AK93" s="118"/>
      <c r="AL93" s="120">
        <v>2012</v>
      </c>
      <c r="AM93" s="111">
        <v>2</v>
      </c>
      <c r="AN93" s="149">
        <f t="shared" ref="AN93:AO93" si="147">AN81</f>
        <v>34.723950066840629</v>
      </c>
      <c r="AO93" s="149">
        <f t="shared" si="147"/>
        <v>77.741832906544204</v>
      </c>
      <c r="AP93" s="149"/>
      <c r="AR93" s="149">
        <v>50.063863942660532</v>
      </c>
      <c r="AS93" s="149">
        <v>35.001310990525646</v>
      </c>
      <c r="AT93" s="149"/>
      <c r="AV93" s="118">
        <f t="shared" si="129"/>
        <v>7.3836489912300057E-3</v>
      </c>
      <c r="AW93" s="118">
        <f t="shared" si="130"/>
        <v>-8.2617159914515955E-3</v>
      </c>
      <c r="AX93" s="118"/>
      <c r="AY93" s="150">
        <f t="shared" si="118"/>
        <v>-8.7806700022158984E-4</v>
      </c>
      <c r="AZ93" s="116">
        <v>7039</v>
      </c>
      <c r="BA93" s="152">
        <f t="shared" si="131"/>
        <v>-6.180713614559771</v>
      </c>
      <c r="BB93" s="116">
        <v>3734.8960000000002</v>
      </c>
      <c r="BC93" s="201">
        <f t="shared" si="119"/>
        <v>3741.07671361456</v>
      </c>
      <c r="BD93" s="117">
        <f t="shared" si="120"/>
        <v>531.4784363708709</v>
      </c>
      <c r="BF93" s="116">
        <v>31.509</v>
      </c>
      <c r="BG93" s="116">
        <v>15</v>
      </c>
      <c r="BI93" s="151">
        <f t="shared" si="121"/>
        <v>246026.51199999999</v>
      </c>
      <c r="BJ93" s="204">
        <f t="shared" si="122"/>
        <v>245936.79483717307</v>
      </c>
      <c r="BK93" s="116">
        <f t="shared" si="123"/>
        <v>89.717162826920003</v>
      </c>
      <c r="BL93" s="279"/>
      <c r="BM93" s="151">
        <v>246026.51200000005</v>
      </c>
      <c r="BN93" s="154">
        <f t="shared" si="124"/>
        <v>0</v>
      </c>
      <c r="BO93" s="155">
        <v>482.17896319175912</v>
      </c>
      <c r="BP93" s="155">
        <v>482.0031295866703</v>
      </c>
      <c r="BQ93" s="156">
        <v>8567</v>
      </c>
      <c r="BR93" s="230">
        <f t="shared" si="132"/>
        <v>356398.58593334432</v>
      </c>
    </row>
    <row r="94" spans="1:70" s="82" customFormat="1" ht="11.4" x14ac:dyDescent="0.2">
      <c r="A94" s="120">
        <v>2012</v>
      </c>
      <c r="B94" s="111">
        <v>3</v>
      </c>
      <c r="C94" s="110"/>
      <c r="D94" s="110"/>
      <c r="E94" s="111"/>
      <c r="F94" s="110"/>
      <c r="G94" s="112"/>
      <c r="H94" s="121"/>
      <c r="I94" s="113">
        <f t="shared" si="111"/>
        <v>0</v>
      </c>
      <c r="J94" s="113">
        <f t="shared" si="112"/>
        <v>0</v>
      </c>
      <c r="K94" s="114">
        <f t="shared" si="113"/>
        <v>0</v>
      </c>
      <c r="L94" s="115">
        <v>207</v>
      </c>
      <c r="M94" s="115">
        <f t="shared" si="125"/>
        <v>0</v>
      </c>
      <c r="N94" s="116">
        <v>216068.734</v>
      </c>
      <c r="O94" s="206">
        <v>216068.734</v>
      </c>
      <c r="P94" s="117">
        <f t="shared" si="114"/>
        <v>1043810.3091787439</v>
      </c>
      <c r="Q94" s="111"/>
      <c r="R94" s="120">
        <v>2012</v>
      </c>
      <c r="S94" s="111">
        <v>3</v>
      </c>
      <c r="T94" s="148">
        <f t="shared" si="133"/>
        <v>0</v>
      </c>
      <c r="U94" s="149">
        <f t="shared" si="134"/>
        <v>67.088827391532973</v>
      </c>
      <c r="W94" s="149"/>
      <c r="X94" s="149">
        <v>0</v>
      </c>
      <c r="Y94" s="149">
        <v>89.238204374581343</v>
      </c>
      <c r="AC94" s="150">
        <f t="shared" si="126"/>
        <v>0</v>
      </c>
      <c r="AD94" s="150">
        <f t="shared" si="127"/>
        <v>0.10868713875180348</v>
      </c>
      <c r="AE94" s="150">
        <f t="shared" si="115"/>
        <v>0.10868713875180348</v>
      </c>
      <c r="AF94" s="116">
        <v>1266</v>
      </c>
      <c r="AG94" s="116">
        <f t="shared" si="128"/>
        <v>137.59791765978321</v>
      </c>
      <c r="AH94" s="116">
        <v>21853.464</v>
      </c>
      <c r="AI94" s="204">
        <f t="shared" si="116"/>
        <v>21715.866082340217</v>
      </c>
      <c r="AJ94" s="117">
        <f t="shared" si="117"/>
        <v>17153.132766461469</v>
      </c>
      <c r="AK94" s="118"/>
      <c r="AL94" s="120">
        <v>2012</v>
      </c>
      <c r="AM94" s="111">
        <v>3</v>
      </c>
      <c r="AN94" s="149">
        <f t="shared" ref="AN94:AO94" si="148">AN82</f>
        <v>67.088827391532973</v>
      </c>
      <c r="AO94" s="149">
        <f t="shared" si="148"/>
        <v>46.024503453365838</v>
      </c>
      <c r="AP94" s="149"/>
      <c r="AR94" s="149">
        <v>89.238204374581343</v>
      </c>
      <c r="AS94" s="149">
        <v>8.8488975015420372</v>
      </c>
      <c r="AT94" s="149"/>
      <c r="AV94" s="118">
        <f t="shared" si="129"/>
        <v>1.0661287041190574E-2</v>
      </c>
      <c r="AW94" s="118">
        <f t="shared" si="130"/>
        <v>-7.1860212373535863E-3</v>
      </c>
      <c r="AX94" s="118"/>
      <c r="AY94" s="150">
        <f t="shared" si="118"/>
        <v>3.4752658038369874E-3</v>
      </c>
      <c r="AZ94" s="116">
        <v>7089</v>
      </c>
      <c r="BA94" s="152">
        <f t="shared" si="131"/>
        <v>24.636159283400403</v>
      </c>
      <c r="BB94" s="116">
        <v>3911.9560000000001</v>
      </c>
      <c r="BC94" s="201">
        <f t="shared" si="119"/>
        <v>3887.3198407165996</v>
      </c>
      <c r="BD94" s="117">
        <f t="shared" si="120"/>
        <v>548.35940763388351</v>
      </c>
      <c r="BF94" s="116">
        <v>41.691000000000003</v>
      </c>
      <c r="BG94" s="116">
        <v>14</v>
      </c>
      <c r="BI94" s="151">
        <f t="shared" si="121"/>
        <v>241875.845</v>
      </c>
      <c r="BJ94" s="204">
        <f t="shared" si="122"/>
        <v>241713.61092305681</v>
      </c>
      <c r="BK94" s="116">
        <f t="shared" si="123"/>
        <v>162.2340769431836</v>
      </c>
      <c r="BL94" s="279"/>
      <c r="BM94" s="151">
        <v>241875.84500000003</v>
      </c>
      <c r="BN94" s="154">
        <f t="shared" si="124"/>
        <v>0</v>
      </c>
      <c r="BO94" s="155">
        <v>473.70720247864284</v>
      </c>
      <c r="BP94" s="155">
        <v>473.38947149258485</v>
      </c>
      <c r="BQ94" s="156">
        <v>8611</v>
      </c>
      <c r="BR94" s="230">
        <f t="shared" si="132"/>
        <v>356065.341846889</v>
      </c>
    </row>
    <row r="95" spans="1:70" s="82" customFormat="1" ht="11.4" x14ac:dyDescent="0.2">
      <c r="A95" s="120">
        <v>2012</v>
      </c>
      <c r="B95" s="111">
        <v>4</v>
      </c>
      <c r="C95" s="110"/>
      <c r="D95" s="110"/>
      <c r="E95" s="111"/>
      <c r="F95" s="110"/>
      <c r="G95" s="112"/>
      <c r="H95" s="121"/>
      <c r="I95" s="113">
        <f t="shared" si="111"/>
        <v>0</v>
      </c>
      <c r="J95" s="113">
        <f t="shared" si="112"/>
        <v>0</v>
      </c>
      <c r="K95" s="114">
        <f t="shared" si="113"/>
        <v>0</v>
      </c>
      <c r="L95" s="115">
        <v>206</v>
      </c>
      <c r="M95" s="115">
        <f t="shared" si="125"/>
        <v>0</v>
      </c>
      <c r="N95" s="116">
        <v>222972.67300000001</v>
      </c>
      <c r="O95" s="206">
        <v>222972.67300000001</v>
      </c>
      <c r="P95" s="117">
        <f t="shared" si="114"/>
        <v>1082391.6165048545</v>
      </c>
      <c r="Q95" s="111"/>
      <c r="R95" s="120">
        <v>2012</v>
      </c>
      <c r="S95" s="111">
        <v>4</v>
      </c>
      <c r="T95" s="148">
        <f t="shared" si="133"/>
        <v>0</v>
      </c>
      <c r="U95" s="149">
        <f t="shared" si="134"/>
        <v>117.42864691479581</v>
      </c>
      <c r="W95" s="149"/>
      <c r="X95" s="149">
        <v>0</v>
      </c>
      <c r="Y95" s="149">
        <v>106.45317747474797</v>
      </c>
      <c r="AC95" s="150">
        <f t="shared" si="126"/>
        <v>0</v>
      </c>
      <c r="AD95" s="150">
        <f t="shared" si="127"/>
        <v>-5.3856700836760169E-2</v>
      </c>
      <c r="AE95" s="150">
        <f t="shared" si="115"/>
        <v>-5.3856700836760169E-2</v>
      </c>
      <c r="AF95" s="116">
        <v>1261</v>
      </c>
      <c r="AG95" s="116">
        <f t="shared" si="128"/>
        <v>-67.913299755154569</v>
      </c>
      <c r="AH95" s="116">
        <v>23251.103999999999</v>
      </c>
      <c r="AI95" s="204">
        <f t="shared" si="116"/>
        <v>23319.017299755153</v>
      </c>
      <c r="AJ95" s="117">
        <f t="shared" si="117"/>
        <v>18492.48001566626</v>
      </c>
      <c r="AK95" s="118"/>
      <c r="AL95" s="120">
        <v>2012</v>
      </c>
      <c r="AM95" s="111">
        <v>4</v>
      </c>
      <c r="AN95" s="149">
        <f t="shared" ref="AN95:AO95" si="149">AN83</f>
        <v>117.42864691479581</v>
      </c>
      <c r="AO95" s="149">
        <f t="shared" si="149"/>
        <v>10.764282951672801</v>
      </c>
      <c r="AP95" s="149"/>
      <c r="AR95" s="149">
        <v>106.45317747474797</v>
      </c>
      <c r="AS95" s="149">
        <v>7.0099191511434285</v>
      </c>
      <c r="AT95" s="149"/>
      <c r="AV95" s="118">
        <f t="shared" si="129"/>
        <v>-5.2828858437742347E-3</v>
      </c>
      <c r="AW95" s="118">
        <f t="shared" si="130"/>
        <v>-7.2571616017013524E-4</v>
      </c>
      <c r="AX95" s="118"/>
      <c r="AY95" s="150">
        <f t="shared" si="118"/>
        <v>-6.00860200394437E-3</v>
      </c>
      <c r="AZ95" s="116">
        <v>7137</v>
      </c>
      <c r="BA95" s="152">
        <f t="shared" si="131"/>
        <v>-42.883392502150969</v>
      </c>
      <c r="BB95" s="116">
        <v>4108.7870000000003</v>
      </c>
      <c r="BC95" s="201">
        <f t="shared" si="119"/>
        <v>4151.6703925021511</v>
      </c>
      <c r="BD95" s="117">
        <f t="shared" si="120"/>
        <v>581.71085785374123</v>
      </c>
      <c r="BF95" s="116">
        <v>42.948999999999998</v>
      </c>
      <c r="BG95" s="116">
        <v>14</v>
      </c>
      <c r="BI95" s="151">
        <f t="shared" si="121"/>
        <v>250375.51300000001</v>
      </c>
      <c r="BJ95" s="204">
        <f t="shared" si="122"/>
        <v>250486.30969225732</v>
      </c>
      <c r="BK95" s="116">
        <f t="shared" si="123"/>
        <v>-110.79669225730554</v>
      </c>
      <c r="BL95" s="279"/>
      <c r="BM95" s="151">
        <v>250375.51299999998</v>
      </c>
      <c r="BN95" s="154">
        <f t="shared" si="124"/>
        <v>0</v>
      </c>
      <c r="BO95" s="155">
        <v>489.86524062287839</v>
      </c>
      <c r="BP95" s="155">
        <v>490.08201680702882</v>
      </c>
      <c r="BQ95" s="156">
        <v>8652</v>
      </c>
      <c r="BR95" s="230">
        <f t="shared" si="132"/>
        <v>353118.59260362334</v>
      </c>
    </row>
    <row r="96" spans="1:70" s="82" customFormat="1" ht="11.4" x14ac:dyDescent="0.2">
      <c r="A96" s="120">
        <v>2012</v>
      </c>
      <c r="B96" s="111">
        <v>5</v>
      </c>
      <c r="C96" s="110"/>
      <c r="D96" s="110"/>
      <c r="E96" s="111"/>
      <c r="F96" s="110"/>
      <c r="G96" s="112"/>
      <c r="H96" s="121"/>
      <c r="I96" s="113">
        <f t="shared" si="111"/>
        <v>0</v>
      </c>
      <c r="J96" s="113">
        <f t="shared" si="112"/>
        <v>0</v>
      </c>
      <c r="K96" s="114">
        <f t="shared" si="113"/>
        <v>0</v>
      </c>
      <c r="L96" s="115">
        <v>206</v>
      </c>
      <c r="M96" s="115">
        <f t="shared" si="125"/>
        <v>0</v>
      </c>
      <c r="N96" s="116">
        <v>225143.70300000001</v>
      </c>
      <c r="O96" s="206">
        <v>225143.70300000001</v>
      </c>
      <c r="P96" s="117">
        <f t="shared" si="114"/>
        <v>1092930.5970873786</v>
      </c>
      <c r="Q96" s="111"/>
      <c r="R96" s="120">
        <v>2012</v>
      </c>
      <c r="S96" s="111">
        <v>5</v>
      </c>
      <c r="T96" s="148">
        <f t="shared" si="133"/>
        <v>0</v>
      </c>
      <c r="U96" s="149">
        <f t="shared" si="134"/>
        <v>205.87235315982971</v>
      </c>
      <c r="W96" s="149"/>
      <c r="X96" s="149">
        <v>0</v>
      </c>
      <c r="Y96" s="149">
        <v>202.05259632338476</v>
      </c>
      <c r="AC96" s="150">
        <f t="shared" si="126"/>
        <v>0</v>
      </c>
      <c r="AD96" s="150">
        <f t="shared" si="127"/>
        <v>-1.8743571956835469E-2</v>
      </c>
      <c r="AE96" s="150">
        <f t="shared" si="115"/>
        <v>-1.8743571956835469E-2</v>
      </c>
      <c r="AF96" s="116">
        <v>1257</v>
      </c>
      <c r="AG96" s="116">
        <f t="shared" si="128"/>
        <v>-23.560669949742184</v>
      </c>
      <c r="AH96" s="116">
        <v>23554.953000000001</v>
      </c>
      <c r="AI96" s="204">
        <f t="shared" si="116"/>
        <v>23578.513669949745</v>
      </c>
      <c r="AJ96" s="117">
        <f t="shared" si="117"/>
        <v>18757.767438305287</v>
      </c>
      <c r="AK96" s="118"/>
      <c r="AL96" s="120">
        <v>2012</v>
      </c>
      <c r="AM96" s="111">
        <v>5</v>
      </c>
      <c r="AN96" s="149">
        <f t="shared" ref="AN96:AO96" si="150">AN84</f>
        <v>205.87235315982971</v>
      </c>
      <c r="AO96" s="149">
        <f t="shared" si="150"/>
        <v>1.2492833206498815</v>
      </c>
      <c r="AP96" s="149"/>
      <c r="AR96" s="149">
        <v>202.05259632338476</v>
      </c>
      <c r="AS96" s="149">
        <v>0</v>
      </c>
      <c r="AT96" s="149"/>
      <c r="AV96" s="118">
        <f t="shared" si="129"/>
        <v>-1.8385855318665031E-3</v>
      </c>
      <c r="AW96" s="118">
        <f t="shared" si="130"/>
        <v>-2.4148567975719137E-4</v>
      </c>
      <c r="AX96" s="118"/>
      <c r="AY96" s="150">
        <f t="shared" si="118"/>
        <v>-2.0800712116236944E-3</v>
      </c>
      <c r="AZ96" s="116">
        <v>7145</v>
      </c>
      <c r="BA96" s="152">
        <f t="shared" si="131"/>
        <v>-14.862108807051296</v>
      </c>
      <c r="BB96" s="116">
        <v>4403.9269999999997</v>
      </c>
      <c r="BC96" s="201">
        <f t="shared" si="119"/>
        <v>4418.789108807051</v>
      </c>
      <c r="BD96" s="117">
        <f t="shared" si="120"/>
        <v>618.44494175046202</v>
      </c>
      <c r="BF96" s="116">
        <v>42.984999999999999</v>
      </c>
      <c r="BG96" s="116">
        <v>14</v>
      </c>
      <c r="BI96" s="151">
        <f t="shared" si="121"/>
        <v>253145.568</v>
      </c>
      <c r="BJ96" s="204">
        <f t="shared" si="122"/>
        <v>253183.99077875679</v>
      </c>
      <c r="BK96" s="116">
        <f t="shared" si="123"/>
        <v>-38.422778756793477</v>
      </c>
      <c r="BL96" s="279"/>
      <c r="BM96" s="151">
        <v>253145.568</v>
      </c>
      <c r="BN96" s="154">
        <f t="shared" si="124"/>
        <v>0</v>
      </c>
      <c r="BO96" s="155">
        <v>494.72544455714313</v>
      </c>
      <c r="BP96" s="155">
        <v>494.80053465827251</v>
      </c>
      <c r="BQ96" s="156">
        <v>8653</v>
      </c>
      <c r="BR96" s="230">
        <f t="shared" si="132"/>
        <v>353012.67482469557</v>
      </c>
    </row>
    <row r="97" spans="1:70" s="82" customFormat="1" ht="11.4" x14ac:dyDescent="0.2">
      <c r="A97" s="120">
        <v>2012</v>
      </c>
      <c r="B97" s="111">
        <v>6</v>
      </c>
      <c r="C97" s="110"/>
      <c r="D97" s="110"/>
      <c r="E97" s="111"/>
      <c r="F97" s="110"/>
      <c r="G97" s="112"/>
      <c r="H97" s="121"/>
      <c r="I97" s="113">
        <f t="shared" si="111"/>
        <v>0</v>
      </c>
      <c r="J97" s="113">
        <f t="shared" si="112"/>
        <v>0</v>
      </c>
      <c r="K97" s="114">
        <f t="shared" si="113"/>
        <v>0</v>
      </c>
      <c r="L97" s="115">
        <v>206</v>
      </c>
      <c r="M97" s="115">
        <f t="shared" si="125"/>
        <v>0</v>
      </c>
      <c r="N97" s="116">
        <v>240630.565</v>
      </c>
      <c r="O97" s="206">
        <v>240630.565</v>
      </c>
      <c r="P97" s="117">
        <f t="shared" si="114"/>
        <v>1168109.5388349516</v>
      </c>
      <c r="Q97" s="111"/>
      <c r="R97" s="120">
        <v>2012</v>
      </c>
      <c r="S97" s="111">
        <v>6</v>
      </c>
      <c r="T97" s="148">
        <f t="shared" si="133"/>
        <v>0</v>
      </c>
      <c r="U97" s="149">
        <f t="shared" si="134"/>
        <v>273.79728737823223</v>
      </c>
      <c r="W97" s="149"/>
      <c r="X97" s="149">
        <v>0</v>
      </c>
      <c r="Y97" s="149">
        <v>276.45568441315464</v>
      </c>
      <c r="AC97" s="150">
        <f t="shared" si="126"/>
        <v>0</v>
      </c>
      <c r="AD97" s="150">
        <f t="shared" si="127"/>
        <v>1.3044771760990196E-2</v>
      </c>
      <c r="AE97" s="150">
        <f t="shared" si="115"/>
        <v>1.3044771760990196E-2</v>
      </c>
      <c r="AF97" s="116">
        <v>1256</v>
      </c>
      <c r="AG97" s="116">
        <f t="shared" si="128"/>
        <v>16.384233331803685</v>
      </c>
      <c r="AH97" s="116">
        <v>24989.888999999999</v>
      </c>
      <c r="AI97" s="204">
        <f t="shared" si="116"/>
        <v>24973.504766668197</v>
      </c>
      <c r="AJ97" s="117">
        <f t="shared" si="117"/>
        <v>19883.363667729456</v>
      </c>
      <c r="AK97" s="118"/>
      <c r="AL97" s="120">
        <v>2012</v>
      </c>
      <c r="AM97" s="111">
        <v>6</v>
      </c>
      <c r="AN97" s="149">
        <f t="shared" ref="AN97:AO97" si="151">AN85</f>
        <v>273.79728737823223</v>
      </c>
      <c r="AO97" s="149">
        <f t="shared" si="151"/>
        <v>0</v>
      </c>
      <c r="AP97" s="149"/>
      <c r="AR97" s="149">
        <v>276.45568441315464</v>
      </c>
      <c r="AS97" s="149">
        <v>0</v>
      </c>
      <c r="AT97" s="149"/>
      <c r="AV97" s="118">
        <f t="shared" si="129"/>
        <v>1.2795815376860844E-3</v>
      </c>
      <c r="AW97" s="118">
        <f t="shared" si="130"/>
        <v>0</v>
      </c>
      <c r="AX97" s="118"/>
      <c r="AY97" s="150">
        <f t="shared" si="118"/>
        <v>1.2795815376860844E-3</v>
      </c>
      <c r="AZ97" s="116">
        <v>7191</v>
      </c>
      <c r="BA97" s="152">
        <f t="shared" si="131"/>
        <v>9.2014708375006329</v>
      </c>
      <c r="BB97" s="116">
        <v>4883.8710000000001</v>
      </c>
      <c r="BC97" s="201">
        <f t="shared" si="119"/>
        <v>4874.6695291624992</v>
      </c>
      <c r="BD97" s="117">
        <f t="shared" si="120"/>
        <v>677.88479059414533</v>
      </c>
      <c r="BF97" s="116">
        <v>43.064</v>
      </c>
      <c r="BG97" s="116">
        <v>14</v>
      </c>
      <c r="BI97" s="151">
        <f t="shared" si="121"/>
        <v>270547.38900000002</v>
      </c>
      <c r="BJ97" s="204">
        <f t="shared" si="122"/>
        <v>270521.80329583067</v>
      </c>
      <c r="BK97" s="116">
        <f t="shared" si="123"/>
        <v>25.585704169304318</v>
      </c>
      <c r="BL97" s="279"/>
      <c r="BM97" s="151">
        <v>270547.38899999997</v>
      </c>
      <c r="BN97" s="154">
        <f t="shared" si="124"/>
        <v>0</v>
      </c>
      <c r="BO97" s="155">
        <v>528.73816703636032</v>
      </c>
      <c r="BP97" s="155">
        <v>528.68816419443726</v>
      </c>
      <c r="BQ97" s="156">
        <v>8698</v>
      </c>
      <c r="BR97" s="230">
        <f t="shared" si="132"/>
        <v>351770.22449111962</v>
      </c>
    </row>
    <row r="98" spans="1:70" s="82" customFormat="1" ht="11.4" x14ac:dyDescent="0.2">
      <c r="A98" s="120">
        <v>2012</v>
      </c>
      <c r="B98" s="111">
        <v>7</v>
      </c>
      <c r="C98" s="110"/>
      <c r="D98" s="110"/>
      <c r="E98" s="111"/>
      <c r="F98" s="110"/>
      <c r="G98" s="112"/>
      <c r="H98" s="121"/>
      <c r="I98" s="113">
        <f t="shared" si="111"/>
        <v>0</v>
      </c>
      <c r="J98" s="113">
        <f t="shared" si="112"/>
        <v>0</v>
      </c>
      <c r="K98" s="114">
        <f t="shared" si="113"/>
        <v>0</v>
      </c>
      <c r="L98" s="115">
        <v>206</v>
      </c>
      <c r="M98" s="115">
        <f t="shared" si="125"/>
        <v>0</v>
      </c>
      <c r="N98" s="116">
        <v>223027.34400000001</v>
      </c>
      <c r="O98" s="206">
        <v>223027.34400000001</v>
      </c>
      <c r="P98" s="117">
        <f t="shared" si="114"/>
        <v>1082657.009708738</v>
      </c>
      <c r="Q98" s="111"/>
      <c r="R98" s="120">
        <v>2012</v>
      </c>
      <c r="S98" s="111">
        <v>7</v>
      </c>
      <c r="T98" s="148">
        <f t="shared" si="133"/>
        <v>0</v>
      </c>
      <c r="U98" s="149">
        <f t="shared" si="134"/>
        <v>323.21495100202412</v>
      </c>
      <c r="W98" s="149"/>
      <c r="X98" s="149">
        <v>0</v>
      </c>
      <c r="Y98" s="149">
        <v>321.70797733942311</v>
      </c>
      <c r="AC98" s="150">
        <f t="shared" si="126"/>
        <v>0</v>
      </c>
      <c r="AD98" s="150">
        <f t="shared" si="127"/>
        <v>-7.3947296886852608E-3</v>
      </c>
      <c r="AE98" s="150">
        <f t="shared" si="115"/>
        <v>-7.3947296886852608E-3</v>
      </c>
      <c r="AF98" s="116">
        <v>1261</v>
      </c>
      <c r="AG98" s="116">
        <f t="shared" si="128"/>
        <v>-9.3247541374321141</v>
      </c>
      <c r="AH98" s="116">
        <v>23851.769</v>
      </c>
      <c r="AI98" s="204">
        <f t="shared" si="116"/>
        <v>23861.093754137433</v>
      </c>
      <c r="AJ98" s="117">
        <f t="shared" si="117"/>
        <v>18922.358250703754</v>
      </c>
      <c r="AK98" s="118"/>
      <c r="AL98" s="120">
        <v>2012</v>
      </c>
      <c r="AM98" s="111">
        <v>7</v>
      </c>
      <c r="AN98" s="149">
        <f t="shared" ref="AN98:AO98" si="152">AN86</f>
        <v>323.21495100202412</v>
      </c>
      <c r="AO98" s="149">
        <f t="shared" si="152"/>
        <v>0</v>
      </c>
      <c r="AP98" s="149"/>
      <c r="AR98" s="149">
        <v>321.70797733942311</v>
      </c>
      <c r="AS98" s="149">
        <v>0</v>
      </c>
      <c r="AT98" s="149"/>
      <c r="AV98" s="118">
        <f t="shared" si="129"/>
        <v>-7.2536030213399283E-4</v>
      </c>
      <c r="AW98" s="118">
        <f t="shared" si="130"/>
        <v>0</v>
      </c>
      <c r="AX98" s="118"/>
      <c r="AY98" s="150">
        <f t="shared" si="118"/>
        <v>-7.2536030213399283E-4</v>
      </c>
      <c r="AZ98" s="116">
        <v>7178</v>
      </c>
      <c r="BA98" s="152">
        <f t="shared" si="131"/>
        <v>-5.2066362487178006</v>
      </c>
      <c r="BB98" s="116">
        <v>4956.0240000000003</v>
      </c>
      <c r="BC98" s="201">
        <f t="shared" si="119"/>
        <v>4961.2306362487179</v>
      </c>
      <c r="BD98" s="117">
        <f t="shared" si="120"/>
        <v>691.1717241917969</v>
      </c>
      <c r="BF98" s="116">
        <v>38</v>
      </c>
      <c r="BG98" s="116">
        <v>14</v>
      </c>
      <c r="BI98" s="151">
        <f t="shared" si="121"/>
        <v>251873.13700000002</v>
      </c>
      <c r="BJ98" s="204">
        <f t="shared" si="122"/>
        <v>251887.66839038616</v>
      </c>
      <c r="BK98" s="116">
        <f t="shared" si="123"/>
        <v>-14.531390386149916</v>
      </c>
      <c r="BL98" s="279"/>
      <c r="BM98" s="151">
        <v>251873.13699999999</v>
      </c>
      <c r="BN98" s="154">
        <f t="shared" si="124"/>
        <v>0</v>
      </c>
      <c r="BO98" s="155">
        <v>491.7332311626954</v>
      </c>
      <c r="BP98" s="155">
        <v>491.76160087148202</v>
      </c>
      <c r="BQ98" s="156">
        <v>8690</v>
      </c>
      <c r="BR98" s="230">
        <f t="shared" si="132"/>
        <v>351191.32249026513</v>
      </c>
    </row>
    <row r="99" spans="1:70" s="82" customFormat="1" ht="11.4" x14ac:dyDescent="0.2">
      <c r="A99" s="120">
        <v>2012</v>
      </c>
      <c r="B99" s="111">
        <v>8</v>
      </c>
      <c r="C99" s="110"/>
      <c r="D99" s="110"/>
      <c r="E99" s="111"/>
      <c r="F99" s="110"/>
      <c r="G99" s="112"/>
      <c r="H99" s="121"/>
      <c r="I99" s="113">
        <f t="shared" si="111"/>
        <v>0</v>
      </c>
      <c r="J99" s="113">
        <f t="shared" si="112"/>
        <v>0</v>
      </c>
      <c r="K99" s="114">
        <f t="shared" si="113"/>
        <v>0</v>
      </c>
      <c r="L99" s="115">
        <v>206</v>
      </c>
      <c r="M99" s="115">
        <f t="shared" si="125"/>
        <v>0</v>
      </c>
      <c r="N99" s="116">
        <v>233789.497</v>
      </c>
      <c r="O99" s="206">
        <v>233789.497</v>
      </c>
      <c r="P99" s="117">
        <f t="shared" si="114"/>
        <v>1134900.4708737864</v>
      </c>
      <c r="Q99" s="111"/>
      <c r="R99" s="120">
        <v>2012</v>
      </c>
      <c r="S99" s="111">
        <v>8</v>
      </c>
      <c r="T99" s="148">
        <f t="shared" si="133"/>
        <v>0</v>
      </c>
      <c r="U99" s="149">
        <f t="shared" si="134"/>
        <v>329.73144935858772</v>
      </c>
      <c r="W99" s="149"/>
      <c r="X99" s="149">
        <v>0</v>
      </c>
      <c r="Y99" s="149">
        <v>322.40717165394568</v>
      </c>
      <c r="AC99" s="150">
        <f t="shared" si="126"/>
        <v>0</v>
      </c>
      <c r="AD99" s="150">
        <f t="shared" si="127"/>
        <v>-3.5940278941047274E-2</v>
      </c>
      <c r="AE99" s="150">
        <f t="shared" si="115"/>
        <v>-3.5940278941047274E-2</v>
      </c>
      <c r="AF99" s="116">
        <v>1264</v>
      </c>
      <c r="AG99" s="116">
        <f t="shared" si="128"/>
        <v>-45.428512581483751</v>
      </c>
      <c r="AH99" s="116">
        <v>23865.331999999999</v>
      </c>
      <c r="AI99" s="204">
        <f t="shared" si="116"/>
        <v>23910.760512581481</v>
      </c>
      <c r="AJ99" s="117">
        <f t="shared" si="117"/>
        <v>18916.740911852437</v>
      </c>
      <c r="AK99" s="118"/>
      <c r="AL99" s="120">
        <v>2012</v>
      </c>
      <c r="AM99" s="111">
        <v>8</v>
      </c>
      <c r="AN99" s="149">
        <f t="shared" ref="AN99:AO99" si="153">AN87</f>
        <v>329.73144935858772</v>
      </c>
      <c r="AO99" s="149">
        <f t="shared" si="153"/>
        <v>0</v>
      </c>
      <c r="AP99" s="149"/>
      <c r="AR99" s="149">
        <v>322.40717165394568</v>
      </c>
      <c r="AS99" s="149">
        <v>0</v>
      </c>
      <c r="AT99" s="149"/>
      <c r="AV99" s="118">
        <f t="shared" si="129"/>
        <v>-3.5254367216894251E-3</v>
      </c>
      <c r="AW99" s="118">
        <f t="shared" si="130"/>
        <v>0</v>
      </c>
      <c r="AX99" s="118"/>
      <c r="AY99" s="150">
        <f t="shared" si="118"/>
        <v>-3.5254367216894251E-3</v>
      </c>
      <c r="AZ99" s="116">
        <v>7233</v>
      </c>
      <c r="BA99" s="152">
        <f t="shared" si="131"/>
        <v>-25.499483807979612</v>
      </c>
      <c r="BB99" s="116">
        <v>5090.5860000000002</v>
      </c>
      <c r="BC99" s="201">
        <f t="shared" si="119"/>
        <v>5116.0854838079795</v>
      </c>
      <c r="BD99" s="117">
        <f t="shared" si="120"/>
        <v>707.32551967482095</v>
      </c>
      <c r="BF99" s="116">
        <v>38.432000000000002</v>
      </c>
      <c r="BG99" s="116">
        <v>14</v>
      </c>
      <c r="BI99" s="151">
        <f t="shared" si="121"/>
        <v>262783.84700000001</v>
      </c>
      <c r="BJ99" s="204">
        <f t="shared" si="122"/>
        <v>262854.77499638946</v>
      </c>
      <c r="BK99" s="116">
        <f t="shared" si="123"/>
        <v>-70.92799638946336</v>
      </c>
      <c r="BL99" s="279"/>
      <c r="BM99" s="151">
        <v>262783.84700000001</v>
      </c>
      <c r="BN99" s="154">
        <f t="shared" si="124"/>
        <v>0</v>
      </c>
      <c r="BO99" s="155">
        <v>512.63593978303322</v>
      </c>
      <c r="BP99" s="155">
        <v>512.77430536562565</v>
      </c>
      <c r="BQ99" s="156">
        <v>8749</v>
      </c>
      <c r="BR99" s="230">
        <f t="shared" si="132"/>
        <v>350335.00957460637</v>
      </c>
    </row>
    <row r="100" spans="1:70" s="82" customFormat="1" ht="11.4" x14ac:dyDescent="0.2">
      <c r="A100" s="120">
        <v>2012</v>
      </c>
      <c r="B100" s="111">
        <v>9</v>
      </c>
      <c r="C100" s="110"/>
      <c r="D100" s="110"/>
      <c r="E100" s="111"/>
      <c r="F100" s="110"/>
      <c r="G100" s="112"/>
      <c r="H100" s="121"/>
      <c r="I100" s="113">
        <f t="shared" si="111"/>
        <v>0</v>
      </c>
      <c r="J100" s="113">
        <f t="shared" si="112"/>
        <v>0</v>
      </c>
      <c r="K100" s="114">
        <f t="shared" si="113"/>
        <v>0</v>
      </c>
      <c r="L100" s="115">
        <v>205</v>
      </c>
      <c r="M100" s="115">
        <f t="shared" si="125"/>
        <v>0</v>
      </c>
      <c r="N100" s="116">
        <v>202999.307</v>
      </c>
      <c r="O100" s="206">
        <v>202999.307</v>
      </c>
      <c r="P100" s="117">
        <f t="shared" si="114"/>
        <v>990240.52195121953</v>
      </c>
      <c r="Q100" s="111"/>
      <c r="R100" s="120">
        <v>2012</v>
      </c>
      <c r="S100" s="111">
        <v>9</v>
      </c>
      <c r="T100" s="148">
        <f t="shared" si="133"/>
        <v>0</v>
      </c>
      <c r="U100" s="149">
        <f t="shared" si="134"/>
        <v>278.21093356333773</v>
      </c>
      <c r="W100" s="149"/>
      <c r="X100" s="149">
        <v>0</v>
      </c>
      <c r="Y100" s="149">
        <v>274.50677348457691</v>
      </c>
      <c r="AC100" s="150">
        <f t="shared" si="126"/>
        <v>0</v>
      </c>
      <c r="AD100" s="150">
        <f t="shared" si="127"/>
        <v>-1.8176337905453834E-2</v>
      </c>
      <c r="AE100" s="150">
        <f t="shared" si="115"/>
        <v>-1.8176337905453834E-2</v>
      </c>
      <c r="AF100" s="116">
        <v>1269</v>
      </c>
      <c r="AG100" s="116">
        <f t="shared" si="128"/>
        <v>-23.065772802020916</v>
      </c>
      <c r="AH100" s="116">
        <v>24061.327000000001</v>
      </c>
      <c r="AI100" s="204">
        <f t="shared" si="116"/>
        <v>24084.392772802021</v>
      </c>
      <c r="AJ100" s="117">
        <f t="shared" si="117"/>
        <v>18979.032917889694</v>
      </c>
      <c r="AK100" s="118"/>
      <c r="AL100" s="120">
        <v>2012</v>
      </c>
      <c r="AM100" s="111">
        <v>9</v>
      </c>
      <c r="AN100" s="149">
        <f t="shared" ref="AN100:AO100" si="154">AN88</f>
        <v>278.21093356333773</v>
      </c>
      <c r="AO100" s="149">
        <f t="shared" si="154"/>
        <v>0</v>
      </c>
      <c r="AP100" s="149"/>
      <c r="AR100" s="149">
        <v>274.50677348457691</v>
      </c>
      <c r="AS100" s="149">
        <v>0</v>
      </c>
      <c r="AT100" s="149"/>
      <c r="AV100" s="118">
        <f t="shared" si="129"/>
        <v>-1.7829446795010091E-3</v>
      </c>
      <c r="AW100" s="118">
        <f t="shared" si="130"/>
        <v>0</v>
      </c>
      <c r="AX100" s="118"/>
      <c r="AY100" s="150">
        <f t="shared" si="118"/>
        <v>-1.7829446795010091E-3</v>
      </c>
      <c r="AZ100" s="116">
        <v>7268</v>
      </c>
      <c r="BA100" s="152">
        <f t="shared" si="131"/>
        <v>-12.958441930613334</v>
      </c>
      <c r="BB100" s="116">
        <v>5365.0469999999996</v>
      </c>
      <c r="BC100" s="201">
        <f t="shared" si="119"/>
        <v>5378.0054419306125</v>
      </c>
      <c r="BD100" s="117">
        <f t="shared" si="120"/>
        <v>739.95672013354613</v>
      </c>
      <c r="BF100" s="116">
        <v>37.773000000000003</v>
      </c>
      <c r="BG100" s="116">
        <v>14</v>
      </c>
      <c r="BI100" s="151">
        <f t="shared" si="121"/>
        <v>232463.454</v>
      </c>
      <c r="BJ100" s="204">
        <f t="shared" si="122"/>
        <v>232499.47821473263</v>
      </c>
      <c r="BK100" s="116">
        <f t="shared" si="123"/>
        <v>-36.024214732634249</v>
      </c>
      <c r="BL100" s="279"/>
      <c r="BM100" s="151">
        <v>232463.45400000003</v>
      </c>
      <c r="BN100" s="154">
        <f t="shared" si="124"/>
        <v>0</v>
      </c>
      <c r="BO100" s="155">
        <v>453.24497208936862</v>
      </c>
      <c r="BP100" s="155">
        <v>453.31521020172602</v>
      </c>
      <c r="BQ100" s="156">
        <v>8788</v>
      </c>
      <c r="BR100" s="230">
        <f t="shared" si="132"/>
        <v>346678.41423188767</v>
      </c>
    </row>
    <row r="101" spans="1:70" s="82" customFormat="1" ht="11.4" x14ac:dyDescent="0.2">
      <c r="A101" s="120">
        <v>2012</v>
      </c>
      <c r="B101" s="111">
        <v>10</v>
      </c>
      <c r="C101" s="110"/>
      <c r="D101" s="110"/>
      <c r="E101" s="111"/>
      <c r="F101" s="110"/>
      <c r="G101" s="112"/>
      <c r="H101" s="121"/>
      <c r="I101" s="113">
        <f t="shared" si="111"/>
        <v>0</v>
      </c>
      <c r="J101" s="113">
        <f t="shared" si="112"/>
        <v>0</v>
      </c>
      <c r="K101" s="114">
        <f t="shared" si="113"/>
        <v>0</v>
      </c>
      <c r="L101" s="115">
        <v>204</v>
      </c>
      <c r="M101" s="115">
        <f t="shared" si="125"/>
        <v>0</v>
      </c>
      <c r="N101" s="116">
        <v>245919.11199999999</v>
      </c>
      <c r="O101" s="206">
        <v>245919.11199999999</v>
      </c>
      <c r="P101" s="117">
        <f t="shared" si="114"/>
        <v>1205485.8431372549</v>
      </c>
      <c r="Q101" s="111"/>
      <c r="R101" s="120">
        <v>2012</v>
      </c>
      <c r="S101" s="111">
        <v>10</v>
      </c>
      <c r="T101" s="148">
        <f t="shared" si="133"/>
        <v>0</v>
      </c>
      <c r="U101" s="149">
        <f t="shared" si="134"/>
        <v>198.83661390818892</v>
      </c>
      <c r="W101" s="149"/>
      <c r="X101" s="149">
        <v>0</v>
      </c>
      <c r="Y101" s="149">
        <v>198.7182652930268</v>
      </c>
      <c r="AC101" s="150">
        <f t="shared" si="126"/>
        <v>0</v>
      </c>
      <c r="AD101" s="150">
        <f t="shared" si="127"/>
        <v>-5.8073743415237053E-4</v>
      </c>
      <c r="AE101" s="150">
        <f t="shared" si="115"/>
        <v>-5.8073743415237053E-4</v>
      </c>
      <c r="AF101" s="116">
        <v>1254</v>
      </c>
      <c r="AG101" s="116">
        <f t="shared" si="128"/>
        <v>-0.7282447424270726</v>
      </c>
      <c r="AH101" s="116">
        <v>23215.917000000001</v>
      </c>
      <c r="AI101" s="204">
        <f t="shared" si="116"/>
        <v>23216.645244742427</v>
      </c>
      <c r="AJ101" s="117">
        <f t="shared" si="117"/>
        <v>18514.071168056162</v>
      </c>
      <c r="AK101" s="118"/>
      <c r="AL101" s="120">
        <v>2012</v>
      </c>
      <c r="AM101" s="111">
        <v>10</v>
      </c>
      <c r="AN101" s="149">
        <f t="shared" ref="AN101:AO101" si="155">AN89</f>
        <v>198.83661390818892</v>
      </c>
      <c r="AO101" s="149">
        <f t="shared" si="155"/>
        <v>3.8389772083761713</v>
      </c>
      <c r="AP101" s="149"/>
      <c r="AR101" s="149">
        <v>198.7182652930268</v>
      </c>
      <c r="AS101" s="149">
        <v>10.471373930596073</v>
      </c>
      <c r="AT101" s="149"/>
      <c r="AV101" s="118">
        <f t="shared" si="129"/>
        <v>-5.6965419755888055E-5</v>
      </c>
      <c r="AW101" s="118">
        <f t="shared" si="130"/>
        <v>1.2820381129009775E-3</v>
      </c>
      <c r="AX101" s="118"/>
      <c r="AY101" s="150">
        <f t="shared" si="118"/>
        <v>1.2250726931450895E-3</v>
      </c>
      <c r="AZ101" s="116">
        <v>7434</v>
      </c>
      <c r="BA101" s="152">
        <f t="shared" si="131"/>
        <v>9.1071904008405955</v>
      </c>
      <c r="BB101" s="116">
        <v>4991.6139999999996</v>
      </c>
      <c r="BC101" s="201">
        <f t="shared" si="119"/>
        <v>4982.5068095991592</v>
      </c>
      <c r="BD101" s="117">
        <f t="shared" si="120"/>
        <v>670.23228539133163</v>
      </c>
      <c r="BF101" s="116">
        <v>37.872999999999998</v>
      </c>
      <c r="BG101" s="116">
        <v>14</v>
      </c>
      <c r="BI101" s="151">
        <f t="shared" si="121"/>
        <v>274164.516</v>
      </c>
      <c r="BJ101" s="204">
        <f t="shared" si="122"/>
        <v>274156.13705434155</v>
      </c>
      <c r="BK101" s="116">
        <f t="shared" si="123"/>
        <v>8.3789456584135227</v>
      </c>
      <c r="BL101" s="279"/>
      <c r="BM101" s="151">
        <v>274164.516</v>
      </c>
      <c r="BN101" s="154">
        <f t="shared" si="124"/>
        <v>0</v>
      </c>
      <c r="BO101" s="155">
        <v>534.45459082225432</v>
      </c>
      <c r="BP101" s="155">
        <v>534.43825695805208</v>
      </c>
      <c r="BQ101" s="156">
        <v>8937</v>
      </c>
      <c r="BR101" s="230">
        <f t="shared" si="132"/>
        <v>348690.61036043701</v>
      </c>
    </row>
    <row r="102" spans="1:70" s="82" customFormat="1" ht="11.4" x14ac:dyDescent="0.2">
      <c r="A102" s="120">
        <v>2012</v>
      </c>
      <c r="B102" s="111">
        <v>11</v>
      </c>
      <c r="C102" s="110"/>
      <c r="D102" s="110"/>
      <c r="E102" s="111"/>
      <c r="F102" s="110"/>
      <c r="G102" s="112"/>
      <c r="H102" s="121"/>
      <c r="I102" s="113">
        <f t="shared" si="111"/>
        <v>0</v>
      </c>
      <c r="J102" s="113">
        <f t="shared" si="112"/>
        <v>0</v>
      </c>
      <c r="K102" s="114">
        <f t="shared" si="113"/>
        <v>0</v>
      </c>
      <c r="L102" s="115">
        <v>203</v>
      </c>
      <c r="M102" s="115">
        <f t="shared" si="125"/>
        <v>0</v>
      </c>
      <c r="N102" s="116">
        <v>226688.02799999999</v>
      </c>
      <c r="O102" s="206">
        <v>226688.02799999999</v>
      </c>
      <c r="P102" s="117">
        <f t="shared" si="114"/>
        <v>1116689.7931034481</v>
      </c>
      <c r="Q102" s="111"/>
      <c r="R102" s="120">
        <v>2012</v>
      </c>
      <c r="S102" s="111">
        <v>11</v>
      </c>
      <c r="T102" s="148">
        <f t="shared" si="133"/>
        <v>0</v>
      </c>
      <c r="U102" s="149">
        <f t="shared" si="134"/>
        <v>75.667245198869992</v>
      </c>
      <c r="W102" s="149"/>
      <c r="X102" s="149">
        <v>0</v>
      </c>
      <c r="Y102" s="149">
        <v>39.051797399730034</v>
      </c>
      <c r="AC102" s="150">
        <f t="shared" si="126"/>
        <v>0</v>
      </c>
      <c r="AD102" s="150">
        <f t="shared" si="127"/>
        <v>-0.17967224353309258</v>
      </c>
      <c r="AE102" s="150">
        <f t="shared" si="115"/>
        <v>-0.17967224353309258</v>
      </c>
      <c r="AF102" s="116">
        <v>1242</v>
      </c>
      <c r="AG102" s="116">
        <f t="shared" si="128"/>
        <v>-223.15292646810099</v>
      </c>
      <c r="AH102" s="116">
        <v>22307.584999999999</v>
      </c>
      <c r="AI102" s="204">
        <f t="shared" si="116"/>
        <v>22530.7379264681</v>
      </c>
      <c r="AJ102" s="117">
        <f t="shared" si="117"/>
        <v>18140.690762051614</v>
      </c>
      <c r="AK102" s="118"/>
      <c r="AL102" s="120">
        <v>2012</v>
      </c>
      <c r="AM102" s="111">
        <v>11</v>
      </c>
      <c r="AN102" s="149">
        <f t="shared" ref="AN102:AO102" si="156">AN90</f>
        <v>75.667245198869992</v>
      </c>
      <c r="AO102" s="149">
        <f t="shared" si="156"/>
        <v>28.935219572893278</v>
      </c>
      <c r="AP102" s="149"/>
      <c r="AR102" s="149">
        <v>39.051797399730034</v>
      </c>
      <c r="AS102" s="149">
        <v>47.713830410175234</v>
      </c>
      <c r="AT102" s="149"/>
      <c r="AV102" s="118">
        <f t="shared" si="129"/>
        <v>-1.7624324125555393E-2</v>
      </c>
      <c r="AW102" s="118">
        <f t="shared" si="130"/>
        <v>3.6298936582118083E-3</v>
      </c>
      <c r="AX102" s="118"/>
      <c r="AY102" s="150">
        <f t="shared" si="118"/>
        <v>-1.3994430467343584E-2</v>
      </c>
      <c r="AZ102" s="116">
        <v>7491</v>
      </c>
      <c r="BA102" s="152">
        <f t="shared" si="131"/>
        <v>-104.83227863087079</v>
      </c>
      <c r="BB102" s="116">
        <v>4258.741</v>
      </c>
      <c r="BC102" s="201">
        <f t="shared" si="119"/>
        <v>4363.5732786308708</v>
      </c>
      <c r="BD102" s="117">
        <f t="shared" si="120"/>
        <v>582.50878102134175</v>
      </c>
      <c r="BF102" s="116">
        <v>35.029000000000003</v>
      </c>
      <c r="BG102" s="116">
        <v>14</v>
      </c>
      <c r="BI102" s="151">
        <f t="shared" si="121"/>
        <v>253289.383</v>
      </c>
      <c r="BJ102" s="204">
        <f t="shared" si="122"/>
        <v>253617.36820509896</v>
      </c>
      <c r="BK102" s="116">
        <f t="shared" si="123"/>
        <v>-327.98520509897179</v>
      </c>
      <c r="BL102" s="279"/>
      <c r="BM102" s="151">
        <v>253289.383</v>
      </c>
      <c r="BN102" s="154">
        <f t="shared" si="124"/>
        <v>0</v>
      </c>
      <c r="BO102" s="155">
        <v>493.58561818684939</v>
      </c>
      <c r="BP102" s="155">
        <v>494.2247637297753</v>
      </c>
      <c r="BQ102" s="156">
        <v>8979</v>
      </c>
      <c r="BR102" s="230">
        <f t="shared" si="132"/>
        <v>348156.56707847089</v>
      </c>
    </row>
    <row r="103" spans="1:70" s="82" customFormat="1" ht="11.4" x14ac:dyDescent="0.2">
      <c r="A103" s="120">
        <v>2012</v>
      </c>
      <c r="B103" s="111">
        <v>12</v>
      </c>
      <c r="C103" s="110"/>
      <c r="D103" s="110"/>
      <c r="E103" s="111"/>
      <c r="F103" s="110"/>
      <c r="G103" s="112"/>
      <c r="H103" s="121"/>
      <c r="I103" s="113">
        <f t="shared" si="111"/>
        <v>0</v>
      </c>
      <c r="J103" s="113">
        <f t="shared" si="112"/>
        <v>0</v>
      </c>
      <c r="K103" s="114">
        <f t="shared" si="113"/>
        <v>0</v>
      </c>
      <c r="L103" s="115">
        <v>203</v>
      </c>
      <c r="M103" s="115">
        <f t="shared" si="125"/>
        <v>0</v>
      </c>
      <c r="N103" s="116">
        <v>212968.443</v>
      </c>
      <c r="O103" s="206">
        <v>212968.443</v>
      </c>
      <c r="P103" s="117">
        <f t="shared" si="114"/>
        <v>1049105.630541872</v>
      </c>
      <c r="Q103" s="111"/>
      <c r="R103" s="120">
        <v>2012</v>
      </c>
      <c r="S103" s="111">
        <v>12</v>
      </c>
      <c r="T103" s="148">
        <f t="shared" si="133"/>
        <v>0</v>
      </c>
      <c r="U103" s="149">
        <f t="shared" si="134"/>
        <v>42.449672857488302</v>
      </c>
      <c r="W103" s="149"/>
      <c r="X103" s="149">
        <v>0</v>
      </c>
      <c r="Y103" s="149">
        <v>52.002480932841181</v>
      </c>
      <c r="AC103" s="150">
        <f t="shared" si="126"/>
        <v>0</v>
      </c>
      <c r="AD103" s="150">
        <f t="shared" si="127"/>
        <v>4.6875692149257582E-2</v>
      </c>
      <c r="AE103" s="150">
        <f t="shared" si="115"/>
        <v>4.6875692149257582E-2</v>
      </c>
      <c r="AF103" s="116">
        <v>1240</v>
      </c>
      <c r="AG103" s="116">
        <f t="shared" si="128"/>
        <v>58.125858265079401</v>
      </c>
      <c r="AH103" s="116">
        <v>21080.197</v>
      </c>
      <c r="AI103" s="204">
        <f t="shared" si="116"/>
        <v>21022.071141734919</v>
      </c>
      <c r="AJ103" s="117">
        <f t="shared" si="117"/>
        <v>16953.283178818485</v>
      </c>
      <c r="AK103" s="118"/>
      <c r="AL103" s="120">
        <v>2012</v>
      </c>
      <c r="AM103" s="111">
        <v>12</v>
      </c>
      <c r="AN103" s="149">
        <f t="shared" ref="AN103:AO103" si="157">AN91</f>
        <v>42.449672857488302</v>
      </c>
      <c r="AO103" s="149">
        <f t="shared" si="157"/>
        <v>82.304422731853208</v>
      </c>
      <c r="AP103" s="149"/>
      <c r="AR103" s="149">
        <v>52.002480932841181</v>
      </c>
      <c r="AS103" s="149">
        <v>54.819173587635369</v>
      </c>
      <c r="AT103" s="149"/>
      <c r="AV103" s="118">
        <f t="shared" si="129"/>
        <v>4.5981080650117486E-3</v>
      </c>
      <c r="AW103" s="118">
        <f t="shared" si="130"/>
        <v>-5.3128813642004469E-3</v>
      </c>
      <c r="AX103" s="118"/>
      <c r="AY103" s="150">
        <f t="shared" si="118"/>
        <v>-7.1477329918869827E-4</v>
      </c>
      <c r="AZ103" s="116">
        <v>7520</v>
      </c>
      <c r="BA103" s="152">
        <f t="shared" si="131"/>
        <v>-5.375095209899011</v>
      </c>
      <c r="BB103" s="116">
        <v>3883.4119999999998</v>
      </c>
      <c r="BC103" s="201">
        <f t="shared" si="119"/>
        <v>3888.7870952098988</v>
      </c>
      <c r="BD103" s="117">
        <f t="shared" si="120"/>
        <v>517.12594351195457</v>
      </c>
      <c r="BF103" s="116">
        <v>36.438000000000002</v>
      </c>
      <c r="BG103" s="116">
        <v>14</v>
      </c>
      <c r="BI103" s="151">
        <f t="shared" si="121"/>
        <v>237968.49</v>
      </c>
      <c r="BJ103" s="204">
        <f t="shared" si="122"/>
        <v>237915.73923694482</v>
      </c>
      <c r="BK103" s="116">
        <f t="shared" si="123"/>
        <v>52.750763055180393</v>
      </c>
      <c r="BL103" s="279"/>
      <c r="BM103" s="151">
        <v>237968.49</v>
      </c>
      <c r="BN103" s="154">
        <f t="shared" si="124"/>
        <v>0</v>
      </c>
      <c r="BO103" s="155">
        <v>463.48047865565076</v>
      </c>
      <c r="BP103" s="155">
        <v>463.37773837726229</v>
      </c>
      <c r="BQ103" s="156">
        <v>9007</v>
      </c>
      <c r="BR103" s="230">
        <f t="shared" si="132"/>
        <v>345922.95325092966</v>
      </c>
    </row>
    <row r="104" spans="1:70" s="82" customFormat="1" ht="11.4" x14ac:dyDescent="0.2">
      <c r="A104" s="120">
        <v>2013</v>
      </c>
      <c r="B104" s="111">
        <v>1</v>
      </c>
      <c r="C104" s="110"/>
      <c r="D104" s="110"/>
      <c r="E104" s="111"/>
      <c r="F104" s="110"/>
      <c r="G104" s="112"/>
      <c r="H104" s="121"/>
      <c r="I104" s="113">
        <f t="shared" si="111"/>
        <v>0</v>
      </c>
      <c r="J104" s="113">
        <f t="shared" si="112"/>
        <v>0</v>
      </c>
      <c r="K104" s="114">
        <f t="shared" si="113"/>
        <v>0</v>
      </c>
      <c r="L104" s="115">
        <v>201</v>
      </c>
      <c r="M104" s="115">
        <f t="shared" si="125"/>
        <v>0</v>
      </c>
      <c r="N104" s="116">
        <v>222127.59099999999</v>
      </c>
      <c r="O104" s="206">
        <v>222127.59099999999</v>
      </c>
      <c r="P104" s="117">
        <f t="shared" si="114"/>
        <v>1105112.3930348258</v>
      </c>
      <c r="Q104" s="111"/>
      <c r="R104" s="120">
        <v>2013</v>
      </c>
      <c r="S104" s="111">
        <v>1</v>
      </c>
      <c r="T104" s="148">
        <f t="shared" si="133"/>
        <v>104.01238027997351</v>
      </c>
      <c r="U104" s="149">
        <f t="shared" si="134"/>
        <v>26.872581391315055</v>
      </c>
      <c r="W104" s="149"/>
      <c r="X104" s="149">
        <v>10.055880424655719</v>
      </c>
      <c r="Y104" s="149">
        <v>50.538702541757459</v>
      </c>
      <c r="AC104" s="150">
        <f t="shared" si="126"/>
        <v>-0.46595771623596488</v>
      </c>
      <c r="AD104" s="150">
        <f t="shared" si="127"/>
        <v>0.11612981237186555</v>
      </c>
      <c r="AE104" s="150">
        <f t="shared" si="115"/>
        <v>-0.34982790386409934</v>
      </c>
      <c r="AF104" s="116">
        <v>1234</v>
      </c>
      <c r="AG104" s="116">
        <f t="shared" si="128"/>
        <v>-431.68763336829858</v>
      </c>
      <c r="AH104" s="116">
        <v>20422.04</v>
      </c>
      <c r="AI104" s="204">
        <f t="shared" si="116"/>
        <v>20853.7276333683</v>
      </c>
      <c r="AJ104" s="117">
        <f t="shared" si="117"/>
        <v>16899.29305783493</v>
      </c>
      <c r="AK104" s="118"/>
      <c r="AL104" s="120">
        <v>2013</v>
      </c>
      <c r="AM104" s="111">
        <v>1</v>
      </c>
      <c r="AN104" s="149">
        <f t="shared" ref="AN104:AO104" si="158">AN92</f>
        <v>26.872581391315055</v>
      </c>
      <c r="AO104" s="149">
        <f t="shared" si="158"/>
        <v>123.83441885147447</v>
      </c>
      <c r="AP104" s="149"/>
      <c r="AR104" s="149">
        <v>50.538702541757459</v>
      </c>
      <c r="AS104" s="149">
        <v>27.379271598918198</v>
      </c>
      <c r="AT104" s="149"/>
      <c r="AV104" s="118">
        <f t="shared" si="129"/>
        <v>1.139135023660303E-2</v>
      </c>
      <c r="AW104" s="118">
        <f t="shared" si="130"/>
        <v>-1.8644719268521636E-2</v>
      </c>
      <c r="AX104" s="118"/>
      <c r="AY104" s="150">
        <f t="shared" si="118"/>
        <v>-7.2533690319186057E-3</v>
      </c>
      <c r="AZ104" s="116">
        <v>7539</v>
      </c>
      <c r="BA104" s="152">
        <f t="shared" si="131"/>
        <v>-54.683149131634366</v>
      </c>
      <c r="BB104" s="116">
        <v>4127.9660000000003</v>
      </c>
      <c r="BC104" s="201">
        <f t="shared" si="119"/>
        <v>4182.6491491316347</v>
      </c>
      <c r="BD104" s="117">
        <f t="shared" si="120"/>
        <v>554.80158497567777</v>
      </c>
      <c r="BF104" s="116">
        <v>36.44</v>
      </c>
      <c r="BG104" s="116">
        <v>14</v>
      </c>
      <c r="BI104" s="151">
        <f t="shared" si="121"/>
        <v>246714.03699999998</v>
      </c>
      <c r="BJ104" s="204">
        <f t="shared" si="122"/>
        <v>247200.40778249991</v>
      </c>
      <c r="BK104" s="116">
        <f t="shared" si="123"/>
        <v>-486.37078249993294</v>
      </c>
      <c r="BL104" s="279"/>
      <c r="BM104" s="151">
        <v>246714.03700000001</v>
      </c>
      <c r="BN104" s="154">
        <f t="shared" si="124"/>
        <v>0</v>
      </c>
      <c r="BO104" s="155">
        <v>480.13038291479188</v>
      </c>
      <c r="BP104" s="155">
        <v>481.07690948004063</v>
      </c>
      <c r="BQ104" s="156">
        <v>9017</v>
      </c>
      <c r="BR104" s="230">
        <f t="shared" si="132"/>
        <v>344227.59806441143</v>
      </c>
    </row>
    <row r="105" spans="1:70" s="82" customFormat="1" ht="11.4" x14ac:dyDescent="0.2">
      <c r="A105" s="120">
        <v>2013</v>
      </c>
      <c r="B105" s="111">
        <v>2</v>
      </c>
      <c r="C105" s="110"/>
      <c r="D105" s="110"/>
      <c r="E105" s="111"/>
      <c r="F105" s="110"/>
      <c r="G105" s="112"/>
      <c r="H105" s="121"/>
      <c r="I105" s="113">
        <f t="shared" si="111"/>
        <v>0</v>
      </c>
      <c r="J105" s="113">
        <f t="shared" si="112"/>
        <v>0</v>
      </c>
      <c r="K105" s="114">
        <f t="shared" si="113"/>
        <v>0</v>
      </c>
      <c r="L105" s="115">
        <v>201</v>
      </c>
      <c r="M105" s="115">
        <f t="shared" si="125"/>
        <v>0</v>
      </c>
      <c r="N105" s="116">
        <v>212663.50899999999</v>
      </c>
      <c r="O105" s="206">
        <v>212663.50899999999</v>
      </c>
      <c r="P105" s="117">
        <f t="shared" si="114"/>
        <v>1058027.4079601991</v>
      </c>
      <c r="Q105" s="111"/>
      <c r="R105" s="120">
        <v>2013</v>
      </c>
      <c r="S105" s="111">
        <v>2</v>
      </c>
      <c r="T105" s="148">
        <f t="shared" si="133"/>
        <v>0</v>
      </c>
      <c r="U105" s="149">
        <f t="shared" si="134"/>
        <v>34.723950066840629</v>
      </c>
      <c r="W105" s="149"/>
      <c r="X105" s="149">
        <v>0</v>
      </c>
      <c r="Y105" s="149">
        <v>44.995401174839188</v>
      </c>
      <c r="AC105" s="150">
        <f t="shared" si="126"/>
        <v>0</v>
      </c>
      <c r="AD105" s="150">
        <f t="shared" si="127"/>
        <v>5.0402078244087961E-2</v>
      </c>
      <c r="AE105" s="150">
        <f t="shared" si="115"/>
        <v>5.0402078244087961E-2</v>
      </c>
      <c r="AF105" s="116">
        <v>1231</v>
      </c>
      <c r="AG105" s="116">
        <f t="shared" si="128"/>
        <v>62.044958318472283</v>
      </c>
      <c r="AH105" s="116">
        <v>19906.859</v>
      </c>
      <c r="AI105" s="204">
        <f t="shared" si="116"/>
        <v>19844.814041681529</v>
      </c>
      <c r="AJ105" s="117">
        <f t="shared" si="117"/>
        <v>16120.888742227073</v>
      </c>
      <c r="AK105" s="118"/>
      <c r="AL105" s="120">
        <v>2013</v>
      </c>
      <c r="AM105" s="111">
        <v>2</v>
      </c>
      <c r="AN105" s="149">
        <f t="shared" ref="AN105:AO105" si="159">AN93</f>
        <v>34.723950066840629</v>
      </c>
      <c r="AO105" s="149">
        <f t="shared" si="159"/>
        <v>77.741832906544204</v>
      </c>
      <c r="AP105" s="149"/>
      <c r="AR105" s="149">
        <v>44.995401174839188</v>
      </c>
      <c r="AS105" s="149">
        <v>63.684884505272507</v>
      </c>
      <c r="AT105" s="149"/>
      <c r="AV105" s="118">
        <f t="shared" si="129"/>
        <v>4.9440166500275256E-3</v>
      </c>
      <c r="AW105" s="118">
        <f t="shared" si="130"/>
        <v>-2.7171992804858728E-3</v>
      </c>
      <c r="AX105" s="118"/>
      <c r="AY105" s="150">
        <f t="shared" si="118"/>
        <v>2.2268173695416528E-3</v>
      </c>
      <c r="AZ105" s="116">
        <v>7636</v>
      </c>
      <c r="BA105" s="152">
        <f t="shared" si="131"/>
        <v>17.003977433820062</v>
      </c>
      <c r="BB105" s="116">
        <v>3837.5230000000001</v>
      </c>
      <c r="BC105" s="201">
        <f t="shared" si="119"/>
        <v>3820.51902256618</v>
      </c>
      <c r="BD105" s="117">
        <f t="shared" si="120"/>
        <v>500.32988771165265</v>
      </c>
      <c r="BF105" s="116">
        <v>36.395000000000003</v>
      </c>
      <c r="BG105" s="116">
        <v>14</v>
      </c>
      <c r="BI105" s="151">
        <f t="shared" si="121"/>
        <v>236444.28599999999</v>
      </c>
      <c r="BJ105" s="204">
        <f t="shared" si="122"/>
        <v>236365.23706424769</v>
      </c>
      <c r="BK105" s="116">
        <f t="shared" si="123"/>
        <v>79.048935752292351</v>
      </c>
      <c r="BL105" s="279"/>
      <c r="BM105" s="151">
        <v>236444.28600000002</v>
      </c>
      <c r="BN105" s="154">
        <f t="shared" si="124"/>
        <v>0</v>
      </c>
      <c r="BO105" s="155">
        <v>460.14172590887244</v>
      </c>
      <c r="BP105" s="155">
        <v>459.98788961050519</v>
      </c>
      <c r="BQ105" s="156">
        <v>9111</v>
      </c>
      <c r="BR105" s="230">
        <f t="shared" si="132"/>
        <v>341374.51656040596</v>
      </c>
    </row>
    <row r="106" spans="1:70" s="82" customFormat="1" ht="11.4" x14ac:dyDescent="0.2">
      <c r="A106" s="120">
        <v>2013</v>
      </c>
      <c r="B106" s="111">
        <v>3</v>
      </c>
      <c r="C106" s="110"/>
      <c r="D106" s="110"/>
      <c r="E106" s="111"/>
      <c r="F106" s="110"/>
      <c r="G106" s="112"/>
      <c r="H106" s="121"/>
      <c r="I106" s="113">
        <f t="shared" si="111"/>
        <v>0</v>
      </c>
      <c r="J106" s="113">
        <f t="shared" si="112"/>
        <v>0</v>
      </c>
      <c r="K106" s="114">
        <f t="shared" si="113"/>
        <v>0</v>
      </c>
      <c r="L106" s="115">
        <v>200</v>
      </c>
      <c r="M106" s="115">
        <f t="shared" si="125"/>
        <v>0</v>
      </c>
      <c r="N106" s="116">
        <v>210574.772</v>
      </c>
      <c r="O106" s="206">
        <v>210574.772</v>
      </c>
      <c r="P106" s="117">
        <f t="shared" si="114"/>
        <v>1052873.8599999999</v>
      </c>
      <c r="Q106" s="111"/>
      <c r="R106" s="120">
        <v>2013</v>
      </c>
      <c r="S106" s="111">
        <v>3</v>
      </c>
      <c r="T106" s="148">
        <f t="shared" si="133"/>
        <v>0</v>
      </c>
      <c r="U106" s="149">
        <f t="shared" si="134"/>
        <v>67.088827391532973</v>
      </c>
      <c r="W106" s="149"/>
      <c r="X106" s="149">
        <v>0</v>
      </c>
      <c r="Y106" s="149">
        <v>28.558939154600807</v>
      </c>
      <c r="AC106" s="150">
        <f t="shared" si="126"/>
        <v>0</v>
      </c>
      <c r="AD106" s="150">
        <f t="shared" si="127"/>
        <v>-0.18906641537158861</v>
      </c>
      <c r="AE106" s="150">
        <f t="shared" si="115"/>
        <v>-0.18906641537158861</v>
      </c>
      <c r="AF106" s="116">
        <v>1226</v>
      </c>
      <c r="AG106" s="116">
        <f t="shared" si="128"/>
        <v>-231.79542524556763</v>
      </c>
      <c r="AH106" s="116">
        <v>19398.207999999999</v>
      </c>
      <c r="AI106" s="204">
        <f t="shared" si="116"/>
        <v>19630.003425245566</v>
      </c>
      <c r="AJ106" s="117">
        <f t="shared" si="117"/>
        <v>16011.422043430315</v>
      </c>
      <c r="AK106" s="118"/>
      <c r="AL106" s="120">
        <v>2013</v>
      </c>
      <c r="AM106" s="111">
        <v>3</v>
      </c>
      <c r="AN106" s="149">
        <f t="shared" ref="AN106:AO106" si="160">AN94</f>
        <v>67.088827391532973</v>
      </c>
      <c r="AO106" s="149">
        <f t="shared" si="160"/>
        <v>46.024503453365838</v>
      </c>
      <c r="AP106" s="149"/>
      <c r="AR106" s="149">
        <v>28.558939154600807</v>
      </c>
      <c r="AS106" s="149">
        <v>125.68850876612598</v>
      </c>
      <c r="AT106" s="149"/>
      <c r="AV106" s="118">
        <f t="shared" si="129"/>
        <v>-1.8545812754611913E-2</v>
      </c>
      <c r="AW106" s="118">
        <f t="shared" si="130"/>
        <v>1.539900209755851E-2</v>
      </c>
      <c r="AX106" s="118"/>
      <c r="AY106" s="150">
        <f t="shared" si="118"/>
        <v>-3.1468106570534029E-3</v>
      </c>
      <c r="AZ106" s="116">
        <v>7637</v>
      </c>
      <c r="BA106" s="152">
        <f t="shared" si="131"/>
        <v>-24.032192987916837</v>
      </c>
      <c r="BB106" s="116">
        <v>3699.3009999999999</v>
      </c>
      <c r="BC106" s="201">
        <f t="shared" si="119"/>
        <v>3723.3331929879168</v>
      </c>
      <c r="BD106" s="117">
        <f t="shared" si="120"/>
        <v>487.5387184742591</v>
      </c>
      <c r="BF106" s="116">
        <v>36.445</v>
      </c>
      <c r="BG106" s="116">
        <v>14</v>
      </c>
      <c r="BI106" s="151">
        <f t="shared" si="121"/>
        <v>233708.726</v>
      </c>
      <c r="BJ106" s="204">
        <f t="shared" si="122"/>
        <v>233964.55361823348</v>
      </c>
      <c r="BK106" s="116">
        <f t="shared" si="123"/>
        <v>-255.82761823348446</v>
      </c>
      <c r="BL106" s="279"/>
      <c r="BM106" s="151">
        <v>233708.72600000002</v>
      </c>
      <c r="BN106" s="154">
        <f t="shared" si="124"/>
        <v>0</v>
      </c>
      <c r="BO106" s="155">
        <v>454.41924394616387</v>
      </c>
      <c r="BP106" s="155">
        <v>454.91667078532356</v>
      </c>
      <c r="BQ106" s="156">
        <v>9107</v>
      </c>
      <c r="BR106" s="230">
        <f t="shared" si="132"/>
        <v>338908.91472681734</v>
      </c>
    </row>
    <row r="107" spans="1:70" s="82" customFormat="1" ht="11.4" x14ac:dyDescent="0.2">
      <c r="A107" s="122">
        <v>2013</v>
      </c>
      <c r="B107" s="121">
        <v>4</v>
      </c>
      <c r="C107" s="110"/>
      <c r="D107" s="110"/>
      <c r="E107" s="121"/>
      <c r="F107" s="110"/>
      <c r="G107" s="112"/>
      <c r="H107" s="121"/>
      <c r="I107" s="113">
        <f t="shared" si="111"/>
        <v>0</v>
      </c>
      <c r="J107" s="113">
        <f t="shared" si="112"/>
        <v>0</v>
      </c>
      <c r="K107" s="114">
        <f t="shared" si="113"/>
        <v>0</v>
      </c>
      <c r="L107" s="115">
        <v>200</v>
      </c>
      <c r="M107" s="115">
        <f t="shared" si="125"/>
        <v>0</v>
      </c>
      <c r="N107" s="116">
        <v>222360.462</v>
      </c>
      <c r="O107" s="206">
        <v>222360.462</v>
      </c>
      <c r="P107" s="117">
        <f t="shared" si="114"/>
        <v>1111802.31</v>
      </c>
      <c r="Q107" s="121"/>
      <c r="R107" s="122">
        <v>2013</v>
      </c>
      <c r="S107" s="121">
        <v>4</v>
      </c>
      <c r="T107" s="148">
        <f t="shared" si="133"/>
        <v>0</v>
      </c>
      <c r="U107" s="149">
        <f t="shared" si="134"/>
        <v>117.42864691479581</v>
      </c>
      <c r="W107" s="149"/>
      <c r="X107" s="149">
        <v>0</v>
      </c>
      <c r="Y107" s="149">
        <v>135.35989619627648</v>
      </c>
      <c r="AC107" s="150">
        <f t="shared" si="126"/>
        <v>0</v>
      </c>
      <c r="AD107" s="150">
        <f t="shared" si="127"/>
        <v>8.7988758335777101E-2</v>
      </c>
      <c r="AE107" s="150">
        <f t="shared" si="115"/>
        <v>8.7988758335777101E-2</v>
      </c>
      <c r="AF107" s="116">
        <v>1225</v>
      </c>
      <c r="AG107" s="116">
        <f t="shared" si="128"/>
        <v>107.78622896132696</v>
      </c>
      <c r="AH107" s="116">
        <v>20936.937000000002</v>
      </c>
      <c r="AI107" s="204">
        <f t="shared" si="116"/>
        <v>20829.150771038676</v>
      </c>
      <c r="AJ107" s="117">
        <f t="shared" si="117"/>
        <v>17003.388384521368</v>
      </c>
      <c r="AK107" s="118"/>
      <c r="AL107" s="122">
        <v>2013</v>
      </c>
      <c r="AM107" s="121">
        <v>4</v>
      </c>
      <c r="AN107" s="149">
        <f t="shared" ref="AN107:AO107" si="161">AN95</f>
        <v>117.42864691479581</v>
      </c>
      <c r="AO107" s="149">
        <f t="shared" si="161"/>
        <v>10.764282951672801</v>
      </c>
      <c r="AP107" s="149"/>
      <c r="AR107" s="149">
        <v>135.35989619627648</v>
      </c>
      <c r="AS107" s="149">
        <v>1.9697581448295924</v>
      </c>
      <c r="AT107" s="149"/>
      <c r="AV107" s="118">
        <f t="shared" si="129"/>
        <v>8.6309513691205132E-3</v>
      </c>
      <c r="AW107" s="118">
        <f t="shared" si="130"/>
        <v>-1.6999761111172373E-3</v>
      </c>
      <c r="AX107" s="118"/>
      <c r="AY107" s="150">
        <f t="shared" si="118"/>
        <v>6.9309752580032757E-3</v>
      </c>
      <c r="AZ107" s="116">
        <v>7716</v>
      </c>
      <c r="BA107" s="152">
        <f t="shared" si="131"/>
        <v>53.479405090753275</v>
      </c>
      <c r="BB107" s="116">
        <v>4261.7969999999996</v>
      </c>
      <c r="BC107" s="201">
        <f t="shared" si="119"/>
        <v>4208.3175949092465</v>
      </c>
      <c r="BD107" s="117">
        <f t="shared" si="120"/>
        <v>545.40145086952396</v>
      </c>
      <c r="BF107" s="116">
        <v>36.881999999999998</v>
      </c>
      <c r="BG107" s="116">
        <v>14</v>
      </c>
      <c r="BI107" s="151">
        <f t="shared" si="121"/>
        <v>247596.07800000001</v>
      </c>
      <c r="BJ107" s="204">
        <f t="shared" si="122"/>
        <v>247434.81236594793</v>
      </c>
      <c r="BK107" s="116">
        <f t="shared" si="123"/>
        <v>161.26563405208023</v>
      </c>
      <c r="BL107" s="279"/>
      <c r="BM107" s="151">
        <v>247596.07799999998</v>
      </c>
      <c r="BN107" s="154">
        <f t="shared" si="124"/>
        <v>0</v>
      </c>
      <c r="BO107" s="155">
        <v>481.10258567589574</v>
      </c>
      <c r="BP107" s="155">
        <v>480.789231303929</v>
      </c>
      <c r="BQ107" s="156">
        <v>9185</v>
      </c>
      <c r="BR107" s="230">
        <f t="shared" si="132"/>
        <v>336876.98068705783</v>
      </c>
    </row>
    <row r="108" spans="1:70" s="82" customFormat="1" ht="11.4" x14ac:dyDescent="0.2">
      <c r="A108" s="122">
        <v>2013</v>
      </c>
      <c r="B108" s="121">
        <v>5</v>
      </c>
      <c r="C108" s="110"/>
      <c r="D108" s="110"/>
      <c r="E108" s="121"/>
      <c r="F108" s="110"/>
      <c r="G108" s="112"/>
      <c r="H108" s="121"/>
      <c r="I108" s="113">
        <f t="shared" si="111"/>
        <v>0</v>
      </c>
      <c r="J108" s="113">
        <f t="shared" si="112"/>
        <v>0</v>
      </c>
      <c r="K108" s="114">
        <f t="shared" si="113"/>
        <v>0</v>
      </c>
      <c r="L108" s="115">
        <v>200</v>
      </c>
      <c r="M108" s="115">
        <f t="shared" si="125"/>
        <v>0</v>
      </c>
      <c r="N108" s="116">
        <v>236759.139</v>
      </c>
      <c r="O108" s="206">
        <v>236759.139</v>
      </c>
      <c r="P108" s="117">
        <f t="shared" si="114"/>
        <v>1183795.6950000001</v>
      </c>
      <c r="Q108" s="121"/>
      <c r="R108" s="122">
        <v>2013</v>
      </c>
      <c r="S108" s="121">
        <v>5</v>
      </c>
      <c r="T108" s="148">
        <f t="shared" si="133"/>
        <v>0</v>
      </c>
      <c r="U108" s="149">
        <f t="shared" si="134"/>
        <v>205.87235315982971</v>
      </c>
      <c r="W108" s="149"/>
      <c r="X108" s="149">
        <v>0</v>
      </c>
      <c r="Y108" s="149">
        <v>163.92411756805507</v>
      </c>
      <c r="AC108" s="150">
        <f t="shared" si="126"/>
        <v>0</v>
      </c>
      <c r="AD108" s="150">
        <f t="shared" si="127"/>
        <v>-0.20584026835815203</v>
      </c>
      <c r="AE108" s="150">
        <f t="shared" si="115"/>
        <v>-0.20584026835815203</v>
      </c>
      <c r="AF108" s="116">
        <v>1234</v>
      </c>
      <c r="AG108" s="116">
        <f t="shared" si="128"/>
        <v>-254.0068911539596</v>
      </c>
      <c r="AH108" s="116">
        <v>21908.138999999999</v>
      </c>
      <c r="AI108" s="204">
        <f t="shared" si="116"/>
        <v>22162.145891153959</v>
      </c>
      <c r="AJ108" s="117">
        <f t="shared" si="117"/>
        <v>17959.599587645022</v>
      </c>
      <c r="AK108" s="118"/>
      <c r="AL108" s="122">
        <v>2013</v>
      </c>
      <c r="AM108" s="121">
        <v>5</v>
      </c>
      <c r="AN108" s="149">
        <f t="shared" ref="AN108:AO108" si="162">AN96</f>
        <v>205.87235315982971</v>
      </c>
      <c r="AO108" s="149">
        <f t="shared" si="162"/>
        <v>1.2492833206498815</v>
      </c>
      <c r="AP108" s="149"/>
      <c r="AR108" s="149">
        <v>163.92411756805507</v>
      </c>
      <c r="AS108" s="149">
        <v>1.4750689909638388</v>
      </c>
      <c r="AT108" s="149"/>
      <c r="AV108" s="118">
        <f t="shared" si="129"/>
        <v>-2.0191185551524531E-2</v>
      </c>
      <c r="AW108" s="118">
        <f t="shared" si="130"/>
        <v>4.364422799372325E-5</v>
      </c>
      <c r="AX108" s="118"/>
      <c r="AY108" s="150">
        <f t="shared" si="118"/>
        <v>-2.0147541323530808E-2</v>
      </c>
      <c r="AZ108" s="116">
        <v>7915</v>
      </c>
      <c r="BA108" s="152">
        <f t="shared" si="131"/>
        <v>-159.46778957574634</v>
      </c>
      <c r="BB108" s="116">
        <v>4677.259</v>
      </c>
      <c r="BC108" s="201">
        <f t="shared" si="119"/>
        <v>4836.7267895757468</v>
      </c>
      <c r="BD108" s="117">
        <f t="shared" si="120"/>
        <v>611.08361207526809</v>
      </c>
      <c r="BF108" s="116">
        <v>36.814999999999998</v>
      </c>
      <c r="BG108" s="116">
        <v>14</v>
      </c>
      <c r="BI108" s="151">
        <f t="shared" si="121"/>
        <v>263381.35200000001</v>
      </c>
      <c r="BJ108" s="204">
        <f t="shared" si="122"/>
        <v>263794.82668072969</v>
      </c>
      <c r="BK108" s="116">
        <f t="shared" si="123"/>
        <v>-413.47468072970594</v>
      </c>
      <c r="BL108" s="279"/>
      <c r="BM108" s="151">
        <v>263381.35200000001</v>
      </c>
      <c r="BN108" s="154">
        <f t="shared" si="124"/>
        <v>0</v>
      </c>
      <c r="BO108" s="155">
        <v>511.22950666935827</v>
      </c>
      <c r="BP108" s="155">
        <v>512.0320709186667</v>
      </c>
      <c r="BQ108" s="156">
        <v>9390</v>
      </c>
      <c r="BR108" s="230">
        <f t="shared" si="132"/>
        <v>335753.53139445832</v>
      </c>
    </row>
    <row r="109" spans="1:70" s="82" customFormat="1" ht="11.4" x14ac:dyDescent="0.2">
      <c r="A109" s="122">
        <v>2013</v>
      </c>
      <c r="B109" s="121">
        <v>6</v>
      </c>
      <c r="C109" s="110"/>
      <c r="D109" s="110"/>
      <c r="E109" s="121"/>
      <c r="F109" s="110"/>
      <c r="G109" s="112"/>
      <c r="H109" s="121"/>
      <c r="I109" s="113">
        <f t="shared" si="111"/>
        <v>0</v>
      </c>
      <c r="J109" s="113">
        <f t="shared" si="112"/>
        <v>0</v>
      </c>
      <c r="K109" s="114">
        <f t="shared" si="113"/>
        <v>0</v>
      </c>
      <c r="L109" s="115">
        <v>197</v>
      </c>
      <c r="M109" s="115">
        <f t="shared" si="125"/>
        <v>0</v>
      </c>
      <c r="N109" s="116">
        <v>226664.49400000001</v>
      </c>
      <c r="O109" s="206">
        <v>226664.49400000001</v>
      </c>
      <c r="P109" s="117">
        <f t="shared" si="114"/>
        <v>1150581.187817259</v>
      </c>
      <c r="Q109" s="121"/>
      <c r="R109" s="122">
        <v>2013</v>
      </c>
      <c r="S109" s="121">
        <v>6</v>
      </c>
      <c r="T109" s="148">
        <f t="shared" si="133"/>
        <v>0</v>
      </c>
      <c r="U109" s="149">
        <f t="shared" si="134"/>
        <v>273.79728737823223</v>
      </c>
      <c r="W109" s="149"/>
      <c r="X109" s="149">
        <v>0</v>
      </c>
      <c r="Y109" s="149">
        <v>272.87629990709786</v>
      </c>
      <c r="AC109" s="150">
        <f t="shared" si="126"/>
        <v>0</v>
      </c>
      <c r="AD109" s="150">
        <f t="shared" si="127"/>
        <v>-4.5192915873192704E-3</v>
      </c>
      <c r="AE109" s="150">
        <f t="shared" si="115"/>
        <v>-4.5192915873192704E-3</v>
      </c>
      <c r="AF109" s="116">
        <v>1237</v>
      </c>
      <c r="AG109" s="116">
        <f t="shared" si="128"/>
        <v>-5.5903636935139378</v>
      </c>
      <c r="AH109" s="116">
        <v>22157.521000000001</v>
      </c>
      <c r="AI109" s="204">
        <f t="shared" si="116"/>
        <v>22163.111363693515</v>
      </c>
      <c r="AJ109" s="117">
        <f t="shared" si="117"/>
        <v>17916.824061191201</v>
      </c>
      <c r="AK109" s="118"/>
      <c r="AL109" s="122">
        <v>2013</v>
      </c>
      <c r="AM109" s="121">
        <v>6</v>
      </c>
      <c r="AN109" s="149">
        <f t="shared" ref="AN109:AO109" si="163">AN97</f>
        <v>273.79728737823223</v>
      </c>
      <c r="AO109" s="149">
        <f t="shared" si="163"/>
        <v>0</v>
      </c>
      <c r="AP109" s="149"/>
      <c r="AR109" s="149">
        <v>272.87629990709786</v>
      </c>
      <c r="AS109" s="149">
        <v>0</v>
      </c>
      <c r="AT109" s="149"/>
      <c r="AV109" s="118">
        <f t="shared" si="129"/>
        <v>-4.433041976132528E-4</v>
      </c>
      <c r="AW109" s="118">
        <f t="shared" si="130"/>
        <v>0</v>
      </c>
      <c r="AX109" s="118"/>
      <c r="AY109" s="150">
        <f t="shared" si="118"/>
        <v>-4.433041976132528E-4</v>
      </c>
      <c r="AZ109" s="116">
        <v>8052</v>
      </c>
      <c r="BA109" s="152">
        <f t="shared" si="131"/>
        <v>-3.5694853991819113</v>
      </c>
      <c r="BB109" s="116">
        <v>5105.1379999999999</v>
      </c>
      <c r="BC109" s="201">
        <f t="shared" si="119"/>
        <v>5108.7074853991817</v>
      </c>
      <c r="BD109" s="117">
        <f t="shared" si="120"/>
        <v>634.46441696462762</v>
      </c>
      <c r="BF109" s="116">
        <v>36.829000000000001</v>
      </c>
      <c r="BG109" s="116">
        <v>13</v>
      </c>
      <c r="BI109" s="151">
        <f t="shared" si="121"/>
        <v>253963.98200000002</v>
      </c>
      <c r="BJ109" s="204">
        <f t="shared" si="122"/>
        <v>253973.1418490927</v>
      </c>
      <c r="BK109" s="116">
        <f t="shared" si="123"/>
        <v>-9.1598490926958487</v>
      </c>
      <c r="BL109" s="279"/>
      <c r="BM109" s="151">
        <v>253963.98199999999</v>
      </c>
      <c r="BN109" s="154">
        <f t="shared" si="124"/>
        <v>0</v>
      </c>
      <c r="BO109" s="155">
        <v>492.47699088788363</v>
      </c>
      <c r="BP109" s="155">
        <v>492.49475330790324</v>
      </c>
      <c r="BQ109" s="156">
        <v>9527</v>
      </c>
      <c r="BR109" s="230">
        <f t="shared" si="132"/>
        <v>331357.39531468041</v>
      </c>
    </row>
    <row r="110" spans="1:70" s="82" customFormat="1" ht="11.4" x14ac:dyDescent="0.2">
      <c r="A110" s="122">
        <v>2013</v>
      </c>
      <c r="B110" s="121">
        <v>7</v>
      </c>
      <c r="C110" s="110"/>
      <c r="D110" s="110"/>
      <c r="E110" s="121"/>
      <c r="F110" s="110"/>
      <c r="G110" s="112"/>
      <c r="H110" s="121"/>
      <c r="I110" s="113">
        <f t="shared" si="111"/>
        <v>0</v>
      </c>
      <c r="J110" s="113">
        <f t="shared" si="112"/>
        <v>0</v>
      </c>
      <c r="K110" s="114">
        <f t="shared" si="113"/>
        <v>0</v>
      </c>
      <c r="L110" s="115">
        <v>197</v>
      </c>
      <c r="M110" s="115">
        <f t="shared" si="125"/>
        <v>0</v>
      </c>
      <c r="N110" s="116">
        <v>221486.92300000001</v>
      </c>
      <c r="O110" s="206">
        <v>221486.92300000001</v>
      </c>
      <c r="P110" s="117">
        <f t="shared" si="114"/>
        <v>1124299.1015228427</v>
      </c>
      <c r="Q110" s="121"/>
      <c r="R110" s="122">
        <v>2013</v>
      </c>
      <c r="S110" s="121">
        <v>7</v>
      </c>
      <c r="T110" s="148">
        <f t="shared" si="133"/>
        <v>0</v>
      </c>
      <c r="U110" s="149">
        <f t="shared" si="134"/>
        <v>323.21495100202412</v>
      </c>
      <c r="W110" s="149"/>
      <c r="X110" s="149">
        <v>0</v>
      </c>
      <c r="Y110" s="149">
        <v>293.70814398852195</v>
      </c>
      <c r="AC110" s="150">
        <f t="shared" si="126"/>
        <v>0</v>
      </c>
      <c r="AD110" s="150">
        <f t="shared" si="127"/>
        <v>-0.14479009637398046</v>
      </c>
      <c r="AE110" s="150">
        <f t="shared" si="115"/>
        <v>-0.14479009637398046</v>
      </c>
      <c r="AF110" s="116">
        <v>1235</v>
      </c>
      <c r="AG110" s="116">
        <f t="shared" si="128"/>
        <v>-178.81576902186586</v>
      </c>
      <c r="AH110" s="116">
        <v>21126.173999999999</v>
      </c>
      <c r="AI110" s="204">
        <f t="shared" si="116"/>
        <v>21304.989769021864</v>
      </c>
      <c r="AJ110" s="117">
        <f t="shared" si="117"/>
        <v>17251.003861556164</v>
      </c>
      <c r="AK110" s="118"/>
      <c r="AL110" s="122">
        <v>2013</v>
      </c>
      <c r="AM110" s="121">
        <v>7</v>
      </c>
      <c r="AN110" s="149">
        <f t="shared" ref="AN110:AO110" si="164">AN98</f>
        <v>323.21495100202412</v>
      </c>
      <c r="AO110" s="149">
        <f t="shared" si="164"/>
        <v>0</v>
      </c>
      <c r="AP110" s="149"/>
      <c r="AR110" s="149">
        <v>293.70814398852195</v>
      </c>
      <c r="AS110" s="149">
        <v>0</v>
      </c>
      <c r="AT110" s="149"/>
      <c r="AV110" s="118">
        <f t="shared" si="129"/>
        <v>-1.4202681162577186E-2</v>
      </c>
      <c r="AW110" s="118">
        <f t="shared" si="130"/>
        <v>0</v>
      </c>
      <c r="AX110" s="118"/>
      <c r="AY110" s="150">
        <f t="shared" si="118"/>
        <v>-1.4202681162577186E-2</v>
      </c>
      <c r="AZ110" s="116">
        <v>8168</v>
      </c>
      <c r="BA110" s="152">
        <f t="shared" si="131"/>
        <v>-116.00749973593045</v>
      </c>
      <c r="BB110" s="116">
        <v>5151.8720000000003</v>
      </c>
      <c r="BC110" s="201">
        <f t="shared" si="119"/>
        <v>5267.8794997359309</v>
      </c>
      <c r="BD110" s="117">
        <f t="shared" si="120"/>
        <v>644.94117283740582</v>
      </c>
      <c r="BF110" s="116">
        <v>36.658999999999999</v>
      </c>
      <c r="BG110" s="116">
        <v>13</v>
      </c>
      <c r="BI110" s="151">
        <f t="shared" si="121"/>
        <v>247801.628</v>
      </c>
      <c r="BJ110" s="204">
        <f t="shared" si="122"/>
        <v>248096.45126875781</v>
      </c>
      <c r="BK110" s="116">
        <f t="shared" si="123"/>
        <v>-294.82326875779631</v>
      </c>
      <c r="BL110" s="279"/>
      <c r="BM110" s="151">
        <v>247801.628</v>
      </c>
      <c r="BN110" s="154">
        <f t="shared" si="124"/>
        <v>0</v>
      </c>
      <c r="BO110" s="155">
        <v>479.98269904236525</v>
      </c>
      <c r="BP110" s="155">
        <v>480.55376094143747</v>
      </c>
      <c r="BQ110" s="156">
        <v>9640</v>
      </c>
      <c r="BR110" s="230">
        <f t="shared" si="132"/>
        <v>328065.23515853134</v>
      </c>
    </row>
    <row r="111" spans="1:70" s="82" customFormat="1" ht="11.4" x14ac:dyDescent="0.2">
      <c r="A111" s="122">
        <v>2013</v>
      </c>
      <c r="B111" s="121">
        <v>8</v>
      </c>
      <c r="C111" s="110"/>
      <c r="D111" s="110"/>
      <c r="E111" s="121"/>
      <c r="F111" s="110"/>
      <c r="G111" s="112"/>
      <c r="H111" s="121"/>
      <c r="I111" s="113">
        <f t="shared" si="111"/>
        <v>0</v>
      </c>
      <c r="J111" s="113">
        <f t="shared" si="112"/>
        <v>0</v>
      </c>
      <c r="K111" s="114">
        <f t="shared" si="113"/>
        <v>0</v>
      </c>
      <c r="L111" s="115">
        <v>196</v>
      </c>
      <c r="M111" s="115">
        <f t="shared" si="125"/>
        <v>0</v>
      </c>
      <c r="N111" s="116">
        <v>225734.198</v>
      </c>
      <c r="O111" s="206">
        <v>225734.198</v>
      </c>
      <c r="P111" s="117">
        <f t="shared" si="114"/>
        <v>1151705.0918367347</v>
      </c>
      <c r="Q111" s="121"/>
      <c r="R111" s="122">
        <v>2013</v>
      </c>
      <c r="S111" s="121">
        <v>8</v>
      </c>
      <c r="T111" s="148">
        <f t="shared" si="133"/>
        <v>0</v>
      </c>
      <c r="U111" s="149">
        <f t="shared" si="134"/>
        <v>329.73144935858772</v>
      </c>
      <c r="W111" s="149"/>
      <c r="X111" s="149">
        <v>0</v>
      </c>
      <c r="Y111" s="149">
        <v>337.54482289408111</v>
      </c>
      <c r="AC111" s="150">
        <f t="shared" si="126"/>
        <v>0</v>
      </c>
      <c r="AD111" s="150">
        <f t="shared" si="127"/>
        <v>3.8340275404665732E-2</v>
      </c>
      <c r="AE111" s="150">
        <f t="shared" si="115"/>
        <v>3.8340275404665732E-2</v>
      </c>
      <c r="AF111" s="116">
        <v>1239</v>
      </c>
      <c r="AG111" s="116">
        <f t="shared" si="128"/>
        <v>47.503601226380844</v>
      </c>
      <c r="AH111" s="116">
        <v>22433.773000000001</v>
      </c>
      <c r="AI111" s="204">
        <f t="shared" si="116"/>
        <v>22386.26939877362</v>
      </c>
      <c r="AJ111" s="117">
        <f t="shared" si="117"/>
        <v>18068.014042593721</v>
      </c>
      <c r="AK111" s="118"/>
      <c r="AL111" s="122">
        <v>2013</v>
      </c>
      <c r="AM111" s="121">
        <v>8</v>
      </c>
      <c r="AN111" s="149">
        <f t="shared" ref="AN111:AO111" si="165">AN99</f>
        <v>329.73144935858772</v>
      </c>
      <c r="AO111" s="149">
        <f t="shared" si="165"/>
        <v>0</v>
      </c>
      <c r="AP111" s="149"/>
      <c r="AR111" s="149">
        <v>337.54482289408111</v>
      </c>
      <c r="AS111" s="149">
        <v>0</v>
      </c>
      <c r="AT111" s="149"/>
      <c r="AV111" s="118">
        <f t="shared" si="129"/>
        <v>3.7608560315574393E-3</v>
      </c>
      <c r="AW111" s="118">
        <f t="shared" si="130"/>
        <v>0</v>
      </c>
      <c r="AX111" s="118"/>
      <c r="AY111" s="150">
        <f t="shared" si="118"/>
        <v>3.7608560315574393E-3</v>
      </c>
      <c r="AZ111" s="116">
        <v>8178</v>
      </c>
      <c r="BA111" s="152">
        <f t="shared" si="131"/>
        <v>30.756280626076737</v>
      </c>
      <c r="BB111" s="116">
        <v>5781.8280000000004</v>
      </c>
      <c r="BC111" s="201">
        <f t="shared" si="119"/>
        <v>5751.0717193739238</v>
      </c>
      <c r="BD111" s="117">
        <f t="shared" si="120"/>
        <v>703.23694294129655</v>
      </c>
      <c r="BF111" s="116">
        <v>36.668999999999997</v>
      </c>
      <c r="BG111" s="116">
        <v>13</v>
      </c>
      <c r="BI111" s="151">
        <f t="shared" si="121"/>
        <v>253986.46799999999</v>
      </c>
      <c r="BJ111" s="204">
        <f t="shared" si="122"/>
        <v>253908.20811814754</v>
      </c>
      <c r="BK111" s="116">
        <f t="shared" si="123"/>
        <v>78.259881852457582</v>
      </c>
      <c r="BL111" s="279"/>
      <c r="BM111" s="151">
        <v>253986.46799999999</v>
      </c>
      <c r="BN111" s="154">
        <f t="shared" si="124"/>
        <v>0</v>
      </c>
      <c r="BO111" s="155">
        <v>491.3448437962474</v>
      </c>
      <c r="BP111" s="155">
        <v>491.19344758318493</v>
      </c>
      <c r="BQ111" s="156">
        <v>9654</v>
      </c>
      <c r="BR111" s="230">
        <f t="shared" si="132"/>
        <v>324401.55459847837</v>
      </c>
    </row>
    <row r="112" spans="1:70" s="82" customFormat="1" ht="11.4" x14ac:dyDescent="0.2">
      <c r="A112" s="122">
        <v>2013</v>
      </c>
      <c r="B112" s="121">
        <v>9</v>
      </c>
      <c r="C112" s="110"/>
      <c r="D112" s="110"/>
      <c r="E112" s="121"/>
      <c r="F112" s="110"/>
      <c r="G112" s="112"/>
      <c r="H112" s="121"/>
      <c r="I112" s="113">
        <f t="shared" si="111"/>
        <v>0</v>
      </c>
      <c r="J112" s="113">
        <f t="shared" si="112"/>
        <v>0</v>
      </c>
      <c r="K112" s="114">
        <f t="shared" si="113"/>
        <v>0</v>
      </c>
      <c r="L112" s="115">
        <v>195</v>
      </c>
      <c r="M112" s="115">
        <f t="shared" si="125"/>
        <v>0</v>
      </c>
      <c r="N112" s="116">
        <v>228634.23300000001</v>
      </c>
      <c r="O112" s="206">
        <v>228634.23300000001</v>
      </c>
      <c r="P112" s="117">
        <f t="shared" si="114"/>
        <v>1172483.2461538464</v>
      </c>
      <c r="Q112" s="121"/>
      <c r="R112" s="122">
        <v>2013</v>
      </c>
      <c r="S112" s="121">
        <v>9</v>
      </c>
      <c r="T112" s="148">
        <f t="shared" si="133"/>
        <v>0</v>
      </c>
      <c r="U112" s="149">
        <f t="shared" si="134"/>
        <v>278.21093356333773</v>
      </c>
      <c r="W112" s="149"/>
      <c r="X112" s="149">
        <v>0</v>
      </c>
      <c r="Y112" s="149">
        <v>270.04400483226198</v>
      </c>
      <c r="AC112" s="150">
        <f t="shared" si="126"/>
        <v>0</v>
      </c>
      <c r="AD112" s="150">
        <f t="shared" si="127"/>
        <v>-4.007517307822521E-2</v>
      </c>
      <c r="AE112" s="150">
        <f t="shared" si="115"/>
        <v>-4.007517307822521E-2</v>
      </c>
      <c r="AF112" s="116">
        <v>1235</v>
      </c>
      <c r="AG112" s="116">
        <f t="shared" si="128"/>
        <v>-49.492838751608133</v>
      </c>
      <c r="AH112" s="116">
        <v>22595.135999999999</v>
      </c>
      <c r="AI112" s="204">
        <f t="shared" si="116"/>
        <v>22644.628838751607</v>
      </c>
      <c r="AJ112" s="117">
        <f t="shared" si="117"/>
        <v>18335.73185324017</v>
      </c>
      <c r="AK112" s="118"/>
      <c r="AL112" s="122">
        <v>2013</v>
      </c>
      <c r="AM112" s="121">
        <v>9</v>
      </c>
      <c r="AN112" s="149">
        <f t="shared" ref="AN112:AO112" si="166">AN100</f>
        <v>278.21093356333773</v>
      </c>
      <c r="AO112" s="149">
        <f t="shared" si="166"/>
        <v>0</v>
      </c>
      <c r="AP112" s="149"/>
      <c r="AR112" s="149">
        <v>270.04400483226198</v>
      </c>
      <c r="AS112" s="149">
        <v>0</v>
      </c>
      <c r="AT112" s="149"/>
      <c r="AV112" s="118">
        <f t="shared" si="129"/>
        <v>-3.931034787731609E-3</v>
      </c>
      <c r="AW112" s="118">
        <f t="shared" si="130"/>
        <v>0</v>
      </c>
      <c r="AX112" s="118"/>
      <c r="AY112" s="150">
        <f t="shared" si="118"/>
        <v>-3.931034787731609E-3</v>
      </c>
      <c r="AZ112" s="116">
        <v>8353</v>
      </c>
      <c r="BA112" s="152">
        <f t="shared" si="131"/>
        <v>-32.835933581922127</v>
      </c>
      <c r="BB112" s="116">
        <v>5754.3019999999997</v>
      </c>
      <c r="BC112" s="201">
        <f t="shared" si="119"/>
        <v>5787.137933581922</v>
      </c>
      <c r="BD112" s="117">
        <f t="shared" si="120"/>
        <v>692.82149330562936</v>
      </c>
      <c r="BF112" s="116">
        <v>36.648000000000003</v>
      </c>
      <c r="BG112" s="116">
        <v>13</v>
      </c>
      <c r="BI112" s="151">
        <f t="shared" si="121"/>
        <v>257020.31900000002</v>
      </c>
      <c r="BJ112" s="204">
        <f t="shared" si="122"/>
        <v>257102.64777233353</v>
      </c>
      <c r="BK112" s="116">
        <f t="shared" si="123"/>
        <v>-82.328772333530253</v>
      </c>
      <c r="BL112" s="279"/>
      <c r="BM112" s="151">
        <v>257020.31900000002</v>
      </c>
      <c r="BN112" s="154">
        <f t="shared" si="124"/>
        <v>0</v>
      </c>
      <c r="BO112" s="155">
        <v>496.10830713046232</v>
      </c>
      <c r="BP112" s="155">
        <v>496.2672205892481</v>
      </c>
      <c r="BQ112" s="156">
        <v>9824</v>
      </c>
      <c r="BR112" s="230">
        <f t="shared" si="132"/>
        <v>324034.85762176116</v>
      </c>
    </row>
    <row r="113" spans="1:71" s="82" customFormat="1" ht="11.4" x14ac:dyDescent="0.2">
      <c r="A113" s="122">
        <v>2013</v>
      </c>
      <c r="B113" s="121">
        <v>10</v>
      </c>
      <c r="C113" s="110"/>
      <c r="D113" s="110"/>
      <c r="E113" s="121"/>
      <c r="F113" s="110"/>
      <c r="G113" s="112"/>
      <c r="H113" s="121"/>
      <c r="I113" s="113">
        <f t="shared" si="111"/>
        <v>0</v>
      </c>
      <c r="J113" s="113">
        <f t="shared" si="112"/>
        <v>0</v>
      </c>
      <c r="K113" s="114">
        <f t="shared" si="113"/>
        <v>0</v>
      </c>
      <c r="L113" s="115">
        <v>194</v>
      </c>
      <c r="M113" s="115">
        <f t="shared" si="125"/>
        <v>0</v>
      </c>
      <c r="N113" s="116">
        <v>209257.003</v>
      </c>
      <c r="O113" s="206">
        <v>209257.003</v>
      </c>
      <c r="P113" s="117">
        <f t="shared" si="114"/>
        <v>1078644.3453608246</v>
      </c>
      <c r="Q113" s="121"/>
      <c r="R113" s="122">
        <v>2013</v>
      </c>
      <c r="S113" s="121">
        <v>10</v>
      </c>
      <c r="T113" s="148">
        <f t="shared" si="133"/>
        <v>0</v>
      </c>
      <c r="U113" s="149">
        <f t="shared" si="134"/>
        <v>198.83661390818892</v>
      </c>
      <c r="W113" s="149"/>
      <c r="X113" s="149">
        <v>0</v>
      </c>
      <c r="Y113" s="149">
        <v>213.28592721551468</v>
      </c>
      <c r="AC113" s="150">
        <f t="shared" si="126"/>
        <v>0</v>
      </c>
      <c r="AD113" s="150">
        <f t="shared" si="127"/>
        <v>7.0902875575394916E-2</v>
      </c>
      <c r="AE113" s="150">
        <f t="shared" si="115"/>
        <v>7.0902875575394916E-2</v>
      </c>
      <c r="AF113" s="116">
        <v>1241</v>
      </c>
      <c r="AG113" s="116">
        <f t="shared" si="128"/>
        <v>87.990468589065088</v>
      </c>
      <c r="AH113" s="116">
        <v>21482.187000000002</v>
      </c>
      <c r="AI113" s="204">
        <f t="shared" si="116"/>
        <v>21394.196531410937</v>
      </c>
      <c r="AJ113" s="117">
        <f t="shared" si="117"/>
        <v>17239.481491870214</v>
      </c>
      <c r="AK113" s="118"/>
      <c r="AL113" s="122">
        <v>2013</v>
      </c>
      <c r="AM113" s="121">
        <v>10</v>
      </c>
      <c r="AN113" s="149">
        <f t="shared" ref="AN113:AO113" si="167">AN101</f>
        <v>198.83661390818892</v>
      </c>
      <c r="AO113" s="149">
        <f t="shared" si="167"/>
        <v>3.8389772083761713</v>
      </c>
      <c r="AP113" s="149"/>
      <c r="AR113" s="149">
        <v>213.28592721551468</v>
      </c>
      <c r="AS113" s="149">
        <v>5.3677058274147413E-2</v>
      </c>
      <c r="AT113" s="149"/>
      <c r="AV113" s="118">
        <f t="shared" si="129"/>
        <v>6.9549710962702313E-3</v>
      </c>
      <c r="AW113" s="118">
        <f t="shared" si="130"/>
        <v>-7.3169613707551142E-4</v>
      </c>
      <c r="AX113" s="118"/>
      <c r="AY113" s="150">
        <f t="shared" si="118"/>
        <v>6.2232749591947202E-3</v>
      </c>
      <c r="AZ113" s="116">
        <v>8477</v>
      </c>
      <c r="BA113" s="152">
        <f t="shared" si="131"/>
        <v>52.754701829093641</v>
      </c>
      <c r="BB113" s="116">
        <v>5285.4979999999996</v>
      </c>
      <c r="BC113" s="201">
        <f t="shared" si="119"/>
        <v>5232.7432981709062</v>
      </c>
      <c r="BD113" s="117">
        <f t="shared" si="120"/>
        <v>617.28716505496118</v>
      </c>
      <c r="BF113" s="116">
        <v>36.838999999999999</v>
      </c>
      <c r="BG113" s="116">
        <v>13</v>
      </c>
      <c r="BI113" s="151">
        <f t="shared" si="121"/>
        <v>236061.527</v>
      </c>
      <c r="BJ113" s="204">
        <f t="shared" si="122"/>
        <v>235920.78182958183</v>
      </c>
      <c r="BK113" s="116">
        <f t="shared" si="123"/>
        <v>140.74517041815872</v>
      </c>
      <c r="BL113" s="279"/>
      <c r="BM113" s="151">
        <v>236061.527</v>
      </c>
      <c r="BN113" s="154">
        <f t="shared" si="124"/>
        <v>0</v>
      </c>
      <c r="BO113" s="155">
        <v>456.38065953016644</v>
      </c>
      <c r="BP113" s="155">
        <v>456.10855515755884</v>
      </c>
      <c r="BQ113" s="156">
        <v>9951</v>
      </c>
      <c r="BR113" s="230">
        <f t="shared" si="132"/>
        <v>317029.05998202175</v>
      </c>
    </row>
    <row r="114" spans="1:71" s="82" customFormat="1" ht="11.4" x14ac:dyDescent="0.2">
      <c r="A114" s="122">
        <v>2013</v>
      </c>
      <c r="B114" s="121">
        <v>11</v>
      </c>
      <c r="C114" s="110"/>
      <c r="D114" s="110"/>
      <c r="E114" s="121"/>
      <c r="F114" s="110"/>
      <c r="G114" s="112"/>
      <c r="H114" s="121"/>
      <c r="I114" s="113">
        <f t="shared" si="111"/>
        <v>0</v>
      </c>
      <c r="J114" s="113">
        <f t="shared" si="112"/>
        <v>0</v>
      </c>
      <c r="K114" s="114">
        <f t="shared" si="113"/>
        <v>0</v>
      </c>
      <c r="L114" s="115">
        <v>193</v>
      </c>
      <c r="M114" s="115">
        <f t="shared" si="125"/>
        <v>0</v>
      </c>
      <c r="N114" s="116">
        <v>207266.196</v>
      </c>
      <c r="O114" s="206">
        <v>207266.196</v>
      </c>
      <c r="P114" s="117">
        <f t="shared" si="114"/>
        <v>1073918.1139896372</v>
      </c>
      <c r="Q114" s="121"/>
      <c r="R114" s="122">
        <v>2013</v>
      </c>
      <c r="S114" s="121">
        <v>11</v>
      </c>
      <c r="T114" s="148">
        <f t="shared" si="133"/>
        <v>0</v>
      </c>
      <c r="U114" s="149">
        <f t="shared" si="134"/>
        <v>75.667245198869992</v>
      </c>
      <c r="W114" s="149"/>
      <c r="X114" s="149">
        <v>0</v>
      </c>
      <c r="Y114" s="149">
        <v>110.23315885291359</v>
      </c>
      <c r="AC114" s="150">
        <f t="shared" si="126"/>
        <v>0</v>
      </c>
      <c r="AD114" s="150">
        <f t="shared" si="127"/>
        <v>0.1696151659830048</v>
      </c>
      <c r="AE114" s="150">
        <f t="shared" si="115"/>
        <v>0.1696151659830048</v>
      </c>
      <c r="AF114" s="116">
        <v>1236</v>
      </c>
      <c r="AG114" s="116">
        <f t="shared" si="128"/>
        <v>209.64434515499394</v>
      </c>
      <c r="AH114" s="116">
        <v>21921.864000000001</v>
      </c>
      <c r="AI114" s="204">
        <f t="shared" si="116"/>
        <v>21712.219654845008</v>
      </c>
      <c r="AJ114" s="117">
        <f t="shared" si="117"/>
        <v>17566.520756347094</v>
      </c>
      <c r="AK114" s="118"/>
      <c r="AL114" s="122">
        <v>2013</v>
      </c>
      <c r="AM114" s="121">
        <v>11</v>
      </c>
      <c r="AN114" s="149">
        <f t="shared" ref="AN114:AO114" si="168">AN102</f>
        <v>75.667245198869992</v>
      </c>
      <c r="AO114" s="149">
        <f t="shared" si="168"/>
        <v>28.935219572893278</v>
      </c>
      <c r="AP114" s="149"/>
      <c r="AR114" s="149">
        <v>110.23315885291359</v>
      </c>
      <c r="AS114" s="149">
        <v>10.992012079278346</v>
      </c>
      <c r="AT114" s="149"/>
      <c r="AV114" s="118">
        <f t="shared" si="129"/>
        <v>1.6637810065213362E-2</v>
      </c>
      <c r="AW114" s="118">
        <f t="shared" si="130"/>
        <v>-3.4684107175671536E-3</v>
      </c>
      <c r="AX114" s="118"/>
      <c r="AY114" s="150">
        <f t="shared" si="118"/>
        <v>1.3169399347646209E-2</v>
      </c>
      <c r="AZ114" s="116">
        <v>8547</v>
      </c>
      <c r="BA114" s="152">
        <f t="shared" si="131"/>
        <v>112.55885622433215</v>
      </c>
      <c r="BB114" s="116">
        <v>4849.9620000000004</v>
      </c>
      <c r="BC114" s="201">
        <f t="shared" si="119"/>
        <v>4737.4031437756685</v>
      </c>
      <c r="BD114" s="117">
        <f t="shared" si="120"/>
        <v>554.27672209847537</v>
      </c>
      <c r="BF114" s="116">
        <v>36.969000000000001</v>
      </c>
      <c r="BG114" s="116">
        <v>13</v>
      </c>
      <c r="BI114" s="151">
        <f t="shared" si="121"/>
        <v>234074.99100000001</v>
      </c>
      <c r="BJ114" s="204">
        <f t="shared" si="122"/>
        <v>233752.78779862067</v>
      </c>
      <c r="BK114" s="116">
        <f t="shared" si="123"/>
        <v>322.20320137932606</v>
      </c>
      <c r="BL114" s="279"/>
      <c r="BM114" s="151">
        <v>234074.99099999998</v>
      </c>
      <c r="BN114" s="154">
        <f t="shared" si="124"/>
        <v>0</v>
      </c>
      <c r="BO114" s="155">
        <v>449.54856161739542</v>
      </c>
      <c r="BP114" s="155">
        <v>448.92975998843968</v>
      </c>
      <c r="BQ114" s="156">
        <v>10016</v>
      </c>
      <c r="BR114" s="230">
        <f t="shared" si="132"/>
        <v>312029.15607667936</v>
      </c>
    </row>
    <row r="115" spans="1:71" s="82" customFormat="1" ht="11.4" x14ac:dyDescent="0.2">
      <c r="A115" s="122">
        <v>2013</v>
      </c>
      <c r="B115" s="121">
        <v>12</v>
      </c>
      <c r="C115" s="110"/>
      <c r="D115" s="110"/>
      <c r="E115" s="121"/>
      <c r="F115" s="110"/>
      <c r="G115" s="112"/>
      <c r="H115" s="121"/>
      <c r="I115" s="113">
        <f t="shared" si="111"/>
        <v>0</v>
      </c>
      <c r="J115" s="113">
        <f t="shared" si="112"/>
        <v>0</v>
      </c>
      <c r="K115" s="114">
        <f t="shared" si="113"/>
        <v>0</v>
      </c>
      <c r="L115" s="115">
        <v>194</v>
      </c>
      <c r="M115" s="115">
        <f t="shared" si="125"/>
        <v>0</v>
      </c>
      <c r="N115" s="116">
        <v>218002.01500000001</v>
      </c>
      <c r="O115" s="206">
        <v>218002.01500000001</v>
      </c>
      <c r="P115" s="117">
        <f t="shared" si="114"/>
        <v>1123721.7268041237</v>
      </c>
      <c r="Q115" s="121"/>
      <c r="R115" s="122">
        <v>2013</v>
      </c>
      <c r="S115" s="121">
        <v>12</v>
      </c>
      <c r="T115" s="148">
        <f t="shared" si="133"/>
        <v>0</v>
      </c>
      <c r="U115" s="149">
        <f t="shared" si="134"/>
        <v>42.449672857488302</v>
      </c>
      <c r="W115" s="149"/>
      <c r="X115" s="149">
        <v>0</v>
      </c>
      <c r="Y115" s="149">
        <v>79.005079745838657</v>
      </c>
      <c r="AC115" s="150">
        <f t="shared" si="126"/>
        <v>0</v>
      </c>
      <c r="AD115" s="150">
        <f t="shared" si="127"/>
        <v>0.17937762238836383</v>
      </c>
      <c r="AE115" s="150">
        <f t="shared" si="115"/>
        <v>0.17937762238836383</v>
      </c>
      <c r="AF115" s="116">
        <v>1233</v>
      </c>
      <c r="AG115" s="116">
        <f t="shared" si="128"/>
        <v>221.17260840485261</v>
      </c>
      <c r="AH115" s="116">
        <v>21871.526999999998</v>
      </c>
      <c r="AI115" s="204">
        <f t="shared" si="116"/>
        <v>21650.354391595145</v>
      </c>
      <c r="AJ115" s="117">
        <f t="shared" si="117"/>
        <v>17559.087097806281</v>
      </c>
      <c r="AK115" s="118"/>
      <c r="AL115" s="122">
        <v>2013</v>
      </c>
      <c r="AM115" s="121">
        <v>12</v>
      </c>
      <c r="AN115" s="149">
        <f t="shared" ref="AN115:AO115" si="169">AN103</f>
        <v>42.449672857488302</v>
      </c>
      <c r="AO115" s="149">
        <f t="shared" si="169"/>
        <v>82.304422731853208</v>
      </c>
      <c r="AP115" s="149"/>
      <c r="AR115" s="149">
        <v>79.005079745838657</v>
      </c>
      <c r="AS115" s="149">
        <v>14.417695558114239</v>
      </c>
      <c r="AT115" s="149"/>
      <c r="AV115" s="118">
        <f t="shared" si="129"/>
        <v>1.7595424288569805E-2</v>
      </c>
      <c r="AW115" s="118">
        <f t="shared" si="130"/>
        <v>-1.3122461644259609E-2</v>
      </c>
      <c r="AX115" s="118"/>
      <c r="AY115" s="150">
        <f t="shared" si="118"/>
        <v>4.4729626443101959E-3</v>
      </c>
      <c r="AZ115" s="116">
        <v>8601</v>
      </c>
      <c r="BA115" s="152">
        <f t="shared" si="131"/>
        <v>38.471951703711994</v>
      </c>
      <c r="BB115" s="116">
        <v>4840.7749999999996</v>
      </c>
      <c r="BC115" s="201">
        <f t="shared" si="119"/>
        <v>4802.3030482962877</v>
      </c>
      <c r="BD115" s="117">
        <f t="shared" si="120"/>
        <v>558.34240766146809</v>
      </c>
      <c r="BF115" s="116">
        <v>36.884999999999998</v>
      </c>
      <c r="BG115" s="116">
        <v>13</v>
      </c>
      <c r="BI115" s="151">
        <f t="shared" si="121"/>
        <v>244751.20200000002</v>
      </c>
      <c r="BJ115" s="204">
        <f t="shared" si="122"/>
        <v>244491.55743989145</v>
      </c>
      <c r="BK115" s="116">
        <f t="shared" si="123"/>
        <v>259.64456010856463</v>
      </c>
      <c r="BL115" s="279"/>
      <c r="BM115" s="151">
        <v>244751.20200000002</v>
      </c>
      <c r="BN115" s="154">
        <f t="shared" si="124"/>
        <v>0</v>
      </c>
      <c r="BO115" s="155">
        <v>469.52955575720023</v>
      </c>
      <c r="BP115" s="155">
        <v>469.03145485323591</v>
      </c>
      <c r="BQ115" s="156">
        <v>10069</v>
      </c>
      <c r="BR115" s="230">
        <f t="shared" si="132"/>
        <v>309824.04698235681</v>
      </c>
    </row>
    <row r="116" spans="1:71" s="82" customFormat="1" ht="11.4" x14ac:dyDescent="0.2">
      <c r="A116" s="122">
        <v>2014</v>
      </c>
      <c r="B116" s="121">
        <v>1</v>
      </c>
      <c r="C116" s="110"/>
      <c r="D116" s="110"/>
      <c r="E116" s="121"/>
      <c r="F116" s="110"/>
      <c r="G116" s="112"/>
      <c r="H116" s="121"/>
      <c r="I116" s="113">
        <f t="shared" si="111"/>
        <v>0</v>
      </c>
      <c r="J116" s="113">
        <f t="shared" si="112"/>
        <v>0</v>
      </c>
      <c r="K116" s="114">
        <f t="shared" si="113"/>
        <v>0</v>
      </c>
      <c r="L116" s="115">
        <v>194</v>
      </c>
      <c r="M116" s="115">
        <f t="shared" si="125"/>
        <v>0</v>
      </c>
      <c r="N116" s="116">
        <v>218215.16800000001</v>
      </c>
      <c r="O116" s="206">
        <v>218215.16800000001</v>
      </c>
      <c r="P116" s="117">
        <f>+O116/L116*1000</f>
        <v>1124820.4536082475</v>
      </c>
      <c r="Q116" s="121"/>
      <c r="R116" s="122">
        <v>2014</v>
      </c>
      <c r="S116" s="121">
        <v>1</v>
      </c>
      <c r="T116" s="148">
        <f t="shared" si="133"/>
        <v>104.01238027997351</v>
      </c>
      <c r="U116" s="149">
        <f t="shared" si="134"/>
        <v>26.872581391315055</v>
      </c>
      <c r="W116" s="149"/>
      <c r="X116" s="149">
        <v>118.468726084693</v>
      </c>
      <c r="Y116" s="149">
        <v>26.95686291874426</v>
      </c>
      <c r="AC116" s="150">
        <f t="shared" si="126"/>
        <v>7.169323981477814E-2</v>
      </c>
      <c r="AD116" s="150">
        <f t="shared" si="127"/>
        <v>4.1357001025006814E-4</v>
      </c>
      <c r="AE116" s="150">
        <f t="shared" si="115"/>
        <v>7.2106809825028206E-2</v>
      </c>
      <c r="AF116" s="116">
        <v>1236</v>
      </c>
      <c r="AG116" s="116">
        <f t="shared" si="128"/>
        <v>89.124016943734858</v>
      </c>
      <c r="AH116" s="116">
        <v>21671.547999999999</v>
      </c>
      <c r="AI116" s="204">
        <f t="shared" si="116"/>
        <v>21582.423983056266</v>
      </c>
      <c r="AJ116" s="117">
        <f t="shared" si="117"/>
        <v>17461.508076906361</v>
      </c>
      <c r="AK116" s="118"/>
      <c r="AL116" s="122">
        <v>2014</v>
      </c>
      <c r="AM116" s="121">
        <v>1</v>
      </c>
      <c r="AN116" s="149">
        <f t="shared" ref="AN116:AO116" si="170">AN104</f>
        <v>26.872581391315055</v>
      </c>
      <c r="AO116" s="149">
        <f t="shared" si="170"/>
        <v>123.83441885147447</v>
      </c>
      <c r="AP116" s="149"/>
      <c r="AR116" s="149">
        <v>26.95686291874426</v>
      </c>
      <c r="AS116" s="149">
        <v>133.79215584176413</v>
      </c>
      <c r="AT116" s="149"/>
      <c r="AV116" s="118">
        <f t="shared" si="129"/>
        <v>4.0567712440870018E-5</v>
      </c>
      <c r="AW116" s="118">
        <f t="shared" si="130"/>
        <v>1.9248242942141579E-3</v>
      </c>
      <c r="AX116" s="118"/>
      <c r="AY116" s="150">
        <f t="shared" si="118"/>
        <v>1.9653920066550279E-3</v>
      </c>
      <c r="AZ116" s="116">
        <v>8499</v>
      </c>
      <c r="BA116" s="152">
        <f t="shared" si="131"/>
        <v>16.703866664561083</v>
      </c>
      <c r="BB116" s="116">
        <v>4631.0159999999996</v>
      </c>
      <c r="BC116" s="201">
        <f t="shared" si="119"/>
        <v>4614.3121333354384</v>
      </c>
      <c r="BD116" s="117">
        <f t="shared" si="120"/>
        <v>542.92412440704061</v>
      </c>
      <c r="BF116" s="116">
        <v>36.801000000000002</v>
      </c>
      <c r="BG116" s="116">
        <v>13</v>
      </c>
      <c r="BI116" s="151">
        <f t="shared" si="121"/>
        <v>244554.533</v>
      </c>
      <c r="BJ116" s="204">
        <f t="shared" si="122"/>
        <v>244448.70511639171</v>
      </c>
      <c r="BK116" s="116">
        <f t="shared" si="123"/>
        <v>105.82788360829593</v>
      </c>
      <c r="BL116" s="279"/>
      <c r="BM116" s="151">
        <v>244554.533</v>
      </c>
      <c r="BN116" s="154">
        <f t="shared" si="124"/>
        <v>0</v>
      </c>
      <c r="BO116" s="155">
        <v>468.48450418764321</v>
      </c>
      <c r="BP116" s="155">
        <v>468.28177343890889</v>
      </c>
      <c r="BQ116" s="156">
        <v>9969</v>
      </c>
      <c r="BR116" s="230">
        <f t="shared" si="132"/>
        <v>306983.0525113148</v>
      </c>
    </row>
    <row r="117" spans="1:71" s="82" customFormat="1" ht="11.4" x14ac:dyDescent="0.2">
      <c r="A117" s="122">
        <v>2014</v>
      </c>
      <c r="B117" s="121">
        <v>2</v>
      </c>
      <c r="C117" s="110"/>
      <c r="D117" s="110"/>
      <c r="E117" s="121"/>
      <c r="F117" s="110"/>
      <c r="G117" s="112"/>
      <c r="H117" s="121"/>
      <c r="I117" s="113">
        <f t="shared" si="111"/>
        <v>0</v>
      </c>
      <c r="J117" s="113">
        <f t="shared" si="112"/>
        <v>0</v>
      </c>
      <c r="K117" s="114">
        <f t="shared" si="113"/>
        <v>0</v>
      </c>
      <c r="L117" s="115">
        <v>194</v>
      </c>
      <c r="M117" s="115">
        <f t="shared" si="125"/>
        <v>0</v>
      </c>
      <c r="N117" s="116">
        <v>206610.06599999999</v>
      </c>
      <c r="O117" s="206">
        <v>206610.06599999999</v>
      </c>
      <c r="P117" s="117">
        <f>+O117/L117*1000</f>
        <v>1065000.3402061854</v>
      </c>
      <c r="Q117" s="121"/>
      <c r="R117" s="122">
        <v>2014</v>
      </c>
      <c r="S117" s="121">
        <v>2</v>
      </c>
      <c r="T117" s="148">
        <f t="shared" si="133"/>
        <v>0</v>
      </c>
      <c r="U117" s="149">
        <f t="shared" si="134"/>
        <v>34.723950066840629</v>
      </c>
      <c r="W117" s="149"/>
      <c r="X117" s="149">
        <v>0</v>
      </c>
      <c r="Y117" s="149">
        <v>57.510679559652473</v>
      </c>
      <c r="AC117" s="150">
        <f t="shared" si="126"/>
        <v>0</v>
      </c>
      <c r="AD117" s="150">
        <f t="shared" si="127"/>
        <v>0.11181463171539741</v>
      </c>
      <c r="AE117" s="150">
        <f t="shared" si="115"/>
        <v>0.11181463171539741</v>
      </c>
      <c r="AF117" s="116">
        <v>1239</v>
      </c>
      <c r="AG117" s="116">
        <f t="shared" si="128"/>
        <v>138.53832869537737</v>
      </c>
      <c r="AH117" s="116">
        <v>20242.704000000002</v>
      </c>
      <c r="AI117" s="204">
        <f t="shared" si="116"/>
        <v>20104.165671304625</v>
      </c>
      <c r="AJ117" s="117">
        <f t="shared" si="117"/>
        <v>16226.122414289446</v>
      </c>
      <c r="AK117" s="123"/>
      <c r="AL117" s="122">
        <v>2014</v>
      </c>
      <c r="AM117" s="121">
        <v>2</v>
      </c>
      <c r="AN117" s="149">
        <f t="shared" ref="AN117:AO117" si="171">AN105</f>
        <v>34.723950066840629</v>
      </c>
      <c r="AO117" s="149">
        <f t="shared" si="171"/>
        <v>77.741832906544204</v>
      </c>
      <c r="AP117" s="149"/>
      <c r="AR117" s="149">
        <v>57.510679559652473</v>
      </c>
      <c r="AS117" s="149">
        <v>34.237566708295979</v>
      </c>
      <c r="AT117" s="149"/>
      <c r="AV117" s="118">
        <f t="shared" si="129"/>
        <v>1.0968067591190334E-2</v>
      </c>
      <c r="AW117" s="118">
        <f t="shared" si="130"/>
        <v>-8.4093472806126123E-3</v>
      </c>
      <c r="AX117" s="118"/>
      <c r="AY117" s="150">
        <f t="shared" si="118"/>
        <v>2.558720310577722E-3</v>
      </c>
      <c r="AZ117" s="116">
        <v>8678</v>
      </c>
      <c r="BA117" s="152">
        <f t="shared" si="131"/>
        <v>22.204574855193471</v>
      </c>
      <c r="BB117" s="116">
        <v>4302.8469999999998</v>
      </c>
      <c r="BC117" s="201">
        <f t="shared" si="119"/>
        <v>4280.6424251448061</v>
      </c>
      <c r="BD117" s="117">
        <f t="shared" si="120"/>
        <v>493.27522760368817</v>
      </c>
      <c r="BF117" s="116">
        <v>36.801000000000002</v>
      </c>
      <c r="BG117" s="116">
        <v>13</v>
      </c>
      <c r="BI117" s="151">
        <f t="shared" si="121"/>
        <v>231192.41800000001</v>
      </c>
      <c r="BJ117" s="204">
        <f t="shared" si="122"/>
        <v>231031.67509644941</v>
      </c>
      <c r="BK117" s="116">
        <f t="shared" si="123"/>
        <v>160.74290355057084</v>
      </c>
      <c r="BL117" s="279"/>
      <c r="BM117" s="151">
        <v>231192.41800000001</v>
      </c>
      <c r="BN117" s="154">
        <f t="shared" si="124"/>
        <v>0</v>
      </c>
      <c r="BO117" s="155">
        <v>442.44558334114788</v>
      </c>
      <c r="BP117" s="155">
        <v>442.13796084926582</v>
      </c>
      <c r="BQ117" s="156">
        <v>10149</v>
      </c>
      <c r="BR117" s="230">
        <f t="shared" si="132"/>
        <v>303697.95749907824</v>
      </c>
    </row>
    <row r="118" spans="1:71" s="82" customFormat="1" ht="11.4" x14ac:dyDescent="0.2">
      <c r="A118" s="122">
        <v>2014</v>
      </c>
      <c r="B118" s="121">
        <v>3</v>
      </c>
      <c r="C118" s="110"/>
      <c r="D118" s="110"/>
      <c r="E118" s="121"/>
      <c r="F118" s="110"/>
      <c r="G118" s="112"/>
      <c r="H118" s="121"/>
      <c r="I118" s="113">
        <f t="shared" si="111"/>
        <v>0</v>
      </c>
      <c r="J118" s="113">
        <f t="shared" si="112"/>
        <v>0</v>
      </c>
      <c r="K118" s="114">
        <f t="shared" si="113"/>
        <v>0</v>
      </c>
      <c r="L118" s="115">
        <v>194</v>
      </c>
      <c r="M118" s="115">
        <f t="shared" si="125"/>
        <v>0</v>
      </c>
      <c r="N118" s="116">
        <v>197498.39499999999</v>
      </c>
      <c r="O118" s="206">
        <v>197498.39499999999</v>
      </c>
      <c r="P118" s="117">
        <f>+O118/L118*1000</f>
        <v>1018032.9639175257</v>
      </c>
      <c r="Q118" s="121"/>
      <c r="R118" s="122">
        <v>2014</v>
      </c>
      <c r="S118" s="121">
        <v>3</v>
      </c>
      <c r="T118" s="148">
        <f t="shared" si="133"/>
        <v>0</v>
      </c>
      <c r="U118" s="149">
        <f t="shared" si="134"/>
        <v>67.088827391532973</v>
      </c>
      <c r="W118" s="149"/>
      <c r="X118" s="149">
        <v>0</v>
      </c>
      <c r="Y118" s="149">
        <v>62.20178223460303</v>
      </c>
      <c r="AC118" s="150">
        <f t="shared" si="126"/>
        <v>0</v>
      </c>
      <c r="AD118" s="150">
        <f t="shared" si="127"/>
        <v>-2.3980762775588992E-2</v>
      </c>
      <c r="AE118" s="150">
        <f t="shared" si="115"/>
        <v>-2.3980762775588992E-2</v>
      </c>
      <c r="AF118" s="116">
        <v>1235</v>
      </c>
      <c r="AG118" s="116">
        <f t="shared" si="128"/>
        <v>-29.616242027852405</v>
      </c>
      <c r="AH118" s="116">
        <v>19664.141</v>
      </c>
      <c r="AI118" s="204">
        <f t="shared" si="116"/>
        <v>19693.757242027852</v>
      </c>
      <c r="AJ118" s="117">
        <f t="shared" si="117"/>
        <v>15946.362139293808</v>
      </c>
      <c r="AK118" s="123"/>
      <c r="AL118" s="122">
        <v>2014</v>
      </c>
      <c r="AM118" s="121">
        <v>3</v>
      </c>
      <c r="AN118" s="149">
        <f t="shared" ref="AN118:AO118" si="172">AN106</f>
        <v>67.088827391532973</v>
      </c>
      <c r="AO118" s="149">
        <f t="shared" si="172"/>
        <v>46.024503453365838</v>
      </c>
      <c r="AP118" s="149"/>
      <c r="AR118" s="149">
        <v>62.20178223460303</v>
      </c>
      <c r="AS118" s="149">
        <v>29.613069415238598</v>
      </c>
      <c r="AT118" s="149"/>
      <c r="AV118" s="118">
        <f t="shared" si="129"/>
        <v>-2.3523095589174287E-3</v>
      </c>
      <c r="AW118" s="118">
        <f t="shared" si="130"/>
        <v>-3.1723198725056479E-3</v>
      </c>
      <c r="AX118" s="118"/>
      <c r="AY118" s="150">
        <f t="shared" si="118"/>
        <v>-5.5246294314230766E-3</v>
      </c>
      <c r="AZ118" s="116">
        <v>8811</v>
      </c>
      <c r="BA118" s="152">
        <f t="shared" si="131"/>
        <v>-48.677509920268726</v>
      </c>
      <c r="BB118" s="116">
        <v>4464.2849999999999</v>
      </c>
      <c r="BC118" s="201">
        <f t="shared" si="119"/>
        <v>4512.9625099202685</v>
      </c>
      <c r="BD118" s="117">
        <f t="shared" si="120"/>
        <v>512.19640335038798</v>
      </c>
      <c r="BF118" s="116">
        <v>36.801000000000002</v>
      </c>
      <c r="BG118" s="116">
        <v>13</v>
      </c>
      <c r="BI118" s="151">
        <f t="shared" si="121"/>
        <v>221663.62199999997</v>
      </c>
      <c r="BJ118" s="204">
        <f t="shared" si="122"/>
        <v>221741.91575194811</v>
      </c>
      <c r="BK118" s="116">
        <f t="shared" si="123"/>
        <v>-78.293751948121127</v>
      </c>
      <c r="BL118" s="279"/>
      <c r="BM118" s="151">
        <v>221663.62200000003</v>
      </c>
      <c r="BN118" s="154">
        <f t="shared" si="124"/>
        <v>0</v>
      </c>
      <c r="BO118" s="155">
        <v>423.6098977015821</v>
      </c>
      <c r="BP118" s="155">
        <v>423.75952084657172</v>
      </c>
      <c r="BQ118" s="156">
        <v>10279</v>
      </c>
      <c r="BR118" s="230">
        <f t="shared" si="132"/>
        <v>299426.02511669666</v>
      </c>
    </row>
    <row r="119" spans="1:71" s="82" customFormat="1" ht="11.4" x14ac:dyDescent="0.2">
      <c r="A119" s="122">
        <v>2014</v>
      </c>
      <c r="B119" s="121">
        <v>4</v>
      </c>
      <c r="C119" s="110"/>
      <c r="D119" s="110"/>
      <c r="E119" s="121"/>
      <c r="F119" s="110"/>
      <c r="G119" s="112"/>
      <c r="H119" s="121"/>
      <c r="I119" s="113">
        <f t="shared" si="111"/>
        <v>0</v>
      </c>
      <c r="J119" s="113">
        <f t="shared" si="112"/>
        <v>0</v>
      </c>
      <c r="K119" s="114">
        <f t="shared" si="113"/>
        <v>0</v>
      </c>
      <c r="L119" s="115">
        <v>191</v>
      </c>
      <c r="M119" s="115">
        <f t="shared" si="125"/>
        <v>0</v>
      </c>
      <c r="N119" s="116">
        <v>216369.533</v>
      </c>
      <c r="O119" s="206">
        <v>216369.533</v>
      </c>
      <c r="P119" s="117">
        <f>+O119/L119*1000</f>
        <v>1132824.7801047121</v>
      </c>
      <c r="Q119" s="121"/>
      <c r="R119" s="122">
        <v>2014</v>
      </c>
      <c r="S119" s="121">
        <v>4</v>
      </c>
      <c r="T119" s="148">
        <f t="shared" si="133"/>
        <v>0</v>
      </c>
      <c r="U119" s="149">
        <f t="shared" si="134"/>
        <v>117.42864691479581</v>
      </c>
      <c r="W119" s="149"/>
      <c r="X119" s="149">
        <v>0</v>
      </c>
      <c r="Y119" s="149">
        <v>137.13602413996043</v>
      </c>
      <c r="AC119" s="150">
        <f t="shared" si="126"/>
        <v>0</v>
      </c>
      <c r="AD119" s="150">
        <f t="shared" si="127"/>
        <v>9.6704229854631729E-2</v>
      </c>
      <c r="AE119" s="150">
        <f t="shared" si="115"/>
        <v>9.6704229854631729E-2</v>
      </c>
      <c r="AF119" s="116">
        <v>1231</v>
      </c>
      <c r="AG119" s="116">
        <f t="shared" si="128"/>
        <v>119.04290695105166</v>
      </c>
      <c r="AH119" s="116">
        <v>20508.467000000001</v>
      </c>
      <c r="AI119" s="204">
        <f t="shared" si="116"/>
        <v>20389.42409304895</v>
      </c>
      <c r="AJ119" s="117">
        <f t="shared" si="117"/>
        <v>16563.301456579164</v>
      </c>
      <c r="AK119" s="123"/>
      <c r="AL119" s="122">
        <v>2014</v>
      </c>
      <c r="AM119" s="121">
        <v>4</v>
      </c>
      <c r="AN119" s="149">
        <f t="shared" ref="AN119:AO119" si="173">AN107</f>
        <v>117.42864691479581</v>
      </c>
      <c r="AO119" s="149">
        <f t="shared" si="173"/>
        <v>10.764282951672801</v>
      </c>
      <c r="AP119" s="149"/>
      <c r="AR119" s="149">
        <v>137.13602413996043</v>
      </c>
      <c r="AS119" s="149">
        <v>4.2291372897970749</v>
      </c>
      <c r="AT119" s="149"/>
      <c r="AV119" s="118">
        <f t="shared" si="129"/>
        <v>9.4858652497224957E-3</v>
      </c>
      <c r="AW119" s="118">
        <f t="shared" si="130"/>
        <v>-1.2632395441326823E-3</v>
      </c>
      <c r="AX119" s="118"/>
      <c r="AY119" s="150">
        <f t="shared" si="118"/>
        <v>8.222625705589813E-3</v>
      </c>
      <c r="AZ119" s="116">
        <v>8874</v>
      </c>
      <c r="BA119" s="152">
        <f t="shared" si="131"/>
        <v>72.967580511403995</v>
      </c>
      <c r="BB119" s="116">
        <v>4691.0950000000003</v>
      </c>
      <c r="BC119" s="201">
        <f t="shared" si="119"/>
        <v>4618.1274194885964</v>
      </c>
      <c r="BD119" s="117">
        <f t="shared" si="120"/>
        <v>520.41102315625392</v>
      </c>
      <c r="BF119" s="116">
        <v>36.655000000000001</v>
      </c>
      <c r="BG119" s="116">
        <v>13</v>
      </c>
      <c r="BI119" s="151">
        <f t="shared" si="121"/>
        <v>241605.75</v>
      </c>
      <c r="BJ119" s="204">
        <f t="shared" si="122"/>
        <v>241413.73951253755</v>
      </c>
      <c r="BK119" s="116">
        <f t="shared" si="123"/>
        <v>192.01048746245567</v>
      </c>
      <c r="BL119" s="279"/>
      <c r="BM119" s="151">
        <v>241605.75</v>
      </c>
      <c r="BN119" s="154">
        <f t="shared" si="124"/>
        <v>0</v>
      </c>
      <c r="BO119" s="155">
        <v>460.72533909989073</v>
      </c>
      <c r="BP119" s="155">
        <v>460.35918847248689</v>
      </c>
      <c r="BQ119" s="156">
        <v>10335</v>
      </c>
      <c r="BR119" s="230">
        <f t="shared" si="132"/>
        <v>295919.44023984059</v>
      </c>
    </row>
    <row r="120" spans="1:71" s="82" customFormat="1" ht="11.4" x14ac:dyDescent="0.2">
      <c r="A120" s="122">
        <v>2014</v>
      </c>
      <c r="B120" s="121">
        <v>5</v>
      </c>
      <c r="C120" s="110"/>
      <c r="D120" s="110"/>
      <c r="E120" s="121"/>
      <c r="F120" s="110"/>
      <c r="G120" s="112"/>
      <c r="H120" s="121"/>
      <c r="I120" s="113">
        <f t="shared" si="111"/>
        <v>0</v>
      </c>
      <c r="J120" s="113">
        <f t="shared" si="112"/>
        <v>0</v>
      </c>
      <c r="K120" s="114">
        <f t="shared" si="113"/>
        <v>0</v>
      </c>
      <c r="L120" s="115">
        <v>192</v>
      </c>
      <c r="M120" s="115">
        <f t="shared" si="125"/>
        <v>0</v>
      </c>
      <c r="N120" s="116">
        <v>227478.15900000001</v>
      </c>
      <c r="O120" s="206">
        <v>227478.15900000001</v>
      </c>
      <c r="P120" s="117">
        <f>+O120/L120*1000</f>
        <v>1184782.078125</v>
      </c>
      <c r="Q120" s="121"/>
      <c r="R120" s="122">
        <v>2014</v>
      </c>
      <c r="S120" s="121">
        <v>5</v>
      </c>
      <c r="T120" s="148">
        <f t="shared" si="133"/>
        <v>0</v>
      </c>
      <c r="U120" s="149">
        <f t="shared" si="134"/>
        <v>205.87235315982971</v>
      </c>
      <c r="W120" s="149"/>
      <c r="X120" s="149">
        <v>0</v>
      </c>
      <c r="Y120" s="149">
        <v>220.65709530534707</v>
      </c>
      <c r="AC120" s="150">
        <f t="shared" si="126"/>
        <v>0</v>
      </c>
      <c r="AD120" s="150">
        <f t="shared" si="127"/>
        <v>7.2548827093841167E-2</v>
      </c>
      <c r="AE120" s="150">
        <f t="shared" si="115"/>
        <v>7.2548827093841167E-2</v>
      </c>
      <c r="AF120" s="116">
        <v>1226</v>
      </c>
      <c r="AG120" s="116">
        <f t="shared" si="128"/>
        <v>88.944862017049275</v>
      </c>
      <c r="AH120" s="116">
        <v>22351.683000000001</v>
      </c>
      <c r="AI120" s="204">
        <f t="shared" si="116"/>
        <v>22262.738137982953</v>
      </c>
      <c r="AJ120" s="117">
        <f t="shared" si="117"/>
        <v>18158.840243052979</v>
      </c>
      <c r="AK120" s="123"/>
      <c r="AL120" s="122">
        <v>2014</v>
      </c>
      <c r="AM120" s="121">
        <v>5</v>
      </c>
      <c r="AN120" s="149">
        <f t="shared" ref="AN120:AO120" si="174">AN108</f>
        <v>205.87235315982971</v>
      </c>
      <c r="AO120" s="149">
        <f t="shared" si="174"/>
        <v>1.2492833206498815</v>
      </c>
      <c r="AP120" s="149"/>
      <c r="AR120" s="149">
        <v>220.65709530534707</v>
      </c>
      <c r="AS120" s="149">
        <v>0.14397519616978313</v>
      </c>
      <c r="AT120" s="149"/>
      <c r="AV120" s="118">
        <f t="shared" si="129"/>
        <v>7.1164249885666449E-3</v>
      </c>
      <c r="AW120" s="118">
        <f t="shared" si="130"/>
        <v>-2.1365536493545131E-4</v>
      </c>
      <c r="AX120" s="118"/>
      <c r="AY120" s="150">
        <f t="shared" si="118"/>
        <v>6.9027696236311931E-3</v>
      </c>
      <c r="AZ120" s="116">
        <v>8968</v>
      </c>
      <c r="BA120" s="152">
        <f t="shared" si="131"/>
        <v>61.904037984724539</v>
      </c>
      <c r="BB120" s="116">
        <v>5301.24</v>
      </c>
      <c r="BC120" s="201">
        <f t="shared" si="119"/>
        <v>5239.3359620152751</v>
      </c>
      <c r="BD120" s="117">
        <f t="shared" si="120"/>
        <v>584.22568711142674</v>
      </c>
      <c r="BF120" s="116">
        <v>36.479999999999997</v>
      </c>
      <c r="BG120" s="116">
        <v>13</v>
      </c>
      <c r="BI120" s="151">
        <f t="shared" si="121"/>
        <v>255167.56200000001</v>
      </c>
      <c r="BJ120" s="204">
        <f t="shared" si="122"/>
        <v>255016.71309999825</v>
      </c>
      <c r="BK120" s="116">
        <f t="shared" si="123"/>
        <v>150.84890000177381</v>
      </c>
      <c r="BL120" s="279"/>
      <c r="BM120" s="151">
        <v>255167.56200000001</v>
      </c>
      <c r="BN120" s="154">
        <f t="shared" si="124"/>
        <v>0</v>
      </c>
      <c r="BO120" s="155">
        <v>485.92886102610294</v>
      </c>
      <c r="BP120" s="155">
        <v>485.64159161932429</v>
      </c>
      <c r="BQ120" s="156">
        <v>10421</v>
      </c>
      <c r="BR120" s="230">
        <f t="shared" si="132"/>
        <v>292494.44978758122</v>
      </c>
    </row>
    <row r="121" spans="1:71" s="82" customFormat="1" ht="11.4" x14ac:dyDescent="0.2">
      <c r="A121" s="122">
        <v>2014</v>
      </c>
      <c r="B121" s="121">
        <v>6</v>
      </c>
      <c r="C121" s="110"/>
      <c r="D121" s="110"/>
      <c r="E121" s="121"/>
      <c r="F121" s="110"/>
      <c r="G121" s="112"/>
      <c r="H121" s="121"/>
      <c r="I121" s="113">
        <f t="shared" si="111"/>
        <v>0</v>
      </c>
      <c r="J121" s="113">
        <f t="shared" si="112"/>
        <v>0</v>
      </c>
      <c r="K121" s="114">
        <f t="shared" si="113"/>
        <v>0</v>
      </c>
      <c r="L121" s="115">
        <v>192</v>
      </c>
      <c r="M121" s="115">
        <f t="shared" si="125"/>
        <v>0</v>
      </c>
      <c r="N121" s="116">
        <v>233140.016</v>
      </c>
      <c r="O121" s="206">
        <v>233140.016</v>
      </c>
      <c r="P121" s="117">
        <f t="shared" ref="P121:P139" si="175">+O121/L121*1000</f>
        <v>1214270.9166666665</v>
      </c>
      <c r="Q121" s="121"/>
      <c r="R121" s="122">
        <v>2014</v>
      </c>
      <c r="S121" s="121">
        <v>6</v>
      </c>
      <c r="T121" s="148">
        <f t="shared" si="133"/>
        <v>0</v>
      </c>
      <c r="U121" s="149">
        <f t="shared" si="134"/>
        <v>273.79728737823223</v>
      </c>
      <c r="W121" s="149"/>
      <c r="X121" s="149">
        <v>0</v>
      </c>
      <c r="Y121" s="149">
        <v>247.5875604864128</v>
      </c>
      <c r="AC121" s="150">
        <f t="shared" si="126"/>
        <v>0</v>
      </c>
      <c r="AD121" s="150">
        <f t="shared" si="127"/>
        <v>-0.12861130249930844</v>
      </c>
      <c r="AE121" s="150">
        <f t="shared" si="115"/>
        <v>-0.12861130249930844</v>
      </c>
      <c r="AF121" s="116">
        <v>1223</v>
      </c>
      <c r="AG121" s="116">
        <f t="shared" si="128"/>
        <v>-157.29162295665421</v>
      </c>
      <c r="AH121" s="116">
        <v>22354.455000000002</v>
      </c>
      <c r="AI121" s="204">
        <f t="shared" si="116"/>
        <v>22511.746622956656</v>
      </c>
      <c r="AJ121" s="117">
        <f t="shared" si="117"/>
        <v>18406.988244445343</v>
      </c>
      <c r="AK121" s="123"/>
      <c r="AL121" s="122">
        <v>2014</v>
      </c>
      <c r="AM121" s="121">
        <v>6</v>
      </c>
      <c r="AN121" s="149">
        <f t="shared" ref="AN121:AO121" si="176">AN109</f>
        <v>273.79728737823223</v>
      </c>
      <c r="AO121" s="149">
        <f t="shared" si="176"/>
        <v>0</v>
      </c>
      <c r="AP121" s="149"/>
      <c r="AR121" s="149">
        <v>247.5875604864128</v>
      </c>
      <c r="AS121" s="149">
        <v>0</v>
      </c>
      <c r="AT121" s="149"/>
      <c r="AV121" s="118">
        <f t="shared" si="129"/>
        <v>-1.2615678620611085E-2</v>
      </c>
      <c r="AW121" s="118">
        <f t="shared" si="130"/>
        <v>0</v>
      </c>
      <c r="AX121" s="118"/>
      <c r="AY121" s="150">
        <f t="shared" si="118"/>
        <v>-1.2615678620611085E-2</v>
      </c>
      <c r="AZ121" s="116">
        <v>9007</v>
      </c>
      <c r="BA121" s="152">
        <f t="shared" si="131"/>
        <v>-113.62941733584404</v>
      </c>
      <c r="BB121" s="116">
        <v>5668.11</v>
      </c>
      <c r="BC121" s="201">
        <f t="shared" si="119"/>
        <v>5781.7394173358434</v>
      </c>
      <c r="BD121" s="117">
        <f t="shared" si="120"/>
        <v>641.91622264192779</v>
      </c>
      <c r="BF121" s="116">
        <v>37.427999999999997</v>
      </c>
      <c r="BG121" s="116">
        <v>13</v>
      </c>
      <c r="BI121" s="151">
        <f t="shared" si="121"/>
        <v>261200.00900000002</v>
      </c>
      <c r="BJ121" s="204">
        <f t="shared" si="122"/>
        <v>261470.9300402925</v>
      </c>
      <c r="BK121" s="116">
        <f t="shared" si="123"/>
        <v>-270.92104029249822</v>
      </c>
      <c r="BL121" s="279"/>
      <c r="BM121" s="151">
        <v>261200.00900000002</v>
      </c>
      <c r="BN121" s="154">
        <f t="shared" si="124"/>
        <v>0</v>
      </c>
      <c r="BO121" s="155">
        <v>497.18384761658223</v>
      </c>
      <c r="BP121" s="155">
        <v>497.69953506134379</v>
      </c>
      <c r="BQ121" s="156">
        <v>10458</v>
      </c>
      <c r="BR121" s="230">
        <f t="shared" si="132"/>
        <v>290984.58455793821</v>
      </c>
    </row>
    <row r="122" spans="1:71" s="82" customFormat="1" ht="11.4" x14ac:dyDescent="0.2">
      <c r="A122" s="122">
        <v>2014</v>
      </c>
      <c r="B122" s="121">
        <v>7</v>
      </c>
      <c r="C122" s="110"/>
      <c r="D122" s="110"/>
      <c r="E122" s="121"/>
      <c r="F122" s="110"/>
      <c r="G122" s="112"/>
      <c r="H122" s="121"/>
      <c r="I122" s="113">
        <f t="shared" si="111"/>
        <v>0</v>
      </c>
      <c r="J122" s="113">
        <f t="shared" si="112"/>
        <v>0</v>
      </c>
      <c r="K122" s="114">
        <f t="shared" si="113"/>
        <v>0</v>
      </c>
      <c r="L122" s="115">
        <v>193</v>
      </c>
      <c r="M122" s="115">
        <f t="shared" si="125"/>
        <v>0</v>
      </c>
      <c r="N122" s="116">
        <v>222941.16</v>
      </c>
      <c r="O122" s="206">
        <v>222941.16</v>
      </c>
      <c r="P122" s="117">
        <f t="shared" si="175"/>
        <v>1155135.5440414508</v>
      </c>
      <c r="Q122" s="121"/>
      <c r="R122" s="122">
        <v>2014</v>
      </c>
      <c r="S122" s="121">
        <v>7</v>
      </c>
      <c r="T122" s="148">
        <f t="shared" si="133"/>
        <v>0</v>
      </c>
      <c r="U122" s="149">
        <f t="shared" si="134"/>
        <v>323.21495100202412</v>
      </c>
      <c r="W122" s="149"/>
      <c r="X122" s="149">
        <v>0</v>
      </c>
      <c r="Y122" s="149">
        <v>311.6666769190017</v>
      </c>
      <c r="AC122" s="150">
        <f t="shared" si="126"/>
        <v>0</v>
      </c>
      <c r="AD122" s="150">
        <f t="shared" si="127"/>
        <v>-5.6667456992849946E-2</v>
      </c>
      <c r="AE122" s="150">
        <f t="shared" si="115"/>
        <v>-5.6667456992849946E-2</v>
      </c>
      <c r="AF122" s="116">
        <v>1242</v>
      </c>
      <c r="AG122" s="116">
        <f t="shared" si="128"/>
        <v>-70.380981585119628</v>
      </c>
      <c r="AH122" s="116">
        <v>22258.901999999998</v>
      </c>
      <c r="AI122" s="204">
        <f t="shared" si="116"/>
        <v>22329.282981585118</v>
      </c>
      <c r="AJ122" s="117">
        <f t="shared" si="117"/>
        <v>17978.488713031496</v>
      </c>
      <c r="AK122" s="123"/>
      <c r="AL122" s="122">
        <v>2014</v>
      </c>
      <c r="AM122" s="121">
        <v>7</v>
      </c>
      <c r="AN122" s="149">
        <f t="shared" ref="AN122:AO122" si="177">AN110</f>
        <v>323.21495100202412</v>
      </c>
      <c r="AO122" s="149">
        <f t="shared" si="177"/>
        <v>0</v>
      </c>
      <c r="AP122" s="149"/>
      <c r="AR122" s="149">
        <v>311.6666769190017</v>
      </c>
      <c r="AS122" s="149">
        <v>0</v>
      </c>
      <c r="AT122" s="149"/>
      <c r="AV122" s="118">
        <f t="shared" si="129"/>
        <v>-5.5585971977302638E-3</v>
      </c>
      <c r="AW122" s="118">
        <f t="shared" si="130"/>
        <v>0</v>
      </c>
      <c r="AX122" s="118"/>
      <c r="AY122" s="150">
        <f t="shared" si="118"/>
        <v>-5.5585971977302638E-3</v>
      </c>
      <c r="AZ122" s="116">
        <v>8985</v>
      </c>
      <c r="BA122" s="152">
        <f t="shared" si="131"/>
        <v>-49.943995821606421</v>
      </c>
      <c r="BB122" s="116">
        <v>6176.1530000000002</v>
      </c>
      <c r="BC122" s="201">
        <f t="shared" si="119"/>
        <v>6226.0969958216065</v>
      </c>
      <c r="BD122" s="117">
        <f t="shared" si="120"/>
        <v>692.94346085938867</v>
      </c>
      <c r="BF122" s="116">
        <v>36.835999999999999</v>
      </c>
      <c r="BG122" s="116">
        <v>13</v>
      </c>
      <c r="BI122" s="151">
        <f t="shared" si="121"/>
        <v>251413.05100000001</v>
      </c>
      <c r="BJ122" s="204">
        <f t="shared" si="122"/>
        <v>251533.37597740674</v>
      </c>
      <c r="BK122" s="116">
        <f t="shared" si="123"/>
        <v>-120.32497740672605</v>
      </c>
      <c r="BL122" s="279"/>
      <c r="BM122" s="151">
        <v>251413.05100000001</v>
      </c>
      <c r="BN122" s="154">
        <f t="shared" si="124"/>
        <v>0</v>
      </c>
      <c r="BO122" s="155">
        <v>478.02792534481256</v>
      </c>
      <c r="BP122" s="155">
        <v>478.25670702137273</v>
      </c>
      <c r="BQ122" s="156">
        <v>10457</v>
      </c>
      <c r="BR122" s="230">
        <f t="shared" si="132"/>
        <v>289368.46285340912</v>
      </c>
    </row>
    <row r="123" spans="1:71" s="82" customFormat="1" ht="11.4" x14ac:dyDescent="0.2">
      <c r="A123" s="122">
        <v>2014</v>
      </c>
      <c r="B123" s="121">
        <v>8</v>
      </c>
      <c r="C123" s="110"/>
      <c r="D123" s="110"/>
      <c r="E123" s="121"/>
      <c r="F123" s="110"/>
      <c r="G123" s="112"/>
      <c r="H123" s="121"/>
      <c r="I123" s="113">
        <f t="shared" si="111"/>
        <v>0</v>
      </c>
      <c r="J123" s="113">
        <f t="shared" si="112"/>
        <v>0</v>
      </c>
      <c r="K123" s="114">
        <f t="shared" si="113"/>
        <v>0</v>
      </c>
      <c r="L123" s="115">
        <v>193</v>
      </c>
      <c r="M123" s="115">
        <f t="shared" si="125"/>
        <v>0</v>
      </c>
      <c r="N123" s="116">
        <v>227631.06599999999</v>
      </c>
      <c r="O123" s="206">
        <v>227631.06599999999</v>
      </c>
      <c r="P123" s="117">
        <f t="shared" si="175"/>
        <v>1179435.5751295337</v>
      </c>
      <c r="Q123" s="121"/>
      <c r="R123" s="122">
        <v>2014</v>
      </c>
      <c r="S123" s="121">
        <v>8</v>
      </c>
      <c r="T123" s="148">
        <f t="shared" si="133"/>
        <v>0</v>
      </c>
      <c r="U123" s="149">
        <f t="shared" si="134"/>
        <v>329.73144935858772</v>
      </c>
      <c r="W123" s="149"/>
      <c r="X123" s="149">
        <v>0</v>
      </c>
      <c r="Y123" s="149">
        <v>350.95807565684066</v>
      </c>
      <c r="AC123" s="150">
        <f t="shared" si="126"/>
        <v>0</v>
      </c>
      <c r="AD123" s="150">
        <f t="shared" si="127"/>
        <v>0.10415919506343524</v>
      </c>
      <c r="AE123" s="150">
        <f t="shared" si="115"/>
        <v>0.10415919506343524</v>
      </c>
      <c r="AF123" s="116">
        <v>1249</v>
      </c>
      <c r="AG123" s="116">
        <f t="shared" si="128"/>
        <v>130.09483463423061</v>
      </c>
      <c r="AH123" s="116">
        <v>22984.491000000002</v>
      </c>
      <c r="AI123" s="204">
        <f t="shared" si="116"/>
        <v>22854.396165365772</v>
      </c>
      <c r="AJ123" s="117">
        <f t="shared" si="117"/>
        <v>18298.155456657943</v>
      </c>
      <c r="AK123" s="123"/>
      <c r="AL123" s="122">
        <v>2014</v>
      </c>
      <c r="AM123" s="121">
        <v>8</v>
      </c>
      <c r="AN123" s="149">
        <f t="shared" ref="AN123:AO123" si="178">AN111</f>
        <v>329.73144935858772</v>
      </c>
      <c r="AO123" s="149">
        <f t="shared" si="178"/>
        <v>0</v>
      </c>
      <c r="AP123" s="149"/>
      <c r="AR123" s="149">
        <v>350.95807565684066</v>
      </c>
      <c r="AS123" s="149">
        <v>0</v>
      </c>
      <c r="AT123" s="149"/>
      <c r="AV123" s="118">
        <f t="shared" si="129"/>
        <v>1.0217134145802664E-2</v>
      </c>
      <c r="AW123" s="118">
        <f t="shared" si="130"/>
        <v>0</v>
      </c>
      <c r="AX123" s="118"/>
      <c r="AY123" s="150">
        <f t="shared" si="118"/>
        <v>1.0217134145802664E-2</v>
      </c>
      <c r="AZ123" s="116">
        <v>9137</v>
      </c>
      <c r="BA123" s="152">
        <f t="shared" si="131"/>
        <v>93.353954690198947</v>
      </c>
      <c r="BB123" s="116">
        <v>6691.8050000000003</v>
      </c>
      <c r="BC123" s="201">
        <f t="shared" si="119"/>
        <v>6598.451045309801</v>
      </c>
      <c r="BD123" s="117">
        <f t="shared" si="120"/>
        <v>722.16822209804104</v>
      </c>
      <c r="BF123" s="116">
        <v>20.759</v>
      </c>
      <c r="BG123" s="116">
        <v>13</v>
      </c>
      <c r="BI123" s="151">
        <f t="shared" si="121"/>
        <v>257328.12099999998</v>
      </c>
      <c r="BJ123" s="204">
        <f t="shared" si="122"/>
        <v>257104.67221067555</v>
      </c>
      <c r="BK123" s="116">
        <f t="shared" si="123"/>
        <v>223.44878932442955</v>
      </c>
      <c r="BL123" s="279"/>
      <c r="BM123" s="151">
        <v>257328.12099999998</v>
      </c>
      <c r="BN123" s="154">
        <f t="shared" si="124"/>
        <v>0</v>
      </c>
      <c r="BO123" s="155">
        <v>489.16302194815017</v>
      </c>
      <c r="BP123" s="155">
        <v>488.7382612006196</v>
      </c>
      <c r="BQ123" s="156">
        <v>10620</v>
      </c>
      <c r="BR123" s="230">
        <f t="shared" si="132"/>
        <v>287400.47997318214</v>
      </c>
    </row>
    <row r="124" spans="1:71" s="82" customFormat="1" ht="11.4" x14ac:dyDescent="0.2">
      <c r="A124" s="122">
        <v>2014</v>
      </c>
      <c r="B124" s="121">
        <v>9</v>
      </c>
      <c r="C124" s="110"/>
      <c r="D124" s="110"/>
      <c r="E124" s="121"/>
      <c r="F124" s="110"/>
      <c r="G124" s="112"/>
      <c r="H124" s="121"/>
      <c r="I124" s="113">
        <f t="shared" si="111"/>
        <v>0</v>
      </c>
      <c r="J124" s="113">
        <f t="shared" si="112"/>
        <v>0</v>
      </c>
      <c r="K124" s="114">
        <f t="shared" si="113"/>
        <v>0</v>
      </c>
      <c r="L124" s="115">
        <v>193</v>
      </c>
      <c r="M124" s="115">
        <f t="shared" si="125"/>
        <v>0</v>
      </c>
      <c r="N124" s="116">
        <v>228315.802</v>
      </c>
      <c r="O124" s="206">
        <v>228315.802</v>
      </c>
      <c r="P124" s="117">
        <f t="shared" si="175"/>
        <v>1182983.4300518134</v>
      </c>
      <c r="Q124" s="121"/>
      <c r="R124" s="122">
        <v>2014</v>
      </c>
      <c r="S124" s="121">
        <v>9</v>
      </c>
      <c r="T124" s="148">
        <f t="shared" si="133"/>
        <v>0</v>
      </c>
      <c r="U124" s="149">
        <f t="shared" si="134"/>
        <v>278.21093356333773</v>
      </c>
      <c r="W124" s="149"/>
      <c r="X124" s="149">
        <v>0</v>
      </c>
      <c r="Y124" s="149">
        <v>254.35467918779301</v>
      </c>
      <c r="AC124" s="150">
        <f t="shared" si="126"/>
        <v>0</v>
      </c>
      <c r="AD124" s="150">
        <f t="shared" si="127"/>
        <v>-0.11706279735983335</v>
      </c>
      <c r="AE124" s="150">
        <f t="shared" si="115"/>
        <v>-0.11706279735983335</v>
      </c>
      <c r="AF124" s="116">
        <v>1240</v>
      </c>
      <c r="AG124" s="116">
        <f t="shared" si="128"/>
        <v>-145.15786872619336</v>
      </c>
      <c r="AH124" s="116">
        <v>22300.077000000001</v>
      </c>
      <c r="AI124" s="204">
        <f t="shared" si="116"/>
        <v>22445.234868726195</v>
      </c>
      <c r="AJ124" s="117">
        <f t="shared" si="117"/>
        <v>18100.995861875963</v>
      </c>
      <c r="AK124" s="123"/>
      <c r="AL124" s="122">
        <v>2014</v>
      </c>
      <c r="AM124" s="121">
        <v>9</v>
      </c>
      <c r="AN124" s="149">
        <f t="shared" ref="AN124:AO124" si="179">AN112</f>
        <v>278.21093356333773</v>
      </c>
      <c r="AO124" s="149">
        <f t="shared" si="179"/>
        <v>0</v>
      </c>
      <c r="AP124" s="149"/>
      <c r="AR124" s="149">
        <v>254.35467918779301</v>
      </c>
      <c r="AS124" s="149">
        <v>0</v>
      </c>
      <c r="AT124" s="149"/>
      <c r="AV124" s="118">
        <f t="shared" si="129"/>
        <v>-1.1482868155614228E-2</v>
      </c>
      <c r="AW124" s="118">
        <f t="shared" si="130"/>
        <v>0</v>
      </c>
      <c r="AX124" s="118"/>
      <c r="AY124" s="150">
        <f t="shared" si="118"/>
        <v>-1.1482868155614228E-2</v>
      </c>
      <c r="AZ124" s="116">
        <v>9097</v>
      </c>
      <c r="BA124" s="152">
        <f t="shared" si="131"/>
        <v>-104.45965161162263</v>
      </c>
      <c r="BB124" s="116">
        <v>6501.7539999999999</v>
      </c>
      <c r="BC124" s="201">
        <f t="shared" si="119"/>
        <v>6606.2136516116225</v>
      </c>
      <c r="BD124" s="117">
        <f t="shared" si="120"/>
        <v>726.19694972096534</v>
      </c>
      <c r="BF124" s="116">
        <v>34.936999999999998</v>
      </c>
      <c r="BG124" s="116">
        <v>13</v>
      </c>
      <c r="BI124" s="151">
        <f t="shared" si="121"/>
        <v>257152.57</v>
      </c>
      <c r="BJ124" s="204">
        <f t="shared" si="122"/>
        <v>257402.18752033781</v>
      </c>
      <c r="BK124" s="116">
        <f t="shared" si="123"/>
        <v>-249.61752033781599</v>
      </c>
      <c r="BL124" s="279"/>
      <c r="BM124" s="151">
        <v>257152.57</v>
      </c>
      <c r="BN124" s="154">
        <f t="shared" si="124"/>
        <v>0</v>
      </c>
      <c r="BO124" s="155">
        <v>487.76025158807386</v>
      </c>
      <c r="BP124" s="155">
        <v>488.2337195550507</v>
      </c>
      <c r="BQ124" s="156">
        <v>10569</v>
      </c>
      <c r="BR124" s="230">
        <f t="shared" si="132"/>
        <v>285693.01174218801</v>
      </c>
    </row>
    <row r="125" spans="1:71" s="82" customFormat="1" ht="11.4" x14ac:dyDescent="0.2">
      <c r="A125" s="122">
        <v>2014</v>
      </c>
      <c r="B125" s="121">
        <v>10</v>
      </c>
      <c r="C125" s="110"/>
      <c r="D125" s="110"/>
      <c r="E125" s="121"/>
      <c r="F125" s="110"/>
      <c r="G125" s="112"/>
      <c r="H125" s="121"/>
      <c r="I125" s="113">
        <f t="shared" si="111"/>
        <v>0</v>
      </c>
      <c r="J125" s="113">
        <f t="shared" si="112"/>
        <v>0</v>
      </c>
      <c r="K125" s="114">
        <f t="shared" si="113"/>
        <v>0</v>
      </c>
      <c r="L125" s="115">
        <v>194</v>
      </c>
      <c r="M125" s="115">
        <f t="shared" si="125"/>
        <v>0</v>
      </c>
      <c r="N125" s="116">
        <v>217941.33900000001</v>
      </c>
      <c r="O125" s="206">
        <v>217941.33900000001</v>
      </c>
      <c r="P125" s="117">
        <f t="shared" si="175"/>
        <v>1123408.963917526</v>
      </c>
      <c r="Q125" s="121"/>
      <c r="R125" s="122">
        <v>2014</v>
      </c>
      <c r="S125" s="121">
        <v>10</v>
      </c>
      <c r="T125" s="148">
        <f t="shared" si="133"/>
        <v>0</v>
      </c>
      <c r="U125" s="149">
        <f t="shared" si="134"/>
        <v>198.83661390818892</v>
      </c>
      <c r="W125" s="149"/>
      <c r="X125" s="149">
        <v>0</v>
      </c>
      <c r="Y125" s="149">
        <v>189.00769564614495</v>
      </c>
      <c r="AC125" s="150">
        <f t="shared" si="126"/>
        <v>0</v>
      </c>
      <c r="AD125" s="150">
        <f t="shared" si="127"/>
        <v>-4.8230566654064125E-2</v>
      </c>
      <c r="AE125" s="150">
        <f t="shared" si="115"/>
        <v>-4.8230566654064125E-2</v>
      </c>
      <c r="AF125" s="116">
        <v>1252</v>
      </c>
      <c r="AG125" s="116">
        <f t="shared" si="128"/>
        <v>-60.384669450888282</v>
      </c>
      <c r="AH125" s="116">
        <v>21008.547999999999</v>
      </c>
      <c r="AI125" s="204">
        <f t="shared" si="116"/>
        <v>21068.932669450885</v>
      </c>
      <c r="AJ125" s="117">
        <f t="shared" si="117"/>
        <v>16828.220981989525</v>
      </c>
      <c r="AK125" s="123"/>
      <c r="AL125" s="122">
        <v>2014</v>
      </c>
      <c r="AM125" s="121">
        <v>10</v>
      </c>
      <c r="AN125" s="149">
        <f t="shared" ref="AN125:AO125" si="180">AN113</f>
        <v>198.83661390818892</v>
      </c>
      <c r="AO125" s="149">
        <f t="shared" si="180"/>
        <v>3.8389772083761713</v>
      </c>
      <c r="AP125" s="149"/>
      <c r="AR125" s="149">
        <v>189.00769564614495</v>
      </c>
      <c r="AS125" s="149">
        <v>0.55774857395249455</v>
      </c>
      <c r="AT125" s="149"/>
      <c r="AV125" s="118">
        <f t="shared" si="129"/>
        <v>-4.7310097695411066E-3</v>
      </c>
      <c r="AW125" s="118">
        <f t="shared" si="130"/>
        <v>-6.3425943028709358E-4</v>
      </c>
      <c r="AX125" s="118"/>
      <c r="AY125" s="150">
        <f t="shared" si="118"/>
        <v>-5.3652691998281998E-3</v>
      </c>
      <c r="AZ125" s="116">
        <v>9112</v>
      </c>
      <c r="BA125" s="152">
        <f t="shared" si="131"/>
        <v>-48.888332948834559</v>
      </c>
      <c r="BB125" s="116">
        <v>5920.28</v>
      </c>
      <c r="BC125" s="201">
        <f t="shared" si="119"/>
        <v>5969.1683329488342</v>
      </c>
      <c r="BD125" s="117">
        <f t="shared" si="120"/>
        <v>655.08871081528025</v>
      </c>
      <c r="BF125" s="116">
        <v>34.917999999999999</v>
      </c>
      <c r="BG125" s="116">
        <v>13</v>
      </c>
      <c r="BI125" s="151">
        <f t="shared" si="121"/>
        <v>244905.08500000002</v>
      </c>
      <c r="BJ125" s="204">
        <f t="shared" si="122"/>
        <v>245014.35800239973</v>
      </c>
      <c r="BK125" s="116">
        <f t="shared" si="123"/>
        <v>-109.27300239972284</v>
      </c>
      <c r="BL125" s="279"/>
      <c r="BM125" s="151">
        <v>244905.08499999999</v>
      </c>
      <c r="BN125" s="154">
        <f t="shared" si="124"/>
        <v>0</v>
      </c>
      <c r="BO125" s="155">
        <v>464.01906246980337</v>
      </c>
      <c r="BP125" s="155">
        <v>464.22610086644096</v>
      </c>
      <c r="BQ125" s="156">
        <v>10599</v>
      </c>
      <c r="BR125" s="230">
        <f t="shared" si="132"/>
        <v>285079.76707307016</v>
      </c>
    </row>
    <row r="126" spans="1:71" s="82" customFormat="1" ht="11.4" x14ac:dyDescent="0.2">
      <c r="A126" s="122">
        <v>2014</v>
      </c>
      <c r="B126" s="121">
        <v>11</v>
      </c>
      <c r="C126" s="110"/>
      <c r="D126" s="110"/>
      <c r="E126" s="121"/>
      <c r="F126" s="110"/>
      <c r="G126" s="112"/>
      <c r="H126" s="121"/>
      <c r="I126" s="113">
        <f t="shared" si="111"/>
        <v>0</v>
      </c>
      <c r="J126" s="113">
        <f t="shared" si="112"/>
        <v>0</v>
      </c>
      <c r="K126" s="114">
        <f t="shared" si="113"/>
        <v>0</v>
      </c>
      <c r="L126" s="115">
        <v>194</v>
      </c>
      <c r="M126" s="115">
        <f t="shared" si="125"/>
        <v>0</v>
      </c>
      <c r="N126" s="116">
        <v>211628.02900000001</v>
      </c>
      <c r="O126" s="206">
        <v>211628.02900000001</v>
      </c>
      <c r="P126" s="117">
        <f t="shared" si="175"/>
        <v>1090866.1288659794</v>
      </c>
      <c r="Q126" s="121"/>
      <c r="R126" s="122">
        <v>2014</v>
      </c>
      <c r="S126" s="121">
        <v>11</v>
      </c>
      <c r="T126" s="148">
        <f t="shared" si="133"/>
        <v>0</v>
      </c>
      <c r="U126" s="149">
        <f t="shared" si="134"/>
        <v>75.667245198869992</v>
      </c>
      <c r="W126" s="149"/>
      <c r="X126" s="149">
        <v>0</v>
      </c>
      <c r="Y126" s="149">
        <v>63.249322643906929</v>
      </c>
      <c r="AC126" s="150">
        <f t="shared" si="126"/>
        <v>0</v>
      </c>
      <c r="AD126" s="150">
        <f t="shared" si="127"/>
        <v>-6.0934827772960165E-2</v>
      </c>
      <c r="AE126" s="150">
        <f t="shared" si="115"/>
        <v>-6.0934827772960165E-2</v>
      </c>
      <c r="AF126" s="116">
        <v>1260</v>
      </c>
      <c r="AG126" s="116">
        <f t="shared" si="128"/>
        <v>-76.777882993929808</v>
      </c>
      <c r="AH126" s="116">
        <v>20763.367999999999</v>
      </c>
      <c r="AI126" s="204">
        <f t="shared" si="116"/>
        <v>20840.145882993929</v>
      </c>
      <c r="AJ126" s="117">
        <f t="shared" si="117"/>
        <v>16539.798319836453</v>
      </c>
      <c r="AK126" s="123"/>
      <c r="AL126" s="122">
        <v>2014</v>
      </c>
      <c r="AM126" s="121">
        <v>11</v>
      </c>
      <c r="AN126" s="149">
        <f t="shared" ref="AN126:AO126" si="181">AN114</f>
        <v>75.667245198869992</v>
      </c>
      <c r="AO126" s="149">
        <f t="shared" si="181"/>
        <v>28.935219572893278</v>
      </c>
      <c r="AP126" s="149"/>
      <c r="AR126" s="149">
        <v>63.249322643906929</v>
      </c>
      <c r="AS126" s="149">
        <v>53.090122139305628</v>
      </c>
      <c r="AT126" s="149"/>
      <c r="AV126" s="118">
        <f t="shared" si="129"/>
        <v>-5.9771900995255513E-3</v>
      </c>
      <c r="AW126" s="118">
        <f t="shared" si="130"/>
        <v>4.6691274663656227E-3</v>
      </c>
      <c r="AX126" s="118"/>
      <c r="AY126" s="150">
        <f t="shared" si="118"/>
        <v>-1.3080626331599286E-3</v>
      </c>
      <c r="AZ126" s="116">
        <v>9059</v>
      </c>
      <c r="BA126" s="152">
        <f t="shared" si="131"/>
        <v>-11.849739393795794</v>
      </c>
      <c r="BB126" s="116">
        <v>4870.5780000000004</v>
      </c>
      <c r="BC126" s="201">
        <f t="shared" si="119"/>
        <v>4882.4277393937964</v>
      </c>
      <c r="BD126" s="117">
        <f t="shared" si="120"/>
        <v>538.95879670976888</v>
      </c>
      <c r="BF126" s="116">
        <v>34.878999999999998</v>
      </c>
      <c r="BG126" s="116">
        <v>13</v>
      </c>
      <c r="BI126" s="151">
        <f t="shared" si="121"/>
        <v>237296.85399999999</v>
      </c>
      <c r="BJ126" s="204">
        <f t="shared" si="122"/>
        <v>237385.48162238774</v>
      </c>
      <c r="BK126" s="116">
        <f t="shared" si="123"/>
        <v>-88.627622387725609</v>
      </c>
      <c r="BL126" s="279"/>
      <c r="BM126" s="151">
        <v>237296.85399999999</v>
      </c>
      <c r="BN126" s="154">
        <f t="shared" si="124"/>
        <v>0</v>
      </c>
      <c r="BO126" s="155">
        <v>449.01086495814474</v>
      </c>
      <c r="BP126" s="155">
        <v>449.17856530779835</v>
      </c>
      <c r="BQ126" s="156">
        <v>10554</v>
      </c>
      <c r="BR126" s="230">
        <f t="shared" si="132"/>
        <v>284197.84651779494</v>
      </c>
    </row>
    <row r="127" spans="1:71" s="82" customFormat="1" ht="11.4" x14ac:dyDescent="0.2">
      <c r="A127" s="122">
        <v>2014</v>
      </c>
      <c r="B127" s="121">
        <v>12</v>
      </c>
      <c r="C127" s="110"/>
      <c r="D127" s="110"/>
      <c r="E127" s="121"/>
      <c r="F127" s="110"/>
      <c r="G127" s="112"/>
      <c r="H127" s="121"/>
      <c r="I127" s="113">
        <f t="shared" si="111"/>
        <v>0</v>
      </c>
      <c r="J127" s="113">
        <f t="shared" si="112"/>
        <v>0</v>
      </c>
      <c r="K127" s="114">
        <f t="shared" si="113"/>
        <v>0</v>
      </c>
      <c r="L127" s="115">
        <v>192</v>
      </c>
      <c r="M127" s="115">
        <f t="shared" si="125"/>
        <v>0</v>
      </c>
      <c r="N127" s="116">
        <v>213068.20300000001</v>
      </c>
      <c r="O127" s="206">
        <v>213068.20300000001</v>
      </c>
      <c r="P127" s="117">
        <f t="shared" si="175"/>
        <v>1109730.2239583335</v>
      </c>
      <c r="Q127" s="121"/>
      <c r="R127" s="122">
        <v>2014</v>
      </c>
      <c r="S127" s="121">
        <v>12</v>
      </c>
      <c r="T127" s="148">
        <f t="shared" si="133"/>
        <v>0</v>
      </c>
      <c r="U127" s="149">
        <f t="shared" si="134"/>
        <v>42.449672857488302</v>
      </c>
      <c r="W127" s="149"/>
      <c r="X127" s="149">
        <v>0</v>
      </c>
      <c r="Y127" s="149">
        <v>46.609001353612989</v>
      </c>
      <c r="AC127" s="150">
        <f t="shared" si="126"/>
        <v>0</v>
      </c>
      <c r="AD127" s="150">
        <f t="shared" si="127"/>
        <v>2.0409852327612384E-2</v>
      </c>
      <c r="AE127" s="150">
        <f t="shared" si="115"/>
        <v>2.0409852327612384E-2</v>
      </c>
      <c r="AF127" s="116">
        <v>1253</v>
      </c>
      <c r="AG127" s="116">
        <f t="shared" si="128"/>
        <v>25.573544966498318</v>
      </c>
      <c r="AH127" s="116">
        <v>19996.239000000001</v>
      </c>
      <c r="AI127" s="204">
        <f t="shared" si="116"/>
        <v>19970.665455033504</v>
      </c>
      <c r="AJ127" s="117">
        <f t="shared" si="117"/>
        <v>15938.280490848767</v>
      </c>
      <c r="AK127" s="121"/>
      <c r="AL127" s="122">
        <v>2014</v>
      </c>
      <c r="AM127" s="121">
        <v>12</v>
      </c>
      <c r="AN127" s="149">
        <f t="shared" ref="AN127:AO127" si="182">AN115</f>
        <v>42.449672857488302</v>
      </c>
      <c r="AO127" s="149">
        <f t="shared" si="182"/>
        <v>82.304422731853208</v>
      </c>
      <c r="AP127" s="149"/>
      <c r="AR127" s="149">
        <v>46.609001353612989</v>
      </c>
      <c r="AS127" s="149">
        <v>66.762587103488414</v>
      </c>
      <c r="AT127" s="149"/>
      <c r="AV127" s="118">
        <f t="shared" si="129"/>
        <v>2.0020335122620616E-3</v>
      </c>
      <c r="AW127" s="118">
        <f t="shared" si="130"/>
        <v>-3.0042270471023467E-3</v>
      </c>
      <c r="AX127" s="118"/>
      <c r="AY127" s="150">
        <f t="shared" si="118"/>
        <v>-1.0021935348402851E-3</v>
      </c>
      <c r="AZ127" s="116">
        <v>9084</v>
      </c>
      <c r="BA127" s="152">
        <f t="shared" si="131"/>
        <v>-9.10392607048915</v>
      </c>
      <c r="BB127" s="116">
        <v>4621.6689999999999</v>
      </c>
      <c r="BC127" s="201">
        <f t="shared" si="119"/>
        <v>4630.7729260704891</v>
      </c>
      <c r="BD127" s="117">
        <f t="shared" si="120"/>
        <v>509.77244892893981</v>
      </c>
      <c r="BF127" s="116">
        <v>35.731000000000002</v>
      </c>
      <c r="BG127" s="116">
        <v>13</v>
      </c>
      <c r="BI127" s="151">
        <f t="shared" si="121"/>
        <v>237721.842</v>
      </c>
      <c r="BJ127" s="204">
        <f t="shared" si="122"/>
        <v>237705.37238110401</v>
      </c>
      <c r="BK127" s="116">
        <f t="shared" si="123"/>
        <v>16.469618896009166</v>
      </c>
      <c r="BL127" s="279"/>
      <c r="BM127" s="151">
        <v>237721.842</v>
      </c>
      <c r="BN127" s="154">
        <f t="shared" si="124"/>
        <v>0</v>
      </c>
      <c r="BO127" s="155">
        <v>449.45103192189305</v>
      </c>
      <c r="BP127" s="155">
        <v>449.41989348233744</v>
      </c>
      <c r="BQ127" s="156">
        <v>10571</v>
      </c>
      <c r="BR127" s="230">
        <f t="shared" si="132"/>
        <v>282404.76165163622</v>
      </c>
    </row>
    <row r="128" spans="1:71" s="82" customFormat="1" ht="11.4" x14ac:dyDescent="0.2">
      <c r="A128" s="122">
        <v>2015</v>
      </c>
      <c r="B128" s="121">
        <v>1</v>
      </c>
      <c r="C128" s="110"/>
      <c r="D128" s="110"/>
      <c r="E128" s="121"/>
      <c r="F128" s="110"/>
      <c r="G128" s="112"/>
      <c r="H128" s="121"/>
      <c r="I128" s="113">
        <f t="shared" si="111"/>
        <v>0</v>
      </c>
      <c r="J128" s="113">
        <f t="shared" si="112"/>
        <v>0</v>
      </c>
      <c r="K128" s="114">
        <f t="shared" si="113"/>
        <v>0</v>
      </c>
      <c r="L128" s="115">
        <v>192</v>
      </c>
      <c r="M128" s="115">
        <f t="shared" si="125"/>
        <v>0</v>
      </c>
      <c r="N128" s="116">
        <v>223442.96900000001</v>
      </c>
      <c r="O128" s="206">
        <v>223442.96900000001</v>
      </c>
      <c r="P128" s="117">
        <f t="shared" si="175"/>
        <v>1163765.4635416667</v>
      </c>
      <c r="Q128" s="121"/>
      <c r="R128" s="122">
        <v>2015</v>
      </c>
      <c r="S128" s="121">
        <v>1</v>
      </c>
      <c r="T128" s="148">
        <f t="shared" si="133"/>
        <v>104.01238027997351</v>
      </c>
      <c r="U128" s="149">
        <f t="shared" si="134"/>
        <v>26.872581391315055</v>
      </c>
      <c r="W128" s="149"/>
      <c r="X128" s="149">
        <v>49.402878476336618</v>
      </c>
      <c r="Y128" s="149">
        <v>32.320030455796434</v>
      </c>
      <c r="AC128" s="150">
        <f t="shared" si="126"/>
        <v>-0.27082446434669166</v>
      </c>
      <c r="AD128" s="150">
        <f t="shared" si="127"/>
        <v>2.6730668441274811E-2</v>
      </c>
      <c r="AE128" s="150">
        <f t="shared" si="115"/>
        <v>-0.24409379590541685</v>
      </c>
      <c r="AF128" s="116">
        <v>1272</v>
      </c>
      <c r="AG128" s="116">
        <f t="shared" si="128"/>
        <v>-310.48730839169025</v>
      </c>
      <c r="AH128" s="116">
        <v>20986.159</v>
      </c>
      <c r="AI128" s="204">
        <f t="shared" si="116"/>
        <v>21296.64630839169</v>
      </c>
      <c r="AJ128" s="117">
        <f t="shared" si="117"/>
        <v>16742.646468861392</v>
      </c>
      <c r="AK128" s="121"/>
      <c r="AL128" s="122">
        <v>2015</v>
      </c>
      <c r="AM128" s="121">
        <v>1</v>
      </c>
      <c r="AN128" s="149">
        <f t="shared" ref="AN128:AO128" si="183">AN116</f>
        <v>26.872581391315055</v>
      </c>
      <c r="AO128" s="149">
        <f t="shared" si="183"/>
        <v>123.83441885147447</v>
      </c>
      <c r="AP128" s="149"/>
      <c r="AR128" s="149">
        <v>32.320030455796434</v>
      </c>
      <c r="AS128" s="149">
        <v>72.352096363399127</v>
      </c>
      <c r="AT128" s="149"/>
      <c r="AV128" s="118">
        <f t="shared" si="129"/>
        <v>2.6220519955549582E-3</v>
      </c>
      <c r="AW128" s="118">
        <f t="shared" si="130"/>
        <v>-9.9515005411618847E-3</v>
      </c>
      <c r="AX128" s="118"/>
      <c r="AY128" s="150">
        <f t="shared" si="118"/>
        <v>-7.3294485456069265E-3</v>
      </c>
      <c r="AZ128" s="116">
        <v>9170</v>
      </c>
      <c r="BA128" s="152">
        <f t="shared" si="131"/>
        <v>-67.211043163215521</v>
      </c>
      <c r="BB128" s="116">
        <v>4501.8230000000003</v>
      </c>
      <c r="BC128" s="201">
        <f t="shared" si="119"/>
        <v>4569.0340431632158</v>
      </c>
      <c r="BD128" s="117">
        <f t="shared" si="120"/>
        <v>498.25889238421109</v>
      </c>
      <c r="BE128" s="121"/>
      <c r="BF128" s="116">
        <v>34.908000000000001</v>
      </c>
      <c r="BG128" s="116">
        <v>13</v>
      </c>
      <c r="BI128" s="151">
        <f t="shared" si="121"/>
        <v>248965.859</v>
      </c>
      <c r="BJ128" s="204">
        <f t="shared" si="122"/>
        <v>249343.55735155492</v>
      </c>
      <c r="BK128" s="116">
        <f t="shared" si="123"/>
        <v>-377.6983515549058</v>
      </c>
      <c r="BL128" s="279"/>
      <c r="BM128" s="151">
        <v>248965.85900000003</v>
      </c>
      <c r="BN128" s="154">
        <f t="shared" si="124"/>
        <v>0</v>
      </c>
      <c r="BO128" s="155">
        <v>470.35925827964707</v>
      </c>
      <c r="BP128" s="155">
        <v>471.07282566275893</v>
      </c>
      <c r="BQ128" s="156">
        <v>10674</v>
      </c>
      <c r="BR128" s="230">
        <f t="shared" si="132"/>
        <v>281288.03321615054</v>
      </c>
      <c r="BS128" s="157"/>
    </row>
    <row r="129" spans="1:73" s="82" customFormat="1" ht="11.4" x14ac:dyDescent="0.2">
      <c r="A129" s="122">
        <v>2015</v>
      </c>
      <c r="B129" s="121">
        <v>2</v>
      </c>
      <c r="C129" s="110"/>
      <c r="D129" s="110"/>
      <c r="E129" s="121"/>
      <c r="F129" s="110"/>
      <c r="G129" s="112"/>
      <c r="H129" s="121"/>
      <c r="I129" s="113">
        <f t="shared" si="111"/>
        <v>0</v>
      </c>
      <c r="J129" s="113">
        <f t="shared" si="112"/>
        <v>0</v>
      </c>
      <c r="K129" s="114">
        <f t="shared" si="113"/>
        <v>0</v>
      </c>
      <c r="L129" s="115">
        <v>191</v>
      </c>
      <c r="M129" s="115">
        <f t="shared" si="125"/>
        <v>0</v>
      </c>
      <c r="N129" s="116">
        <v>203508.231</v>
      </c>
      <c r="O129" s="206">
        <v>203508.231</v>
      </c>
      <c r="P129" s="117">
        <f t="shared" si="175"/>
        <v>1065488.1204188482</v>
      </c>
      <c r="Q129" s="121"/>
      <c r="R129" s="122">
        <v>2015</v>
      </c>
      <c r="S129" s="121">
        <v>2</v>
      </c>
      <c r="T129" s="148">
        <f t="shared" si="133"/>
        <v>0</v>
      </c>
      <c r="U129" s="149">
        <f t="shared" si="134"/>
        <v>34.723950066840629</v>
      </c>
      <c r="W129" s="149"/>
      <c r="X129" s="149">
        <v>0</v>
      </c>
      <c r="Y129" s="149">
        <v>19.010312928949858</v>
      </c>
      <c r="AC129" s="150">
        <f t="shared" si="126"/>
        <v>0</v>
      </c>
      <c r="AD129" s="150">
        <f t="shared" si="127"/>
        <v>-7.7106920939966586E-2</v>
      </c>
      <c r="AE129" s="150">
        <f t="shared" si="115"/>
        <v>-7.7106920939966586E-2</v>
      </c>
      <c r="AF129" s="116">
        <v>1278</v>
      </c>
      <c r="AG129" s="116">
        <f t="shared" si="128"/>
        <v>-98.542644961277304</v>
      </c>
      <c r="AH129" s="116">
        <v>20536.099999999999</v>
      </c>
      <c r="AI129" s="204">
        <f t="shared" si="116"/>
        <v>20634.642644961277</v>
      </c>
      <c r="AJ129" s="117">
        <f t="shared" si="117"/>
        <v>16146.042758185662</v>
      </c>
      <c r="AK129" s="121"/>
      <c r="AL129" s="122">
        <v>2015</v>
      </c>
      <c r="AM129" s="121">
        <v>2</v>
      </c>
      <c r="AN129" s="149">
        <f t="shared" ref="AN129:AO129" si="184">AN117</f>
        <v>34.723950066840629</v>
      </c>
      <c r="AO129" s="149">
        <f t="shared" si="184"/>
        <v>77.741832906544204</v>
      </c>
      <c r="AP129" s="149"/>
      <c r="AR129" s="149">
        <v>19.010312928949858</v>
      </c>
      <c r="AS129" s="149">
        <v>102.4411886931855</v>
      </c>
      <c r="AT129" s="149"/>
      <c r="AV129" s="118">
        <f t="shared" si="129"/>
        <v>-7.5635353588672074E-3</v>
      </c>
      <c r="AW129" s="118">
        <f t="shared" si="130"/>
        <v>4.7743699312330651E-3</v>
      </c>
      <c r="AX129" s="118"/>
      <c r="AY129" s="150">
        <f t="shared" si="118"/>
        <v>-2.7891654276341422E-3</v>
      </c>
      <c r="AZ129" s="116">
        <v>9245</v>
      </c>
      <c r="BA129" s="152">
        <f t="shared" si="131"/>
        <v>-25.785834378477645</v>
      </c>
      <c r="BB129" s="116">
        <v>4194.7190000000001</v>
      </c>
      <c r="BC129" s="201">
        <f t="shared" si="119"/>
        <v>4220.5048343784774</v>
      </c>
      <c r="BD129" s="117">
        <f t="shared" si="120"/>
        <v>456.51755915397268</v>
      </c>
      <c r="BE129" s="121"/>
      <c r="BF129" s="116">
        <v>34.921999999999997</v>
      </c>
      <c r="BG129" s="116">
        <v>13</v>
      </c>
      <c r="BI129" s="151">
        <f t="shared" si="121"/>
        <v>228273.97200000001</v>
      </c>
      <c r="BJ129" s="204">
        <f t="shared" si="122"/>
        <v>228398.30047933976</v>
      </c>
      <c r="BK129" s="116">
        <f t="shared" si="123"/>
        <v>-124.32847933975495</v>
      </c>
      <c r="BL129" s="279"/>
      <c r="BM129" s="151">
        <v>228273.97200000001</v>
      </c>
      <c r="BN129" s="154">
        <f t="shared" si="124"/>
        <v>0</v>
      </c>
      <c r="BO129" s="155">
        <v>430.94465986792676</v>
      </c>
      <c r="BP129" s="155">
        <v>431.17937210327943</v>
      </c>
      <c r="BQ129" s="156">
        <v>10753</v>
      </c>
      <c r="BR129" s="230">
        <f t="shared" si="132"/>
        <v>279692.51126296457</v>
      </c>
      <c r="BS129" s="157"/>
    </row>
    <row r="130" spans="1:73" s="82" customFormat="1" ht="11.4" x14ac:dyDescent="0.2">
      <c r="A130" s="122">
        <v>2015</v>
      </c>
      <c r="B130" s="121">
        <v>3</v>
      </c>
      <c r="C130" s="110"/>
      <c r="D130" s="110"/>
      <c r="E130" s="121"/>
      <c r="F130" s="110"/>
      <c r="G130" s="112"/>
      <c r="H130" s="121"/>
      <c r="I130" s="113">
        <f t="shared" si="111"/>
        <v>0</v>
      </c>
      <c r="J130" s="113">
        <f t="shared" si="112"/>
        <v>0</v>
      </c>
      <c r="K130" s="114">
        <f t="shared" si="113"/>
        <v>0</v>
      </c>
      <c r="L130" s="115">
        <v>190</v>
      </c>
      <c r="M130" s="115">
        <f t="shared" si="125"/>
        <v>0</v>
      </c>
      <c r="N130" s="116">
        <v>216673.084</v>
      </c>
      <c r="O130" s="206">
        <v>216673.084</v>
      </c>
      <c r="P130" s="117">
        <f t="shared" si="175"/>
        <v>1140384.652631579</v>
      </c>
      <c r="Q130" s="121"/>
      <c r="R130" s="122">
        <v>2015</v>
      </c>
      <c r="S130" s="121">
        <v>3</v>
      </c>
      <c r="T130" s="148">
        <f t="shared" si="133"/>
        <v>0</v>
      </c>
      <c r="U130" s="149">
        <f t="shared" si="134"/>
        <v>67.088827391532973</v>
      </c>
      <c r="W130" s="149"/>
      <c r="X130" s="149">
        <v>0</v>
      </c>
      <c r="Y130" s="149">
        <v>112.46446916168981</v>
      </c>
      <c r="AC130" s="150">
        <f t="shared" si="126"/>
        <v>0</v>
      </c>
      <c r="AD130" s="150">
        <f t="shared" si="127"/>
        <v>0.22265857305149447</v>
      </c>
      <c r="AE130" s="150">
        <f t="shared" si="115"/>
        <v>0.22265857305149447</v>
      </c>
      <c r="AF130" s="116">
        <v>1291</v>
      </c>
      <c r="AG130" s="116">
        <f t="shared" si="128"/>
        <v>287.45221780947935</v>
      </c>
      <c r="AH130" s="116">
        <v>20182.22</v>
      </c>
      <c r="AI130" s="204">
        <f t="shared" si="116"/>
        <v>19894.767782190524</v>
      </c>
      <c r="AJ130" s="117">
        <f t="shared" si="117"/>
        <v>15410.354595035262</v>
      </c>
      <c r="AK130" s="121"/>
      <c r="AL130" s="122">
        <v>2015</v>
      </c>
      <c r="AM130" s="121">
        <v>3</v>
      </c>
      <c r="AN130" s="149">
        <f t="shared" ref="AN130:AO130" si="185">AN118</f>
        <v>67.088827391532973</v>
      </c>
      <c r="AO130" s="149">
        <f t="shared" si="185"/>
        <v>46.024503453365838</v>
      </c>
      <c r="AP130" s="149"/>
      <c r="AR130" s="149">
        <v>112.46446916168981</v>
      </c>
      <c r="AS130" s="149">
        <v>10.932357547240981</v>
      </c>
      <c r="AT130" s="149"/>
      <c r="AV130" s="118">
        <f t="shared" si="129"/>
        <v>2.1840918684083888E-2</v>
      </c>
      <c r="AW130" s="118">
        <f t="shared" si="130"/>
        <v>-6.7832897215587308E-3</v>
      </c>
      <c r="AX130" s="118"/>
      <c r="AY130" s="150">
        <f t="shared" si="118"/>
        <v>1.5057628962525157E-2</v>
      </c>
      <c r="AZ130" s="116">
        <v>9372</v>
      </c>
      <c r="BA130" s="152">
        <f t="shared" si="131"/>
        <v>141.12009863678577</v>
      </c>
      <c r="BB130" s="116">
        <v>4753.5780000000004</v>
      </c>
      <c r="BC130" s="201">
        <f t="shared" si="119"/>
        <v>4612.4579013632147</v>
      </c>
      <c r="BD130" s="117">
        <f t="shared" si="120"/>
        <v>492.15299843824312</v>
      </c>
      <c r="BE130" s="121"/>
      <c r="BF130" s="116">
        <v>34.145000000000003</v>
      </c>
      <c r="BG130" s="116">
        <v>13</v>
      </c>
      <c r="BI130" s="151">
        <f t="shared" si="121"/>
        <v>241643.027</v>
      </c>
      <c r="BJ130" s="204">
        <f t="shared" si="122"/>
        <v>241214.45468355375</v>
      </c>
      <c r="BK130" s="116">
        <f t="shared" si="123"/>
        <v>428.57231644626512</v>
      </c>
      <c r="BL130" s="279"/>
      <c r="BM130" s="151">
        <v>241643.027</v>
      </c>
      <c r="BN130" s="154">
        <f t="shared" si="124"/>
        <v>0</v>
      </c>
      <c r="BO130" s="155">
        <v>455.74278315711655</v>
      </c>
      <c r="BP130" s="155">
        <v>454.93448861327556</v>
      </c>
      <c r="BQ130" s="156">
        <v>10893</v>
      </c>
      <c r="BR130" s="230">
        <f t="shared" si="132"/>
        <v>280180.59095520276</v>
      </c>
      <c r="BS130" s="157"/>
      <c r="BU130" s="157"/>
    </row>
    <row r="131" spans="1:73" s="82" customFormat="1" ht="11.4" x14ac:dyDescent="0.2">
      <c r="A131" s="122">
        <v>2015</v>
      </c>
      <c r="B131" s="121">
        <v>4</v>
      </c>
      <c r="C131" s="110"/>
      <c r="D131" s="110"/>
      <c r="E131" s="121"/>
      <c r="F131" s="110"/>
      <c r="G131" s="112"/>
      <c r="H131" s="121"/>
      <c r="I131" s="113">
        <f t="shared" si="111"/>
        <v>0</v>
      </c>
      <c r="J131" s="113">
        <f t="shared" si="112"/>
        <v>0</v>
      </c>
      <c r="K131" s="114">
        <f t="shared" si="113"/>
        <v>0</v>
      </c>
      <c r="L131" s="115">
        <v>189</v>
      </c>
      <c r="M131" s="115">
        <f t="shared" si="125"/>
        <v>0</v>
      </c>
      <c r="N131" s="116">
        <v>226031.35500000001</v>
      </c>
      <c r="O131" s="206">
        <v>226031.35500000001</v>
      </c>
      <c r="P131" s="117">
        <f t="shared" si="175"/>
        <v>1195933.0952380954</v>
      </c>
      <c r="Q131" s="121"/>
      <c r="R131" s="122">
        <v>2015</v>
      </c>
      <c r="S131" s="121">
        <v>4</v>
      </c>
      <c r="T131" s="148">
        <f t="shared" si="133"/>
        <v>0</v>
      </c>
      <c r="U131" s="149">
        <f t="shared" si="134"/>
        <v>117.42864691479581</v>
      </c>
      <c r="W131" s="149"/>
      <c r="X131" s="149">
        <v>0</v>
      </c>
      <c r="Y131" s="149">
        <v>192.47769777510175</v>
      </c>
      <c r="AC131" s="150">
        <f t="shared" si="126"/>
        <v>0</v>
      </c>
      <c r="AD131" s="150">
        <f t="shared" si="127"/>
        <v>0.36826618691297458</v>
      </c>
      <c r="AE131" s="150">
        <f t="shared" si="115"/>
        <v>0.36826618691297458</v>
      </c>
      <c r="AF131" s="116">
        <v>1291</v>
      </c>
      <c r="AG131" s="116">
        <f t="shared" si="128"/>
        <v>475.4316473046502</v>
      </c>
      <c r="AH131" s="116">
        <v>21138.054</v>
      </c>
      <c r="AI131" s="204">
        <f t="shared" si="116"/>
        <v>20662.622352695351</v>
      </c>
      <c r="AJ131" s="117">
        <f t="shared" si="117"/>
        <v>16005.129630282998</v>
      </c>
      <c r="AK131" s="121"/>
      <c r="AL131" s="122">
        <v>2015</v>
      </c>
      <c r="AM131" s="121">
        <v>4</v>
      </c>
      <c r="AN131" s="149">
        <f t="shared" ref="AN131:AO131" si="186">AN119</f>
        <v>117.42864691479581</v>
      </c>
      <c r="AO131" s="149">
        <f t="shared" si="186"/>
        <v>10.764282951672801</v>
      </c>
      <c r="AP131" s="149"/>
      <c r="AR131" s="149">
        <v>192.47769777510175</v>
      </c>
      <c r="AS131" s="149">
        <v>7.0583324857793769E-2</v>
      </c>
      <c r="AT131" s="149"/>
      <c r="AV131" s="118">
        <f t="shared" si="129"/>
        <v>3.6123791382619438E-2</v>
      </c>
      <c r="AW131" s="118">
        <f t="shared" si="130"/>
        <v>-2.0670854087424181E-3</v>
      </c>
      <c r="AX131" s="118"/>
      <c r="AY131" s="150">
        <f t="shared" si="118"/>
        <v>3.405670597387702E-2</v>
      </c>
      <c r="AZ131" s="116">
        <v>9651</v>
      </c>
      <c r="BA131" s="152">
        <f t="shared" si="131"/>
        <v>328.6812693538871</v>
      </c>
      <c r="BB131" s="116">
        <v>5382.384</v>
      </c>
      <c r="BC131" s="201">
        <f t="shared" si="119"/>
        <v>5053.7027306461132</v>
      </c>
      <c r="BD131" s="117">
        <f t="shared" si="120"/>
        <v>523.64550105130172</v>
      </c>
      <c r="BE131" s="121"/>
      <c r="BF131" s="116">
        <v>34.838999999999999</v>
      </c>
      <c r="BG131" s="116">
        <v>12</v>
      </c>
      <c r="BI131" s="151">
        <f t="shared" si="121"/>
        <v>252586.63200000001</v>
      </c>
      <c r="BJ131" s="204">
        <f t="shared" si="122"/>
        <v>251782.51908334147</v>
      </c>
      <c r="BK131" s="116">
        <f t="shared" si="123"/>
        <v>804.1129166585373</v>
      </c>
      <c r="BL131" s="279"/>
      <c r="BM131" s="151">
        <v>252586.63200000001</v>
      </c>
      <c r="BN131" s="154">
        <f t="shared" si="124"/>
        <v>0</v>
      </c>
      <c r="BO131" s="155">
        <v>475.51805595822151</v>
      </c>
      <c r="BP131" s="155">
        <v>474.00423787579678</v>
      </c>
      <c r="BQ131" s="156">
        <v>11171</v>
      </c>
      <c r="BR131" s="230">
        <f t="shared" si="132"/>
        <v>279320.98848777759</v>
      </c>
      <c r="BS131" s="157"/>
      <c r="BU131" s="157"/>
    </row>
    <row r="132" spans="1:73" s="82" customFormat="1" ht="11.4" x14ac:dyDescent="0.2">
      <c r="A132" s="122">
        <v>2015</v>
      </c>
      <c r="B132" s="121">
        <v>5</v>
      </c>
      <c r="C132" s="110"/>
      <c r="D132" s="110"/>
      <c r="E132" s="121"/>
      <c r="F132" s="110"/>
      <c r="G132" s="112"/>
      <c r="H132" s="121"/>
      <c r="I132" s="113">
        <f t="shared" ref="I132:I134" si="187">+$B$7*(F132-C132)</f>
        <v>0</v>
      </c>
      <c r="J132" s="113">
        <f t="shared" ref="J132:J134" si="188">+$B$8*(G132-D132)</f>
        <v>0</v>
      </c>
      <c r="K132" s="114">
        <f t="shared" ref="K132:K137" si="189">SUM(I132:J132)</f>
        <v>0</v>
      </c>
      <c r="L132" s="115">
        <v>188</v>
      </c>
      <c r="M132" s="115">
        <f t="shared" si="125"/>
        <v>0</v>
      </c>
      <c r="N132" s="116">
        <v>238716.79300000001</v>
      </c>
      <c r="O132" s="206">
        <v>238716.79300000001</v>
      </c>
      <c r="P132" s="117">
        <f t="shared" si="175"/>
        <v>1269770.1755319149</v>
      </c>
      <c r="Q132" s="121"/>
      <c r="R132" s="122">
        <v>2015</v>
      </c>
      <c r="S132" s="121">
        <v>5</v>
      </c>
      <c r="T132" s="148">
        <f t="shared" si="133"/>
        <v>0</v>
      </c>
      <c r="U132" s="149">
        <f t="shared" si="134"/>
        <v>205.87235315982971</v>
      </c>
      <c r="W132" s="149"/>
      <c r="X132" s="149">
        <v>0</v>
      </c>
      <c r="Y132" s="149">
        <v>233.99689467086057</v>
      </c>
      <c r="AC132" s="150">
        <f t="shared" si="126"/>
        <v>0</v>
      </c>
      <c r="AD132" s="150">
        <f t="shared" si="127"/>
        <v>0.13800731044849326</v>
      </c>
      <c r="AE132" s="150">
        <f t="shared" ref="AE132:AE134" si="190">SUM(AC132:AD132)</f>
        <v>0.13800731044849326</v>
      </c>
      <c r="AF132" s="116">
        <v>1297</v>
      </c>
      <c r="AG132" s="116">
        <f t="shared" si="128"/>
        <v>178.99548165169577</v>
      </c>
      <c r="AH132" s="116">
        <v>22675.174999999999</v>
      </c>
      <c r="AI132" s="204">
        <f t="shared" ref="AI132:AI139" si="191">+AH132-AG132</f>
        <v>22496.179518348305</v>
      </c>
      <c r="AJ132" s="117">
        <f t="shared" ref="AJ132:AJ139" si="192">+AI132/AF132*1000</f>
        <v>17344.779890785125</v>
      </c>
      <c r="AK132" s="121"/>
      <c r="AL132" s="122">
        <v>2015</v>
      </c>
      <c r="AM132" s="121">
        <v>5</v>
      </c>
      <c r="AN132" s="149">
        <f t="shared" ref="AN132:AO132" si="193">AN120</f>
        <v>205.87235315982971</v>
      </c>
      <c r="AO132" s="149">
        <f t="shared" si="193"/>
        <v>1.2492833206498815</v>
      </c>
      <c r="AP132" s="149"/>
      <c r="AR132" s="149">
        <v>233.99689467086057</v>
      </c>
      <c r="AS132" s="149">
        <v>4.0244930878727679E-2</v>
      </c>
      <c r="AT132" s="149"/>
      <c r="AV132" s="118">
        <f t="shared" si="129"/>
        <v>1.3537347356562658E-2</v>
      </c>
      <c r="AW132" s="118">
        <f t="shared" si="130"/>
        <v>-2.3370635994287168E-4</v>
      </c>
      <c r="AX132" s="118"/>
      <c r="AY132" s="150">
        <f t="shared" ref="AY132:AY139" si="194">SUM(AV132:AX132)</f>
        <v>1.3303640996619787E-2</v>
      </c>
      <c r="AZ132" s="116">
        <v>9681</v>
      </c>
      <c r="BA132" s="152">
        <f t="shared" si="131"/>
        <v>128.79254848827617</v>
      </c>
      <c r="BB132" s="116">
        <v>6106.3630000000003</v>
      </c>
      <c r="BC132" s="201">
        <f t="shared" ref="BC132:BC139" si="195">+BB132-BA132</f>
        <v>5977.5704515117241</v>
      </c>
      <c r="BD132" s="117">
        <f t="shared" ref="BD132:BD139" si="196">+BC132/AZ132*1000</f>
        <v>617.45382207537693</v>
      </c>
      <c r="BE132" s="121"/>
      <c r="BF132" s="116">
        <v>34.244999999999997</v>
      </c>
      <c r="BG132" s="116">
        <v>9</v>
      </c>
      <c r="BI132" s="151">
        <f t="shared" ref="BI132:BI195" si="197">+BF132+BB132+AH132+N132</f>
        <v>267532.576</v>
      </c>
      <c r="BJ132" s="204">
        <f t="shared" ref="BJ132:BJ134" si="198">+BF132+BC132+AI132+O132</f>
        <v>267224.78796986002</v>
      </c>
      <c r="BK132" s="116">
        <f t="shared" ref="BK132:BK195" si="199">+BA132+AG132+M132</f>
        <v>307.78803013997197</v>
      </c>
      <c r="BL132" s="279"/>
      <c r="BM132" s="151">
        <v>267532.576</v>
      </c>
      <c r="BN132" s="154">
        <f t="shared" ref="BN132:BN134" si="200">+BM132-BI132</f>
        <v>0</v>
      </c>
      <c r="BO132" s="155">
        <v>502.86849381500076</v>
      </c>
      <c r="BP132" s="155">
        <v>502.28995902329456</v>
      </c>
      <c r="BQ132" s="156">
        <v>11203</v>
      </c>
      <c r="BR132" s="230">
        <f t="shared" si="132"/>
        <v>278761.30131702783</v>
      </c>
      <c r="BS132" s="157"/>
      <c r="BU132" s="157"/>
    </row>
    <row r="133" spans="1:73" s="82" customFormat="1" ht="15.75" customHeight="1" x14ac:dyDescent="0.2">
      <c r="A133" s="122">
        <v>2015</v>
      </c>
      <c r="B133" s="121">
        <v>6</v>
      </c>
      <c r="C133" s="110"/>
      <c r="D133" s="110"/>
      <c r="E133" s="121"/>
      <c r="F133" s="110"/>
      <c r="G133" s="112"/>
      <c r="H133" s="121"/>
      <c r="I133" s="113">
        <f t="shared" si="187"/>
        <v>0</v>
      </c>
      <c r="J133" s="113">
        <f t="shared" si="188"/>
        <v>0</v>
      </c>
      <c r="K133" s="114">
        <f t="shared" si="189"/>
        <v>0</v>
      </c>
      <c r="L133" s="115">
        <v>188</v>
      </c>
      <c r="M133" s="115">
        <f t="shared" ref="M133:M137" si="201">+L133*K133</f>
        <v>0</v>
      </c>
      <c r="N133" s="116">
        <v>232970.09</v>
      </c>
      <c r="O133" s="206">
        <v>232970.09</v>
      </c>
      <c r="P133" s="117">
        <f t="shared" si="175"/>
        <v>1239202.6063829786</v>
      </c>
      <c r="Q133" s="121"/>
      <c r="R133" s="122">
        <v>2015</v>
      </c>
      <c r="S133" s="121">
        <v>6</v>
      </c>
      <c r="T133" s="148">
        <f t="shared" si="133"/>
        <v>0</v>
      </c>
      <c r="U133" s="149">
        <f t="shared" si="134"/>
        <v>273.79728737823223</v>
      </c>
      <c r="W133" s="149"/>
      <c r="X133" s="149">
        <v>0</v>
      </c>
      <c r="Y133" s="149">
        <v>299.72235557223803</v>
      </c>
      <c r="AC133" s="150">
        <f t="shared" ref="AC133:AC134" si="202">+$S$6*(X133-T133)</f>
        <v>0</v>
      </c>
      <c r="AD133" s="150">
        <f t="shared" ref="AD133:AD134" si="203">+$S$7*(Y133-U133)</f>
        <v>0.12721448039411531</v>
      </c>
      <c r="AE133" s="150">
        <f t="shared" si="190"/>
        <v>0.12721448039411531</v>
      </c>
      <c r="AF133" s="116">
        <v>1302</v>
      </c>
      <c r="AG133" s="116">
        <f t="shared" ref="AG133:AG139" si="204">+AE133*AF133</f>
        <v>165.63325347313813</v>
      </c>
      <c r="AH133" s="116">
        <v>22048.998</v>
      </c>
      <c r="AI133" s="204">
        <f t="shared" si="191"/>
        <v>21883.364746526862</v>
      </c>
      <c r="AJ133" s="117">
        <f t="shared" si="192"/>
        <v>16807.499805320171</v>
      </c>
      <c r="AK133" s="121"/>
      <c r="AL133" s="122">
        <v>2015</v>
      </c>
      <c r="AM133" s="121">
        <v>6</v>
      </c>
      <c r="AN133" s="149">
        <f t="shared" ref="AN133:AO133" si="205">AN121</f>
        <v>273.79728737823223</v>
      </c>
      <c r="AO133" s="149">
        <f t="shared" si="205"/>
        <v>0</v>
      </c>
      <c r="AP133" s="149"/>
      <c r="AR133" s="149">
        <v>299.72235557223803</v>
      </c>
      <c r="AS133" s="149">
        <v>0</v>
      </c>
      <c r="AT133" s="149"/>
      <c r="AV133" s="118">
        <f t="shared" ref="AV133:AV134" si="206">+$AM$6*(AR133-AN133)</f>
        <v>1.2478662212046399E-2</v>
      </c>
      <c r="AW133" s="118">
        <f t="shared" ref="AW133:AW134" si="207">+$AM$7*(AS133-AO133)</f>
        <v>0</v>
      </c>
      <c r="AX133" s="118"/>
      <c r="AY133" s="150">
        <f t="shared" si="194"/>
        <v>1.2478662212046399E-2</v>
      </c>
      <c r="AZ133" s="116">
        <v>9714</v>
      </c>
      <c r="BA133" s="152">
        <f t="shared" ref="BA133:BA139" si="208">+AZ133*AY133</f>
        <v>121.21772472781872</v>
      </c>
      <c r="BB133" s="116">
        <v>6661.5839999999998</v>
      </c>
      <c r="BC133" s="201">
        <f t="shared" si="195"/>
        <v>6540.3662752721812</v>
      </c>
      <c r="BD133" s="117">
        <f t="shared" si="196"/>
        <v>673.29280165453781</v>
      </c>
      <c r="BE133" s="121"/>
      <c r="BF133" s="116">
        <v>34.860999999999997</v>
      </c>
      <c r="BG133" s="116">
        <v>9</v>
      </c>
      <c r="BI133" s="151">
        <f t="shared" si="197"/>
        <v>261715.533</v>
      </c>
      <c r="BJ133" s="204">
        <f t="shared" si="198"/>
        <v>261428.68202179903</v>
      </c>
      <c r="BK133" s="116">
        <f t="shared" si="199"/>
        <v>286.85097820095683</v>
      </c>
      <c r="BL133" s="279"/>
      <c r="BM133" s="151">
        <v>261715.533</v>
      </c>
      <c r="BN133" s="154">
        <f t="shared" si="200"/>
        <v>0</v>
      </c>
      <c r="BO133" s="155">
        <v>491.23088170428412</v>
      </c>
      <c r="BP133" s="155">
        <v>490.69247247299336</v>
      </c>
      <c r="BQ133" s="156">
        <v>11241</v>
      </c>
      <c r="BR133" s="230">
        <f t="shared" si="132"/>
        <v>277069.35533540952</v>
      </c>
      <c r="BS133" s="157"/>
      <c r="BU133" s="157"/>
    </row>
    <row r="134" spans="1:73" s="160" customFormat="1" ht="12" thickBot="1" x14ac:dyDescent="0.25">
      <c r="A134" s="137">
        <v>2015</v>
      </c>
      <c r="B134" s="138">
        <v>7</v>
      </c>
      <c r="C134" s="139"/>
      <c r="D134" s="139"/>
      <c r="E134" s="138"/>
      <c r="F134" s="139"/>
      <c r="G134" s="140"/>
      <c r="H134" s="138"/>
      <c r="I134" s="141">
        <f t="shared" si="187"/>
        <v>0</v>
      </c>
      <c r="J134" s="141">
        <f t="shared" si="188"/>
        <v>0</v>
      </c>
      <c r="K134" s="142">
        <f t="shared" si="189"/>
        <v>0</v>
      </c>
      <c r="L134" s="143">
        <v>187</v>
      </c>
      <c r="M134" s="143">
        <f t="shared" si="201"/>
        <v>0</v>
      </c>
      <c r="N134" s="144">
        <v>228881.00899999999</v>
      </c>
      <c r="O134" s="207">
        <v>228881.00899999999</v>
      </c>
      <c r="P134" s="145">
        <f t="shared" si="175"/>
        <v>1223962.614973262</v>
      </c>
      <c r="Q134" s="138"/>
      <c r="R134" s="146">
        <v>2015</v>
      </c>
      <c r="S134" s="138">
        <v>7</v>
      </c>
      <c r="T134" s="158">
        <f t="shared" si="133"/>
        <v>0</v>
      </c>
      <c r="U134" s="159">
        <f t="shared" si="134"/>
        <v>323.21495100202412</v>
      </c>
      <c r="W134" s="159"/>
      <c r="X134" s="159">
        <v>0</v>
      </c>
      <c r="Y134" s="159">
        <v>332.83235931319314</v>
      </c>
      <c r="AC134" s="161">
        <f t="shared" si="202"/>
        <v>0</v>
      </c>
      <c r="AD134" s="161">
        <f t="shared" si="203"/>
        <v>4.7192685931923398E-2</v>
      </c>
      <c r="AE134" s="161">
        <f t="shared" si="190"/>
        <v>4.7192685931923398E-2</v>
      </c>
      <c r="AF134" s="144">
        <v>1317</v>
      </c>
      <c r="AG134" s="144">
        <f t="shared" si="204"/>
        <v>62.152767372343114</v>
      </c>
      <c r="AH134" s="144">
        <v>22321.887999999999</v>
      </c>
      <c r="AI134" s="205">
        <f t="shared" si="191"/>
        <v>22259.735232627656</v>
      </c>
      <c r="AJ134" s="145">
        <f t="shared" si="192"/>
        <v>16901.849075647424</v>
      </c>
      <c r="AK134" s="138"/>
      <c r="AL134" s="146">
        <v>2015</v>
      </c>
      <c r="AM134" s="138">
        <v>7</v>
      </c>
      <c r="AN134" s="159">
        <f t="shared" ref="AN134:AO134" si="209">AN122</f>
        <v>323.21495100202412</v>
      </c>
      <c r="AO134" s="159">
        <f t="shared" si="209"/>
        <v>0</v>
      </c>
      <c r="AP134" s="159"/>
      <c r="AR134" s="159">
        <v>332.83235931319314</v>
      </c>
      <c r="AS134" s="159">
        <v>0</v>
      </c>
      <c r="AT134" s="159"/>
      <c r="AV134" s="163">
        <f t="shared" si="206"/>
        <v>4.6292024681406285E-3</v>
      </c>
      <c r="AW134" s="163">
        <f t="shared" si="207"/>
        <v>0</v>
      </c>
      <c r="AX134" s="163"/>
      <c r="AY134" s="161">
        <f t="shared" si="194"/>
        <v>4.6292024681406285E-3</v>
      </c>
      <c r="AZ134" s="144">
        <v>9779</v>
      </c>
      <c r="BA134" s="164">
        <f t="shared" si="208"/>
        <v>45.268970935947209</v>
      </c>
      <c r="BB134" s="144">
        <v>7185.7259999999997</v>
      </c>
      <c r="BC134" s="202">
        <f t="shared" si="195"/>
        <v>7140.4570290640522</v>
      </c>
      <c r="BD134" s="145">
        <f t="shared" si="196"/>
        <v>730.18274149340959</v>
      </c>
      <c r="BE134" s="138"/>
      <c r="BF134" s="144">
        <v>30.222999999999999</v>
      </c>
      <c r="BG134" s="144">
        <v>8</v>
      </c>
      <c r="BI134" s="151">
        <f t="shared" si="197"/>
        <v>258418.84599999999</v>
      </c>
      <c r="BJ134" s="205">
        <f t="shared" si="198"/>
        <v>258311.42426169169</v>
      </c>
      <c r="BK134" s="144">
        <f t="shared" si="199"/>
        <v>107.42173830829032</v>
      </c>
      <c r="BL134" s="279"/>
      <c r="BM134" s="162">
        <v>258418.84599999999</v>
      </c>
      <c r="BN134" s="166">
        <f t="shared" si="200"/>
        <v>0</v>
      </c>
      <c r="BO134" s="167">
        <v>484.45842847447966</v>
      </c>
      <c r="BP134" s="167">
        <v>484.2570446848282</v>
      </c>
      <c r="BQ134" s="168">
        <v>11291</v>
      </c>
      <c r="BR134" s="263">
        <f t="shared" si="132"/>
        <v>275918.74511911528</v>
      </c>
      <c r="BS134" s="169"/>
      <c r="BU134" s="169"/>
    </row>
    <row r="135" spans="1:73" s="177" customFormat="1" ht="11.4" x14ac:dyDescent="0.2">
      <c r="A135" s="124">
        <v>2015</v>
      </c>
      <c r="B135" s="121">
        <f>B134+1</f>
        <v>8</v>
      </c>
      <c r="C135" s="110"/>
      <c r="D135" s="110"/>
      <c r="E135" s="176"/>
      <c r="I135" s="147">
        <v>0</v>
      </c>
      <c r="J135" s="147">
        <v>0</v>
      </c>
      <c r="K135" s="147">
        <f t="shared" si="189"/>
        <v>0</v>
      </c>
      <c r="L135" s="147">
        <v>186</v>
      </c>
      <c r="M135" s="147">
        <f t="shared" si="201"/>
        <v>0</v>
      </c>
      <c r="N135" s="190">
        <v>230988.84099999999</v>
      </c>
      <c r="O135" s="206">
        <f>N135-M135</f>
        <v>230988.84099999999</v>
      </c>
      <c r="P135" s="258">
        <f t="shared" si="175"/>
        <v>1241875.4892473118</v>
      </c>
      <c r="R135" s="179">
        <v>2015</v>
      </c>
      <c r="S135" s="183">
        <v>8</v>
      </c>
      <c r="T135" s="148">
        <f t="shared" si="133"/>
        <v>0</v>
      </c>
      <c r="U135" s="149">
        <f t="shared" si="134"/>
        <v>329.73144935858772</v>
      </c>
      <c r="X135" s="149">
        <v>0</v>
      </c>
      <c r="Y135" s="149">
        <v>334.64466297876976</v>
      </c>
      <c r="AC135" s="150">
        <f t="shared" ref="AC135:AC137" si="210">+$S$6*(X135-T135)</f>
        <v>0</v>
      </c>
      <c r="AD135" s="150">
        <f t="shared" ref="AD135:AD137" si="211">+$S$7*(Y135-U135)</f>
        <v>2.4109171597136356E-2</v>
      </c>
      <c r="AE135" s="150">
        <f t="shared" ref="AE135:AE137" si="212">SUM(AC135:AD135)</f>
        <v>2.4109171597136356E-2</v>
      </c>
      <c r="AF135" s="116">
        <v>1323</v>
      </c>
      <c r="AG135" s="116">
        <f t="shared" si="204"/>
        <v>31.896434023011398</v>
      </c>
      <c r="AH135" s="116">
        <v>22866.149000000001</v>
      </c>
      <c r="AI135" s="204">
        <f t="shared" si="191"/>
        <v>22834.252565976989</v>
      </c>
      <c r="AJ135" s="117">
        <f t="shared" si="192"/>
        <v>17259.450163247911</v>
      </c>
      <c r="AL135" s="177">
        <v>2015</v>
      </c>
      <c r="AM135" s="183">
        <v>8</v>
      </c>
      <c r="AN135" s="149">
        <f t="shared" ref="AN135:AO135" si="213">AN123</f>
        <v>329.73144935858772</v>
      </c>
      <c r="AO135" s="149">
        <f t="shared" si="213"/>
        <v>0</v>
      </c>
      <c r="AR135" s="149">
        <v>334.64466297876976</v>
      </c>
      <c r="AS135" s="149">
        <v>0</v>
      </c>
      <c r="AV135" s="118">
        <f t="shared" ref="AV135:AV137" si="214">+$AM$6*(AR135-AN135)</f>
        <v>2.3649053758729535E-3</v>
      </c>
      <c r="AW135" s="118">
        <f t="shared" ref="AW135:AW137" si="215">+$AM$7*(AS135-AO135)</f>
        <v>0</v>
      </c>
      <c r="AX135" s="118"/>
      <c r="AY135" s="150">
        <f t="shared" si="194"/>
        <v>2.3649053758729535E-3</v>
      </c>
      <c r="AZ135" s="147">
        <v>10015</v>
      </c>
      <c r="BA135" s="152">
        <f t="shared" si="208"/>
        <v>23.68452733936763</v>
      </c>
      <c r="BB135" s="188">
        <v>6897.12</v>
      </c>
      <c r="BC135" s="203">
        <f t="shared" si="195"/>
        <v>6873.4354726606325</v>
      </c>
      <c r="BD135" s="117">
        <f t="shared" si="196"/>
        <v>686.31407615183548</v>
      </c>
      <c r="BF135" s="147">
        <v>-5.0419999999999998</v>
      </c>
      <c r="BG135" s="116">
        <v>4</v>
      </c>
      <c r="BI135" s="151">
        <f t="shared" si="197"/>
        <v>260747.06799999997</v>
      </c>
      <c r="BJ135" s="209">
        <v>260729.1310386376</v>
      </c>
      <c r="BK135" s="116">
        <f t="shared" si="199"/>
        <v>55.580961362379028</v>
      </c>
      <c r="BL135" s="279"/>
      <c r="BM135" s="182">
        <v>260784.712</v>
      </c>
      <c r="BN135" s="154">
        <f t="shared" ref="BN135:BN139" si="216">+BM135-BI135</f>
        <v>37.644000000029337</v>
      </c>
      <c r="BO135" s="181">
        <v>488.398312735773</v>
      </c>
      <c r="BP135" s="181">
        <v>488.36471549637861</v>
      </c>
      <c r="BQ135" s="156">
        <v>11555</v>
      </c>
      <c r="BR135" s="230">
        <f t="shared" si="132"/>
        <v>274282.33728269598</v>
      </c>
    </row>
    <row r="136" spans="1:73" s="176" customFormat="1" ht="11.4" x14ac:dyDescent="0.2">
      <c r="A136" s="124">
        <v>2015</v>
      </c>
      <c r="B136" s="121">
        <f t="shared" ref="B136:B139" si="217">B135+1</f>
        <v>9</v>
      </c>
      <c r="C136" s="110"/>
      <c r="D136" s="110"/>
      <c r="I136" s="190">
        <v>0</v>
      </c>
      <c r="J136" s="190">
        <v>0</v>
      </c>
      <c r="K136" s="190">
        <f t="shared" si="189"/>
        <v>0</v>
      </c>
      <c r="L136" s="190">
        <v>184</v>
      </c>
      <c r="M136" s="190">
        <f t="shared" si="201"/>
        <v>0</v>
      </c>
      <c r="N136" s="190">
        <v>229500.21900000001</v>
      </c>
      <c r="O136" s="206">
        <f t="shared" ref="O136:O139" si="218">N136-M136</f>
        <v>229500.21900000001</v>
      </c>
      <c r="P136" s="258">
        <f t="shared" si="175"/>
        <v>1247283.7989130435</v>
      </c>
      <c r="R136" s="179">
        <v>2015</v>
      </c>
      <c r="S136" s="184">
        <v>9</v>
      </c>
      <c r="T136" s="148">
        <f t="shared" si="133"/>
        <v>0</v>
      </c>
      <c r="U136" s="149">
        <f t="shared" si="134"/>
        <v>278.21093356333773</v>
      </c>
      <c r="X136" s="149">
        <v>0</v>
      </c>
      <c r="Y136" s="149">
        <v>281.53810438070082</v>
      </c>
      <c r="AC136" s="150">
        <f t="shared" si="210"/>
        <v>0</v>
      </c>
      <c r="AD136" s="150">
        <f t="shared" si="211"/>
        <v>1.6326449116580242E-2</v>
      </c>
      <c r="AE136" s="150">
        <f t="shared" si="212"/>
        <v>1.6326449116580242E-2</v>
      </c>
      <c r="AF136" s="116">
        <v>1327</v>
      </c>
      <c r="AG136" s="116">
        <f t="shared" si="204"/>
        <v>21.665197977701983</v>
      </c>
      <c r="AH136" s="116">
        <v>23075.612000000001</v>
      </c>
      <c r="AI136" s="204">
        <f t="shared" si="191"/>
        <v>23053.946802022299</v>
      </c>
      <c r="AJ136" s="117">
        <f t="shared" si="192"/>
        <v>17372.9817649</v>
      </c>
      <c r="AL136" s="176">
        <v>2015</v>
      </c>
      <c r="AM136" s="184">
        <v>9</v>
      </c>
      <c r="AN136" s="149">
        <f t="shared" ref="AN136:AO136" si="219">AN124</f>
        <v>278.21093356333773</v>
      </c>
      <c r="AO136" s="149">
        <f t="shared" si="219"/>
        <v>0</v>
      </c>
      <c r="AR136" s="149">
        <v>281.53810438070082</v>
      </c>
      <c r="AS136" s="149">
        <v>0</v>
      </c>
      <c r="AV136" s="118">
        <f t="shared" si="214"/>
        <v>1.6014862696196053E-3</v>
      </c>
      <c r="AW136" s="118">
        <f t="shared" si="215"/>
        <v>0</v>
      </c>
      <c r="AX136" s="118"/>
      <c r="AY136" s="150">
        <f t="shared" si="194"/>
        <v>1.6014862696196053E-3</v>
      </c>
      <c r="AZ136" s="190">
        <v>10152</v>
      </c>
      <c r="BA136" s="152">
        <f t="shared" si="208"/>
        <v>16.258288609178233</v>
      </c>
      <c r="BB136" s="189">
        <v>6386.1779999999999</v>
      </c>
      <c r="BC136" s="201">
        <f t="shared" si="195"/>
        <v>6369.9197113908212</v>
      </c>
      <c r="BD136" s="117">
        <f t="shared" si="196"/>
        <v>627.45466030248429</v>
      </c>
      <c r="BF136" s="190">
        <v>25.742000000000001</v>
      </c>
      <c r="BG136" s="116">
        <v>3</v>
      </c>
      <c r="BI136" s="151">
        <f t="shared" si="197"/>
        <v>258987.75100000002</v>
      </c>
      <c r="BJ136" s="209">
        <v>258987.41251341312</v>
      </c>
      <c r="BK136" s="116">
        <f t="shared" si="199"/>
        <v>37.923486586880216</v>
      </c>
      <c r="BL136" s="279"/>
      <c r="BM136" s="182">
        <v>259025.33599999998</v>
      </c>
      <c r="BN136" s="154">
        <f t="shared" si="216"/>
        <v>37.584999999962747</v>
      </c>
      <c r="BO136" s="181">
        <v>484.63639510774789</v>
      </c>
      <c r="BP136" s="181">
        <v>484.6357617074475</v>
      </c>
      <c r="BQ136" s="156">
        <v>11693</v>
      </c>
      <c r="BR136" s="230">
        <f t="shared" si="132"/>
        <v>272094.17522889137</v>
      </c>
    </row>
    <row r="137" spans="1:73" s="176" customFormat="1" ht="11.4" x14ac:dyDescent="0.2">
      <c r="A137" s="124">
        <v>2015</v>
      </c>
      <c r="B137" s="121">
        <f t="shared" si="217"/>
        <v>10</v>
      </c>
      <c r="C137" s="110"/>
      <c r="D137" s="110"/>
      <c r="I137" s="190">
        <v>0</v>
      </c>
      <c r="J137" s="190">
        <v>0</v>
      </c>
      <c r="K137" s="190">
        <f t="shared" si="189"/>
        <v>0</v>
      </c>
      <c r="L137" s="190">
        <v>184</v>
      </c>
      <c r="M137" s="190">
        <f t="shared" si="201"/>
        <v>0</v>
      </c>
      <c r="N137" s="190">
        <v>209031.421</v>
      </c>
      <c r="O137" s="206">
        <f t="shared" si="218"/>
        <v>209031.421</v>
      </c>
      <c r="P137" s="258">
        <f t="shared" si="175"/>
        <v>1136040.331521739</v>
      </c>
      <c r="R137" s="179">
        <v>2015</v>
      </c>
      <c r="S137" s="184">
        <v>10</v>
      </c>
      <c r="T137" s="148">
        <f t="shared" si="133"/>
        <v>0</v>
      </c>
      <c r="U137" s="149">
        <f t="shared" si="134"/>
        <v>198.83661390818892</v>
      </c>
      <c r="X137" s="149">
        <v>0</v>
      </c>
      <c r="Y137" s="149">
        <v>199.5893540377489</v>
      </c>
      <c r="AC137" s="150">
        <f t="shared" si="210"/>
        <v>0</v>
      </c>
      <c r="AD137" s="150">
        <f t="shared" si="211"/>
        <v>3.6937007739834171E-3</v>
      </c>
      <c r="AE137" s="150">
        <f t="shared" si="212"/>
        <v>3.6937007739834171E-3</v>
      </c>
      <c r="AF137" s="116">
        <v>1344</v>
      </c>
      <c r="AG137" s="116">
        <f t="shared" si="204"/>
        <v>4.9643338402337127</v>
      </c>
      <c r="AH137" s="116">
        <v>22775.606</v>
      </c>
      <c r="AI137" s="204">
        <f t="shared" si="191"/>
        <v>22770.641666159765</v>
      </c>
      <c r="AJ137" s="117">
        <f t="shared" si="192"/>
        <v>16942.441715892681</v>
      </c>
      <c r="AL137" s="176">
        <v>2015</v>
      </c>
      <c r="AM137" s="184">
        <v>10</v>
      </c>
      <c r="AN137" s="149">
        <f t="shared" ref="AN137:AO139" si="220">AN125</f>
        <v>198.83661390818892</v>
      </c>
      <c r="AO137" s="149">
        <f t="shared" si="220"/>
        <v>3.8389772083761713</v>
      </c>
      <c r="AR137" s="149">
        <v>199.5893540377489</v>
      </c>
      <c r="AS137" s="149">
        <v>0</v>
      </c>
      <c r="AV137" s="118">
        <f t="shared" si="214"/>
        <v>3.6232073682270486E-4</v>
      </c>
      <c r="AW137" s="118">
        <f t="shared" si="215"/>
        <v>-7.4207187866306089E-4</v>
      </c>
      <c r="AX137" s="118"/>
      <c r="AY137" s="150">
        <f t="shared" si="194"/>
        <v>-3.7975114184035603E-4</v>
      </c>
      <c r="AZ137" s="190">
        <v>10222</v>
      </c>
      <c r="BA137" s="152">
        <f t="shared" si="208"/>
        <v>-3.8818161718921194</v>
      </c>
      <c r="BB137" s="189">
        <v>6775.326</v>
      </c>
      <c r="BC137" s="201">
        <f t="shared" si="195"/>
        <v>6779.2078161718919</v>
      </c>
      <c r="BD137" s="117">
        <f t="shared" si="196"/>
        <v>663.19779066443857</v>
      </c>
      <c r="BF137" s="190">
        <v>29.306999999999999</v>
      </c>
      <c r="BG137" s="116">
        <v>3</v>
      </c>
      <c r="BI137" s="151">
        <f t="shared" si="197"/>
        <v>238611.66</v>
      </c>
      <c r="BJ137" s="209">
        <v>238649.44048233167</v>
      </c>
      <c r="BK137" s="116">
        <f t="shared" si="199"/>
        <v>1.0825176683415934</v>
      </c>
      <c r="BL137" s="279"/>
      <c r="BM137" s="182">
        <v>238650.52300000002</v>
      </c>
      <c r="BN137" s="154">
        <f t="shared" si="216"/>
        <v>38.863000000012107</v>
      </c>
      <c r="BO137" s="181">
        <v>446.32345459170699</v>
      </c>
      <c r="BP137" s="181">
        <v>446.39412303846439</v>
      </c>
      <c r="BQ137" s="156">
        <v>11778</v>
      </c>
      <c r="BR137" s="230">
        <f t="shared" si="132"/>
        <v>269116.31515679741</v>
      </c>
    </row>
    <row r="138" spans="1:73" s="176" customFormat="1" ht="11.4" x14ac:dyDescent="0.2">
      <c r="A138" s="124">
        <v>2015</v>
      </c>
      <c r="B138" s="121">
        <f t="shared" si="217"/>
        <v>11</v>
      </c>
      <c r="C138" s="110"/>
      <c r="D138" s="110"/>
      <c r="L138" s="190">
        <v>185</v>
      </c>
      <c r="N138" s="190">
        <v>229448.92300000001</v>
      </c>
      <c r="O138" s="206">
        <f t="shared" si="218"/>
        <v>229448.92300000001</v>
      </c>
      <c r="P138" s="258">
        <f t="shared" si="175"/>
        <v>1240264.4486486488</v>
      </c>
      <c r="R138" s="179">
        <v>2015</v>
      </c>
      <c r="S138" s="184">
        <v>11</v>
      </c>
      <c r="T138" s="148">
        <f t="shared" si="133"/>
        <v>0</v>
      </c>
      <c r="U138" s="149">
        <f t="shared" si="134"/>
        <v>75.667245198869992</v>
      </c>
      <c r="X138" s="149">
        <v>0</v>
      </c>
      <c r="Y138" s="273">
        <v>158.42676642644173</v>
      </c>
      <c r="AC138" s="150">
        <f t="shared" ref="AC138:AC139" si="221">+$S$6*(X138-T138)</f>
        <v>0</v>
      </c>
      <c r="AD138" s="150">
        <f t="shared" ref="AD138:AD139" si="222">+$S$7*(Y138-U138)</f>
        <v>0.40610151579333353</v>
      </c>
      <c r="AE138" s="150">
        <f t="shared" ref="AE138:AE139" si="223">SUM(AC138:AD138)</f>
        <v>0.40610151579333353</v>
      </c>
      <c r="AF138" s="116">
        <v>1346</v>
      </c>
      <c r="AG138" s="116">
        <f t="shared" si="204"/>
        <v>546.61264025782691</v>
      </c>
      <c r="AH138" s="116">
        <v>22499.252</v>
      </c>
      <c r="AI138" s="204">
        <f t="shared" si="191"/>
        <v>21952.639359742174</v>
      </c>
      <c r="AJ138" s="117">
        <f t="shared" si="192"/>
        <v>16309.538900254214</v>
      </c>
      <c r="AL138" s="176">
        <v>2015</v>
      </c>
      <c r="AM138" s="184">
        <v>11</v>
      </c>
      <c r="AN138" s="149">
        <f t="shared" si="220"/>
        <v>75.667245198869992</v>
      </c>
      <c r="AO138" s="149">
        <f t="shared" si="220"/>
        <v>28.935219572893278</v>
      </c>
      <c r="AR138" s="149">
        <v>158.42676642644173</v>
      </c>
      <c r="AS138" s="149">
        <v>2.4594505655636443</v>
      </c>
      <c r="AV138" s="118">
        <f t="shared" ref="AV138:AV139" si="224">+$AM$6*(AR138-AN138)</f>
        <v>3.9835116440246461E-2</v>
      </c>
      <c r="AW138" s="118">
        <f t="shared" ref="AW138:AW139" si="225">+$AM$7*(AS138-AO138)</f>
        <v>-5.1177494889657581E-3</v>
      </c>
      <c r="AY138" s="150">
        <f t="shared" si="194"/>
        <v>3.4717366951280706E-2</v>
      </c>
      <c r="AZ138" s="190">
        <v>10257</v>
      </c>
      <c r="BA138" s="152">
        <f t="shared" si="208"/>
        <v>356.09603281928622</v>
      </c>
      <c r="BB138" s="189">
        <v>6159.9570000000003</v>
      </c>
      <c r="BC138" s="201">
        <f t="shared" si="195"/>
        <v>5803.8609671807144</v>
      </c>
      <c r="BD138" s="117">
        <f t="shared" si="196"/>
        <v>565.8439082753938</v>
      </c>
      <c r="BF138" s="190">
        <v>29.306999999999999</v>
      </c>
      <c r="BG138" s="116">
        <v>3</v>
      </c>
      <c r="BI138" s="151">
        <f t="shared" si="197"/>
        <v>258137.43900000001</v>
      </c>
      <c r="BJ138" s="209">
        <v>257273.2253269229</v>
      </c>
      <c r="BK138" s="116">
        <f t="shared" si="199"/>
        <v>902.70867307711319</v>
      </c>
      <c r="BL138" s="279"/>
      <c r="BM138" s="182">
        <v>258175.93400000001</v>
      </c>
      <c r="BN138" s="154">
        <f t="shared" si="216"/>
        <v>38.494999999995343</v>
      </c>
      <c r="BO138" s="181">
        <v>482.19434601252664</v>
      </c>
      <c r="BP138" s="181">
        <v>480.58001626431644</v>
      </c>
      <c r="BQ138" s="156">
        <v>11815</v>
      </c>
      <c r="BR138" s="230">
        <f t="shared" si="132"/>
        <v>268368.36324902769</v>
      </c>
    </row>
    <row r="139" spans="1:73" s="82" customFormat="1" ht="12" x14ac:dyDescent="0.25">
      <c r="A139" s="124">
        <v>2015</v>
      </c>
      <c r="B139" s="121">
        <f t="shared" si="217"/>
        <v>12</v>
      </c>
      <c r="C139" s="110"/>
      <c r="D139" s="110"/>
      <c r="E139" s="127"/>
      <c r="F139" s="121"/>
      <c r="G139" s="128"/>
      <c r="H139" s="128"/>
      <c r="I139" s="128"/>
      <c r="J139" s="121"/>
      <c r="K139" s="121"/>
      <c r="L139" s="190">
        <v>185</v>
      </c>
      <c r="M139" s="121"/>
      <c r="N139" s="190">
        <v>238187.753</v>
      </c>
      <c r="O139" s="206">
        <f t="shared" si="218"/>
        <v>238187.753</v>
      </c>
      <c r="P139" s="258">
        <f t="shared" si="175"/>
        <v>1287501.3675675676</v>
      </c>
      <c r="Q139" s="129"/>
      <c r="R139" s="136">
        <v>2015</v>
      </c>
      <c r="S139" s="187">
        <v>12</v>
      </c>
      <c r="T139" s="148">
        <f t="shared" si="133"/>
        <v>0</v>
      </c>
      <c r="U139" s="149">
        <f t="shared" si="134"/>
        <v>42.449672857488302</v>
      </c>
      <c r="V139" s="121"/>
      <c r="X139" s="149">
        <v>0</v>
      </c>
      <c r="Y139" s="275">
        <v>115.27860801946947</v>
      </c>
      <c r="Z139" s="170"/>
      <c r="AA139" s="171"/>
      <c r="AB139" s="172"/>
      <c r="AC139" s="150">
        <f t="shared" si="221"/>
        <v>0</v>
      </c>
      <c r="AD139" s="150">
        <f t="shared" si="222"/>
        <v>0.35737206455758946</v>
      </c>
      <c r="AE139" s="150">
        <f t="shared" si="223"/>
        <v>0.35737206455758946</v>
      </c>
      <c r="AF139" s="116">
        <v>1343</v>
      </c>
      <c r="AG139" s="116">
        <f t="shared" si="204"/>
        <v>479.95068270084266</v>
      </c>
      <c r="AH139" s="116">
        <v>22251.151000000002</v>
      </c>
      <c r="AI139" s="204">
        <f t="shared" si="191"/>
        <v>21771.200317299161</v>
      </c>
      <c r="AJ139" s="117">
        <f t="shared" si="192"/>
        <v>16210.87142017808</v>
      </c>
      <c r="AL139" s="82">
        <v>2015</v>
      </c>
      <c r="AM139" s="121">
        <v>12</v>
      </c>
      <c r="AN139" s="149">
        <f t="shared" si="220"/>
        <v>42.449672857488302</v>
      </c>
      <c r="AO139" s="149">
        <f t="shared" si="220"/>
        <v>82.304422731853208</v>
      </c>
      <c r="AP139" s="121"/>
      <c r="AR139" s="275">
        <v>115.27860801946947</v>
      </c>
      <c r="AS139" s="275">
        <v>1.6912913563779695</v>
      </c>
      <c r="AV139" s="118">
        <f t="shared" si="224"/>
        <v>3.5055170321963487E-2</v>
      </c>
      <c r="AW139" s="118">
        <f t="shared" si="225"/>
        <v>-1.5582467568233963E-2</v>
      </c>
      <c r="AY139" s="150">
        <f t="shared" si="194"/>
        <v>1.9472702753729525E-2</v>
      </c>
      <c r="AZ139" s="190">
        <v>10164</v>
      </c>
      <c r="BA139" s="152">
        <f t="shared" si="208"/>
        <v>197.92055078890689</v>
      </c>
      <c r="BB139" s="189">
        <v>5947.0810000000001</v>
      </c>
      <c r="BC139" s="201">
        <f t="shared" si="195"/>
        <v>5749.1604492110928</v>
      </c>
      <c r="BD139" s="117">
        <f t="shared" si="196"/>
        <v>565.63955619943852</v>
      </c>
      <c r="BF139" s="190">
        <v>29.306999999999999</v>
      </c>
      <c r="BG139" s="116">
        <v>3</v>
      </c>
      <c r="BI139" s="151">
        <f t="shared" si="197"/>
        <v>266415.29200000002</v>
      </c>
      <c r="BJ139" s="209">
        <v>265776.93376651022</v>
      </c>
      <c r="BK139" s="116">
        <f t="shared" si="199"/>
        <v>677.87123348974956</v>
      </c>
      <c r="BL139" s="279"/>
      <c r="BM139" s="182">
        <v>266454.80499999999</v>
      </c>
      <c r="BN139" s="154">
        <f t="shared" si="216"/>
        <v>39.512999999977183</v>
      </c>
      <c r="BO139" s="181">
        <v>497.11857948682547</v>
      </c>
      <c r="BP139" s="181">
        <v>495.92743262789753</v>
      </c>
      <c r="BQ139" s="156">
        <v>11719</v>
      </c>
      <c r="BR139" s="230">
        <f t="shared" ref="BR139" si="226">SUM(BJ128:BJ139)/AVERAGE(BQ128:BQ139)*1000</f>
        <v>268580.25442790473</v>
      </c>
    </row>
    <row r="140" spans="1:73" s="82" customFormat="1" ht="12" x14ac:dyDescent="0.25">
      <c r="A140" s="124">
        <f>A128+1</f>
        <v>2016</v>
      </c>
      <c r="B140" s="121">
        <f>B128</f>
        <v>1</v>
      </c>
      <c r="C140" s="110"/>
      <c r="D140" s="110"/>
      <c r="E140" s="127"/>
      <c r="F140" s="121"/>
      <c r="G140" s="128"/>
      <c r="H140" s="128"/>
      <c r="I140" s="128"/>
      <c r="J140" s="121"/>
      <c r="K140" s="121"/>
      <c r="L140" s="252">
        <v>184.94923565828699</v>
      </c>
      <c r="M140" s="121"/>
      <c r="N140" s="191"/>
      <c r="O140" s="253">
        <v>233126.90771498799</v>
      </c>
      <c r="P140" s="173"/>
      <c r="R140" s="174">
        <v>2016</v>
      </c>
      <c r="S140" s="121">
        <v>1</v>
      </c>
      <c r="AF140" s="256">
        <v>1329.8605457731501</v>
      </c>
      <c r="AH140" s="116"/>
      <c r="AI140" s="252">
        <v>21496.146500689065</v>
      </c>
      <c r="AJ140" s="173"/>
      <c r="AL140" s="82">
        <v>2016</v>
      </c>
      <c r="AM140" s="121">
        <v>1</v>
      </c>
      <c r="AN140" s="149"/>
      <c r="AO140" s="149"/>
      <c r="AZ140" s="252">
        <v>10334.025625459601</v>
      </c>
      <c r="BC140" s="256">
        <v>5259.9411518084853</v>
      </c>
      <c r="BF140" s="151"/>
      <c r="BG140" s="116"/>
      <c r="BI140" s="151">
        <f t="shared" si="197"/>
        <v>0</v>
      </c>
      <c r="BJ140" s="257">
        <v>259882.99536748554</v>
      </c>
      <c r="BK140" s="186">
        <f t="shared" si="199"/>
        <v>0</v>
      </c>
      <c r="BL140" s="279"/>
      <c r="BM140" s="182">
        <v>252842.43299999999</v>
      </c>
      <c r="BO140" s="181"/>
      <c r="BP140" s="181"/>
      <c r="BQ140" s="261">
        <v>11856.835406891038</v>
      </c>
      <c r="BR140" s="262">
        <f t="shared" si="132"/>
        <v>267184.22168972797</v>
      </c>
    </row>
    <row r="141" spans="1:73" s="176" customFormat="1" ht="11.4" x14ac:dyDescent="0.2">
      <c r="A141" s="124">
        <f t="shared" ref="A141:A199" si="227">A129+1</f>
        <v>2016</v>
      </c>
      <c r="B141" s="121">
        <f t="shared" ref="B141:B156" si="228">B129</f>
        <v>2</v>
      </c>
      <c r="C141" s="110"/>
      <c r="D141" s="110"/>
      <c r="L141" s="251">
        <v>184.62609165006299</v>
      </c>
      <c r="N141" s="189"/>
      <c r="O141" s="253">
        <v>233792.13546596299</v>
      </c>
      <c r="P141" s="178"/>
      <c r="R141" s="179">
        <v>2016</v>
      </c>
      <c r="S141" s="184">
        <v>2</v>
      </c>
      <c r="AF141" s="256">
        <v>1331.5793193608899</v>
      </c>
      <c r="AH141" s="116"/>
      <c r="AI141" s="252">
        <v>20852.832888199031</v>
      </c>
      <c r="AJ141" s="178"/>
      <c r="AL141" s="176">
        <v>2016</v>
      </c>
      <c r="AM141" s="184">
        <v>2</v>
      </c>
      <c r="AN141" s="149"/>
      <c r="AO141" s="149"/>
      <c r="AZ141" s="251">
        <v>10398.4854566715</v>
      </c>
      <c r="BC141" s="256">
        <v>4935.1339919714192</v>
      </c>
      <c r="BF141" s="190"/>
      <c r="BG141" s="116"/>
      <c r="BI141" s="151">
        <f t="shared" si="197"/>
        <v>0</v>
      </c>
      <c r="BJ141" s="257">
        <v>259580.10234613344</v>
      </c>
      <c r="BK141" s="185">
        <f t="shared" si="199"/>
        <v>0</v>
      </c>
      <c r="BL141" s="153"/>
      <c r="BM141" s="182">
        <v>0</v>
      </c>
      <c r="BO141" s="181"/>
      <c r="BP141" s="181"/>
      <c r="BQ141" s="261">
        <v>11922.690867682453</v>
      </c>
      <c r="BR141" s="262">
        <f t="shared" si="132"/>
        <v>267630.57565024187</v>
      </c>
    </row>
    <row r="142" spans="1:73" s="176" customFormat="1" ht="11.4" x14ac:dyDescent="0.2">
      <c r="A142" s="124">
        <f t="shared" si="227"/>
        <v>2016</v>
      </c>
      <c r="B142" s="121">
        <f t="shared" si="228"/>
        <v>3</v>
      </c>
      <c r="C142" s="110"/>
      <c r="D142" s="110"/>
      <c r="L142" s="251">
        <v>184.30891730015</v>
      </c>
      <c r="N142" s="189"/>
      <c r="O142" s="253">
        <v>234445.51571379701</v>
      </c>
      <c r="P142" s="178"/>
      <c r="R142" s="179">
        <v>2016</v>
      </c>
      <c r="S142" s="184">
        <v>3</v>
      </c>
      <c r="AF142" s="256">
        <v>1333.25722718833</v>
      </c>
      <c r="AH142" s="116"/>
      <c r="AI142" s="252">
        <v>21053.78315080098</v>
      </c>
      <c r="AJ142" s="178"/>
      <c r="AL142" s="176">
        <v>2016</v>
      </c>
      <c r="AM142" s="184">
        <v>3</v>
      </c>
      <c r="AN142" s="149"/>
      <c r="AO142" s="149"/>
      <c r="AZ142" s="251">
        <v>10462.256809590501</v>
      </c>
      <c r="BC142" s="256">
        <v>5182.0627463648898</v>
      </c>
      <c r="BF142" s="190"/>
      <c r="BG142" s="116"/>
      <c r="BI142" s="151">
        <f t="shared" si="197"/>
        <v>0</v>
      </c>
      <c r="BJ142" s="257">
        <v>260681.36161096289</v>
      </c>
      <c r="BK142" s="185">
        <f t="shared" si="199"/>
        <v>0</v>
      </c>
      <c r="BL142" s="153"/>
      <c r="BM142" s="182">
        <v>0</v>
      </c>
      <c r="BO142" s="181"/>
      <c r="BP142" s="181"/>
      <c r="BQ142" s="261">
        <v>11987.82295407898</v>
      </c>
      <c r="BR142" s="262">
        <f t="shared" si="132"/>
        <v>267203.91627132543</v>
      </c>
    </row>
    <row r="143" spans="1:73" s="176" customFormat="1" ht="11.4" x14ac:dyDescent="0.2">
      <c r="A143" s="124">
        <f t="shared" si="227"/>
        <v>2016</v>
      </c>
      <c r="B143" s="121">
        <f t="shared" si="228"/>
        <v>4</v>
      </c>
      <c r="C143" s="110"/>
      <c r="D143" s="110"/>
      <c r="L143" s="251">
        <v>183.997602327002</v>
      </c>
      <c r="N143" s="189"/>
      <c r="O143" s="253">
        <v>235087.25945890401</v>
      </c>
      <c r="P143" s="178"/>
      <c r="R143" s="179">
        <v>2016</v>
      </c>
      <c r="S143" s="184">
        <v>4</v>
      </c>
      <c r="AF143" s="256">
        <v>1334.89524088453</v>
      </c>
      <c r="AH143" s="116"/>
      <c r="AI143" s="252">
        <v>21371.640515853702</v>
      </c>
      <c r="AJ143" s="178"/>
      <c r="AL143" s="176">
        <v>2016</v>
      </c>
      <c r="AM143" s="184">
        <v>4</v>
      </c>
      <c r="AN143" s="149"/>
      <c r="AO143" s="149"/>
      <c r="AZ143" s="251">
        <v>10534.3004013846</v>
      </c>
      <c r="BC143" s="256">
        <v>5420.5625453163293</v>
      </c>
      <c r="BF143" s="190"/>
      <c r="BG143" s="116"/>
      <c r="BI143" s="151">
        <f t="shared" si="197"/>
        <v>0</v>
      </c>
      <c r="BJ143" s="257">
        <v>261879.46252007404</v>
      </c>
      <c r="BK143" s="185">
        <f t="shared" si="199"/>
        <v>0</v>
      </c>
      <c r="BL143" s="153"/>
      <c r="BM143" s="182">
        <v>0</v>
      </c>
      <c r="BO143" s="181"/>
      <c r="BP143" s="181"/>
      <c r="BQ143" s="261">
        <v>12061.193244596132</v>
      </c>
      <c r="BR143" s="262">
        <f t="shared" si="132"/>
        <v>266371.08120382886</v>
      </c>
    </row>
    <row r="144" spans="1:73" s="176" customFormat="1" ht="11.4" x14ac:dyDescent="0.2">
      <c r="A144" s="124">
        <f t="shared" si="227"/>
        <v>2016</v>
      </c>
      <c r="B144" s="121">
        <f t="shared" si="228"/>
        <v>5</v>
      </c>
      <c r="C144" s="110"/>
      <c r="D144" s="110"/>
      <c r="L144" s="251">
        <v>183.69203848638</v>
      </c>
      <c r="N144" s="189"/>
      <c r="O144" s="253">
        <v>235717.573943845</v>
      </c>
      <c r="P144" s="178"/>
      <c r="R144" s="179">
        <v>2016</v>
      </c>
      <c r="S144" s="184">
        <v>5</v>
      </c>
      <c r="AF144" s="256">
        <v>1336.4943089769799</v>
      </c>
      <c r="AH144" s="116"/>
      <c r="AI144" s="252">
        <v>21939.240992898867</v>
      </c>
      <c r="AJ144" s="178"/>
      <c r="AL144" s="176">
        <v>2016</v>
      </c>
      <c r="AM144" s="184">
        <v>5</v>
      </c>
      <c r="AN144" s="149"/>
      <c r="AO144" s="149"/>
      <c r="AZ144" s="251">
        <v>10604.182235156401</v>
      </c>
      <c r="BC144" s="256">
        <v>6174.4979328049913</v>
      </c>
      <c r="BF144" s="190"/>
      <c r="BG144" s="116"/>
      <c r="BI144" s="151">
        <f t="shared" si="197"/>
        <v>0</v>
      </c>
      <c r="BJ144" s="257">
        <v>263831.31286954886</v>
      </c>
      <c r="BK144" s="185">
        <f t="shared" si="199"/>
        <v>0</v>
      </c>
      <c r="BL144" s="153"/>
      <c r="BM144" s="182">
        <v>0</v>
      </c>
      <c r="BO144" s="181"/>
      <c r="BP144" s="181"/>
      <c r="BQ144" s="261">
        <v>12132.36858261976</v>
      </c>
      <c r="BR144" s="262">
        <f t="shared" ref="BR144:BR199" si="229">SUM(BJ133:BJ144)/AVERAGE(BQ133:BQ144)*1000</f>
        <v>264327.31895011093</v>
      </c>
    </row>
    <row r="145" spans="1:70" s="176" customFormat="1" ht="11.4" x14ac:dyDescent="0.2">
      <c r="A145" s="124">
        <f t="shared" si="227"/>
        <v>2016</v>
      </c>
      <c r="B145" s="121">
        <f t="shared" si="228"/>
        <v>6</v>
      </c>
      <c r="C145" s="110"/>
      <c r="D145" s="110"/>
      <c r="L145" s="251">
        <v>183.392119533716</v>
      </c>
      <c r="N145" s="189"/>
      <c r="O145" s="253">
        <v>236336.66272025401</v>
      </c>
      <c r="P145" s="178"/>
      <c r="R145" s="179">
        <v>2016</v>
      </c>
      <c r="S145" s="184">
        <v>6</v>
      </c>
      <c r="AF145" s="256">
        <v>1338.05535744088</v>
      </c>
      <c r="AH145" s="116"/>
      <c r="AI145" s="252">
        <v>22372.735129160923</v>
      </c>
      <c r="AJ145" s="178"/>
      <c r="AL145" s="176">
        <v>2016</v>
      </c>
      <c r="AM145" s="184">
        <v>6</v>
      </c>
      <c r="AN145" s="149"/>
      <c r="AO145" s="149"/>
      <c r="AZ145" s="251">
        <v>10675.3600604965</v>
      </c>
      <c r="BC145" s="256">
        <v>6741.1918475885413</v>
      </c>
      <c r="BF145" s="190"/>
      <c r="BG145" s="116"/>
      <c r="BI145" s="151">
        <f t="shared" si="197"/>
        <v>0</v>
      </c>
      <c r="BJ145" s="257">
        <v>265450.58969700348</v>
      </c>
      <c r="BK145" s="185">
        <f t="shared" si="199"/>
        <v>0</v>
      </c>
      <c r="BL145" s="153"/>
      <c r="BM145" s="182">
        <v>0</v>
      </c>
      <c r="BO145" s="181"/>
      <c r="BP145" s="181"/>
      <c r="BQ145" s="261">
        <v>12204.807537471095</v>
      </c>
      <c r="BR145" s="262">
        <f t="shared" si="229"/>
        <v>262873.28049388871</v>
      </c>
    </row>
    <row r="146" spans="1:70" s="176" customFormat="1" ht="11.4" x14ac:dyDescent="0.2">
      <c r="A146" s="124">
        <f t="shared" si="227"/>
        <v>2016</v>
      </c>
      <c r="B146" s="121">
        <f t="shared" si="228"/>
        <v>7</v>
      </c>
      <c r="C146" s="110"/>
      <c r="D146" s="110"/>
      <c r="L146" s="251">
        <v>183.09774118716601</v>
      </c>
      <c r="N146" s="189"/>
      <c r="O146" s="253">
        <v>236944.72571457201</v>
      </c>
      <c r="P146" s="178"/>
      <c r="R146" s="179">
        <v>2016</v>
      </c>
      <c r="S146" s="184">
        <v>7</v>
      </c>
      <c r="AF146" s="256">
        <v>1339.5792902353201</v>
      </c>
      <c r="AH146" s="116"/>
      <c r="AI146" s="252">
        <v>22684.946004907175</v>
      </c>
      <c r="AJ146" s="178"/>
      <c r="AL146" s="176">
        <v>2016</v>
      </c>
      <c r="AM146" s="184">
        <v>7</v>
      </c>
      <c r="AN146" s="149"/>
      <c r="AO146" s="149"/>
      <c r="AZ146" s="251">
        <v>10743.900595257701</v>
      </c>
      <c r="BC146" s="256">
        <v>7263.0002273258942</v>
      </c>
      <c r="BF146" s="190"/>
      <c r="BG146" s="116"/>
      <c r="BI146" s="151">
        <f t="shared" si="197"/>
        <v>0</v>
      </c>
      <c r="BJ146" s="257">
        <v>266892.67194680509</v>
      </c>
      <c r="BK146" s="185">
        <f t="shared" si="199"/>
        <v>0</v>
      </c>
      <c r="BL146" s="153"/>
      <c r="BM146" s="182">
        <v>0</v>
      </c>
      <c r="BO146" s="181"/>
      <c r="BP146" s="181"/>
      <c r="BQ146" s="261">
        <v>12274.577626680188</v>
      </c>
      <c r="BR146" s="262">
        <f t="shared" si="229"/>
        <v>261785.30159288648</v>
      </c>
    </row>
    <row r="147" spans="1:70" s="176" customFormat="1" ht="11.4" x14ac:dyDescent="0.2">
      <c r="A147" s="124">
        <f t="shared" si="227"/>
        <v>2016</v>
      </c>
      <c r="B147" s="121">
        <f t="shared" si="228"/>
        <v>8</v>
      </c>
      <c r="C147" s="110"/>
      <c r="D147" s="110"/>
      <c r="L147" s="251">
        <v>182.80880109136001</v>
      </c>
      <c r="N147" s="189"/>
      <c r="O147" s="253">
        <v>237541.95929261201</v>
      </c>
      <c r="P147" s="178"/>
      <c r="R147" s="179">
        <v>2016</v>
      </c>
      <c r="S147" s="184">
        <v>8</v>
      </c>
      <c r="AF147" s="256">
        <v>1341.0669898267799</v>
      </c>
      <c r="AH147" s="116"/>
      <c r="AI147" s="252">
        <v>22714.966355398748</v>
      </c>
      <c r="AJ147" s="178"/>
      <c r="AL147" s="176">
        <v>2016</v>
      </c>
      <c r="AM147" s="184">
        <v>8</v>
      </c>
      <c r="AN147" s="149"/>
      <c r="AO147" s="149"/>
      <c r="AZ147" s="251">
        <v>10826.1972163951</v>
      </c>
      <c r="BC147" s="256">
        <v>7409.6574784070335</v>
      </c>
      <c r="BF147" s="190"/>
      <c r="BG147" s="116"/>
      <c r="BI147" s="151">
        <f t="shared" si="197"/>
        <v>0</v>
      </c>
      <c r="BJ147" s="257">
        <v>267666.58312641777</v>
      </c>
      <c r="BK147" s="185">
        <f t="shared" si="199"/>
        <v>0</v>
      </c>
      <c r="BL147" s="153"/>
      <c r="BM147" s="182">
        <v>0</v>
      </c>
      <c r="BO147" s="181"/>
      <c r="BP147" s="181"/>
      <c r="BQ147" s="261">
        <v>12358.07300731324</v>
      </c>
      <c r="BR147" s="262">
        <f t="shared" si="229"/>
        <v>260902.26745363412</v>
      </c>
    </row>
    <row r="148" spans="1:70" s="176" customFormat="1" ht="11.4" x14ac:dyDescent="0.2">
      <c r="A148" s="124">
        <f t="shared" si="227"/>
        <v>2016</v>
      </c>
      <c r="B148" s="121">
        <f t="shared" si="228"/>
        <v>9</v>
      </c>
      <c r="C148" s="110"/>
      <c r="D148" s="110"/>
      <c r="L148" s="251">
        <v>182.52519878180399</v>
      </c>
      <c r="N148" s="189"/>
      <c r="O148" s="253">
        <v>238128.556322972</v>
      </c>
      <c r="P148" s="178"/>
      <c r="R148" s="179">
        <v>2016</v>
      </c>
      <c r="S148" s="184">
        <v>9</v>
      </c>
      <c r="AF148" s="256">
        <v>1342.5193177000899</v>
      </c>
      <c r="AH148" s="116"/>
      <c r="AI148" s="252">
        <v>22362.18028978127</v>
      </c>
      <c r="AJ148" s="178"/>
      <c r="AL148" s="176">
        <v>2016</v>
      </c>
      <c r="AM148" s="184">
        <v>9</v>
      </c>
      <c r="AN148" s="149"/>
      <c r="AO148" s="149"/>
      <c r="AZ148" s="251">
        <v>10919.570810830601</v>
      </c>
      <c r="BC148" s="256">
        <v>7279.3032363219463</v>
      </c>
      <c r="BF148" s="190"/>
      <c r="BG148" s="116"/>
      <c r="BI148" s="151">
        <f t="shared" si="197"/>
        <v>0</v>
      </c>
      <c r="BJ148" s="257">
        <v>267770.0398490752</v>
      </c>
      <c r="BK148" s="185">
        <f t="shared" si="199"/>
        <v>0</v>
      </c>
      <c r="BL148" s="153"/>
      <c r="BM148" s="182">
        <v>0</v>
      </c>
      <c r="BO148" s="181"/>
      <c r="BP148" s="181"/>
      <c r="BQ148" s="261">
        <v>12452.615327312495</v>
      </c>
      <c r="BR148" s="262">
        <f t="shared" si="229"/>
        <v>260260.3753846077</v>
      </c>
    </row>
    <row r="149" spans="1:70" s="176" customFormat="1" ht="11.4" x14ac:dyDescent="0.2">
      <c r="A149" s="124">
        <f t="shared" si="227"/>
        <v>2016</v>
      </c>
      <c r="B149" s="121">
        <f t="shared" si="228"/>
        <v>10</v>
      </c>
      <c r="C149" s="110"/>
      <c r="D149" s="110"/>
      <c r="L149" s="251">
        <v>182.24683564995499</v>
      </c>
      <c r="N149" s="189"/>
      <c r="O149" s="253">
        <v>238704.70623931801</v>
      </c>
      <c r="P149" s="178"/>
      <c r="R149" s="179">
        <v>2016</v>
      </c>
      <c r="S149" s="184">
        <v>10</v>
      </c>
      <c r="AF149" s="256">
        <v>1343.93711485733</v>
      </c>
      <c r="AH149" s="116"/>
      <c r="AI149" s="252">
        <v>21824.449733730449</v>
      </c>
      <c r="AJ149" s="178"/>
      <c r="AL149" s="176">
        <v>2016</v>
      </c>
      <c r="AM149" s="184">
        <v>10</v>
      </c>
      <c r="AN149" s="149"/>
      <c r="AO149" s="149"/>
      <c r="AZ149" s="251">
        <v>11017.7193776686</v>
      </c>
      <c r="BC149" s="256">
        <v>6663.4323722955614</v>
      </c>
      <c r="BF149" s="190"/>
      <c r="BG149" s="116"/>
      <c r="BI149" s="151">
        <f t="shared" si="197"/>
        <v>0</v>
      </c>
      <c r="BJ149" s="257">
        <v>267192.588345344</v>
      </c>
      <c r="BK149" s="185">
        <f t="shared" si="199"/>
        <v>0</v>
      </c>
      <c r="BL149" s="153"/>
      <c r="BM149" s="182">
        <v>0</v>
      </c>
      <c r="BO149" s="181"/>
      <c r="BP149" s="181"/>
      <c r="BQ149" s="261">
        <v>12551.903328175886</v>
      </c>
      <c r="BR149" s="262">
        <f t="shared" si="229"/>
        <v>261231.23285726435</v>
      </c>
    </row>
    <row r="150" spans="1:70" s="176" customFormat="1" ht="11.4" x14ac:dyDescent="0.2">
      <c r="A150" s="124">
        <f t="shared" si="227"/>
        <v>2016</v>
      </c>
      <c r="B150" s="121">
        <f t="shared" si="228"/>
        <v>11</v>
      </c>
      <c r="C150" s="110"/>
      <c r="D150" s="110"/>
      <c r="L150" s="251">
        <v>181.97361490893201</v>
      </c>
      <c r="N150" s="189"/>
      <c r="O150" s="253">
        <v>239270.59510156099</v>
      </c>
      <c r="P150" s="178"/>
      <c r="R150" s="179">
        <v>2016</v>
      </c>
      <c r="S150" s="184">
        <v>11</v>
      </c>
      <c r="AF150" s="256">
        <v>1345.3212023048</v>
      </c>
      <c r="AH150" s="116"/>
      <c r="AI150" s="252">
        <v>20996.018050681956</v>
      </c>
      <c r="AJ150" s="178"/>
      <c r="AL150" s="176">
        <v>2016</v>
      </c>
      <c r="AM150" s="184">
        <v>11</v>
      </c>
      <c r="AN150" s="149"/>
      <c r="AO150" s="149"/>
      <c r="AZ150" s="251">
        <v>11111.724123817099</v>
      </c>
      <c r="BC150" s="256">
        <v>5763.9208414204159</v>
      </c>
      <c r="BF150" s="190"/>
      <c r="BG150" s="116"/>
      <c r="BI150" s="151">
        <f t="shared" si="197"/>
        <v>0</v>
      </c>
      <c r="BJ150" s="257">
        <v>266030.53399366338</v>
      </c>
      <c r="BK150" s="185">
        <f t="shared" si="199"/>
        <v>0</v>
      </c>
      <c r="BL150" s="153"/>
      <c r="BM150" s="182">
        <v>0</v>
      </c>
      <c r="BO150" s="181"/>
      <c r="BP150" s="181"/>
      <c r="BQ150" s="261">
        <v>12647.01894103083</v>
      </c>
      <c r="BR150" s="262">
        <f t="shared" si="229"/>
        <v>260463.20611228442</v>
      </c>
    </row>
    <row r="151" spans="1:70" s="176" customFormat="1" ht="11.4" x14ac:dyDescent="0.2">
      <c r="A151" s="124">
        <f t="shared" si="227"/>
        <v>2016</v>
      </c>
      <c r="B151" s="121">
        <f t="shared" si="228"/>
        <v>12</v>
      </c>
      <c r="C151" s="110"/>
      <c r="D151" s="110"/>
      <c r="L151" s="251">
        <v>181.705441559863</v>
      </c>
      <c r="N151" s="189"/>
      <c r="O151" s="253">
        <v>239826.40565594201</v>
      </c>
      <c r="P151" s="178"/>
      <c r="R151" s="179">
        <v>2016</v>
      </c>
      <c r="S151" s="184">
        <v>12</v>
      </c>
      <c r="AF151" s="256">
        <v>1346.6723815285</v>
      </c>
      <c r="AH151" s="116"/>
      <c r="AI151" s="252">
        <v>20759.887478534401</v>
      </c>
      <c r="AJ151" s="178"/>
      <c r="AL151" s="176">
        <v>2016</v>
      </c>
      <c r="AM151" s="184">
        <v>12</v>
      </c>
      <c r="AN151" s="149"/>
      <c r="AO151" s="149"/>
      <c r="AZ151" s="251">
        <v>11194.9636874675</v>
      </c>
      <c r="BC151" s="256">
        <v>5612.807302580215</v>
      </c>
      <c r="BF151" s="190"/>
      <c r="BG151" s="116"/>
      <c r="BI151" s="151">
        <f t="shared" si="197"/>
        <v>0</v>
      </c>
      <c r="BJ151" s="257">
        <v>266199.10043705662</v>
      </c>
      <c r="BK151" s="185">
        <f t="shared" si="199"/>
        <v>0</v>
      </c>
      <c r="BL151" s="153"/>
      <c r="BM151" s="182">
        <v>0</v>
      </c>
      <c r="BO151" s="181"/>
      <c r="BP151" s="181"/>
      <c r="BQ151" s="261">
        <v>12731.341510555863</v>
      </c>
      <c r="BR151" s="262">
        <f t="shared" si="229"/>
        <v>258706.10921033539</v>
      </c>
    </row>
    <row r="152" spans="1:70" s="176" customFormat="1" ht="11.4" x14ac:dyDescent="0.2">
      <c r="A152" s="124">
        <f t="shared" si="227"/>
        <v>2017</v>
      </c>
      <c r="B152" s="121">
        <f t="shared" si="228"/>
        <v>1</v>
      </c>
      <c r="C152" s="110"/>
      <c r="D152" s="110"/>
      <c r="L152" s="251">
        <v>181.442222358854</v>
      </c>
      <c r="N152" s="189"/>
      <c r="O152" s="253">
        <v>240372.31739404699</v>
      </c>
      <c r="P152" s="178"/>
      <c r="R152" s="179">
        <v>2017</v>
      </c>
      <c r="S152" s="184">
        <v>1</v>
      </c>
      <c r="AF152" s="256">
        <v>1347.99143495815</v>
      </c>
      <c r="AH152" s="116"/>
      <c r="AI152" s="252">
        <v>21334.900120872422</v>
      </c>
      <c r="AJ152" s="178"/>
      <c r="AL152" s="176">
        <v>2017</v>
      </c>
      <c r="AM152" s="184">
        <v>1</v>
      </c>
      <c r="AN152" s="149"/>
      <c r="AO152" s="149"/>
      <c r="AZ152" s="251">
        <v>11275.7882364533</v>
      </c>
      <c r="BC152" s="256">
        <v>5572.7655495019289</v>
      </c>
      <c r="BF152" s="190"/>
      <c r="BG152" s="116"/>
      <c r="BI152" s="151">
        <f t="shared" si="197"/>
        <v>0</v>
      </c>
      <c r="BJ152" s="257">
        <v>267279.98306442134</v>
      </c>
      <c r="BK152" s="185">
        <f t="shared" si="199"/>
        <v>0</v>
      </c>
      <c r="BL152" s="153"/>
      <c r="BM152" s="182">
        <v>0</v>
      </c>
      <c r="BO152" s="181"/>
      <c r="BP152" s="181"/>
      <c r="BQ152" s="261">
        <v>12813.221893770304</v>
      </c>
      <c r="BR152" s="262">
        <f t="shared" si="229"/>
        <v>257635.08377679146</v>
      </c>
    </row>
    <row r="153" spans="1:70" s="176" customFormat="1" ht="11.4" x14ac:dyDescent="0.2">
      <c r="A153" s="124">
        <f t="shared" si="227"/>
        <v>2017</v>
      </c>
      <c r="B153" s="121">
        <f t="shared" si="228"/>
        <v>2</v>
      </c>
      <c r="C153" s="110"/>
      <c r="D153" s="110"/>
      <c r="L153" s="251">
        <v>181.18386578457199</v>
      </c>
      <c r="N153" s="189"/>
      <c r="O153" s="253">
        <v>240908.506610771</v>
      </c>
      <c r="P153" s="178"/>
      <c r="R153" s="179">
        <v>2017</v>
      </c>
      <c r="S153" s="184">
        <v>2</v>
      </c>
      <c r="AF153" s="256">
        <v>1349.2791264203699</v>
      </c>
      <c r="AH153" s="116"/>
      <c r="AI153" s="252">
        <v>20673.748225421401</v>
      </c>
      <c r="AJ153" s="178"/>
      <c r="AL153" s="176">
        <v>2017</v>
      </c>
      <c r="AM153" s="184">
        <v>2</v>
      </c>
      <c r="AN153" s="149"/>
      <c r="AO153" s="149"/>
      <c r="AZ153" s="251">
        <v>11358.2338711435</v>
      </c>
      <c r="BC153" s="256">
        <v>5303.7074969247224</v>
      </c>
      <c r="BF153" s="190"/>
      <c r="BG153" s="116"/>
      <c r="BI153" s="151">
        <f t="shared" si="197"/>
        <v>0</v>
      </c>
      <c r="BJ153" s="257">
        <v>266885.96233311715</v>
      </c>
      <c r="BK153" s="185">
        <f t="shared" si="199"/>
        <v>0</v>
      </c>
      <c r="BL153" s="153"/>
      <c r="BM153" s="182">
        <v>0</v>
      </c>
      <c r="BO153" s="181"/>
      <c r="BP153" s="181"/>
      <c r="BQ153" s="261">
        <v>12896.696863348443</v>
      </c>
      <c r="BR153" s="262">
        <f t="shared" si="229"/>
        <v>256540.14715377401</v>
      </c>
    </row>
    <row r="154" spans="1:70" s="176" customFormat="1" ht="11.4" x14ac:dyDescent="0.2">
      <c r="A154" s="124">
        <f t="shared" si="227"/>
        <v>2017</v>
      </c>
      <c r="B154" s="121">
        <f t="shared" si="228"/>
        <v>3</v>
      </c>
      <c r="C154" s="110"/>
      <c r="D154" s="110"/>
      <c r="L154" s="251">
        <v>180.93028200641501</v>
      </c>
      <c r="N154" s="189"/>
      <c r="O154" s="253">
        <v>241435.146461253</v>
      </c>
      <c r="P154" s="178"/>
      <c r="R154" s="179">
        <v>2017</v>
      </c>
      <c r="S154" s="184">
        <v>3</v>
      </c>
      <c r="AF154" s="256">
        <v>1350.5362015809301</v>
      </c>
      <c r="AH154" s="116"/>
      <c r="AI154" s="252">
        <v>20870.071506466371</v>
      </c>
      <c r="AJ154" s="178"/>
      <c r="AL154" s="176">
        <v>2017</v>
      </c>
      <c r="AM154" s="184">
        <v>3</v>
      </c>
      <c r="AN154" s="149"/>
      <c r="AO154" s="149"/>
      <c r="AZ154" s="251">
        <v>11440.1880364316</v>
      </c>
      <c r="BC154" s="256">
        <v>5593.4006131002643</v>
      </c>
      <c r="BF154" s="190"/>
      <c r="BG154" s="116"/>
      <c r="BI154" s="151">
        <f t="shared" si="197"/>
        <v>0</v>
      </c>
      <c r="BJ154" s="257">
        <v>267898.61858081963</v>
      </c>
      <c r="BK154" s="185">
        <f t="shared" si="199"/>
        <v>0</v>
      </c>
      <c r="BL154" s="153"/>
      <c r="BM154" s="182">
        <v>0</v>
      </c>
      <c r="BO154" s="181"/>
      <c r="BP154" s="181"/>
      <c r="BQ154" s="261">
        <v>12979.654520018945</v>
      </c>
      <c r="BR154" s="262">
        <f t="shared" si="229"/>
        <v>255422.00158675088</v>
      </c>
    </row>
    <row r="155" spans="1:70" s="176" customFormat="1" ht="11.4" x14ac:dyDescent="0.2">
      <c r="A155" s="124">
        <f t="shared" si="227"/>
        <v>2017</v>
      </c>
      <c r="B155" s="121">
        <f t="shared" si="228"/>
        <v>4</v>
      </c>
      <c r="C155" s="110"/>
      <c r="D155" s="110"/>
      <c r="L155" s="251">
        <v>180.681382853287</v>
      </c>
      <c r="N155" s="189"/>
      <c r="O155" s="253">
        <v>241952.407016788</v>
      </c>
      <c r="P155" s="178"/>
      <c r="R155" s="179">
        <v>2017</v>
      </c>
      <c r="S155" s="184">
        <v>4</v>
      </c>
      <c r="AF155" s="256">
        <v>1351.76338837658</v>
      </c>
      <c r="AH155" s="116"/>
      <c r="AI155" s="252">
        <v>21185.620556080245</v>
      </c>
      <c r="AJ155" s="178"/>
      <c r="AL155" s="176">
        <v>2017</v>
      </c>
      <c r="AM155" s="184">
        <v>4</v>
      </c>
      <c r="AN155" s="149"/>
      <c r="AO155" s="149"/>
      <c r="AZ155" s="251">
        <v>11529.009258985099</v>
      </c>
      <c r="BC155" s="256">
        <v>5899.9329703288931</v>
      </c>
      <c r="BF155" s="190"/>
      <c r="BG155" s="116"/>
      <c r="BI155" s="151">
        <f t="shared" si="197"/>
        <v>0</v>
      </c>
      <c r="BJ155" s="257">
        <v>269037.96054319711</v>
      </c>
      <c r="BK155" s="185">
        <f t="shared" si="199"/>
        <v>0</v>
      </c>
      <c r="BL155" s="153"/>
      <c r="BM155" s="182">
        <v>0</v>
      </c>
      <c r="BO155" s="181"/>
      <c r="BP155" s="181"/>
      <c r="BQ155" s="261">
        <v>13069.454030214965</v>
      </c>
      <c r="BR155" s="262">
        <f t="shared" si="229"/>
        <v>254286.2194200854</v>
      </c>
    </row>
    <row r="156" spans="1:70" s="176" customFormat="1" ht="11.4" x14ac:dyDescent="0.2">
      <c r="A156" s="124">
        <f t="shared" si="227"/>
        <v>2017</v>
      </c>
      <c r="B156" s="121">
        <f t="shared" si="228"/>
        <v>5</v>
      </c>
      <c r="C156" s="110"/>
      <c r="D156" s="110"/>
      <c r="L156" s="251">
        <v>180.43708178293301</v>
      </c>
      <c r="N156" s="189"/>
      <c r="O156" s="253">
        <v>242460.45531975699</v>
      </c>
      <c r="P156" s="178"/>
      <c r="R156" s="179">
        <v>2017</v>
      </c>
      <c r="S156" s="184">
        <v>5</v>
      </c>
      <c r="AF156" s="256">
        <v>1352.96139743655</v>
      </c>
      <c r="AH156" s="116"/>
      <c r="AI156" s="252">
        <v>21754.347602305563</v>
      </c>
      <c r="AJ156" s="178"/>
      <c r="AL156" s="176">
        <v>2017</v>
      </c>
      <c r="AM156" s="184">
        <v>5</v>
      </c>
      <c r="AN156" s="149"/>
      <c r="AO156" s="149"/>
      <c r="AZ156" s="251">
        <v>11611.5901732004</v>
      </c>
      <c r="BC156" s="256">
        <v>6731.4695655214218</v>
      </c>
      <c r="BF156" s="190"/>
      <c r="BG156" s="116"/>
      <c r="BI156" s="151">
        <f t="shared" si="197"/>
        <v>0</v>
      </c>
      <c r="BJ156" s="257">
        <v>270946.27248758398</v>
      </c>
      <c r="BK156" s="185">
        <f t="shared" si="199"/>
        <v>0</v>
      </c>
      <c r="BL156" s="153"/>
      <c r="BM156" s="182">
        <v>0</v>
      </c>
      <c r="BO156" s="181"/>
      <c r="BP156" s="181"/>
      <c r="BQ156" s="261">
        <v>13152.988652419883</v>
      </c>
      <c r="BR156" s="262">
        <f t="shared" si="229"/>
        <v>253141.49182013492</v>
      </c>
    </row>
    <row r="157" spans="1:70" s="176" customFormat="1" ht="11.4" x14ac:dyDescent="0.2">
      <c r="A157" s="124">
        <f t="shared" si="227"/>
        <v>2017</v>
      </c>
      <c r="B157" s="121">
        <f t="shared" ref="B157:B172" si="230">B145</f>
        <v>6</v>
      </c>
      <c r="C157" s="110"/>
      <c r="D157" s="110"/>
      <c r="L157" s="251">
        <v>180.197293851853</v>
      </c>
      <c r="N157" s="189"/>
      <c r="O157" s="253">
        <v>242959.45543756499</v>
      </c>
      <c r="P157" s="178"/>
      <c r="R157" s="179">
        <v>2017</v>
      </c>
      <c r="S157" s="184">
        <v>6</v>
      </c>
      <c r="AF157" s="256">
        <v>1354.1309224940701</v>
      </c>
      <c r="AH157" s="116"/>
      <c r="AI157" s="252">
        <v>22187.368837259863</v>
      </c>
      <c r="AJ157" s="178"/>
      <c r="AL157" s="176">
        <v>2017</v>
      </c>
      <c r="AM157" s="184">
        <v>6</v>
      </c>
      <c r="AN157" s="149"/>
      <c r="AO157" s="149"/>
      <c r="AZ157" s="251">
        <v>11688.770479286801</v>
      </c>
      <c r="BC157" s="256">
        <v>7321.3037602606983</v>
      </c>
      <c r="BF157" s="190"/>
      <c r="BG157" s="116"/>
      <c r="BI157" s="151">
        <f t="shared" si="197"/>
        <v>0</v>
      </c>
      <c r="BJ157" s="257">
        <v>272468.12803508557</v>
      </c>
      <c r="BK157" s="185">
        <f t="shared" si="199"/>
        <v>0</v>
      </c>
      <c r="BL157" s="153"/>
      <c r="BM157" s="182">
        <v>0</v>
      </c>
      <c r="BO157" s="181"/>
      <c r="BP157" s="181"/>
      <c r="BQ157" s="261">
        <v>13231.098695632723</v>
      </c>
      <c r="BR157" s="262">
        <f t="shared" si="229"/>
        <v>251995.05692281801</v>
      </c>
    </row>
    <row r="158" spans="1:70" s="176" customFormat="1" ht="11.4" x14ac:dyDescent="0.2">
      <c r="A158" s="124">
        <f t="shared" si="227"/>
        <v>2017</v>
      </c>
      <c r="B158" s="121">
        <f t="shared" si="230"/>
        <v>7</v>
      </c>
      <c r="C158" s="110"/>
      <c r="D158" s="110"/>
      <c r="L158" s="251">
        <v>179.96193568576601</v>
      </c>
      <c r="N158" s="189"/>
      <c r="O158" s="253">
        <v>243449.568515627</v>
      </c>
      <c r="P158" s="178"/>
      <c r="R158" s="179">
        <v>2017</v>
      </c>
      <c r="S158" s="184">
        <v>7</v>
      </c>
      <c r="AF158" s="256">
        <v>1355.27264078809</v>
      </c>
      <c r="AH158" s="116"/>
      <c r="AI158" s="252">
        <v>22497.693134554942</v>
      </c>
      <c r="AJ158" s="178"/>
      <c r="AL158" s="176">
        <v>2017</v>
      </c>
      <c r="AM158" s="184">
        <v>7</v>
      </c>
      <c r="AN158" s="149"/>
      <c r="AO158" s="149"/>
      <c r="AZ158" s="251">
        <v>11756.789414454401</v>
      </c>
      <c r="BC158" s="256">
        <v>7863.5494534681666</v>
      </c>
      <c r="BF158" s="190"/>
      <c r="BG158" s="116"/>
      <c r="BI158" s="151">
        <f t="shared" si="197"/>
        <v>0</v>
      </c>
      <c r="BJ158" s="257">
        <v>273810.81110365014</v>
      </c>
      <c r="BK158" s="185">
        <f t="shared" si="199"/>
        <v>0</v>
      </c>
      <c r="BL158" s="153"/>
      <c r="BM158" s="182">
        <v>0</v>
      </c>
      <c r="BO158" s="181"/>
      <c r="BP158" s="181"/>
      <c r="BQ158" s="261">
        <v>13300.023990928257</v>
      </c>
      <c r="BR158" s="262">
        <f t="shared" si="229"/>
        <v>250857.52227717137</v>
      </c>
    </row>
    <row r="159" spans="1:70" s="176" customFormat="1" ht="11.4" x14ac:dyDescent="0.2">
      <c r="A159" s="124">
        <f t="shared" si="227"/>
        <v>2017</v>
      </c>
      <c r="B159" s="121">
        <f t="shared" si="230"/>
        <v>8</v>
      </c>
      <c r="C159" s="110"/>
      <c r="D159" s="110"/>
      <c r="L159" s="251">
        <v>179.73092545062099</v>
      </c>
      <c r="N159" s="189"/>
      <c r="O159" s="253">
        <v>243930.952829407</v>
      </c>
      <c r="P159" s="178"/>
      <c r="R159" s="179">
        <v>2017</v>
      </c>
      <c r="S159" s="184">
        <v>8</v>
      </c>
      <c r="AF159" s="256">
        <v>1356.3872134554499</v>
      </c>
      <c r="AH159" s="116"/>
      <c r="AI159" s="252">
        <v>22522.641510914847</v>
      </c>
      <c r="AJ159" s="178"/>
      <c r="AL159" s="176">
        <v>2017</v>
      </c>
      <c r="AM159" s="184">
        <v>8</v>
      </c>
      <c r="AN159" s="149"/>
      <c r="AO159" s="149"/>
      <c r="AZ159" s="251">
        <v>11828.8061322003</v>
      </c>
      <c r="BC159" s="256">
        <v>7965.1137876723942</v>
      </c>
      <c r="BF159" s="190"/>
      <c r="BG159" s="116"/>
      <c r="BI159" s="151">
        <f t="shared" si="197"/>
        <v>0</v>
      </c>
      <c r="BJ159" s="257">
        <v>274418.70812799426</v>
      </c>
      <c r="BK159" s="185">
        <f t="shared" si="199"/>
        <v>0</v>
      </c>
      <c r="BL159" s="153"/>
      <c r="BM159" s="182">
        <v>0</v>
      </c>
      <c r="BO159" s="181"/>
      <c r="BP159" s="181"/>
      <c r="BQ159" s="261">
        <v>13372.924271106371</v>
      </c>
      <c r="BR159" s="262">
        <f t="shared" si="229"/>
        <v>249739.23131956498</v>
      </c>
    </row>
    <row r="160" spans="1:70" s="176" customFormat="1" ht="11.4" x14ac:dyDescent="0.2">
      <c r="A160" s="124">
        <f t="shared" si="227"/>
        <v>2017</v>
      </c>
      <c r="B160" s="121">
        <f t="shared" si="230"/>
        <v>9</v>
      </c>
      <c r="C160" s="110"/>
      <c r="D160" s="110"/>
      <c r="L160" s="251">
        <v>179.50418282414299</v>
      </c>
      <c r="N160" s="189"/>
      <c r="O160" s="253">
        <v>244403.76383553399</v>
      </c>
      <c r="P160" s="178"/>
      <c r="R160" s="179">
        <v>2017</v>
      </c>
      <c r="S160" s="184">
        <v>9</v>
      </c>
      <c r="AF160" s="256">
        <v>1357.47528591371</v>
      </c>
      <c r="AH160" s="116"/>
      <c r="AI160" s="252">
        <v>22160.698108608773</v>
      </c>
      <c r="AJ160" s="178"/>
      <c r="AL160" s="176">
        <v>2017</v>
      </c>
      <c r="AM160" s="184">
        <v>9</v>
      </c>
      <c r="AN160" s="149"/>
      <c r="AO160" s="149"/>
      <c r="AZ160" s="251">
        <v>11897.287743687901</v>
      </c>
      <c r="BC160" s="256">
        <v>7746.2421664978629</v>
      </c>
      <c r="BF160" s="190"/>
      <c r="BG160" s="116"/>
      <c r="BI160" s="151">
        <f t="shared" si="197"/>
        <v>0</v>
      </c>
      <c r="BJ160" s="257">
        <v>274310.70411064063</v>
      </c>
      <c r="BK160" s="185">
        <f t="shared" si="199"/>
        <v>0</v>
      </c>
      <c r="BL160" s="153"/>
      <c r="BM160" s="182">
        <v>0</v>
      </c>
      <c r="BO160" s="181"/>
      <c r="BP160" s="181"/>
      <c r="BQ160" s="261">
        <v>13442.267212425753</v>
      </c>
      <c r="BR160" s="262">
        <f t="shared" si="229"/>
        <v>248659.33857130865</v>
      </c>
    </row>
    <row r="161" spans="1:70" s="176" customFormat="1" ht="11.4" x14ac:dyDescent="0.2">
      <c r="A161" s="124">
        <f t="shared" si="227"/>
        <v>2017</v>
      </c>
      <c r="B161" s="121">
        <f t="shared" si="230"/>
        <v>10</v>
      </c>
      <c r="C161" s="110"/>
      <c r="D161" s="110"/>
      <c r="L161" s="251">
        <v>179.281628967903</v>
      </c>
      <c r="N161" s="189"/>
      <c r="O161" s="253">
        <v>244868.15422199701</v>
      </c>
      <c r="P161" s="178"/>
      <c r="R161" s="179">
        <v>2017</v>
      </c>
      <c r="S161" s="184">
        <v>10</v>
      </c>
      <c r="AF161" s="256">
        <v>1358.5374882349099</v>
      </c>
      <c r="AH161" s="116"/>
      <c r="AI161" s="252">
        <v>21612.177273716698</v>
      </c>
      <c r="AJ161" s="178"/>
      <c r="AL161" s="176">
        <v>2017</v>
      </c>
      <c r="AM161" s="184">
        <v>10</v>
      </c>
      <c r="AN161" s="149"/>
      <c r="AO161" s="149"/>
      <c r="AZ161" s="251">
        <v>11959.253745002999</v>
      </c>
      <c r="BC161" s="256">
        <v>7105.9328211849379</v>
      </c>
      <c r="BF161" s="190"/>
      <c r="BG161" s="116"/>
      <c r="BI161" s="151">
        <f t="shared" si="197"/>
        <v>0</v>
      </c>
      <c r="BJ161" s="257">
        <v>273586.26431689865</v>
      </c>
      <c r="BK161" s="185">
        <f t="shared" si="199"/>
        <v>0</v>
      </c>
      <c r="BL161" s="153"/>
      <c r="BM161" s="182">
        <v>0</v>
      </c>
      <c r="BO161" s="181"/>
      <c r="BP161" s="181"/>
      <c r="BQ161" s="261">
        <v>13505.072862205812</v>
      </c>
      <c r="BR161" s="262">
        <f t="shared" si="229"/>
        <v>247639.30169055282</v>
      </c>
    </row>
    <row r="162" spans="1:70" s="176" customFormat="1" ht="11.4" x14ac:dyDescent="0.2">
      <c r="A162" s="124">
        <f t="shared" si="227"/>
        <v>2017</v>
      </c>
      <c r="B162" s="121">
        <f t="shared" si="230"/>
        <v>11</v>
      </c>
      <c r="C162" s="110"/>
      <c r="D162" s="110"/>
      <c r="L162" s="251">
        <v>179.06318649990899</v>
      </c>
      <c r="N162" s="189"/>
      <c r="O162" s="253">
        <v>245324.27395746301</v>
      </c>
      <c r="P162" s="178"/>
      <c r="R162" s="179">
        <v>2017</v>
      </c>
      <c r="S162" s="184">
        <v>11</v>
      </c>
      <c r="AF162" s="256">
        <v>1359.57443551046</v>
      </c>
      <c r="AH162" s="116"/>
      <c r="AI162" s="252">
        <v>20770.33400997315</v>
      </c>
      <c r="AJ162" s="178"/>
      <c r="AL162" s="176">
        <v>2017</v>
      </c>
      <c r="AM162" s="184">
        <v>11</v>
      </c>
      <c r="AN162" s="149"/>
      <c r="AO162" s="149"/>
      <c r="AZ162" s="251">
        <v>12015.392368684999</v>
      </c>
      <c r="BC162" s="256">
        <v>6221.9767908333206</v>
      </c>
      <c r="BF162" s="190"/>
      <c r="BG162" s="116"/>
      <c r="BI162" s="151">
        <f t="shared" si="197"/>
        <v>0</v>
      </c>
      <c r="BJ162" s="257">
        <v>272316.58475826948</v>
      </c>
      <c r="BK162" s="185">
        <f t="shared" si="199"/>
        <v>0</v>
      </c>
      <c r="BL162" s="153"/>
      <c r="BM162" s="182">
        <v>0</v>
      </c>
      <c r="BO162" s="181"/>
      <c r="BP162" s="181"/>
      <c r="BQ162" s="261">
        <v>13562.029990695368</v>
      </c>
      <c r="BR162" s="262">
        <f t="shared" si="229"/>
        <v>246682.93592459708</v>
      </c>
    </row>
    <row r="163" spans="1:70" s="176" customFormat="1" ht="11.4" x14ac:dyDescent="0.2">
      <c r="A163" s="124">
        <f t="shared" si="227"/>
        <v>2017</v>
      </c>
      <c r="B163" s="121">
        <f t="shared" si="230"/>
        <v>12</v>
      </c>
      <c r="C163" s="110"/>
      <c r="D163" s="110"/>
      <c r="L163" s="251">
        <v>178.84877946770001</v>
      </c>
      <c r="N163" s="189"/>
      <c r="O163" s="253">
        <v>245772.270339701</v>
      </c>
      <c r="P163" s="178"/>
      <c r="R163" s="179">
        <v>2017</v>
      </c>
      <c r="S163" s="184">
        <v>12</v>
      </c>
      <c r="AF163" s="256">
        <v>1360.58672820723</v>
      </c>
      <c r="AH163" s="116"/>
      <c r="AI163" s="252">
        <v>20527.504639976174</v>
      </c>
      <c r="AJ163" s="178"/>
      <c r="AL163" s="176">
        <v>2017</v>
      </c>
      <c r="AM163" s="184">
        <v>12</v>
      </c>
      <c r="AN163" s="149"/>
      <c r="AO163" s="149"/>
      <c r="AZ163" s="251">
        <v>12070.762575442201</v>
      </c>
      <c r="BC163" s="256">
        <v>6088.770213391871</v>
      </c>
      <c r="BF163" s="190"/>
      <c r="BG163" s="116"/>
      <c r="BI163" s="151">
        <f t="shared" si="197"/>
        <v>0</v>
      </c>
      <c r="BJ163" s="257">
        <v>272388.54519306903</v>
      </c>
      <c r="BK163" s="185">
        <f t="shared" si="199"/>
        <v>0</v>
      </c>
      <c r="BL163" s="153"/>
      <c r="BM163" s="182">
        <v>0</v>
      </c>
      <c r="BO163" s="181"/>
      <c r="BP163" s="181"/>
      <c r="BQ163" s="261">
        <v>13618.198083117131</v>
      </c>
      <c r="BR163" s="262">
        <f t="shared" si="229"/>
        <v>245773.81459005683</v>
      </c>
    </row>
    <row r="164" spans="1:70" s="176" customFormat="1" ht="11.4" x14ac:dyDescent="0.2">
      <c r="A164" s="124">
        <f t="shared" si="227"/>
        <v>2018</v>
      </c>
      <c r="B164" s="121">
        <f t="shared" si="230"/>
        <v>1</v>
      </c>
      <c r="C164" s="110"/>
      <c r="D164" s="110"/>
      <c r="L164" s="251">
        <v>178.638333321934</v>
      </c>
      <c r="N164" s="189"/>
      <c r="O164" s="253">
        <v>246212.288043151</v>
      </c>
      <c r="P164" s="178"/>
      <c r="R164" s="179">
        <v>2018</v>
      </c>
      <c r="S164" s="184">
        <v>1</v>
      </c>
      <c r="AF164" s="256">
        <v>1361.5749525153501</v>
      </c>
      <c r="AH164" s="116"/>
      <c r="AI164" s="252">
        <v>21104.260149047746</v>
      </c>
      <c r="AJ164" s="178"/>
      <c r="AL164" s="176">
        <v>2018</v>
      </c>
      <c r="AM164" s="184">
        <v>1</v>
      </c>
      <c r="AN164" s="149"/>
      <c r="AO164" s="149"/>
      <c r="AZ164" s="251">
        <v>12128.7355878789</v>
      </c>
      <c r="BC164" s="256">
        <v>6045.7175916386577</v>
      </c>
      <c r="BF164" s="190"/>
      <c r="BG164" s="116"/>
      <c r="BI164" s="151">
        <f t="shared" si="197"/>
        <v>0</v>
      </c>
      <c r="BJ164" s="257">
        <v>273362.26578383741</v>
      </c>
      <c r="BK164" s="185">
        <f t="shared" si="199"/>
        <v>0</v>
      </c>
      <c r="BL164" s="153"/>
      <c r="BM164" s="182">
        <v>0</v>
      </c>
      <c r="BO164" s="181"/>
      <c r="BP164" s="181"/>
      <c r="BQ164" s="261">
        <v>13676.948873716185</v>
      </c>
      <c r="BR164" s="262">
        <f t="shared" si="229"/>
        <v>244902.1771154376</v>
      </c>
    </row>
    <row r="165" spans="1:70" s="176" customFormat="1" ht="11.4" x14ac:dyDescent="0.2">
      <c r="A165" s="124">
        <f t="shared" si="227"/>
        <v>2018</v>
      </c>
      <c r="B165" s="121">
        <f t="shared" si="230"/>
        <v>2</v>
      </c>
      <c r="C165" s="110"/>
      <c r="D165" s="110"/>
      <c r="L165" s="251">
        <v>178.43177489047201</v>
      </c>
      <c r="N165" s="189"/>
      <c r="O165" s="253">
        <v>246644.46916564601</v>
      </c>
      <c r="P165" s="178"/>
      <c r="R165" s="179">
        <v>2018</v>
      </c>
      <c r="S165" s="184">
        <v>2</v>
      </c>
      <c r="AF165" s="256">
        <v>1362.5396806876399</v>
      </c>
      <c r="AH165" s="116"/>
      <c r="AI165" s="252">
        <v>20432.556896901653</v>
      </c>
      <c r="AJ165" s="178"/>
      <c r="AL165" s="176">
        <v>2018</v>
      </c>
      <c r="AM165" s="184">
        <v>2</v>
      </c>
      <c r="AN165" s="149"/>
      <c r="AO165" s="149"/>
      <c r="AZ165" s="251">
        <v>12184.543509102399</v>
      </c>
      <c r="BC165" s="256">
        <v>5800.767226183556</v>
      </c>
      <c r="BF165" s="190"/>
      <c r="BG165" s="116"/>
      <c r="BI165" s="151">
        <f t="shared" si="197"/>
        <v>0</v>
      </c>
      <c r="BJ165" s="257">
        <v>272877.79328873119</v>
      </c>
      <c r="BK165" s="185">
        <f t="shared" si="199"/>
        <v>0</v>
      </c>
      <c r="BL165" s="153"/>
      <c r="BM165" s="182">
        <v>0</v>
      </c>
      <c r="BO165" s="181"/>
      <c r="BP165" s="181"/>
      <c r="BQ165" s="261">
        <v>13733.514964680511</v>
      </c>
      <c r="BR165" s="262">
        <f t="shared" si="229"/>
        <v>244074.03253784269</v>
      </c>
    </row>
    <row r="166" spans="1:70" s="176" customFormat="1" ht="11.4" x14ac:dyDescent="0.2">
      <c r="A166" s="124">
        <f t="shared" si="227"/>
        <v>2018</v>
      </c>
      <c r="B166" s="121">
        <f t="shared" si="230"/>
        <v>3</v>
      </c>
      <c r="C166" s="110"/>
      <c r="D166" s="110"/>
      <c r="L166" s="251">
        <v>178.22903235293199</v>
      </c>
      <c r="N166" s="189"/>
      <c r="O166" s="253">
        <v>247068.95327430201</v>
      </c>
      <c r="P166" s="178"/>
      <c r="R166" s="179">
        <v>2018</v>
      </c>
      <c r="S166" s="184">
        <v>3</v>
      </c>
      <c r="AF166" s="256">
        <v>1363.48147137093</v>
      </c>
      <c r="AH166" s="116"/>
      <c r="AI166" s="252">
        <v>20627.009165994201</v>
      </c>
      <c r="AJ166" s="178"/>
      <c r="AL166" s="176">
        <v>2018</v>
      </c>
      <c r="AM166" s="184">
        <v>3</v>
      </c>
      <c r="AN166" s="149"/>
      <c r="AO166" s="149"/>
      <c r="AZ166" s="251">
        <v>12227.319951359301</v>
      </c>
      <c r="BC166" s="256">
        <v>6040.77589943154</v>
      </c>
      <c r="BF166" s="190"/>
      <c r="BG166" s="116"/>
      <c r="BI166" s="151">
        <f t="shared" si="197"/>
        <v>0</v>
      </c>
      <c r="BJ166" s="257">
        <v>273736.73833972774</v>
      </c>
      <c r="BK166" s="185">
        <f t="shared" si="199"/>
        <v>0</v>
      </c>
      <c r="BL166" s="153"/>
      <c r="BM166" s="182">
        <v>0</v>
      </c>
      <c r="BO166" s="181"/>
      <c r="BP166" s="181"/>
      <c r="BQ166" s="261">
        <v>13777.030455083162</v>
      </c>
      <c r="BR166" s="262">
        <f t="shared" si="229"/>
        <v>243302.47576570875</v>
      </c>
    </row>
    <row r="167" spans="1:70" s="176" customFormat="1" ht="11.4" x14ac:dyDescent="0.2">
      <c r="A167" s="124">
        <f t="shared" si="227"/>
        <v>2018</v>
      </c>
      <c r="B167" s="121">
        <f t="shared" si="230"/>
        <v>4</v>
      </c>
      <c r="C167" s="110"/>
      <c r="D167" s="110"/>
      <c r="L167" s="251">
        <v>178.03003521571901</v>
      </c>
      <c r="N167" s="189"/>
      <c r="O167" s="253">
        <v>247485.877450584</v>
      </c>
      <c r="P167" s="178"/>
      <c r="R167" s="179">
        <v>2018</v>
      </c>
      <c r="S167" s="184">
        <v>4</v>
      </c>
      <c r="AF167" s="256">
        <v>1364.4008699296301</v>
      </c>
      <c r="AH167" s="116"/>
      <c r="AI167" s="252">
        <v>20941.841238429173</v>
      </c>
      <c r="AJ167" s="178"/>
      <c r="AL167" s="176">
        <v>2018</v>
      </c>
      <c r="AM167" s="184">
        <v>4</v>
      </c>
      <c r="AN167" s="149"/>
      <c r="AO167" s="149"/>
      <c r="AZ167" s="251">
        <v>12266.560959567199</v>
      </c>
      <c r="BC167" s="256">
        <v>6309.1554422072186</v>
      </c>
      <c r="BF167" s="190"/>
      <c r="BG167" s="116"/>
      <c r="BI167" s="151">
        <f t="shared" si="197"/>
        <v>0</v>
      </c>
      <c r="BJ167" s="257">
        <v>274736.87413122039</v>
      </c>
      <c r="BK167" s="185">
        <f t="shared" si="199"/>
        <v>0</v>
      </c>
      <c r="BL167" s="153"/>
      <c r="BM167" s="182">
        <v>0</v>
      </c>
      <c r="BO167" s="181"/>
      <c r="BP167" s="181"/>
      <c r="BQ167" s="261">
        <v>13816.991864712549</v>
      </c>
      <c r="BR167" s="262">
        <f t="shared" si="229"/>
        <v>242602.73176403885</v>
      </c>
    </row>
    <row r="168" spans="1:70" s="176" customFormat="1" ht="11.4" x14ac:dyDescent="0.2">
      <c r="A168" s="124">
        <f t="shared" si="227"/>
        <v>2018</v>
      </c>
      <c r="B168" s="121">
        <f t="shared" si="230"/>
        <v>5</v>
      </c>
      <c r="C168" s="110"/>
      <c r="D168" s="110"/>
      <c r="L168" s="251">
        <v>177.834714287514</v>
      </c>
      <c r="N168" s="189"/>
      <c r="O168" s="253">
        <v>247895.37633457899</v>
      </c>
      <c r="P168" s="178"/>
      <c r="R168" s="179">
        <v>2018</v>
      </c>
      <c r="S168" s="184">
        <v>5</v>
      </c>
      <c r="AF168" s="256">
        <v>1365.2984087615</v>
      </c>
      <c r="AH168" s="116"/>
      <c r="AI168" s="252">
        <v>21512.144155707381</v>
      </c>
      <c r="AJ168" s="178"/>
      <c r="AL168" s="176">
        <v>2018</v>
      </c>
      <c r="AM168" s="184">
        <v>5</v>
      </c>
      <c r="AN168" s="149"/>
      <c r="AO168" s="149"/>
      <c r="AZ168" s="251">
        <v>12297.475276415</v>
      </c>
      <c r="BC168" s="256">
        <v>7058.3475640379256</v>
      </c>
      <c r="BF168" s="190"/>
      <c r="BG168" s="116"/>
      <c r="BI168" s="151">
        <f t="shared" si="197"/>
        <v>0</v>
      </c>
      <c r="BJ168" s="257">
        <v>276465.8680543243</v>
      </c>
      <c r="BK168" s="185">
        <f t="shared" si="199"/>
        <v>0</v>
      </c>
      <c r="BL168" s="153"/>
      <c r="BM168" s="182">
        <v>0</v>
      </c>
      <c r="BO168" s="181"/>
      <c r="BP168" s="181"/>
      <c r="BQ168" s="261">
        <v>13848.608399464014</v>
      </c>
      <c r="BR168" s="262">
        <f t="shared" si="229"/>
        <v>241973.30433458477</v>
      </c>
    </row>
    <row r="169" spans="1:70" s="176" customFormat="1" ht="11.4" x14ac:dyDescent="0.2">
      <c r="A169" s="124">
        <f t="shared" si="227"/>
        <v>2018</v>
      </c>
      <c r="B169" s="121">
        <f t="shared" si="230"/>
        <v>6</v>
      </c>
      <c r="C169" s="110"/>
      <c r="D169" s="110"/>
      <c r="L169" s="251">
        <v>177.64300165521499</v>
      </c>
      <c r="N169" s="189"/>
      <c r="O169" s="253">
        <v>248297.58216847701</v>
      </c>
      <c r="P169" s="178"/>
      <c r="R169" s="179">
        <v>2018</v>
      </c>
      <c r="S169" s="184">
        <v>6</v>
      </c>
      <c r="AF169" s="256">
        <v>1366.1746076059301</v>
      </c>
      <c r="AH169" s="116"/>
      <c r="AI169" s="252">
        <v>21945.406730856739</v>
      </c>
      <c r="AJ169" s="178"/>
      <c r="AL169" s="176">
        <v>2018</v>
      </c>
      <c r="AM169" s="184">
        <v>6</v>
      </c>
      <c r="AN169" s="149"/>
      <c r="AO169" s="149"/>
      <c r="AZ169" s="251">
        <v>12325.471785792201</v>
      </c>
      <c r="BC169" s="256">
        <v>7606.6379041482387</v>
      </c>
      <c r="BF169" s="190"/>
      <c r="BG169" s="116"/>
      <c r="BI169" s="151">
        <f t="shared" si="197"/>
        <v>0</v>
      </c>
      <c r="BJ169" s="257">
        <v>277849.62680348201</v>
      </c>
      <c r="BK169" s="185">
        <f t="shared" si="199"/>
        <v>0</v>
      </c>
      <c r="BL169" s="153"/>
      <c r="BM169" s="182">
        <v>0</v>
      </c>
      <c r="BO169" s="181"/>
      <c r="BP169" s="181"/>
      <c r="BQ169" s="261">
        <v>13877.289395053345</v>
      </c>
      <c r="BR169" s="262">
        <f t="shared" si="229"/>
        <v>241412.04702269763</v>
      </c>
    </row>
    <row r="170" spans="1:70" s="176" customFormat="1" ht="11.4" x14ac:dyDescent="0.2">
      <c r="A170" s="124">
        <f t="shared" si="227"/>
        <v>2018</v>
      </c>
      <c r="B170" s="121">
        <f t="shared" si="230"/>
        <v>7</v>
      </c>
      <c r="C170" s="110"/>
      <c r="D170" s="110"/>
      <c r="L170" s="251">
        <v>177.45483066032699</v>
      </c>
      <c r="N170" s="189"/>
      <c r="O170" s="253">
        <v>248692.62483927299</v>
      </c>
      <c r="P170" s="178"/>
      <c r="R170" s="179">
        <v>2018</v>
      </c>
      <c r="S170" s="184">
        <v>7</v>
      </c>
      <c r="AF170" s="256">
        <v>1367.0299738449501</v>
      </c>
      <c r="AH170" s="116"/>
      <c r="AI170" s="252">
        <v>22254.845898070784</v>
      </c>
      <c r="AJ170" s="178"/>
      <c r="AL170" s="176">
        <v>2018</v>
      </c>
      <c r="AM170" s="184">
        <v>7</v>
      </c>
      <c r="AN170" s="149"/>
      <c r="AO170" s="149"/>
      <c r="AZ170" s="251">
        <v>12344.7310663318</v>
      </c>
      <c r="BC170" s="256">
        <v>8081.8224621095542</v>
      </c>
      <c r="BF170" s="190"/>
      <c r="BG170" s="116"/>
      <c r="BI170" s="151">
        <f t="shared" si="197"/>
        <v>0</v>
      </c>
      <c r="BJ170" s="257">
        <v>279029.29319945333</v>
      </c>
      <c r="BK170" s="185">
        <f t="shared" si="199"/>
        <v>0</v>
      </c>
      <c r="BL170" s="153"/>
      <c r="BM170" s="182">
        <v>0</v>
      </c>
      <c r="BO170" s="181"/>
      <c r="BP170" s="181"/>
      <c r="BQ170" s="261">
        <v>13897.215870837077</v>
      </c>
      <c r="BR170" s="262">
        <f t="shared" si="229"/>
        <v>240915.19405907652</v>
      </c>
    </row>
    <row r="171" spans="1:70" s="176" customFormat="1" ht="11.4" x14ac:dyDescent="0.2">
      <c r="A171" s="124">
        <f t="shared" si="227"/>
        <v>2018</v>
      </c>
      <c r="B171" s="121">
        <f t="shared" si="230"/>
        <v>8</v>
      </c>
      <c r="C171" s="110"/>
      <c r="D171" s="110"/>
      <c r="L171" s="251">
        <v>177.27013587578099</v>
      </c>
      <c r="N171" s="189"/>
      <c r="O171" s="253">
        <v>249080.63192071399</v>
      </c>
      <c r="P171" s="178"/>
      <c r="R171" s="179">
        <v>2018</v>
      </c>
      <c r="S171" s="184">
        <v>8</v>
      </c>
      <c r="AF171" s="256">
        <v>1367.86500279699</v>
      </c>
      <c r="AH171" s="116"/>
      <c r="AI171" s="252">
        <v>22276.488202226315</v>
      </c>
      <c r="AJ171" s="178"/>
      <c r="AL171" s="176">
        <v>2018</v>
      </c>
      <c r="AM171" s="184">
        <v>8</v>
      </c>
      <c r="AN171" s="149"/>
      <c r="AO171" s="149"/>
      <c r="AZ171" s="251">
        <v>12360.4901707309</v>
      </c>
      <c r="BC171" s="256">
        <v>8161.1935997910159</v>
      </c>
      <c r="BF171" s="190"/>
      <c r="BG171" s="116"/>
      <c r="BI171" s="151">
        <f t="shared" si="197"/>
        <v>0</v>
      </c>
      <c r="BJ171" s="257">
        <v>279518.31372273131</v>
      </c>
      <c r="BK171" s="185">
        <f t="shared" si="199"/>
        <v>0</v>
      </c>
      <c r="BL171" s="153"/>
      <c r="BM171" s="182">
        <v>0</v>
      </c>
      <c r="BO171" s="181"/>
      <c r="BP171" s="181"/>
      <c r="BQ171" s="261">
        <v>13913.625309403671</v>
      </c>
      <c r="BR171" s="262">
        <f t="shared" si="229"/>
        <v>240495.75922229799</v>
      </c>
    </row>
    <row r="172" spans="1:70" s="176" customFormat="1" ht="11.4" x14ac:dyDescent="0.2">
      <c r="A172" s="124">
        <f t="shared" si="227"/>
        <v>2018</v>
      </c>
      <c r="B172" s="121">
        <f t="shared" si="230"/>
        <v>9</v>
      </c>
      <c r="C172" s="110"/>
      <c r="D172" s="110"/>
      <c r="L172" s="251">
        <v>177.08885308318699</v>
      </c>
      <c r="N172" s="189"/>
      <c r="O172" s="253">
        <v>249461.72871449901</v>
      </c>
      <c r="P172" s="178"/>
      <c r="R172" s="179">
        <v>2018</v>
      </c>
      <c r="S172" s="184">
        <v>9</v>
      </c>
      <c r="AF172" s="256">
        <v>1368.6801780037599</v>
      </c>
      <c r="AH172" s="116"/>
      <c r="AI172" s="252">
        <v>21908.15926594023</v>
      </c>
      <c r="AJ172" s="178"/>
      <c r="AL172" s="176">
        <v>2018</v>
      </c>
      <c r="AM172" s="184">
        <v>9</v>
      </c>
      <c r="AN172" s="149"/>
      <c r="AO172" s="149"/>
      <c r="AZ172" s="251">
        <v>12371.830130435699</v>
      </c>
      <c r="BC172" s="256">
        <v>7904.9856246392083</v>
      </c>
      <c r="BF172" s="190"/>
      <c r="BG172" s="116"/>
      <c r="BI172" s="151">
        <f t="shared" si="197"/>
        <v>0</v>
      </c>
      <c r="BJ172" s="257">
        <v>279274.87360507844</v>
      </c>
      <c r="BK172" s="185">
        <f t="shared" si="199"/>
        <v>0</v>
      </c>
      <c r="BL172" s="153"/>
      <c r="BM172" s="182">
        <v>0</v>
      </c>
      <c r="BO172" s="181"/>
      <c r="BP172" s="181"/>
      <c r="BQ172" s="261">
        <v>13925.599161522647</v>
      </c>
      <c r="BR172" s="262">
        <f t="shared" si="229"/>
        <v>240152.62558086222</v>
      </c>
    </row>
    <row r="173" spans="1:70" s="176" customFormat="1" ht="11.4" x14ac:dyDescent="0.2">
      <c r="A173" s="124">
        <f t="shared" si="227"/>
        <v>2018</v>
      </c>
      <c r="B173" s="121">
        <f t="shared" ref="B173:B188" si="231">B161</f>
        <v>10</v>
      </c>
      <c r="C173" s="110"/>
      <c r="D173" s="110"/>
      <c r="L173" s="251">
        <v>176.91091925050401</v>
      </c>
      <c r="N173" s="189"/>
      <c r="O173" s="253">
        <v>249836.038290742</v>
      </c>
      <c r="P173" s="178"/>
      <c r="R173" s="179">
        <v>2018</v>
      </c>
      <c r="S173" s="184">
        <v>10</v>
      </c>
      <c r="AF173" s="256">
        <v>1369.4759715102</v>
      </c>
      <c r="AH173" s="116"/>
      <c r="AI173" s="252">
        <v>21352.018315625592</v>
      </c>
      <c r="AJ173" s="178"/>
      <c r="AL173" s="176">
        <v>2018</v>
      </c>
      <c r="AM173" s="184">
        <v>10</v>
      </c>
      <c r="AN173" s="149"/>
      <c r="AO173" s="149"/>
      <c r="AZ173" s="251">
        <v>12381.657168274</v>
      </c>
      <c r="BC173" s="256">
        <v>7266.7136615639993</v>
      </c>
      <c r="BF173" s="190"/>
      <c r="BG173" s="116"/>
      <c r="BI173" s="151">
        <f t="shared" si="197"/>
        <v>0</v>
      </c>
      <c r="BJ173" s="257">
        <v>278454.77026793157</v>
      </c>
      <c r="BK173" s="185">
        <f t="shared" si="199"/>
        <v>0</v>
      </c>
      <c r="BL173" s="153"/>
      <c r="BM173" s="182">
        <v>0</v>
      </c>
      <c r="BO173" s="181"/>
      <c r="BP173" s="181"/>
      <c r="BQ173" s="261">
        <v>13936.044059034704</v>
      </c>
      <c r="BR173" s="262">
        <f t="shared" si="229"/>
        <v>239880.39493637992</v>
      </c>
    </row>
    <row r="174" spans="1:70" s="176" customFormat="1" ht="11.4" x14ac:dyDescent="0.2">
      <c r="A174" s="124">
        <f t="shared" si="227"/>
        <v>2018</v>
      </c>
      <c r="B174" s="121">
        <f t="shared" si="231"/>
        <v>11</v>
      </c>
      <c r="C174" s="110"/>
      <c r="D174" s="110"/>
      <c r="L174" s="251">
        <v>176.73627251012701</v>
      </c>
      <c r="N174" s="189"/>
      <c r="O174" s="253">
        <v>250203.68152771401</v>
      </c>
      <c r="P174" s="178"/>
      <c r="R174" s="179">
        <v>2018</v>
      </c>
      <c r="S174" s="184">
        <v>11</v>
      </c>
      <c r="AF174" s="256">
        <v>1370.2528441378799</v>
      </c>
      <c r="AH174" s="116"/>
      <c r="AI174" s="252">
        <v>20500.583528127689</v>
      </c>
      <c r="AJ174" s="178"/>
      <c r="AL174" s="176">
        <v>2018</v>
      </c>
      <c r="AM174" s="184">
        <v>11</v>
      </c>
      <c r="AN174" s="149"/>
      <c r="AO174" s="149"/>
      <c r="AZ174" s="251">
        <v>12395.014389718001</v>
      </c>
      <c r="BC174" s="256">
        <v>6379.0092073435962</v>
      </c>
      <c r="BF174" s="190"/>
      <c r="BG174" s="116"/>
      <c r="BI174" s="151">
        <f t="shared" si="197"/>
        <v>0</v>
      </c>
      <c r="BJ174" s="257">
        <v>277083.27426318527</v>
      </c>
      <c r="BK174" s="185">
        <f t="shared" si="199"/>
        <v>0</v>
      </c>
      <c r="BL174" s="153"/>
      <c r="BM174" s="182">
        <v>0</v>
      </c>
      <c r="BO174" s="181"/>
      <c r="BP174" s="181"/>
      <c r="BQ174" s="261">
        <v>13950.003506366007</v>
      </c>
      <c r="BR174" s="262">
        <f t="shared" si="229"/>
        <v>239664.2912135006</v>
      </c>
    </row>
    <row r="175" spans="1:70" s="176" customFormat="1" ht="11.4" x14ac:dyDescent="0.2">
      <c r="A175" s="124">
        <f t="shared" si="227"/>
        <v>2018</v>
      </c>
      <c r="B175" s="121">
        <f t="shared" si="231"/>
        <v>12</v>
      </c>
      <c r="C175" s="110"/>
      <c r="D175" s="110"/>
      <c r="L175" s="251">
        <v>176.56485213737099</v>
      </c>
      <c r="N175" s="189"/>
      <c r="O175" s="253">
        <v>250564.777150882</v>
      </c>
      <c r="P175" s="178"/>
      <c r="R175" s="179">
        <v>2018</v>
      </c>
      <c r="S175" s="184">
        <v>12</v>
      </c>
      <c r="AF175" s="256">
        <v>1371.0112457517901</v>
      </c>
      <c r="AH175" s="116"/>
      <c r="AI175" s="252">
        <v>20253.18603049792</v>
      </c>
      <c r="AJ175" s="178"/>
      <c r="AL175" s="176">
        <v>2018</v>
      </c>
      <c r="AM175" s="184">
        <v>12</v>
      </c>
      <c r="AN175" s="149"/>
      <c r="AO175" s="149"/>
      <c r="AZ175" s="251">
        <v>12409.0537671517</v>
      </c>
      <c r="BC175" s="256">
        <v>6237.1589430482491</v>
      </c>
      <c r="BF175" s="190"/>
      <c r="BG175" s="116"/>
      <c r="BI175" s="151">
        <f t="shared" si="197"/>
        <v>0</v>
      </c>
      <c r="BJ175" s="257">
        <v>277055.12212442816</v>
      </c>
      <c r="BK175" s="185">
        <f t="shared" si="199"/>
        <v>0</v>
      </c>
      <c r="BL175" s="153"/>
      <c r="BM175" s="182">
        <v>0</v>
      </c>
      <c r="BO175" s="181"/>
      <c r="BP175" s="181"/>
      <c r="BQ175" s="261">
        <v>13964.629865040861</v>
      </c>
      <c r="BR175" s="262">
        <f t="shared" si="229"/>
        <v>239501.78032912605</v>
      </c>
    </row>
    <row r="176" spans="1:70" s="176" customFormat="1" ht="11.4" x14ac:dyDescent="0.2">
      <c r="A176" s="124">
        <f t="shared" si="227"/>
        <v>2019</v>
      </c>
      <c r="B176" s="121">
        <f t="shared" si="231"/>
        <v>1</v>
      </c>
      <c r="C176" s="110"/>
      <c r="D176" s="110"/>
      <c r="L176" s="251">
        <v>176.39659852935901</v>
      </c>
      <c r="N176" s="189"/>
      <c r="O176" s="253">
        <v>250919.44177125001</v>
      </c>
      <c r="P176" s="178"/>
      <c r="R176" s="179">
        <v>2019</v>
      </c>
      <c r="S176" s="184">
        <v>1</v>
      </c>
      <c r="AF176" s="256">
        <v>1371.75161552091</v>
      </c>
      <c r="AH176" s="116"/>
      <c r="AI176" s="252">
        <v>20831.692966375693</v>
      </c>
      <c r="AJ176" s="178"/>
      <c r="AL176" s="176">
        <v>2019</v>
      </c>
      <c r="AM176" s="184">
        <v>1</v>
      </c>
      <c r="AN176" s="149"/>
      <c r="AO176" s="149"/>
      <c r="AZ176" s="251">
        <v>12427.0379217146</v>
      </c>
      <c r="BC176" s="256">
        <v>6194.3911321323858</v>
      </c>
      <c r="BF176" s="190"/>
      <c r="BG176" s="116"/>
      <c r="BI176" s="151">
        <f t="shared" si="197"/>
        <v>0</v>
      </c>
      <c r="BJ176" s="257">
        <v>277945.5258697581</v>
      </c>
      <c r="BK176" s="185">
        <f t="shared" si="199"/>
        <v>0</v>
      </c>
      <c r="BL176" s="153"/>
      <c r="BM176" s="182">
        <v>0</v>
      </c>
      <c r="BO176" s="181"/>
      <c r="BP176" s="181"/>
      <c r="BQ176" s="261">
        <v>13983.186135764869</v>
      </c>
      <c r="BR176" s="262">
        <f t="shared" si="229"/>
        <v>239391.68048054352</v>
      </c>
    </row>
    <row r="177" spans="1:70" s="176" customFormat="1" ht="11.4" x14ac:dyDescent="0.2">
      <c r="A177" s="124">
        <f t="shared" si="227"/>
        <v>2019</v>
      </c>
      <c r="B177" s="121">
        <f t="shared" si="231"/>
        <v>2</v>
      </c>
      <c r="C177" s="110"/>
      <c r="D177" s="110"/>
      <c r="L177" s="251">
        <v>176.23145318430099</v>
      </c>
      <c r="N177" s="189"/>
      <c r="O177" s="253">
        <v>251267.789923014</v>
      </c>
      <c r="P177" s="178"/>
      <c r="R177" s="179">
        <v>2019</v>
      </c>
      <c r="S177" s="184">
        <v>2</v>
      </c>
      <c r="AF177" s="256">
        <v>1372.4743821724801</v>
      </c>
      <c r="AH177" s="116"/>
      <c r="AI177" s="252">
        <v>20152.526002640545</v>
      </c>
      <c r="AJ177" s="178"/>
      <c r="AL177" s="176">
        <v>2019</v>
      </c>
      <c r="AM177" s="184">
        <v>2</v>
      </c>
      <c r="AN177" s="149"/>
      <c r="AO177" s="149"/>
      <c r="AZ177" s="251">
        <v>12447.5442149222</v>
      </c>
      <c r="BC177" s="256">
        <v>5974.6976266917109</v>
      </c>
      <c r="BF177" s="190"/>
      <c r="BG177" s="116"/>
      <c r="BI177" s="151">
        <f t="shared" si="197"/>
        <v>0</v>
      </c>
      <c r="BJ177" s="257">
        <v>277395.01355234627</v>
      </c>
      <c r="BK177" s="185">
        <f t="shared" si="199"/>
        <v>0</v>
      </c>
      <c r="BL177" s="153"/>
      <c r="BM177" s="182">
        <v>0</v>
      </c>
      <c r="BO177" s="181"/>
      <c r="BP177" s="181"/>
      <c r="BQ177" s="261">
        <v>14004.250050278981</v>
      </c>
      <c r="BR177" s="262">
        <f t="shared" si="229"/>
        <v>239328.13683116855</v>
      </c>
    </row>
    <row r="178" spans="1:70" s="176" customFormat="1" ht="11.4" x14ac:dyDescent="0.2">
      <c r="A178" s="124">
        <f t="shared" si="227"/>
        <v>2019</v>
      </c>
      <c r="B178" s="121">
        <f t="shared" si="231"/>
        <v>3</v>
      </c>
      <c r="C178" s="110"/>
      <c r="D178" s="110"/>
      <c r="L178" s="251">
        <v>176.06935868114701</v>
      </c>
      <c r="N178" s="189"/>
      <c r="O178" s="253">
        <v>251609.93410055101</v>
      </c>
      <c r="P178" s="178"/>
      <c r="R178" s="179">
        <v>2019</v>
      </c>
      <c r="S178" s="184">
        <v>3</v>
      </c>
      <c r="AF178" s="256">
        <v>1373.17996424025</v>
      </c>
      <c r="AH178" s="116"/>
      <c r="AI178" s="252">
        <v>20346.013666334617</v>
      </c>
      <c r="AJ178" s="178"/>
      <c r="AL178" s="176">
        <v>2019</v>
      </c>
      <c r="AM178" s="184">
        <v>3</v>
      </c>
      <c r="AN178" s="149"/>
      <c r="AO178" s="149"/>
      <c r="AZ178" s="251">
        <v>12466.8931245037</v>
      </c>
      <c r="BC178" s="256">
        <v>6190.3282738275184</v>
      </c>
      <c r="BF178" s="190"/>
      <c r="BG178" s="116"/>
      <c r="BI178" s="151">
        <f t="shared" si="197"/>
        <v>0</v>
      </c>
      <c r="BJ178" s="257">
        <v>278146.27604071313</v>
      </c>
      <c r="BK178" s="185">
        <f t="shared" si="199"/>
        <v>0</v>
      </c>
      <c r="BL178" s="153"/>
      <c r="BM178" s="182">
        <v>0</v>
      </c>
      <c r="BO178" s="181"/>
      <c r="BP178" s="181"/>
      <c r="BQ178" s="261">
        <v>14024.142447425096</v>
      </c>
      <c r="BR178" s="262">
        <f t="shared" si="229"/>
        <v>239290.88458024402</v>
      </c>
    </row>
    <row r="179" spans="1:70" s="176" customFormat="1" ht="11.4" x14ac:dyDescent="0.2">
      <c r="A179" s="124">
        <f t="shared" si="227"/>
        <v>2019</v>
      </c>
      <c r="B179" s="121">
        <f t="shared" si="231"/>
        <v>4</v>
      </c>
      <c r="C179" s="110"/>
      <c r="D179" s="110"/>
      <c r="L179" s="251">
        <v>175.910258659627</v>
      </c>
      <c r="N179" s="189"/>
      <c r="O179" s="253">
        <v>251945.98479474799</v>
      </c>
      <c r="P179" s="178"/>
      <c r="R179" s="179">
        <v>2019</v>
      </c>
      <c r="S179" s="184">
        <v>4</v>
      </c>
      <c r="AF179" s="256">
        <v>1373.8687703068899</v>
      </c>
      <c r="AH179" s="116"/>
      <c r="AI179" s="252">
        <v>20660.741755411345</v>
      </c>
      <c r="AJ179" s="178"/>
      <c r="AL179" s="176">
        <v>2019</v>
      </c>
      <c r="AM179" s="184">
        <v>4</v>
      </c>
      <c r="AN179" s="149"/>
      <c r="AO179" s="149"/>
      <c r="AZ179" s="251">
        <v>12491.415918435599</v>
      </c>
      <c r="BC179" s="256">
        <v>6453.2665443111237</v>
      </c>
      <c r="BF179" s="190"/>
      <c r="BG179" s="116"/>
      <c r="BI179" s="151">
        <f t="shared" si="197"/>
        <v>0</v>
      </c>
      <c r="BJ179" s="257">
        <v>279059.99309447047</v>
      </c>
      <c r="BK179" s="185">
        <f t="shared" si="199"/>
        <v>0</v>
      </c>
      <c r="BL179" s="153"/>
      <c r="BM179" s="182">
        <v>0</v>
      </c>
      <c r="BO179" s="181"/>
      <c r="BP179" s="181"/>
      <c r="BQ179" s="261">
        <v>14049.194947402117</v>
      </c>
      <c r="BR179" s="262">
        <f t="shared" si="229"/>
        <v>239268.85811171023</v>
      </c>
    </row>
    <row r="180" spans="1:70" s="176" customFormat="1" ht="11.4" x14ac:dyDescent="0.2">
      <c r="A180" s="124">
        <f t="shared" si="227"/>
        <v>2019</v>
      </c>
      <c r="B180" s="121">
        <f t="shared" si="231"/>
        <v>5</v>
      </c>
      <c r="C180" s="110"/>
      <c r="D180" s="110"/>
      <c r="L180" s="251">
        <v>175.754097800652</v>
      </c>
      <c r="N180" s="189"/>
      <c r="O180" s="253">
        <v>252276.05052868201</v>
      </c>
      <c r="P180" s="178"/>
      <c r="R180" s="179">
        <v>2019</v>
      </c>
      <c r="S180" s="184">
        <v>5</v>
      </c>
      <c r="AF180" s="256">
        <v>1374.54119924055</v>
      </c>
      <c r="AH180" s="116"/>
      <c r="AI180" s="252">
        <v>21232.654620722151</v>
      </c>
      <c r="AJ180" s="178"/>
      <c r="AL180" s="176">
        <v>2019</v>
      </c>
      <c r="AM180" s="184">
        <v>5</v>
      </c>
      <c r="AN180" s="149"/>
      <c r="AO180" s="149"/>
      <c r="AZ180" s="251">
        <v>12511.901708285701</v>
      </c>
      <c r="BC180" s="256">
        <v>7166.2516314576415</v>
      </c>
      <c r="BF180" s="190"/>
      <c r="BG180" s="116"/>
      <c r="BI180" s="151">
        <f t="shared" si="197"/>
        <v>0</v>
      </c>
      <c r="BJ180" s="257">
        <v>280674.95678086183</v>
      </c>
      <c r="BK180" s="185">
        <f t="shared" si="199"/>
        <v>0</v>
      </c>
      <c r="BL180" s="153"/>
      <c r="BM180" s="182">
        <v>0</v>
      </c>
      <c r="BO180" s="181"/>
      <c r="BP180" s="181"/>
      <c r="BQ180" s="261">
        <v>14070.197005326903</v>
      </c>
      <c r="BR180" s="262">
        <f t="shared" si="229"/>
        <v>239253.88044340827</v>
      </c>
    </row>
    <row r="181" spans="1:70" s="176" customFormat="1" ht="11.4" x14ac:dyDescent="0.2">
      <c r="A181" s="124">
        <f t="shared" si="227"/>
        <v>2019</v>
      </c>
      <c r="B181" s="121">
        <f t="shared" si="231"/>
        <v>6</v>
      </c>
      <c r="C181" s="110"/>
      <c r="D181" s="110"/>
      <c r="L181" s="251">
        <v>175.60082180708</v>
      </c>
      <c r="N181" s="189"/>
      <c r="O181" s="253">
        <v>252600.23789266901</v>
      </c>
      <c r="P181" s="178"/>
      <c r="R181" s="179">
        <v>2019</v>
      </c>
      <c r="S181" s="184">
        <v>6</v>
      </c>
      <c r="AF181" s="256">
        <v>1375.1976404258401</v>
      </c>
      <c r="AH181" s="116"/>
      <c r="AI181" s="252">
        <v>21666.523567367269</v>
      </c>
      <c r="AJ181" s="178"/>
      <c r="AL181" s="176">
        <v>2019</v>
      </c>
      <c r="AM181" s="184">
        <v>6</v>
      </c>
      <c r="AN181" s="149"/>
      <c r="AO181" s="149"/>
      <c r="AZ181" s="251">
        <v>12529.070653765801</v>
      </c>
      <c r="BC181" s="256">
        <v>7685.6623299696821</v>
      </c>
      <c r="BF181" s="190"/>
      <c r="BG181" s="116"/>
      <c r="BI181" s="151">
        <f t="shared" si="197"/>
        <v>0</v>
      </c>
      <c r="BJ181" s="257">
        <v>281952.42379000597</v>
      </c>
      <c r="BK181" s="185">
        <f t="shared" si="199"/>
        <v>0</v>
      </c>
      <c r="BL181" s="153"/>
      <c r="BM181" s="182">
        <v>0</v>
      </c>
      <c r="BO181" s="181"/>
      <c r="BP181" s="181"/>
      <c r="BQ181" s="261">
        <v>14087.869115998721</v>
      </c>
      <c r="BR181" s="262">
        <f t="shared" si="229"/>
        <v>239247.03651749605</v>
      </c>
    </row>
    <row r="182" spans="1:70" s="176" customFormat="1" ht="11.4" x14ac:dyDescent="0.2">
      <c r="A182" s="124">
        <f t="shared" si="227"/>
        <v>2019</v>
      </c>
      <c r="B182" s="121">
        <f t="shared" si="231"/>
        <v>7</v>
      </c>
      <c r="C182" s="110"/>
      <c r="D182" s="110"/>
      <c r="L182" s="251">
        <v>175.450377384836</v>
      </c>
      <c r="N182" s="189"/>
      <c r="O182" s="253">
        <v>252918.651578683</v>
      </c>
      <c r="P182" s="178"/>
      <c r="R182" s="179">
        <v>2019</v>
      </c>
      <c r="S182" s="184">
        <v>7</v>
      </c>
      <c r="AF182" s="256">
        <v>1375.8384739893199</v>
      </c>
      <c r="AH182" s="116"/>
      <c r="AI182" s="252">
        <v>21975.721490056916</v>
      </c>
      <c r="AJ182" s="178"/>
      <c r="AL182" s="176">
        <v>2019</v>
      </c>
      <c r="AM182" s="184">
        <v>7</v>
      </c>
      <c r="AN182" s="149"/>
      <c r="AO182" s="149"/>
      <c r="AZ182" s="251">
        <v>12542.149716379499</v>
      </c>
      <c r="BC182" s="256">
        <v>8127.517309770461</v>
      </c>
      <c r="BF182" s="190"/>
      <c r="BG182" s="116"/>
      <c r="BI182" s="151">
        <f t="shared" si="197"/>
        <v>0</v>
      </c>
      <c r="BJ182" s="257">
        <v>283021.89037851035</v>
      </c>
      <c r="BK182" s="185">
        <f t="shared" si="199"/>
        <v>0</v>
      </c>
      <c r="BL182" s="153"/>
      <c r="BM182" s="182">
        <v>0</v>
      </c>
      <c r="BO182" s="181"/>
      <c r="BP182" s="181"/>
      <c r="BQ182" s="261">
        <v>14101.438567753656</v>
      </c>
      <c r="BR182" s="262">
        <f t="shared" si="229"/>
        <v>239241.39097341505</v>
      </c>
    </row>
    <row r="183" spans="1:70" s="176" customFormat="1" ht="11.4" x14ac:dyDescent="0.2">
      <c r="A183" s="124">
        <f t="shared" si="227"/>
        <v>2019</v>
      </c>
      <c r="B183" s="121">
        <f t="shared" si="231"/>
        <v>8</v>
      </c>
      <c r="C183" s="110"/>
      <c r="D183" s="110"/>
      <c r="L183" s="251">
        <v>175.302712224385</v>
      </c>
      <c r="N183" s="189"/>
      <c r="O183" s="253">
        <v>253231.39441416599</v>
      </c>
      <c r="P183" s="178"/>
      <c r="R183" s="179">
        <v>2019</v>
      </c>
      <c r="S183" s="184">
        <v>8</v>
      </c>
      <c r="AF183" s="256">
        <v>1376.46407101963</v>
      </c>
      <c r="AH183" s="116"/>
      <c r="AI183" s="252">
        <v>21995.305202008316</v>
      </c>
      <c r="AJ183" s="178"/>
      <c r="AL183" s="176">
        <v>2019</v>
      </c>
      <c r="AM183" s="184">
        <v>8</v>
      </c>
      <c r="AN183" s="149"/>
      <c r="AO183" s="149"/>
      <c r="AZ183" s="251">
        <v>12559.6514536339</v>
      </c>
      <c r="BC183" s="256">
        <v>8193.6743194937771</v>
      </c>
      <c r="BF183" s="190"/>
      <c r="BG183" s="116"/>
      <c r="BI183" s="151">
        <f t="shared" si="197"/>
        <v>0</v>
      </c>
      <c r="BJ183" s="257">
        <v>283420.37393566809</v>
      </c>
      <c r="BK183" s="185">
        <f t="shared" si="199"/>
        <v>0</v>
      </c>
      <c r="BL183" s="153"/>
      <c r="BM183" s="182">
        <v>0</v>
      </c>
      <c r="BO183" s="181"/>
      <c r="BP183" s="181"/>
      <c r="BQ183" s="261">
        <v>14119.418236877915</v>
      </c>
      <c r="BR183" s="262">
        <f t="shared" si="229"/>
        <v>239227.06734158751</v>
      </c>
    </row>
    <row r="184" spans="1:70" s="176" customFormat="1" ht="11.4" x14ac:dyDescent="0.2">
      <c r="A184" s="124">
        <f t="shared" si="227"/>
        <v>2019</v>
      </c>
      <c r="B184" s="121">
        <f t="shared" si="231"/>
        <v>9</v>
      </c>
      <c r="C184" s="110"/>
      <c r="D184" s="110"/>
      <c r="L184" s="251">
        <v>175.157774982539</v>
      </c>
      <c r="N184" s="189"/>
      <c r="O184" s="253">
        <v>253538.56739523399</v>
      </c>
      <c r="P184" s="178"/>
      <c r="R184" s="179">
        <v>2019</v>
      </c>
      <c r="S184" s="184">
        <v>9</v>
      </c>
      <c r="AF184" s="256">
        <v>1377.0747937823301</v>
      </c>
      <c r="AH184" s="116"/>
      <c r="AI184" s="252">
        <v>21622.607040269431</v>
      </c>
      <c r="AJ184" s="178"/>
      <c r="AL184" s="176">
        <v>2019</v>
      </c>
      <c r="AM184" s="184">
        <v>9</v>
      </c>
      <c r="AN184" s="149"/>
      <c r="AO184" s="149"/>
      <c r="AZ184" s="251">
        <v>12578.2923596084</v>
      </c>
      <c r="BC184" s="256">
        <v>7919.1229528091972</v>
      </c>
      <c r="BF184" s="190"/>
      <c r="BG184" s="116"/>
      <c r="BI184" s="151">
        <f t="shared" si="197"/>
        <v>0</v>
      </c>
      <c r="BJ184" s="257">
        <v>283080.29738831264</v>
      </c>
      <c r="BK184" s="185">
        <f t="shared" si="199"/>
        <v>0</v>
      </c>
      <c r="BL184" s="153"/>
      <c r="BM184" s="182">
        <v>0</v>
      </c>
      <c r="BO184" s="181"/>
      <c r="BP184" s="181"/>
      <c r="BQ184" s="261">
        <v>14138.52492837327</v>
      </c>
      <c r="BR184" s="262">
        <f t="shared" si="229"/>
        <v>239195.76320434129</v>
      </c>
    </row>
    <row r="185" spans="1:70" s="176" customFormat="1" ht="11.4" x14ac:dyDescent="0.2">
      <c r="A185" s="124">
        <f t="shared" si="227"/>
        <v>2019</v>
      </c>
      <c r="B185" s="121">
        <f t="shared" si="231"/>
        <v>10</v>
      </c>
      <c r="C185" s="110"/>
      <c r="D185" s="110"/>
      <c r="L185" s="251">
        <v>175.01551526460901</v>
      </c>
      <c r="N185" s="189"/>
      <c r="O185" s="253">
        <v>253840.26971929299</v>
      </c>
      <c r="P185" s="178"/>
      <c r="R185" s="179">
        <v>2019</v>
      </c>
      <c r="S185" s="184">
        <v>10</v>
      </c>
      <c r="AF185" s="256">
        <v>1377.67099592974</v>
      </c>
      <c r="AH185" s="116"/>
      <c r="AI185" s="252">
        <v>21061.16847005393</v>
      </c>
      <c r="AJ185" s="178"/>
      <c r="AL185" s="176">
        <v>2019</v>
      </c>
      <c r="AM185" s="184">
        <v>10</v>
      </c>
      <c r="AN185" s="149"/>
      <c r="AO185" s="149"/>
      <c r="AZ185" s="251">
        <v>12592.3808700752</v>
      </c>
      <c r="BC185" s="256">
        <v>7308.6503375396351</v>
      </c>
      <c r="BF185" s="190"/>
      <c r="BG185" s="116"/>
      <c r="BI185" s="151">
        <f t="shared" si="197"/>
        <v>0</v>
      </c>
      <c r="BJ185" s="257">
        <v>282210.08852688654</v>
      </c>
      <c r="BK185" s="185">
        <f t="shared" si="199"/>
        <v>0</v>
      </c>
      <c r="BL185" s="153"/>
      <c r="BM185" s="182">
        <v>0</v>
      </c>
      <c r="BO185" s="181"/>
      <c r="BP185" s="181"/>
      <c r="BQ185" s="261">
        <v>14153.06738126955</v>
      </c>
      <c r="BR185" s="262">
        <f t="shared" si="229"/>
        <v>239155.16192564549</v>
      </c>
    </row>
    <row r="186" spans="1:70" s="176" customFormat="1" ht="11.4" x14ac:dyDescent="0.2">
      <c r="A186" s="124">
        <f t="shared" si="227"/>
        <v>2019</v>
      </c>
      <c r="B186" s="121">
        <f t="shared" si="231"/>
        <v>11</v>
      </c>
      <c r="C186" s="110"/>
      <c r="D186" s="110"/>
      <c r="L186" s="251">
        <v>174.87588360688</v>
      </c>
      <c r="N186" s="189"/>
      <c r="O186" s="253">
        <v>254136.59881707499</v>
      </c>
      <c r="P186" s="178"/>
      <c r="R186" s="179">
        <v>2019</v>
      </c>
      <c r="S186" s="184">
        <v>11</v>
      </c>
      <c r="AF186" s="256">
        <v>1378.25302270571</v>
      </c>
      <c r="AH186" s="116"/>
      <c r="AI186" s="252">
        <v>20202.955710255559</v>
      </c>
      <c r="AJ186" s="178"/>
      <c r="AL186" s="176">
        <v>2019</v>
      </c>
      <c r="AM186" s="184">
        <v>11</v>
      </c>
      <c r="AN186" s="149"/>
      <c r="AO186" s="149"/>
      <c r="AZ186" s="251">
        <v>12601.0850637204</v>
      </c>
      <c r="BC186" s="256">
        <v>6453.7398612563984</v>
      </c>
      <c r="BF186" s="190"/>
      <c r="BG186" s="116"/>
      <c r="BI186" s="151">
        <f t="shared" si="197"/>
        <v>0</v>
      </c>
      <c r="BJ186" s="257">
        <v>280793.29438858695</v>
      </c>
      <c r="BK186" s="185">
        <f t="shared" si="199"/>
        <v>0</v>
      </c>
      <c r="BL186" s="153"/>
      <c r="BM186" s="182">
        <v>0</v>
      </c>
      <c r="BO186" s="181"/>
      <c r="BP186" s="181"/>
      <c r="BQ186" s="261">
        <v>14162.21397003299</v>
      </c>
      <c r="BR186" s="262">
        <f t="shared" si="229"/>
        <v>239118.26120787777</v>
      </c>
    </row>
    <row r="187" spans="1:70" s="176" customFormat="1" ht="11.4" x14ac:dyDescent="0.2">
      <c r="A187" s="124">
        <f t="shared" si="227"/>
        <v>2019</v>
      </c>
      <c r="B187" s="121">
        <f t="shared" si="231"/>
        <v>12</v>
      </c>
      <c r="C187" s="110"/>
      <c r="D187" s="110"/>
      <c r="L187" s="251">
        <v>174.738831459415</v>
      </c>
      <c r="N187" s="189"/>
      <c r="O187" s="253">
        <v>254427.65038410001</v>
      </c>
      <c r="P187" s="178"/>
      <c r="R187" s="179">
        <v>2019</v>
      </c>
      <c r="S187" s="184">
        <v>12</v>
      </c>
      <c r="AF187" s="256">
        <v>1378.8212111455</v>
      </c>
      <c r="AH187" s="116"/>
      <c r="AI187" s="252">
        <v>19952.540404539162</v>
      </c>
      <c r="AJ187" s="178"/>
      <c r="AL187" s="176">
        <v>2019</v>
      </c>
      <c r="AM187" s="184">
        <v>12</v>
      </c>
      <c r="AN187" s="149"/>
      <c r="AO187" s="149"/>
      <c r="AZ187" s="251">
        <v>12606.5290554066</v>
      </c>
      <c r="BC187" s="256">
        <v>6321.3553600444175</v>
      </c>
      <c r="BF187" s="190"/>
      <c r="BG187" s="116"/>
      <c r="BI187" s="151">
        <f t="shared" si="197"/>
        <v>0</v>
      </c>
      <c r="BJ187" s="257">
        <v>280701.54614868358</v>
      </c>
      <c r="BK187" s="185">
        <f t="shared" si="199"/>
        <v>0</v>
      </c>
      <c r="BL187" s="153"/>
      <c r="BM187" s="182">
        <v>0</v>
      </c>
      <c r="BO187" s="181"/>
      <c r="BP187" s="181"/>
      <c r="BQ187" s="261">
        <v>14168.089098011515</v>
      </c>
      <c r="BR187" s="262">
        <f t="shared" si="229"/>
        <v>239089.31477676329</v>
      </c>
    </row>
    <row r="188" spans="1:70" s="176" customFormat="1" ht="11.4" x14ac:dyDescent="0.2">
      <c r="A188" s="124">
        <f t="shared" si="227"/>
        <v>2020</v>
      </c>
      <c r="B188" s="121">
        <f t="shared" si="231"/>
        <v>1</v>
      </c>
      <c r="C188" s="110"/>
      <c r="D188" s="110"/>
      <c r="L188" s="251">
        <v>174.60431116917201</v>
      </c>
      <c r="N188" s="189"/>
      <c r="O188" s="253">
        <v>254713.518411578</v>
      </c>
      <c r="P188" s="178"/>
      <c r="R188" s="179">
        <v>2020</v>
      </c>
      <c r="S188" s="184">
        <v>1</v>
      </c>
      <c r="AF188" s="256">
        <v>1379.3758902709999</v>
      </c>
      <c r="AH188" s="116"/>
      <c r="AI188" s="252">
        <v>20532.760831142019</v>
      </c>
      <c r="AJ188" s="178"/>
      <c r="AL188" s="176">
        <v>2020</v>
      </c>
      <c r="AM188" s="184">
        <v>1</v>
      </c>
      <c r="AN188" s="149"/>
      <c r="AO188" s="149"/>
      <c r="AZ188" s="251">
        <v>12619.639274495599</v>
      </c>
      <c r="BC188" s="256">
        <v>6285.2257683971638</v>
      </c>
      <c r="BF188" s="190"/>
      <c r="BG188" s="116"/>
      <c r="BI188" s="151">
        <f t="shared" si="197"/>
        <v>0</v>
      </c>
      <c r="BJ188" s="257">
        <v>281531.5050111172</v>
      </c>
      <c r="BK188" s="185">
        <f t="shared" si="199"/>
        <v>0</v>
      </c>
      <c r="BL188" s="153"/>
      <c r="BM188" s="182">
        <v>0</v>
      </c>
      <c r="BO188" s="181"/>
      <c r="BP188" s="181"/>
      <c r="BQ188" s="261">
        <v>14181.619475935771</v>
      </c>
      <c r="BR188" s="262">
        <f t="shared" si="229"/>
        <v>239063.25108199453</v>
      </c>
    </row>
    <row r="189" spans="1:70" s="176" customFormat="1" ht="11.4" x14ac:dyDescent="0.2">
      <c r="A189" s="124">
        <f t="shared" si="227"/>
        <v>2020</v>
      </c>
      <c r="B189" s="121">
        <f t="shared" ref="B189:B199" si="232">B177</f>
        <v>2</v>
      </c>
      <c r="C189" s="110"/>
      <c r="D189" s="110"/>
      <c r="L189" s="251">
        <v>174.472275963436</v>
      </c>
      <c r="N189" s="189"/>
      <c r="O189" s="253">
        <v>254994.295216767</v>
      </c>
      <c r="P189" s="178"/>
      <c r="R189" s="179">
        <v>2020</v>
      </c>
      <c r="S189" s="184">
        <v>2</v>
      </c>
      <c r="AF189" s="256">
        <v>1379.9173812812401</v>
      </c>
      <c r="AH189" s="116"/>
      <c r="AI189" s="252">
        <v>19848.40025043306</v>
      </c>
      <c r="AJ189" s="178"/>
      <c r="AL189" s="176">
        <v>2020</v>
      </c>
      <c r="AM189" s="184">
        <v>2</v>
      </c>
      <c r="AN189" s="149"/>
      <c r="AO189" s="149"/>
      <c r="AZ189" s="251">
        <v>12644.5084104902</v>
      </c>
      <c r="BC189" s="256">
        <v>6102.3193296326854</v>
      </c>
      <c r="BF189" s="190"/>
      <c r="BG189" s="116"/>
      <c r="BI189" s="151">
        <f t="shared" si="197"/>
        <v>0</v>
      </c>
      <c r="BJ189" s="257">
        <v>280945.01479683275</v>
      </c>
      <c r="BK189" s="185">
        <f t="shared" si="199"/>
        <v>0</v>
      </c>
      <c r="BL189" s="153"/>
      <c r="BM189" s="182">
        <v>0</v>
      </c>
      <c r="BO189" s="181"/>
      <c r="BP189" s="181"/>
      <c r="BQ189" s="261">
        <v>14206.898067734875</v>
      </c>
      <c r="BR189" s="262">
        <f t="shared" si="229"/>
        <v>239028.75570414733</v>
      </c>
    </row>
    <row r="190" spans="1:70" s="176" customFormat="1" ht="11.4" x14ac:dyDescent="0.2">
      <c r="A190" s="124">
        <f t="shared" si="227"/>
        <v>2020</v>
      </c>
      <c r="B190" s="121">
        <f t="shared" si="232"/>
        <v>3</v>
      </c>
      <c r="C190" s="110"/>
      <c r="D190" s="110"/>
      <c r="L190" s="251">
        <v>174.34267993355701</v>
      </c>
      <c r="N190" s="189"/>
      <c r="O190" s="253">
        <v>255270.07147278101</v>
      </c>
      <c r="P190" s="178"/>
      <c r="R190" s="179">
        <v>2020</v>
      </c>
      <c r="S190" s="184">
        <v>3</v>
      </c>
      <c r="AF190" s="256">
        <v>1380.4459977383699</v>
      </c>
      <c r="AH190" s="116"/>
      <c r="AI190" s="252">
        <v>20041.560236000718</v>
      </c>
      <c r="AJ190" s="178"/>
      <c r="AL190" s="176">
        <v>2020</v>
      </c>
      <c r="AM190" s="184">
        <v>3</v>
      </c>
      <c r="AN190" s="149"/>
      <c r="AO190" s="149"/>
      <c r="AZ190" s="251">
        <v>12669.5701747365</v>
      </c>
      <c r="BC190" s="256">
        <v>6304.2615953761233</v>
      </c>
      <c r="BF190" s="190"/>
      <c r="BG190" s="116"/>
      <c r="BI190" s="151">
        <f t="shared" si="197"/>
        <v>0</v>
      </c>
      <c r="BJ190" s="257">
        <v>281615.89330415783</v>
      </c>
      <c r="BK190" s="185">
        <f t="shared" si="199"/>
        <v>0</v>
      </c>
      <c r="BL190" s="153"/>
      <c r="BM190" s="182">
        <v>0</v>
      </c>
      <c r="BO190" s="181"/>
      <c r="BP190" s="181"/>
      <c r="BQ190" s="261">
        <v>14232.358852408426</v>
      </c>
      <c r="BR190" s="262">
        <f t="shared" si="229"/>
        <v>238980.81406220782</v>
      </c>
    </row>
    <row r="191" spans="1:70" s="176" customFormat="1" ht="11.4" x14ac:dyDescent="0.2">
      <c r="A191" s="124">
        <f t="shared" si="227"/>
        <v>2020</v>
      </c>
      <c r="B191" s="121">
        <f t="shared" si="232"/>
        <v>4</v>
      </c>
      <c r="C191" s="110"/>
      <c r="D191" s="110"/>
      <c r="L191" s="251">
        <v>174.215478018986</v>
      </c>
      <c r="N191" s="189"/>
      <c r="O191" s="253">
        <v>255540.936237874</v>
      </c>
      <c r="P191" s="178"/>
      <c r="R191" s="179">
        <v>2020</v>
      </c>
      <c r="S191" s="184">
        <v>4</v>
      </c>
      <c r="AF191" s="256">
        <v>1380.9620457492699</v>
      </c>
      <c r="AH191" s="116"/>
      <c r="AI191" s="252">
        <v>20356.602336749136</v>
      </c>
      <c r="AJ191" s="178"/>
      <c r="AL191" s="176">
        <v>2020</v>
      </c>
      <c r="AM191" s="184">
        <v>4</v>
      </c>
      <c r="AN191" s="149"/>
      <c r="AO191" s="149"/>
      <c r="AZ191" s="251">
        <v>12693.0817327696</v>
      </c>
      <c r="BC191" s="256">
        <v>6563.7320491656001</v>
      </c>
      <c r="BF191" s="190"/>
      <c r="BG191" s="116"/>
      <c r="BI191" s="151">
        <f t="shared" si="197"/>
        <v>0</v>
      </c>
      <c r="BJ191" s="257">
        <v>282461.27062378876</v>
      </c>
      <c r="BK191" s="185">
        <f t="shared" si="199"/>
        <v>0</v>
      </c>
      <c r="BL191" s="153"/>
      <c r="BM191" s="182">
        <v>0</v>
      </c>
      <c r="BO191" s="181"/>
      <c r="BP191" s="181"/>
      <c r="BQ191" s="261">
        <v>14256.259256537856</v>
      </c>
      <c r="BR191" s="262">
        <f t="shared" si="229"/>
        <v>238929.78291539458</v>
      </c>
    </row>
    <row r="192" spans="1:70" s="176" customFormat="1" ht="11.4" x14ac:dyDescent="0.2">
      <c r="A192" s="124">
        <f t="shared" si="227"/>
        <v>2020</v>
      </c>
      <c r="B192" s="121">
        <f t="shared" si="232"/>
        <v>5</v>
      </c>
      <c r="C192" s="110"/>
      <c r="D192" s="110"/>
      <c r="L192" s="251">
        <v>174.09062599160799</v>
      </c>
      <c r="N192" s="189"/>
      <c r="O192" s="253">
        <v>255806.97698419899</v>
      </c>
      <c r="P192" s="178"/>
      <c r="R192" s="179">
        <v>2020</v>
      </c>
      <c r="S192" s="184">
        <v>5</v>
      </c>
      <c r="AF192" s="256">
        <v>1381.4658241427701</v>
      </c>
      <c r="AH192" s="116"/>
      <c r="AI192" s="252">
        <v>20930.110252892748</v>
      </c>
      <c r="AJ192" s="178"/>
      <c r="AL192" s="176">
        <v>2020</v>
      </c>
      <c r="AM192" s="184">
        <v>5</v>
      </c>
      <c r="AN192" s="149"/>
      <c r="AO192" s="149"/>
      <c r="AZ192" s="251">
        <v>12702.986026120299</v>
      </c>
      <c r="BC192" s="256">
        <v>7236.003983977992</v>
      </c>
      <c r="BF192" s="190"/>
      <c r="BG192" s="116"/>
      <c r="BI192" s="151">
        <f t="shared" si="197"/>
        <v>0</v>
      </c>
      <c r="BJ192" s="257">
        <v>283973.09122106974</v>
      </c>
      <c r="BK192" s="185">
        <f t="shared" si="199"/>
        <v>0</v>
      </c>
      <c r="BL192" s="153"/>
      <c r="BM192" s="182">
        <v>0</v>
      </c>
      <c r="BO192" s="181"/>
      <c r="BP192" s="181"/>
      <c r="BQ192" s="261">
        <v>14266.542476254677</v>
      </c>
      <c r="BR192" s="262">
        <f t="shared" si="229"/>
        <v>238886.65372134582</v>
      </c>
    </row>
    <row r="193" spans="1:70" s="176" customFormat="1" ht="11.4" x14ac:dyDescent="0.2">
      <c r="A193" s="124">
        <f t="shared" si="227"/>
        <v>2020</v>
      </c>
      <c r="B193" s="121">
        <f t="shared" si="232"/>
        <v>6</v>
      </c>
      <c r="C193" s="110"/>
      <c r="D193" s="110"/>
      <c r="L193" s="251">
        <v>173.96808044036399</v>
      </c>
      <c r="N193" s="189"/>
      <c r="O193" s="253">
        <v>256068.279626059</v>
      </c>
      <c r="P193" s="178"/>
      <c r="R193" s="179">
        <v>2020</v>
      </c>
      <c r="S193" s="184">
        <v>6</v>
      </c>
      <c r="AF193" s="256">
        <v>1381.95762464271</v>
      </c>
      <c r="AH193" s="116"/>
      <c r="AI193" s="252">
        <v>21364.819409618674</v>
      </c>
      <c r="AJ193" s="178"/>
      <c r="AL193" s="176">
        <v>2020</v>
      </c>
      <c r="AM193" s="184">
        <v>6</v>
      </c>
      <c r="AN193" s="149"/>
      <c r="AO193" s="149"/>
      <c r="AZ193" s="251">
        <v>12705.4543318663</v>
      </c>
      <c r="BC193" s="256">
        <v>7731.6233147168696</v>
      </c>
      <c r="BF193" s="190"/>
      <c r="BG193" s="116"/>
      <c r="BI193" s="151">
        <f t="shared" si="197"/>
        <v>0</v>
      </c>
      <c r="BJ193" s="257">
        <v>285164.72235039453</v>
      </c>
      <c r="BK193" s="185">
        <f t="shared" si="199"/>
        <v>0</v>
      </c>
      <c r="BL193" s="153"/>
      <c r="BM193" s="182">
        <v>0</v>
      </c>
      <c r="BO193" s="181"/>
      <c r="BP193" s="181"/>
      <c r="BQ193" s="261">
        <v>14269.380036949375</v>
      </c>
      <c r="BR193" s="262">
        <f t="shared" si="229"/>
        <v>238858.3847666166</v>
      </c>
    </row>
    <row r="194" spans="1:70" s="176" customFormat="1" ht="11.4" x14ac:dyDescent="0.2">
      <c r="A194" s="124">
        <f t="shared" si="227"/>
        <v>2020</v>
      </c>
      <c r="B194" s="121">
        <f t="shared" si="232"/>
        <v>7</v>
      </c>
      <c r="C194" s="110"/>
      <c r="D194" s="110"/>
      <c r="L194" s="251">
        <v>173.84779875615601</v>
      </c>
      <c r="N194" s="189"/>
      <c r="O194" s="253">
        <v>256324.928547647</v>
      </c>
      <c r="P194" s="178"/>
      <c r="R194" s="179">
        <v>2020</v>
      </c>
      <c r="S194" s="184">
        <v>7</v>
      </c>
      <c r="AF194" s="256">
        <v>1382.4377320368999</v>
      </c>
      <c r="AH194" s="116"/>
      <c r="AI194" s="252">
        <v>21674.219599950269</v>
      </c>
      <c r="AJ194" s="178"/>
      <c r="AL194" s="176">
        <v>2020</v>
      </c>
      <c r="AM194" s="184">
        <v>7</v>
      </c>
      <c r="AN194" s="149"/>
      <c r="AO194" s="149"/>
      <c r="AZ194" s="251">
        <v>12705.687087382799</v>
      </c>
      <c r="BC194" s="256">
        <v>8140.1781276702222</v>
      </c>
      <c r="BF194" s="190"/>
      <c r="BG194" s="116"/>
      <c r="BI194" s="151">
        <f t="shared" si="197"/>
        <v>0</v>
      </c>
      <c r="BJ194" s="257">
        <v>286139.32627526746</v>
      </c>
      <c r="BK194" s="185">
        <f t="shared" si="199"/>
        <v>0</v>
      </c>
      <c r="BL194" s="153"/>
      <c r="BM194" s="182">
        <v>0</v>
      </c>
      <c r="BO194" s="181"/>
      <c r="BP194" s="181"/>
      <c r="BQ194" s="261">
        <v>14269.972618175856</v>
      </c>
      <c r="BR194" s="262">
        <f t="shared" si="229"/>
        <v>238841.68210414797</v>
      </c>
    </row>
    <row r="195" spans="1:70" s="176" customFormat="1" ht="11.4" x14ac:dyDescent="0.2">
      <c r="A195" s="124">
        <f t="shared" si="227"/>
        <v>2020</v>
      </c>
      <c r="B195" s="121">
        <f t="shared" si="232"/>
        <v>8</v>
      </c>
      <c r="C195" s="110"/>
      <c r="D195" s="110"/>
      <c r="L195" s="251">
        <v>173.729739117035</v>
      </c>
      <c r="N195" s="189"/>
      <c r="O195" s="253">
        <v>256577.00663030101</v>
      </c>
      <c r="P195" s="178"/>
      <c r="R195" s="179">
        <v>2020</v>
      </c>
      <c r="S195" s="184">
        <v>8</v>
      </c>
      <c r="AF195" s="256">
        <v>1382.90642434195</v>
      </c>
      <c r="AH195" s="116"/>
      <c r="AI195" s="252">
        <v>21692.641174442982</v>
      </c>
      <c r="AJ195" s="178"/>
      <c r="AL195" s="176">
        <v>2020</v>
      </c>
      <c r="AM195" s="184">
        <v>8</v>
      </c>
      <c r="AN195" s="149"/>
      <c r="AO195" s="149"/>
      <c r="AZ195" s="251">
        <v>12715.487063701699</v>
      </c>
      <c r="BC195" s="256">
        <v>8202.5969627580216</v>
      </c>
      <c r="BF195" s="190"/>
      <c r="BG195" s="116"/>
      <c r="BI195" s="151">
        <f t="shared" si="197"/>
        <v>0</v>
      </c>
      <c r="BJ195" s="257">
        <v>286472.24476750201</v>
      </c>
      <c r="BK195" s="185">
        <f t="shared" si="199"/>
        <v>0</v>
      </c>
      <c r="BL195" s="153"/>
      <c r="BM195" s="182">
        <v>0</v>
      </c>
      <c r="BO195" s="181"/>
      <c r="BP195" s="181"/>
      <c r="BQ195" s="261">
        <v>14280.123227160684</v>
      </c>
      <c r="BR195" s="262">
        <f t="shared" si="229"/>
        <v>238831.36115148553</v>
      </c>
    </row>
    <row r="196" spans="1:70" s="176" customFormat="1" ht="11.4" x14ac:dyDescent="0.2">
      <c r="A196" s="124">
        <f t="shared" si="227"/>
        <v>2020</v>
      </c>
      <c r="B196" s="121">
        <f t="shared" si="232"/>
        <v>9</v>
      </c>
      <c r="C196" s="110"/>
      <c r="D196" s="110"/>
      <c r="L196" s="251">
        <v>173.613860473655</v>
      </c>
      <c r="N196" s="189"/>
      <c r="O196" s="253">
        <v>256824.59527926499</v>
      </c>
      <c r="P196" s="178"/>
      <c r="R196" s="179">
        <v>2020</v>
      </c>
      <c r="S196" s="184">
        <v>9</v>
      </c>
      <c r="AF196" s="256">
        <v>1383.3639729643701</v>
      </c>
      <c r="AH196" s="116"/>
      <c r="AI196" s="252">
        <v>21317.046955759208</v>
      </c>
      <c r="AJ196" s="178"/>
      <c r="AL196" s="176">
        <v>2020</v>
      </c>
      <c r="AM196" s="184">
        <v>9</v>
      </c>
      <c r="AN196" s="149"/>
      <c r="AO196" s="149"/>
      <c r="AZ196" s="251">
        <v>12733.351758947199</v>
      </c>
      <c r="BC196" s="256">
        <v>7923.5084779745202</v>
      </c>
      <c r="BF196" s="190"/>
      <c r="BG196" s="116"/>
      <c r="BI196" s="151">
        <f t="shared" ref="BI196:BI199" si="233">+BF196+BB196+AH196+N196</f>
        <v>0</v>
      </c>
      <c r="BJ196" s="257">
        <v>286065.1507129987</v>
      </c>
      <c r="BK196" s="185">
        <f t="shared" ref="BK196:BK199" si="234">+BA196+AG196+M196</f>
        <v>0</v>
      </c>
      <c r="BL196" s="153"/>
      <c r="BM196" s="182">
        <v>0</v>
      </c>
      <c r="BO196" s="181"/>
      <c r="BP196" s="181"/>
      <c r="BQ196" s="261">
        <v>14298.329592385224</v>
      </c>
      <c r="BR196" s="262">
        <f t="shared" si="229"/>
        <v>238817.60890377584</v>
      </c>
    </row>
    <row r="197" spans="1:70" s="176" customFormat="1" ht="11.4" x14ac:dyDescent="0.2">
      <c r="A197" s="124">
        <f t="shared" si="227"/>
        <v>2020</v>
      </c>
      <c r="B197" s="121">
        <f t="shared" si="232"/>
        <v>10</v>
      </c>
      <c r="C197" s="110"/>
      <c r="D197" s="110"/>
      <c r="L197" s="251">
        <v>173.50012253500401</v>
      </c>
      <c r="N197" s="189"/>
      <c r="O197" s="253">
        <v>257067.77444998399</v>
      </c>
      <c r="P197" s="178"/>
      <c r="R197" s="179">
        <v>2020</v>
      </c>
      <c r="S197" s="184">
        <v>10</v>
      </c>
      <c r="AF197" s="256">
        <v>1383.81064285763</v>
      </c>
      <c r="AH197" s="116"/>
      <c r="AI197" s="252">
        <v>20752.014021322524</v>
      </c>
      <c r="AJ197" s="178"/>
      <c r="AL197" s="176">
        <v>2020</v>
      </c>
      <c r="AM197" s="184">
        <v>10</v>
      </c>
      <c r="AN197" s="149"/>
      <c r="AO197" s="149"/>
      <c r="AZ197" s="251">
        <v>12754.465467764299</v>
      </c>
      <c r="BC197" s="256">
        <v>7347.1765913476775</v>
      </c>
      <c r="BF197" s="190"/>
      <c r="BG197" s="116"/>
      <c r="BI197" s="151">
        <f t="shared" si="233"/>
        <v>0</v>
      </c>
      <c r="BJ197" s="257">
        <v>285166.96506265417</v>
      </c>
      <c r="BK197" s="185">
        <f t="shared" si="234"/>
        <v>0</v>
      </c>
      <c r="BL197" s="153"/>
      <c r="BM197" s="182">
        <v>0</v>
      </c>
      <c r="BO197" s="181"/>
      <c r="BP197" s="181"/>
      <c r="BQ197" s="261">
        <v>14319.776233156934</v>
      </c>
      <c r="BR197" s="262">
        <f t="shared" si="229"/>
        <v>238792.27129122327</v>
      </c>
    </row>
    <row r="198" spans="1:70" s="176" customFormat="1" ht="11.4" x14ac:dyDescent="0.2">
      <c r="A198" s="124">
        <f t="shared" si="227"/>
        <v>2020</v>
      </c>
      <c r="B198" s="121">
        <f t="shared" si="232"/>
        <v>11</v>
      </c>
      <c r="C198" s="110"/>
      <c r="D198" s="110"/>
      <c r="L198" s="251">
        <v>173.38848575439201</v>
      </c>
      <c r="N198" s="189"/>
      <c r="O198" s="253">
        <v>257306.62267391899</v>
      </c>
      <c r="P198" s="178"/>
      <c r="R198" s="179">
        <v>2020</v>
      </c>
      <c r="S198" s="184">
        <v>11</v>
      </c>
      <c r="AF198" s="256">
        <v>1384.2466926756799</v>
      </c>
      <c r="AH198" s="116"/>
      <c r="AI198" s="252">
        <v>19889.095116193253</v>
      </c>
      <c r="AJ198" s="178"/>
      <c r="AL198" s="176">
        <v>2020</v>
      </c>
      <c r="AM198" s="184">
        <v>11</v>
      </c>
      <c r="AN198" s="149"/>
      <c r="AO198" s="149"/>
      <c r="AZ198" s="251">
        <v>12776.805121346901</v>
      </c>
      <c r="BC198" s="256">
        <v>6530.8596882568791</v>
      </c>
      <c r="BF198" s="190"/>
      <c r="BG198" s="116"/>
      <c r="BI198" s="151">
        <f t="shared" si="233"/>
        <v>0</v>
      </c>
      <c r="BJ198" s="257">
        <v>283726.57747836912</v>
      </c>
      <c r="BK198" s="185">
        <f t="shared" si="234"/>
        <v>0</v>
      </c>
      <c r="BL198" s="153"/>
      <c r="BM198" s="182">
        <v>0</v>
      </c>
      <c r="BO198" s="181"/>
      <c r="BP198" s="181"/>
      <c r="BQ198" s="261">
        <v>14342.440299776972</v>
      </c>
      <c r="BR198" s="262">
        <f t="shared" si="229"/>
        <v>238746.46396415206</v>
      </c>
    </row>
    <row r="199" spans="1:70" s="176" customFormat="1" ht="11.4" x14ac:dyDescent="0.2">
      <c r="A199" s="124">
        <f t="shared" si="227"/>
        <v>2020</v>
      </c>
      <c r="B199" s="121">
        <f t="shared" si="232"/>
        <v>12</v>
      </c>
      <c r="C199" s="110"/>
      <c r="D199" s="110"/>
      <c r="L199" s="251">
        <v>173.278911315702</v>
      </c>
      <c r="N199" s="189"/>
      <c r="O199" s="253">
        <v>257541.21708391001</v>
      </c>
      <c r="P199" s="178"/>
      <c r="R199" s="179">
        <v>2020</v>
      </c>
      <c r="S199" s="184">
        <v>12</v>
      </c>
      <c r="AF199" s="256">
        <v>1384.6723749226401</v>
      </c>
      <c r="AH199" s="116"/>
      <c r="AI199" s="252">
        <v>19636.788084712429</v>
      </c>
      <c r="AJ199" s="178"/>
      <c r="AL199" s="176">
        <v>2020</v>
      </c>
      <c r="AM199" s="184">
        <v>12</v>
      </c>
      <c r="AN199" s="149"/>
      <c r="AO199" s="149"/>
      <c r="AZ199" s="251">
        <v>12794.9584136832</v>
      </c>
      <c r="BC199" s="256">
        <v>6421.0294051220753</v>
      </c>
      <c r="BF199" s="190"/>
      <c r="BG199" s="116"/>
      <c r="BI199" s="151">
        <f t="shared" si="233"/>
        <v>0</v>
      </c>
      <c r="BJ199" s="257">
        <v>283599.03457374452</v>
      </c>
      <c r="BK199" s="185">
        <f t="shared" si="234"/>
        <v>0</v>
      </c>
      <c r="BL199" s="153"/>
      <c r="BM199" s="182">
        <v>0</v>
      </c>
      <c r="BO199" s="181"/>
      <c r="BP199" s="181"/>
      <c r="BQ199" s="261">
        <v>14360.909699921542</v>
      </c>
      <c r="BR199" s="262">
        <f t="shared" si="229"/>
        <v>238680.69404007369</v>
      </c>
    </row>
    <row r="200" spans="1:70" s="46" customFormat="1" ht="14.4" x14ac:dyDescent="0.3">
      <c r="A200" s="124"/>
      <c r="B200" s="121"/>
      <c r="C200" s="110"/>
      <c r="D200" s="110"/>
      <c r="O200" s="260" t="s">
        <v>106</v>
      </c>
      <c r="AI200" s="260" t="s">
        <v>106</v>
      </c>
      <c r="BC200" s="260" t="s">
        <v>106</v>
      </c>
      <c r="BJ200" s="260" t="s">
        <v>106</v>
      </c>
      <c r="BL200" s="119"/>
      <c r="BM200" s="125"/>
      <c r="BO200" s="126"/>
      <c r="BP200" s="126"/>
    </row>
    <row r="201" spans="1:70" customFormat="1" ht="14.4" x14ac:dyDescent="0.3">
      <c r="O201" s="27">
        <f>SUM(O20:O139)-SUM(O203:O212)</f>
        <v>0</v>
      </c>
      <c r="AI201" s="27">
        <f>SUM(AI20:AI139)-SUM(AI203:AI212)</f>
        <v>0</v>
      </c>
      <c r="BC201" s="27">
        <f>SUM(BC20:BC139)-SUM(BC203:BC212)</f>
        <v>0</v>
      </c>
      <c r="BJ201" s="27">
        <f>SUM(BJ20:BJ139)-SUM(BJ203:BJ212)</f>
        <v>0</v>
      </c>
      <c r="BL201" s="119"/>
      <c r="BM201" s="131"/>
      <c r="BO201" s="132"/>
      <c r="BP201" s="132"/>
    </row>
    <row r="202" spans="1:70" customFormat="1" ht="14.4" x14ac:dyDescent="0.3">
      <c r="BL202" s="119"/>
      <c r="BM202" s="131"/>
      <c r="BO202" s="132"/>
      <c r="BP202" s="132"/>
    </row>
    <row r="203" spans="1:70" customFormat="1" ht="14.4" x14ac:dyDescent="0.3">
      <c r="A203" s="277">
        <v>2006</v>
      </c>
      <c r="O203" s="27">
        <f>SUM(O20:O31)</f>
        <v>3501660.7279999992</v>
      </c>
      <c r="AI203" s="27">
        <f>SUM(AI20:AI31)</f>
        <v>413164.02635960147</v>
      </c>
      <c r="BC203" s="27">
        <f>SUM(BC20:BC31)</f>
        <v>121878.25218994809</v>
      </c>
      <c r="BJ203" s="27">
        <f>SUM(BJ20:BJ31)</f>
        <v>4037247.7405495495</v>
      </c>
      <c r="BO203" s="132"/>
      <c r="BP203" s="132"/>
    </row>
    <row r="204" spans="1:70" customFormat="1" ht="14.4" x14ac:dyDescent="0.3">
      <c r="A204" s="277">
        <v>2007</v>
      </c>
      <c r="O204" s="27">
        <f>SUM(O32:O43)</f>
        <v>3251310.2550000004</v>
      </c>
      <c r="AI204" s="27">
        <f>SUM(AI32:AI43)</f>
        <v>402764.43459729856</v>
      </c>
      <c r="BC204" s="27">
        <f>SUM(BC32:BC43)</f>
        <v>119980.70822845354</v>
      </c>
      <c r="BJ204" s="27">
        <f>SUM(BJ32:BJ43)</f>
        <v>3774578.1068257522</v>
      </c>
      <c r="BO204" s="132"/>
      <c r="BP204" s="132"/>
    </row>
    <row r="205" spans="1:70" customFormat="1" ht="14.4" x14ac:dyDescent="0.3">
      <c r="A205" s="277">
        <v>2008</v>
      </c>
      <c r="O205" s="27">
        <f>SUM(O44:O55)</f>
        <v>3146357.4070000001</v>
      </c>
      <c r="AI205" s="27">
        <f>SUM(AI44:AI55)</f>
        <v>354623.56688483484</v>
      </c>
      <c r="BC205" s="27">
        <f>SUM(BC44:BC55)</f>
        <v>86454.593070886796</v>
      </c>
      <c r="BJ205" s="27">
        <f>SUM(BJ44:BJ55)</f>
        <v>3587960.3079557219</v>
      </c>
      <c r="BO205" s="132"/>
      <c r="BP205" s="132"/>
    </row>
    <row r="206" spans="1:70" customFormat="1" ht="14.4" x14ac:dyDescent="0.3">
      <c r="A206" s="277">
        <v>2009</v>
      </c>
      <c r="O206" s="27">
        <f>SUM(O56:O67)</f>
        <v>2862094.216</v>
      </c>
      <c r="AI206" s="27">
        <f>SUM(AI56:AI67)</f>
        <v>317854.64028070366</v>
      </c>
      <c r="BC206" s="27">
        <f>SUM(BC56:BC67)</f>
        <v>62679.924217329157</v>
      </c>
      <c r="BJ206" s="27">
        <f>SUM(BJ56:BJ67)</f>
        <v>3243138.5494980323</v>
      </c>
      <c r="BO206" s="132"/>
      <c r="BP206" s="132"/>
    </row>
    <row r="207" spans="1:70" customFormat="1" ht="14.4" x14ac:dyDescent="0.3">
      <c r="A207" s="277">
        <v>2010</v>
      </c>
      <c r="O207" s="27">
        <f>SUM(O68:O79)</f>
        <v>2779928.6890000002</v>
      </c>
      <c r="AI207" s="27">
        <f>SUM(AI68:AI79)</f>
        <v>293207.77129585389</v>
      </c>
      <c r="BC207" s="27">
        <f>SUM(BC68:BC79)</f>
        <v>54131.892241541806</v>
      </c>
      <c r="BJ207" s="27">
        <f>SUM(BJ68:BJ79)</f>
        <v>3127755.611537396</v>
      </c>
      <c r="BO207" s="132"/>
      <c r="BP207" s="132"/>
    </row>
    <row r="208" spans="1:70" customFormat="1" ht="14.4" x14ac:dyDescent="0.3">
      <c r="A208" s="277">
        <v>2011</v>
      </c>
      <c r="O208" s="27">
        <f>SUM(O80:O91)</f>
        <v>2754038.1659999997</v>
      </c>
      <c r="AI208" s="27">
        <f>SUM(AI80:AI91)</f>
        <v>275275.24776548176</v>
      </c>
      <c r="BC208" s="27">
        <f>SUM(BC80:BC91)</f>
        <v>54601.312205386464</v>
      </c>
      <c r="BJ208" s="27">
        <f>SUM(BJ80:BJ91)</f>
        <v>3084417.2029708684</v>
      </c>
      <c r="BO208" s="132"/>
      <c r="BP208" s="132"/>
    </row>
    <row r="209" spans="1:68" customFormat="1" ht="14.4" x14ac:dyDescent="0.3">
      <c r="A209" s="277">
        <v>2012</v>
      </c>
      <c r="O209" s="27">
        <f>SUM(O92:O103)</f>
        <v>2693655.8879999998</v>
      </c>
      <c r="AI209" s="27">
        <f>SUM(AI92:AI103)</f>
        <v>276069.41157727613</v>
      </c>
      <c r="BC209" s="27">
        <f>SUM(BC92:BC103)</f>
        <v>54067.815131747586</v>
      </c>
      <c r="BJ209" s="27">
        <f>SUM(BJ92:BJ103)</f>
        <v>3024260.2457090234</v>
      </c>
      <c r="BO209" s="132"/>
      <c r="BP209" s="132"/>
    </row>
    <row r="210" spans="1:68" customFormat="1" ht="14.4" x14ac:dyDescent="0.3">
      <c r="A210" s="277">
        <v>2013</v>
      </c>
      <c r="O210" s="27">
        <f>SUM(O104:O115)</f>
        <v>2641530.5350000001</v>
      </c>
      <c r="AI210" s="27">
        <f>SUM(AI104:AI115)</f>
        <v>256575.61171057975</v>
      </c>
      <c r="BC210" s="27">
        <f>SUM(BC104:BC115)</f>
        <v>57458.791877504547</v>
      </c>
      <c r="BJ210" s="27">
        <f>SUM(BJ104:BJ115)</f>
        <v>2956005.4135880843</v>
      </c>
      <c r="BO210" s="132"/>
      <c r="BP210" s="132"/>
    </row>
    <row r="211" spans="1:68" customFormat="1" ht="14.4" x14ac:dyDescent="0.3">
      <c r="A211" s="277">
        <v>2014</v>
      </c>
      <c r="O211" s="27">
        <f>SUM(O116:O127)</f>
        <v>2620836.9360000002</v>
      </c>
      <c r="AI211" s="27">
        <f>SUM(AI116:AI127)</f>
        <v>256052.91377353269</v>
      </c>
      <c r="BC211" s="27">
        <f>SUM(BC116:BC127)</f>
        <v>63960.250558396372</v>
      </c>
      <c r="BJ211" s="27">
        <f>SUM(BJ116:BJ127)</f>
        <v>2941269.1263319287</v>
      </c>
      <c r="BO211" s="132"/>
      <c r="BP211" s="132"/>
    </row>
    <row r="212" spans="1:68" customFormat="1" ht="14.4" x14ac:dyDescent="0.3">
      <c r="A212" s="277">
        <v>2015</v>
      </c>
      <c r="O212" s="27">
        <f>SUM(O128:O139)</f>
        <v>2707380.6880000001</v>
      </c>
      <c r="AI212" s="27">
        <f>SUM(AI128:AI139)</f>
        <v>261510.63929694207</v>
      </c>
      <c r="BC212" s="27">
        <f>SUM(BC128:BC139)</f>
        <v>69689.677682014124</v>
      </c>
      <c r="BJ212" s="27">
        <f>SUM(BJ128:BJ139)</f>
        <v>3039119.8689789558</v>
      </c>
      <c r="BO212" s="132"/>
      <c r="BP212" s="132"/>
    </row>
    <row r="213" spans="1:68" customFormat="1" ht="14.4" x14ac:dyDescent="0.3">
      <c r="BJ213" s="27"/>
      <c r="BO213" s="132"/>
      <c r="BP213" s="132"/>
    </row>
    <row r="214" spans="1:68" customFormat="1" ht="14.4" x14ac:dyDescent="0.3">
      <c r="BO214" s="132"/>
      <c r="BP214" s="132"/>
    </row>
    <row r="215" spans="1:68" customFormat="1" ht="14.4" x14ac:dyDescent="0.3">
      <c r="BO215" s="132"/>
      <c r="BP215" s="132"/>
    </row>
    <row r="216" spans="1:68" customFormat="1" ht="14.4" x14ac:dyDescent="0.3">
      <c r="BO216" s="132"/>
      <c r="BP216" s="132"/>
    </row>
    <row r="217" spans="1:68" customFormat="1" ht="14.4" x14ac:dyDescent="0.3">
      <c r="BO217" s="132"/>
      <c r="BP217" s="132"/>
    </row>
    <row r="218" spans="1:68" customFormat="1" ht="14.4" x14ac:dyDescent="0.3">
      <c r="BO218" s="132"/>
      <c r="BP218" s="132"/>
    </row>
    <row r="219" spans="1:68" customFormat="1" ht="14.4" x14ac:dyDescent="0.3">
      <c r="BO219" s="132"/>
      <c r="BP219" s="132"/>
    </row>
    <row r="220" spans="1:68" customFormat="1" ht="14.4" x14ac:dyDescent="0.3">
      <c r="BO220" s="132"/>
      <c r="BP220" s="132"/>
    </row>
    <row r="221" spans="1:68" customFormat="1" ht="14.4" x14ac:dyDescent="0.3">
      <c r="BO221" s="132"/>
      <c r="BP221" s="132"/>
    </row>
    <row r="222" spans="1:68" customFormat="1" ht="14.4" x14ac:dyDescent="0.3">
      <c r="BO222" s="132"/>
      <c r="BP222" s="132"/>
    </row>
    <row r="223" spans="1:68" customFormat="1" ht="14.4" x14ac:dyDescent="0.3">
      <c r="BO223" s="132"/>
      <c r="BP223" s="132"/>
    </row>
    <row r="224" spans="1:68" customFormat="1" ht="14.4" x14ac:dyDescent="0.3">
      <c r="BO224" s="132"/>
      <c r="BP224" s="132"/>
    </row>
    <row r="225" spans="67:68" customFormat="1" ht="14.4" x14ac:dyDescent="0.3">
      <c r="BO225" s="132"/>
      <c r="BP225" s="132"/>
    </row>
    <row r="226" spans="67:68" customFormat="1" ht="14.4" x14ac:dyDescent="0.3">
      <c r="BO226" s="132"/>
      <c r="BP226" s="132"/>
    </row>
    <row r="227" spans="67:68" customFormat="1" ht="14.4" x14ac:dyDescent="0.3">
      <c r="BO227" s="132"/>
      <c r="BP227" s="132"/>
    </row>
    <row r="228" spans="67:68" customFormat="1" ht="14.4" x14ac:dyDescent="0.3">
      <c r="BO228" s="132"/>
      <c r="BP228" s="132"/>
    </row>
    <row r="229" spans="67:68" customFormat="1" ht="14.4" x14ac:dyDescent="0.3">
      <c r="BO229" s="132"/>
      <c r="BP229" s="132"/>
    </row>
    <row r="230" spans="67:68" customFormat="1" ht="14.4" x14ac:dyDescent="0.3">
      <c r="BO230" s="132"/>
      <c r="BP230" s="132"/>
    </row>
    <row r="231" spans="67:68" customFormat="1" ht="14.4" x14ac:dyDescent="0.3">
      <c r="BO231" s="132"/>
      <c r="BP231" s="132"/>
    </row>
    <row r="232" spans="67:68" customFormat="1" ht="14.4" x14ac:dyDescent="0.3">
      <c r="BO232" s="132"/>
      <c r="BP232" s="132"/>
    </row>
    <row r="233" spans="67:68" customFormat="1" ht="14.4" x14ac:dyDescent="0.3">
      <c r="BO233" s="132"/>
      <c r="BP233" s="132"/>
    </row>
    <row r="234" spans="67:68" customFormat="1" ht="14.4" x14ac:dyDescent="0.3">
      <c r="BO234" s="132"/>
      <c r="BP234" s="132"/>
    </row>
    <row r="235" spans="67:68" customFormat="1" ht="14.4" x14ac:dyDescent="0.3">
      <c r="BO235" s="132"/>
      <c r="BP235" s="132"/>
    </row>
    <row r="236" spans="67:68" customFormat="1" ht="14.4" x14ac:dyDescent="0.3">
      <c r="BO236" s="132"/>
      <c r="BP236" s="132"/>
    </row>
    <row r="237" spans="67:68" customFormat="1" ht="14.4" x14ac:dyDescent="0.3">
      <c r="BO237" s="132"/>
      <c r="BP237" s="132"/>
    </row>
    <row r="238" spans="67:68" customFormat="1" ht="14.4" x14ac:dyDescent="0.3">
      <c r="BO238" s="132"/>
      <c r="BP238" s="132"/>
    </row>
    <row r="239" spans="67:68" customFormat="1" ht="14.4" x14ac:dyDescent="0.3">
      <c r="BO239" s="132"/>
      <c r="BP239" s="132"/>
    </row>
    <row r="240" spans="67:68" customFormat="1" ht="14.4" x14ac:dyDescent="0.3">
      <c r="BO240" s="132"/>
      <c r="BP240" s="132"/>
    </row>
    <row r="241" spans="67:68" customFormat="1" ht="14.4" x14ac:dyDescent="0.3">
      <c r="BO241" s="132"/>
      <c r="BP241" s="132"/>
    </row>
    <row r="242" spans="67:68" customFormat="1" ht="14.4" x14ac:dyDescent="0.3">
      <c r="BO242" s="132"/>
      <c r="BP242" s="132"/>
    </row>
    <row r="243" spans="67:68" customFormat="1" ht="14.4" x14ac:dyDescent="0.3">
      <c r="BO243" s="132"/>
      <c r="BP243" s="132"/>
    </row>
    <row r="244" spans="67:68" customFormat="1" ht="14.4" x14ac:dyDescent="0.3">
      <c r="BO244" s="132"/>
      <c r="BP244" s="132"/>
    </row>
    <row r="245" spans="67:68" customFormat="1" ht="14.4" x14ac:dyDescent="0.3">
      <c r="BO245" s="132"/>
      <c r="BP245" s="132"/>
    </row>
    <row r="246" spans="67:68" customFormat="1" ht="14.4" x14ac:dyDescent="0.3">
      <c r="BO246" s="132"/>
      <c r="BP246" s="132"/>
    </row>
    <row r="247" spans="67:68" customFormat="1" ht="14.4" x14ac:dyDescent="0.3">
      <c r="BO247" s="132"/>
      <c r="BP247" s="132"/>
    </row>
    <row r="248" spans="67:68" customFormat="1" ht="14.4" x14ac:dyDescent="0.3">
      <c r="BO248" s="132"/>
      <c r="BP248" s="132"/>
    </row>
    <row r="249" spans="67:68" customFormat="1" ht="14.4" x14ac:dyDescent="0.3">
      <c r="BO249" s="132"/>
      <c r="BP249" s="132"/>
    </row>
    <row r="250" spans="67:68" customFormat="1" ht="14.4" x14ac:dyDescent="0.3">
      <c r="BO250" s="132"/>
      <c r="BP250" s="132"/>
    </row>
    <row r="251" spans="67:68" customFormat="1" ht="14.4" x14ac:dyDescent="0.3">
      <c r="BO251" s="132"/>
      <c r="BP251" s="132"/>
    </row>
    <row r="252" spans="67:68" customFormat="1" ht="14.4" x14ac:dyDescent="0.3">
      <c r="BO252" s="132"/>
      <c r="BP252" s="132"/>
    </row>
    <row r="253" spans="67:68" customFormat="1" ht="14.4" x14ac:dyDescent="0.3">
      <c r="BO253" s="132"/>
      <c r="BP253" s="132"/>
    </row>
    <row r="254" spans="67:68" customFormat="1" ht="14.4" x14ac:dyDescent="0.3">
      <c r="BO254" s="132"/>
      <c r="BP254" s="132"/>
    </row>
    <row r="255" spans="67:68" customFormat="1" ht="14.4" x14ac:dyDescent="0.3">
      <c r="BO255" s="132"/>
      <c r="BP255" s="132"/>
    </row>
    <row r="256" spans="67:68" customFormat="1" ht="14.4" x14ac:dyDescent="0.3">
      <c r="BO256" s="132"/>
      <c r="BP256" s="132"/>
    </row>
    <row r="257" spans="67:68" customFormat="1" ht="14.4" x14ac:dyDescent="0.3">
      <c r="BO257" s="132"/>
      <c r="BP257" s="132"/>
    </row>
    <row r="258" spans="67:68" customFormat="1" ht="14.4" x14ac:dyDescent="0.3">
      <c r="BO258" s="132"/>
      <c r="BP258" s="132"/>
    </row>
    <row r="259" spans="67:68" customFormat="1" ht="14.4" x14ac:dyDescent="0.3">
      <c r="BO259" s="132"/>
      <c r="BP259" s="132"/>
    </row>
    <row r="260" spans="67:68" customFormat="1" ht="14.4" x14ac:dyDescent="0.3">
      <c r="BO260" s="132"/>
      <c r="BP260" s="132"/>
    </row>
    <row r="261" spans="67:68" customFormat="1" ht="14.4" x14ac:dyDescent="0.3">
      <c r="BO261" s="132"/>
      <c r="BP261" s="132"/>
    </row>
    <row r="262" spans="67:68" customFormat="1" ht="14.4" x14ac:dyDescent="0.3">
      <c r="BO262" s="132"/>
      <c r="BP262" s="132"/>
    </row>
    <row r="263" spans="67:68" customFormat="1" ht="14.4" x14ac:dyDescent="0.3">
      <c r="BO263" s="132"/>
      <c r="BP263" s="132"/>
    </row>
    <row r="264" spans="67:68" customFormat="1" ht="14.4" x14ac:dyDescent="0.3">
      <c r="BO264" s="132"/>
      <c r="BP264" s="132"/>
    </row>
    <row r="265" spans="67:68" customFormat="1" ht="14.4" x14ac:dyDescent="0.3">
      <c r="BO265" s="132"/>
      <c r="BP265" s="132"/>
    </row>
    <row r="266" spans="67:68" customFormat="1" ht="14.4" x14ac:dyDescent="0.3">
      <c r="BO266" s="132"/>
      <c r="BP266" s="132"/>
    </row>
    <row r="267" spans="67:68" customFormat="1" ht="14.4" x14ac:dyDescent="0.3">
      <c r="BO267" s="132"/>
      <c r="BP267" s="132"/>
    </row>
    <row r="268" spans="67:68" customFormat="1" ht="14.4" x14ac:dyDescent="0.3">
      <c r="BO268" s="132"/>
      <c r="BP268" s="132"/>
    </row>
    <row r="269" spans="67:68" customFormat="1" ht="14.4" x14ac:dyDescent="0.3">
      <c r="BO269" s="132"/>
      <c r="BP269" s="132"/>
    </row>
    <row r="270" spans="67:68" customFormat="1" ht="14.4" x14ac:dyDescent="0.3">
      <c r="BO270" s="132"/>
      <c r="BP270" s="132"/>
    </row>
    <row r="271" spans="67:68" customFormat="1" ht="14.4" x14ac:dyDescent="0.3">
      <c r="BO271" s="132"/>
      <c r="BP271" s="132"/>
    </row>
    <row r="272" spans="67:68" customFormat="1" ht="14.4" x14ac:dyDescent="0.3">
      <c r="BO272" s="132"/>
      <c r="BP272" s="132"/>
    </row>
    <row r="273" spans="67:68" customFormat="1" ht="14.4" x14ac:dyDescent="0.3">
      <c r="BO273" s="132"/>
      <c r="BP273" s="132"/>
    </row>
    <row r="274" spans="67:68" customFormat="1" ht="14.4" x14ac:dyDescent="0.3">
      <c r="BO274" s="132"/>
      <c r="BP274" s="132"/>
    </row>
    <row r="275" spans="67:68" customFormat="1" ht="14.4" x14ac:dyDescent="0.3">
      <c r="BO275" s="132"/>
      <c r="BP275" s="132"/>
    </row>
    <row r="276" spans="67:68" customFormat="1" ht="14.4" x14ac:dyDescent="0.3">
      <c r="BO276" s="132"/>
      <c r="BP276" s="132"/>
    </row>
    <row r="277" spans="67:68" customFormat="1" ht="14.4" x14ac:dyDescent="0.3">
      <c r="BO277" s="132"/>
      <c r="BP277" s="132"/>
    </row>
    <row r="278" spans="67:68" customFormat="1" ht="14.4" x14ac:dyDescent="0.3">
      <c r="BO278" s="132"/>
      <c r="BP278" s="132"/>
    </row>
    <row r="279" spans="67:68" customFormat="1" ht="14.4" x14ac:dyDescent="0.3">
      <c r="BO279" s="132"/>
      <c r="BP279" s="132"/>
    </row>
    <row r="280" spans="67:68" customFormat="1" ht="14.4" x14ac:dyDescent="0.3">
      <c r="BO280" s="132"/>
      <c r="BP280" s="132"/>
    </row>
    <row r="281" spans="67:68" customFormat="1" ht="14.4" x14ac:dyDescent="0.3">
      <c r="BO281" s="132"/>
      <c r="BP281" s="132"/>
    </row>
    <row r="282" spans="67:68" customFormat="1" ht="14.4" x14ac:dyDescent="0.3">
      <c r="BO282" s="132"/>
      <c r="BP282" s="132"/>
    </row>
    <row r="283" spans="67:68" customFormat="1" ht="14.4" x14ac:dyDescent="0.3">
      <c r="BO283" s="132"/>
      <c r="BP283" s="132"/>
    </row>
    <row r="284" spans="67:68" customFormat="1" ht="14.4" x14ac:dyDescent="0.3">
      <c r="BO284" s="132"/>
      <c r="BP284" s="132"/>
    </row>
    <row r="285" spans="67:68" customFormat="1" ht="14.4" x14ac:dyDescent="0.3">
      <c r="BO285" s="132"/>
      <c r="BP285" s="132"/>
    </row>
    <row r="286" spans="67:68" customFormat="1" ht="14.4" x14ac:dyDescent="0.3">
      <c r="BO286" s="132"/>
      <c r="BP286" s="132"/>
    </row>
    <row r="287" spans="67:68" customFormat="1" ht="14.4" x14ac:dyDescent="0.3">
      <c r="BO287" s="132"/>
      <c r="BP287" s="132"/>
    </row>
    <row r="288" spans="67:68" customFormat="1" ht="14.4" x14ac:dyDescent="0.3">
      <c r="BO288" s="132"/>
      <c r="BP288" s="132"/>
    </row>
    <row r="289" spans="67:68" customFormat="1" ht="14.4" x14ac:dyDescent="0.3">
      <c r="BO289" s="132"/>
      <c r="BP289" s="132"/>
    </row>
    <row r="290" spans="67:68" customFormat="1" ht="14.4" x14ac:dyDescent="0.3">
      <c r="BO290" s="132"/>
      <c r="BP290" s="132"/>
    </row>
    <row r="291" spans="67:68" customFormat="1" ht="14.4" x14ac:dyDescent="0.3">
      <c r="BO291" s="132"/>
      <c r="BP291" s="132"/>
    </row>
    <row r="292" spans="67:68" customFormat="1" ht="14.4" x14ac:dyDescent="0.3">
      <c r="BO292" s="132"/>
      <c r="BP292" s="132"/>
    </row>
    <row r="293" spans="67:68" customFormat="1" ht="14.4" x14ac:dyDescent="0.3">
      <c r="BO293" s="132"/>
      <c r="BP293" s="132"/>
    </row>
    <row r="294" spans="67:68" customFormat="1" ht="14.4" x14ac:dyDescent="0.3">
      <c r="BO294" s="132"/>
      <c r="BP294" s="132"/>
    </row>
    <row r="295" spans="67:68" customFormat="1" ht="14.4" x14ac:dyDescent="0.3">
      <c r="BO295" s="132"/>
      <c r="BP295" s="132"/>
    </row>
    <row r="296" spans="67:68" customFormat="1" ht="14.4" x14ac:dyDescent="0.3">
      <c r="BO296" s="132"/>
      <c r="BP296" s="132"/>
    </row>
    <row r="297" spans="67:68" customFormat="1" ht="14.4" x14ac:dyDescent="0.3">
      <c r="BO297" s="132"/>
      <c r="BP297" s="132"/>
    </row>
    <row r="298" spans="67:68" customFormat="1" ht="14.4" x14ac:dyDescent="0.3">
      <c r="BO298" s="132"/>
      <c r="BP298" s="132"/>
    </row>
    <row r="299" spans="67:68" customFormat="1" ht="14.4" x14ac:dyDescent="0.3">
      <c r="BO299" s="132"/>
      <c r="BP299" s="132"/>
    </row>
    <row r="300" spans="67:68" customFormat="1" ht="14.4" x14ac:dyDescent="0.3">
      <c r="BO300" s="132"/>
      <c r="BP300" s="132"/>
    </row>
    <row r="301" spans="67:68" customFormat="1" ht="14.4" x14ac:dyDescent="0.3">
      <c r="BO301" s="132"/>
      <c r="BP301" s="132"/>
    </row>
    <row r="302" spans="67:68" customFormat="1" ht="14.4" x14ac:dyDescent="0.3">
      <c r="BO302" s="132"/>
      <c r="BP302" s="132"/>
    </row>
    <row r="303" spans="67:68" customFormat="1" ht="14.4" x14ac:dyDescent="0.3">
      <c r="BO303" s="132"/>
      <c r="BP303" s="132"/>
    </row>
    <row r="304" spans="67:68" customFormat="1" ht="14.4" x14ac:dyDescent="0.3">
      <c r="BO304" s="132"/>
      <c r="BP304" s="132"/>
    </row>
    <row r="305" spans="67:68" customFormat="1" ht="14.4" x14ac:dyDescent="0.3">
      <c r="BO305" s="132"/>
      <c r="BP305" s="132"/>
    </row>
    <row r="306" spans="67:68" customFormat="1" ht="14.4" x14ac:dyDescent="0.3">
      <c r="BO306" s="132"/>
      <c r="BP306" s="132"/>
    </row>
    <row r="307" spans="67:68" customFormat="1" ht="14.4" x14ac:dyDescent="0.3">
      <c r="BO307" s="132"/>
      <c r="BP307" s="132"/>
    </row>
    <row r="308" spans="67:68" customFormat="1" ht="14.4" x14ac:dyDescent="0.3">
      <c r="BO308" s="132"/>
      <c r="BP308" s="132"/>
    </row>
    <row r="309" spans="67:68" customFormat="1" ht="14.4" x14ac:dyDescent="0.3">
      <c r="BO309" s="132"/>
      <c r="BP309" s="132"/>
    </row>
    <row r="310" spans="67:68" customFormat="1" ht="14.4" x14ac:dyDescent="0.3">
      <c r="BO310" s="132"/>
      <c r="BP310" s="132"/>
    </row>
    <row r="311" spans="67:68" customFormat="1" ht="14.4" x14ac:dyDescent="0.3">
      <c r="BO311" s="132"/>
      <c r="BP311" s="132"/>
    </row>
    <row r="312" spans="67:68" customFormat="1" ht="14.4" x14ac:dyDescent="0.3">
      <c r="BO312" s="132"/>
      <c r="BP312" s="132"/>
    </row>
    <row r="313" spans="67:68" customFormat="1" ht="14.4" x14ac:dyDescent="0.3">
      <c r="BO313" s="132"/>
      <c r="BP313" s="132"/>
    </row>
    <row r="314" spans="67:68" customFormat="1" ht="14.4" x14ac:dyDescent="0.3">
      <c r="BO314" s="132"/>
      <c r="BP314" s="132"/>
    </row>
    <row r="315" spans="67:68" customFormat="1" ht="14.4" x14ac:dyDescent="0.3">
      <c r="BO315" s="132"/>
      <c r="BP315" s="132"/>
    </row>
    <row r="316" spans="67:68" customFormat="1" ht="14.4" x14ac:dyDescent="0.3">
      <c r="BO316" s="132"/>
      <c r="BP316" s="132"/>
    </row>
    <row r="317" spans="67:68" customFormat="1" ht="14.4" x14ac:dyDescent="0.3">
      <c r="BO317" s="132"/>
      <c r="BP317" s="132"/>
    </row>
    <row r="318" spans="67:68" customFormat="1" ht="14.4" x14ac:dyDescent="0.3">
      <c r="BO318" s="132"/>
      <c r="BP318" s="132"/>
    </row>
    <row r="319" spans="67:68" customFormat="1" ht="14.4" x14ac:dyDescent="0.3">
      <c r="BO319" s="132"/>
      <c r="BP319" s="132"/>
    </row>
    <row r="320" spans="67:68" customFormat="1" ht="14.4" x14ac:dyDescent="0.3">
      <c r="BO320" s="132"/>
      <c r="BP320" s="132"/>
    </row>
    <row r="321" spans="67:68" customFormat="1" ht="14.4" x14ac:dyDescent="0.3">
      <c r="BO321" s="132"/>
      <c r="BP321" s="132"/>
    </row>
    <row r="322" spans="67:68" customFormat="1" ht="14.4" x14ac:dyDescent="0.3">
      <c r="BO322" s="132"/>
      <c r="BP322" s="132"/>
    </row>
    <row r="323" spans="67:68" customFormat="1" ht="14.4" x14ac:dyDescent="0.3">
      <c r="BO323" s="132"/>
      <c r="BP323" s="132"/>
    </row>
    <row r="324" spans="67:68" customFormat="1" ht="14.4" x14ac:dyDescent="0.3">
      <c r="BO324" s="132"/>
      <c r="BP324" s="132"/>
    </row>
    <row r="325" spans="67:68" customFormat="1" ht="14.4" x14ac:dyDescent="0.3">
      <c r="BO325" s="132"/>
      <c r="BP325" s="132"/>
    </row>
    <row r="326" spans="67:68" customFormat="1" ht="14.4" x14ac:dyDescent="0.3">
      <c r="BO326" s="132"/>
      <c r="BP326" s="132"/>
    </row>
    <row r="327" spans="67:68" customFormat="1" ht="14.4" x14ac:dyDescent="0.3">
      <c r="BO327" s="132"/>
      <c r="BP327" s="132"/>
    </row>
    <row r="328" spans="67:68" customFormat="1" ht="14.4" x14ac:dyDescent="0.3">
      <c r="BO328" s="132"/>
      <c r="BP328" s="132"/>
    </row>
    <row r="329" spans="67:68" customFormat="1" ht="14.4" x14ac:dyDescent="0.3">
      <c r="BO329" s="132"/>
      <c r="BP329" s="132"/>
    </row>
    <row r="330" spans="67:68" customFormat="1" ht="14.4" x14ac:dyDescent="0.3">
      <c r="BO330" s="132"/>
      <c r="BP330" s="132"/>
    </row>
    <row r="331" spans="67:68" customFormat="1" ht="14.4" x14ac:dyDescent="0.3">
      <c r="BO331" s="132"/>
      <c r="BP331" s="132"/>
    </row>
    <row r="332" spans="67:68" customFormat="1" ht="14.4" x14ac:dyDescent="0.3">
      <c r="BO332" s="132"/>
      <c r="BP332" s="132"/>
    </row>
    <row r="333" spans="67:68" customFormat="1" ht="14.4" x14ac:dyDescent="0.3">
      <c r="BO333" s="132"/>
      <c r="BP333" s="132"/>
    </row>
    <row r="334" spans="67:68" customFormat="1" ht="14.4" x14ac:dyDescent="0.3">
      <c r="BO334" s="132"/>
      <c r="BP334" s="132"/>
    </row>
    <row r="335" spans="67:68" customFormat="1" ht="14.4" x14ac:dyDescent="0.3">
      <c r="BO335" s="132"/>
      <c r="BP335" s="132"/>
    </row>
    <row r="336" spans="67:68" customFormat="1" ht="14.4" x14ac:dyDescent="0.3">
      <c r="BO336" s="132"/>
      <c r="BP336" s="132"/>
    </row>
    <row r="337" spans="67:68" customFormat="1" ht="14.4" x14ac:dyDescent="0.3">
      <c r="BO337" s="132"/>
      <c r="BP337" s="132"/>
    </row>
    <row r="338" spans="67:68" customFormat="1" ht="14.4" x14ac:dyDescent="0.3">
      <c r="BO338" s="132"/>
      <c r="BP338" s="132"/>
    </row>
    <row r="339" spans="67:68" customFormat="1" ht="14.4" x14ac:dyDescent="0.3">
      <c r="BO339" s="132"/>
      <c r="BP339" s="132"/>
    </row>
    <row r="340" spans="67:68" customFormat="1" ht="14.4" x14ac:dyDescent="0.3">
      <c r="BO340" s="132"/>
      <c r="BP340" s="132"/>
    </row>
    <row r="341" spans="67:68" customFormat="1" ht="14.4" x14ac:dyDescent="0.3">
      <c r="BO341" s="132"/>
      <c r="BP341" s="132"/>
    </row>
    <row r="342" spans="67:68" customFormat="1" ht="14.4" x14ac:dyDescent="0.3">
      <c r="BO342" s="132"/>
      <c r="BP342" s="132"/>
    </row>
    <row r="343" spans="67:68" customFormat="1" ht="14.4" x14ac:dyDescent="0.3">
      <c r="BO343" s="132"/>
      <c r="BP343" s="132"/>
    </row>
    <row r="344" spans="67:68" customFormat="1" ht="14.4" x14ac:dyDescent="0.3">
      <c r="BO344" s="132"/>
      <c r="BP344" s="132"/>
    </row>
    <row r="345" spans="67:68" customFormat="1" ht="14.4" x14ac:dyDescent="0.3">
      <c r="BO345" s="132"/>
      <c r="BP345" s="132"/>
    </row>
    <row r="346" spans="67:68" customFormat="1" ht="14.4" x14ac:dyDescent="0.3">
      <c r="BO346" s="132"/>
      <c r="BP346" s="132"/>
    </row>
    <row r="347" spans="67:68" customFormat="1" ht="14.4" x14ac:dyDescent="0.3">
      <c r="BO347" s="132"/>
      <c r="BP347" s="132"/>
    </row>
    <row r="348" spans="67:68" customFormat="1" ht="14.4" x14ac:dyDescent="0.3">
      <c r="BO348" s="132"/>
      <c r="BP348" s="132"/>
    </row>
    <row r="349" spans="67:68" customFormat="1" ht="14.4" x14ac:dyDescent="0.3">
      <c r="BO349" s="132"/>
      <c r="BP349" s="132"/>
    </row>
    <row r="350" spans="67:68" customFormat="1" ht="14.4" x14ac:dyDescent="0.3">
      <c r="BO350" s="132"/>
      <c r="BP350" s="132"/>
    </row>
    <row r="351" spans="67:68" customFormat="1" ht="14.4" x14ac:dyDescent="0.3">
      <c r="BO351" s="132"/>
      <c r="BP351" s="132"/>
    </row>
    <row r="352" spans="67:68" customFormat="1" ht="14.4" x14ac:dyDescent="0.3">
      <c r="BO352" s="132"/>
      <c r="BP352" s="132"/>
    </row>
    <row r="353" spans="67:68" customFormat="1" ht="14.4" x14ac:dyDescent="0.3">
      <c r="BO353" s="132"/>
      <c r="BP353" s="132"/>
    </row>
    <row r="354" spans="67:68" customFormat="1" ht="14.4" x14ac:dyDescent="0.3">
      <c r="BO354" s="132"/>
      <c r="BP354" s="132"/>
    </row>
    <row r="355" spans="67:68" customFormat="1" ht="14.4" x14ac:dyDescent="0.3">
      <c r="BO355" s="132"/>
      <c r="BP355" s="132"/>
    </row>
    <row r="356" spans="67:68" customFormat="1" ht="14.4" x14ac:dyDescent="0.3">
      <c r="BO356" s="132"/>
      <c r="BP356" s="132"/>
    </row>
    <row r="357" spans="67:68" customFormat="1" ht="14.4" x14ac:dyDescent="0.3">
      <c r="BO357" s="132"/>
      <c r="BP357" s="132"/>
    </row>
    <row r="358" spans="67:68" customFormat="1" ht="14.4" x14ac:dyDescent="0.3">
      <c r="BO358" s="132"/>
      <c r="BP358" s="132"/>
    </row>
    <row r="359" spans="67:68" customFormat="1" ht="14.4" x14ac:dyDescent="0.3">
      <c r="BO359" s="132"/>
      <c r="BP359" s="132"/>
    </row>
    <row r="360" spans="67:68" customFormat="1" ht="14.4" x14ac:dyDescent="0.3">
      <c r="BO360" s="132"/>
      <c r="BP360" s="132"/>
    </row>
    <row r="361" spans="67:68" customFormat="1" ht="14.4" x14ac:dyDescent="0.3">
      <c r="BO361" s="132"/>
      <c r="BP361" s="132"/>
    </row>
    <row r="362" spans="67:68" customFormat="1" ht="14.4" x14ac:dyDescent="0.3">
      <c r="BO362" s="132"/>
      <c r="BP362" s="132"/>
    </row>
    <row r="363" spans="67:68" customFormat="1" ht="14.4" x14ac:dyDescent="0.3">
      <c r="BO363" s="132"/>
      <c r="BP363" s="132"/>
    </row>
    <row r="364" spans="67:68" customFormat="1" ht="14.4" x14ac:dyDescent="0.3">
      <c r="BO364" s="132"/>
      <c r="BP364" s="132"/>
    </row>
    <row r="365" spans="67:68" customFormat="1" ht="14.4" x14ac:dyDescent="0.3">
      <c r="BO365" s="132"/>
      <c r="BP365" s="132"/>
    </row>
    <row r="366" spans="67:68" customFormat="1" ht="14.4" x14ac:dyDescent="0.3">
      <c r="BO366" s="132"/>
      <c r="BP366" s="132"/>
    </row>
    <row r="367" spans="67:68" customFormat="1" ht="14.4" x14ac:dyDescent="0.3">
      <c r="BO367" s="132"/>
      <c r="BP367" s="132"/>
    </row>
    <row r="368" spans="67:68" customFormat="1" ht="14.4" x14ac:dyDescent="0.3">
      <c r="BO368" s="132"/>
      <c r="BP368" s="132"/>
    </row>
    <row r="369" spans="67:68" customFormat="1" ht="14.4" x14ac:dyDescent="0.3">
      <c r="BO369" s="132"/>
      <c r="BP369" s="132"/>
    </row>
    <row r="370" spans="67:68" customFormat="1" ht="14.4" x14ac:dyDescent="0.3">
      <c r="BO370" s="132"/>
      <c r="BP370" s="132"/>
    </row>
    <row r="371" spans="67:68" customFormat="1" ht="14.4" x14ac:dyDescent="0.3">
      <c r="BO371" s="132"/>
      <c r="BP371" s="132"/>
    </row>
    <row r="372" spans="67:68" customFormat="1" ht="14.4" x14ac:dyDescent="0.3">
      <c r="BO372" s="132"/>
      <c r="BP372" s="132"/>
    </row>
    <row r="373" spans="67:68" customFormat="1" ht="14.4" x14ac:dyDescent="0.3">
      <c r="BO373" s="132"/>
      <c r="BP373" s="132"/>
    </row>
    <row r="374" spans="67:68" customFormat="1" ht="14.4" x14ac:dyDescent="0.3">
      <c r="BO374" s="132"/>
      <c r="BP374" s="132"/>
    </row>
    <row r="375" spans="67:68" customFormat="1" ht="14.4" x14ac:dyDescent="0.3">
      <c r="BO375" s="132"/>
      <c r="BP375" s="132"/>
    </row>
    <row r="376" spans="67:68" customFormat="1" ht="14.4" x14ac:dyDescent="0.3">
      <c r="BO376" s="132"/>
      <c r="BP376" s="132"/>
    </row>
    <row r="377" spans="67:68" customFormat="1" ht="14.4" x14ac:dyDescent="0.3">
      <c r="BO377" s="132"/>
      <c r="BP377" s="132"/>
    </row>
    <row r="378" spans="67:68" customFormat="1" ht="14.4" x14ac:dyDescent="0.3">
      <c r="BO378" s="132"/>
      <c r="BP378" s="132"/>
    </row>
    <row r="379" spans="67:68" customFormat="1" ht="14.4" x14ac:dyDescent="0.3">
      <c r="BO379" s="132"/>
      <c r="BP379" s="132"/>
    </row>
    <row r="380" spans="67:68" customFormat="1" ht="14.4" x14ac:dyDescent="0.3">
      <c r="BO380" s="132"/>
      <c r="BP380" s="132"/>
    </row>
    <row r="381" spans="67:68" customFormat="1" ht="14.4" x14ac:dyDescent="0.3">
      <c r="BO381" s="132"/>
      <c r="BP381" s="132"/>
    </row>
    <row r="382" spans="67:68" customFormat="1" ht="14.4" x14ac:dyDescent="0.3">
      <c r="BO382" s="132"/>
      <c r="BP382" s="132"/>
    </row>
    <row r="383" spans="67:68" customFormat="1" ht="14.4" x14ac:dyDescent="0.3">
      <c r="BO383" s="132"/>
      <c r="BP383" s="132"/>
    </row>
    <row r="384" spans="67:68" customFormat="1" ht="14.4" x14ac:dyDescent="0.3">
      <c r="BO384" s="132"/>
      <c r="BP384" s="132"/>
    </row>
    <row r="385" spans="67:68" customFormat="1" ht="14.4" x14ac:dyDescent="0.3">
      <c r="BO385" s="132"/>
      <c r="BP385" s="132"/>
    </row>
    <row r="386" spans="67:68" customFormat="1" ht="14.4" x14ac:dyDescent="0.3">
      <c r="BO386" s="132"/>
      <c r="BP386" s="132"/>
    </row>
    <row r="387" spans="67:68" customFormat="1" ht="14.4" x14ac:dyDescent="0.3">
      <c r="BO387" s="132"/>
      <c r="BP387" s="132"/>
    </row>
    <row r="388" spans="67:68" customFormat="1" ht="14.4" x14ac:dyDescent="0.3">
      <c r="BO388" s="132"/>
      <c r="BP388" s="132"/>
    </row>
    <row r="389" spans="67:68" customFormat="1" ht="14.4" x14ac:dyDescent="0.3">
      <c r="BO389" s="132"/>
      <c r="BP389" s="132"/>
    </row>
    <row r="390" spans="67:68" customFormat="1" ht="14.4" x14ac:dyDescent="0.3">
      <c r="BO390" s="132"/>
      <c r="BP390" s="132"/>
    </row>
    <row r="391" spans="67:68" customFormat="1" ht="14.4" x14ac:dyDescent="0.3">
      <c r="BO391" s="132"/>
      <c r="BP391" s="132"/>
    </row>
    <row r="392" spans="67:68" customFormat="1" ht="14.4" x14ac:dyDescent="0.3">
      <c r="BO392" s="132"/>
      <c r="BP392" s="132"/>
    </row>
    <row r="393" spans="67:68" customFormat="1" ht="14.4" x14ac:dyDescent="0.3">
      <c r="BO393" s="132"/>
      <c r="BP393" s="132"/>
    </row>
    <row r="394" spans="67:68" customFormat="1" ht="14.4" x14ac:dyDescent="0.3">
      <c r="BO394" s="132"/>
      <c r="BP394" s="132"/>
    </row>
    <row r="395" spans="67:68" customFormat="1" ht="14.4" x14ac:dyDescent="0.3">
      <c r="BO395" s="132"/>
      <c r="BP395" s="132"/>
    </row>
    <row r="396" spans="67:68" customFormat="1" ht="14.4" x14ac:dyDescent="0.3">
      <c r="BO396" s="132"/>
      <c r="BP396" s="132"/>
    </row>
    <row r="397" spans="67:68" customFormat="1" ht="14.4" x14ac:dyDescent="0.3">
      <c r="BO397" s="132"/>
      <c r="BP397" s="132"/>
    </row>
    <row r="398" spans="67:68" customFormat="1" ht="14.4" x14ac:dyDescent="0.3">
      <c r="BO398" s="132"/>
      <c r="BP398" s="132"/>
    </row>
    <row r="399" spans="67:68" customFormat="1" ht="14.4" x14ac:dyDescent="0.3">
      <c r="BO399" s="132"/>
      <c r="BP399" s="132"/>
    </row>
    <row r="400" spans="67:68" customFormat="1" ht="14.4" x14ac:dyDescent="0.3">
      <c r="BO400" s="132"/>
      <c r="BP400" s="132"/>
    </row>
    <row r="401" spans="67:68" customFormat="1" ht="14.4" x14ac:dyDescent="0.3">
      <c r="BO401" s="132"/>
      <c r="BP401" s="132"/>
    </row>
    <row r="402" spans="67:68" customFormat="1" ht="14.4" x14ac:dyDescent="0.3">
      <c r="BO402" s="132"/>
      <c r="BP402" s="132"/>
    </row>
    <row r="403" spans="67:68" customFormat="1" ht="14.4" x14ac:dyDescent="0.3">
      <c r="BO403" s="132"/>
      <c r="BP403" s="132"/>
    </row>
    <row r="404" spans="67:68" customFormat="1" ht="14.4" x14ac:dyDescent="0.3">
      <c r="BO404" s="132"/>
      <c r="BP404" s="132"/>
    </row>
    <row r="405" spans="67:68" customFormat="1" ht="14.4" x14ac:dyDescent="0.3">
      <c r="BO405" s="132"/>
      <c r="BP405" s="132"/>
    </row>
    <row r="406" spans="67:68" customFormat="1" ht="14.4" x14ac:dyDescent="0.3">
      <c r="BO406" s="132"/>
      <c r="BP406" s="132"/>
    </row>
    <row r="407" spans="67:68" customFormat="1" ht="14.4" x14ac:dyDescent="0.3">
      <c r="BO407" s="132"/>
      <c r="BP407" s="132"/>
    </row>
    <row r="408" spans="67:68" customFormat="1" ht="14.4" x14ac:dyDescent="0.3">
      <c r="BO408" s="132"/>
      <c r="BP408" s="132"/>
    </row>
    <row r="409" spans="67:68" customFormat="1" ht="14.4" x14ac:dyDescent="0.3">
      <c r="BO409" s="132"/>
      <c r="BP409" s="132"/>
    </row>
    <row r="410" spans="67:68" customFormat="1" ht="14.4" x14ac:dyDescent="0.3">
      <c r="BO410" s="132"/>
      <c r="BP410" s="132"/>
    </row>
    <row r="411" spans="67:68" customFormat="1" ht="14.4" x14ac:dyDescent="0.3">
      <c r="BO411" s="132"/>
      <c r="BP411" s="132"/>
    </row>
    <row r="412" spans="67:68" customFormat="1" ht="14.4" x14ac:dyDescent="0.3">
      <c r="BO412" s="132"/>
      <c r="BP412" s="132"/>
    </row>
    <row r="413" spans="67:68" customFormat="1" ht="14.4" x14ac:dyDescent="0.3">
      <c r="BO413" s="132"/>
      <c r="BP413" s="132"/>
    </row>
    <row r="414" spans="67:68" customFormat="1" ht="14.4" x14ac:dyDescent="0.3">
      <c r="BO414" s="132"/>
      <c r="BP414" s="132"/>
    </row>
    <row r="415" spans="67:68" customFormat="1" ht="14.4" x14ac:dyDescent="0.3">
      <c r="BO415" s="132"/>
      <c r="BP415" s="132"/>
    </row>
    <row r="416" spans="67:68" customFormat="1" ht="14.4" x14ac:dyDescent="0.3">
      <c r="BO416" s="132"/>
      <c r="BP416" s="132"/>
    </row>
    <row r="417" spans="67:68" customFormat="1" ht="14.4" x14ac:dyDescent="0.3">
      <c r="BO417" s="132"/>
      <c r="BP417" s="132"/>
    </row>
    <row r="418" spans="67:68" customFormat="1" ht="14.4" x14ac:dyDescent="0.3">
      <c r="BO418" s="132"/>
      <c r="BP418" s="132"/>
    </row>
    <row r="419" spans="67:68" customFormat="1" ht="14.4" x14ac:dyDescent="0.3">
      <c r="BO419" s="132"/>
      <c r="BP419" s="132"/>
    </row>
    <row r="420" spans="67:68" customFormat="1" ht="14.4" x14ac:dyDescent="0.3">
      <c r="BO420" s="132"/>
      <c r="BP420" s="132"/>
    </row>
    <row r="421" spans="67:68" customFormat="1" ht="14.4" x14ac:dyDescent="0.3">
      <c r="BO421" s="132"/>
      <c r="BP421" s="132"/>
    </row>
    <row r="422" spans="67:68" customFormat="1" ht="14.4" x14ac:dyDescent="0.3">
      <c r="BO422" s="132"/>
      <c r="BP422" s="132"/>
    </row>
    <row r="423" spans="67:68" customFormat="1" ht="14.4" x14ac:dyDescent="0.3">
      <c r="BO423" s="132"/>
      <c r="BP423" s="132"/>
    </row>
    <row r="424" spans="67:68" customFormat="1" ht="14.4" x14ac:dyDescent="0.3">
      <c r="BO424" s="132"/>
      <c r="BP424" s="132"/>
    </row>
    <row r="425" spans="67:68" customFormat="1" ht="14.4" x14ac:dyDescent="0.3">
      <c r="BO425" s="132"/>
      <c r="BP425" s="132"/>
    </row>
    <row r="426" spans="67:68" customFormat="1" ht="14.4" x14ac:dyDescent="0.3">
      <c r="BO426" s="132"/>
      <c r="BP426" s="132"/>
    </row>
    <row r="427" spans="67:68" customFormat="1" ht="14.4" x14ac:dyDescent="0.3">
      <c r="BO427" s="132"/>
      <c r="BP427" s="132"/>
    </row>
    <row r="428" spans="67:68" customFormat="1" ht="14.4" x14ac:dyDescent="0.3">
      <c r="BO428" s="132"/>
      <c r="BP428" s="132"/>
    </row>
    <row r="429" spans="67:68" customFormat="1" ht="14.4" x14ac:dyDescent="0.3">
      <c r="BO429" s="132"/>
      <c r="BP429" s="132"/>
    </row>
    <row r="430" spans="67:68" customFormat="1" ht="14.4" x14ac:dyDescent="0.3">
      <c r="BO430" s="132"/>
      <c r="BP430" s="132"/>
    </row>
    <row r="431" spans="67:68" customFormat="1" ht="14.4" x14ac:dyDescent="0.3">
      <c r="BO431" s="132"/>
      <c r="BP431" s="132"/>
    </row>
    <row r="432" spans="67:68" customFormat="1" ht="14.4" x14ac:dyDescent="0.3">
      <c r="BO432" s="132"/>
      <c r="BP432" s="132"/>
    </row>
    <row r="433" spans="67:68" customFormat="1" ht="14.4" x14ac:dyDescent="0.3">
      <c r="BO433" s="132"/>
      <c r="BP433" s="132"/>
    </row>
    <row r="434" spans="67:68" customFormat="1" ht="14.4" x14ac:dyDescent="0.3">
      <c r="BO434" s="132"/>
      <c r="BP434" s="132"/>
    </row>
    <row r="435" spans="67:68" customFormat="1" ht="14.4" x14ac:dyDescent="0.3">
      <c r="BO435" s="132"/>
      <c r="BP435" s="132"/>
    </row>
    <row r="436" spans="67:68" customFormat="1" ht="14.4" x14ac:dyDescent="0.3">
      <c r="BO436" s="132"/>
      <c r="BP436" s="132"/>
    </row>
    <row r="437" spans="67:68" customFormat="1" ht="14.4" x14ac:dyDescent="0.3">
      <c r="BO437" s="132"/>
      <c r="BP437" s="132"/>
    </row>
    <row r="438" spans="67:68" customFormat="1" ht="14.4" x14ac:dyDescent="0.3">
      <c r="BO438" s="132"/>
      <c r="BP438" s="132"/>
    </row>
    <row r="439" spans="67:68" customFormat="1" ht="14.4" x14ac:dyDescent="0.3">
      <c r="BO439" s="132"/>
      <c r="BP439" s="132"/>
    </row>
    <row r="440" spans="67:68" customFormat="1" ht="14.4" x14ac:dyDescent="0.3">
      <c r="BO440" s="132"/>
      <c r="BP440" s="132"/>
    </row>
    <row r="441" spans="67:68" customFormat="1" ht="14.4" x14ac:dyDescent="0.3">
      <c r="BO441" s="132"/>
      <c r="BP441" s="132"/>
    </row>
    <row r="442" spans="67:68" customFormat="1" ht="14.4" x14ac:dyDescent="0.3">
      <c r="BO442" s="132"/>
      <c r="BP442" s="132"/>
    </row>
    <row r="443" spans="67:68" customFormat="1" ht="14.4" x14ac:dyDescent="0.3">
      <c r="BO443" s="132"/>
      <c r="BP443" s="132"/>
    </row>
    <row r="444" spans="67:68" customFormat="1" ht="14.4" x14ac:dyDescent="0.3">
      <c r="BO444" s="132"/>
      <c r="BP444" s="132"/>
    </row>
    <row r="445" spans="67:68" customFormat="1" ht="14.4" x14ac:dyDescent="0.3">
      <c r="BO445" s="132"/>
      <c r="BP445" s="132"/>
    </row>
    <row r="446" spans="67:68" customFormat="1" ht="14.4" x14ac:dyDescent="0.3">
      <c r="BO446" s="132"/>
      <c r="BP446" s="132"/>
    </row>
    <row r="447" spans="67:68" customFormat="1" ht="14.4" x14ac:dyDescent="0.3">
      <c r="BO447" s="132"/>
      <c r="BP447" s="132"/>
    </row>
    <row r="448" spans="67:68" customFormat="1" ht="14.4" x14ac:dyDescent="0.3">
      <c r="BO448" s="132"/>
      <c r="BP448" s="132"/>
    </row>
    <row r="449" spans="67:68" customFormat="1" ht="14.4" x14ac:dyDescent="0.3">
      <c r="BO449" s="132"/>
      <c r="BP449" s="132"/>
    </row>
    <row r="450" spans="67:68" customFormat="1" ht="14.4" x14ac:dyDescent="0.3">
      <c r="BO450" s="132"/>
      <c r="BP450" s="132"/>
    </row>
    <row r="451" spans="67:68" customFormat="1" ht="14.4" x14ac:dyDescent="0.3">
      <c r="BO451" s="132"/>
      <c r="BP451" s="132"/>
    </row>
    <row r="452" spans="67:68" customFormat="1" ht="14.4" x14ac:dyDescent="0.3">
      <c r="BO452" s="132"/>
      <c r="BP452" s="132"/>
    </row>
    <row r="453" spans="67:68" customFormat="1" ht="14.4" x14ac:dyDescent="0.3">
      <c r="BO453" s="132"/>
      <c r="BP453" s="132"/>
    </row>
    <row r="454" spans="67:68" customFormat="1" ht="14.4" x14ac:dyDescent="0.3">
      <c r="BO454" s="132"/>
      <c r="BP454" s="132"/>
    </row>
    <row r="455" spans="67:68" customFormat="1" ht="14.4" x14ac:dyDescent="0.3">
      <c r="BO455" s="132"/>
      <c r="BP455" s="132"/>
    </row>
    <row r="456" spans="67:68" customFormat="1" ht="14.4" x14ac:dyDescent="0.3">
      <c r="BO456" s="132"/>
      <c r="BP456" s="132"/>
    </row>
    <row r="457" spans="67:68" customFormat="1" ht="14.4" x14ac:dyDescent="0.3">
      <c r="BO457" s="132"/>
      <c r="BP457" s="132"/>
    </row>
    <row r="458" spans="67:68" customFormat="1" ht="14.4" x14ac:dyDescent="0.3">
      <c r="BO458" s="132"/>
      <c r="BP458" s="132"/>
    </row>
    <row r="459" spans="67:68" customFormat="1" ht="14.4" x14ac:dyDescent="0.3">
      <c r="BO459" s="132"/>
      <c r="BP459" s="132"/>
    </row>
    <row r="460" spans="67:68" customFormat="1" ht="14.4" x14ac:dyDescent="0.3">
      <c r="BO460" s="132"/>
      <c r="BP460" s="132"/>
    </row>
    <row r="461" spans="67:68" customFormat="1" ht="14.4" x14ac:dyDescent="0.3">
      <c r="BO461" s="132"/>
      <c r="BP461" s="132"/>
    </row>
    <row r="462" spans="67:68" customFormat="1" ht="14.4" x14ac:dyDescent="0.3">
      <c r="BO462" s="132"/>
      <c r="BP462" s="132"/>
    </row>
    <row r="463" spans="67:68" customFormat="1" ht="14.4" x14ac:dyDescent="0.3">
      <c r="BO463" s="132"/>
      <c r="BP463" s="132"/>
    </row>
    <row r="464" spans="67:68" customFormat="1" ht="14.4" x14ac:dyDescent="0.3">
      <c r="BO464" s="132"/>
      <c r="BP464" s="132"/>
    </row>
    <row r="465" spans="67:68" customFormat="1" ht="14.4" x14ac:dyDescent="0.3">
      <c r="BO465" s="132"/>
      <c r="BP465" s="132"/>
    </row>
    <row r="466" spans="67:68" customFormat="1" ht="14.4" x14ac:dyDescent="0.3">
      <c r="BO466" s="132"/>
      <c r="BP466" s="132"/>
    </row>
    <row r="467" spans="67:68" customFormat="1" ht="14.4" x14ac:dyDescent="0.3">
      <c r="BO467" s="132"/>
      <c r="BP467" s="132"/>
    </row>
    <row r="468" spans="67:68" customFormat="1" ht="14.4" x14ac:dyDescent="0.3">
      <c r="BO468" s="132"/>
      <c r="BP468" s="132"/>
    </row>
    <row r="469" spans="67:68" customFormat="1" ht="14.4" x14ac:dyDescent="0.3">
      <c r="BO469" s="132"/>
      <c r="BP469" s="132"/>
    </row>
    <row r="470" spans="67:68" customFormat="1" ht="14.4" x14ac:dyDescent="0.3">
      <c r="BO470" s="132"/>
      <c r="BP470" s="132"/>
    </row>
    <row r="471" spans="67:68" customFormat="1" ht="14.4" x14ac:dyDescent="0.3">
      <c r="BO471" s="132"/>
      <c r="BP471" s="132"/>
    </row>
    <row r="472" spans="67:68" customFormat="1" ht="14.4" x14ac:dyDescent="0.3">
      <c r="BO472" s="132"/>
      <c r="BP472" s="132"/>
    </row>
    <row r="473" spans="67:68" customFormat="1" ht="14.4" x14ac:dyDescent="0.3">
      <c r="BO473" s="132"/>
      <c r="BP473" s="132"/>
    </row>
    <row r="474" spans="67:68" customFormat="1" ht="14.4" x14ac:dyDescent="0.3">
      <c r="BO474" s="132"/>
      <c r="BP474" s="132"/>
    </row>
    <row r="475" spans="67:68" customFormat="1" ht="14.4" x14ac:dyDescent="0.3">
      <c r="BO475" s="132"/>
      <c r="BP475" s="132"/>
    </row>
    <row r="476" spans="67:68" customFormat="1" ht="14.4" x14ac:dyDescent="0.3">
      <c r="BO476" s="132"/>
      <c r="BP476" s="132"/>
    </row>
    <row r="477" spans="67:68" customFormat="1" ht="14.4" x14ac:dyDescent="0.3">
      <c r="BO477" s="132"/>
      <c r="BP477" s="132"/>
    </row>
    <row r="478" spans="67:68" customFormat="1" ht="14.4" x14ac:dyDescent="0.3">
      <c r="BO478" s="132"/>
      <c r="BP478" s="132"/>
    </row>
    <row r="479" spans="67:68" customFormat="1" ht="14.4" x14ac:dyDescent="0.3">
      <c r="BO479" s="132"/>
      <c r="BP479" s="132"/>
    </row>
    <row r="480" spans="67:68" customFormat="1" ht="14.4" x14ac:dyDescent="0.3">
      <c r="BO480" s="132"/>
      <c r="BP480" s="132"/>
    </row>
    <row r="481" spans="67:68" customFormat="1" ht="14.4" x14ac:dyDescent="0.3">
      <c r="BO481" s="132"/>
      <c r="BP481" s="132"/>
    </row>
    <row r="482" spans="67:68" customFormat="1" ht="14.4" x14ac:dyDescent="0.3">
      <c r="BO482" s="132"/>
      <c r="BP482" s="132"/>
    </row>
    <row r="483" spans="67:68" customFormat="1" ht="14.4" x14ac:dyDescent="0.3">
      <c r="BO483" s="132"/>
      <c r="BP483" s="132"/>
    </row>
    <row r="484" spans="67:68" customFormat="1" ht="14.4" x14ac:dyDescent="0.3">
      <c r="BO484" s="132"/>
      <c r="BP484" s="132"/>
    </row>
    <row r="485" spans="67:68" customFormat="1" ht="14.4" x14ac:dyDescent="0.3">
      <c r="BO485" s="132"/>
      <c r="BP485" s="132"/>
    </row>
    <row r="486" spans="67:68" customFormat="1" ht="14.4" x14ac:dyDescent="0.3">
      <c r="BO486" s="132"/>
      <c r="BP486" s="132"/>
    </row>
    <row r="487" spans="67:68" customFormat="1" ht="14.4" x14ac:dyDescent="0.3">
      <c r="BO487" s="132"/>
      <c r="BP487" s="132"/>
    </row>
    <row r="488" spans="67:68" customFormat="1" ht="14.4" x14ac:dyDescent="0.3">
      <c r="BO488" s="132"/>
      <c r="BP488" s="132"/>
    </row>
    <row r="489" spans="67:68" customFormat="1" ht="14.4" x14ac:dyDescent="0.3">
      <c r="BO489" s="132"/>
      <c r="BP489" s="132"/>
    </row>
    <row r="490" spans="67:68" customFormat="1" ht="14.4" x14ac:dyDescent="0.3">
      <c r="BO490" s="132"/>
      <c r="BP490" s="132"/>
    </row>
    <row r="491" spans="67:68" customFormat="1" ht="14.4" x14ac:dyDescent="0.3">
      <c r="BO491" s="132"/>
      <c r="BP491" s="132"/>
    </row>
    <row r="492" spans="67:68" customFormat="1" ht="14.4" x14ac:dyDescent="0.3">
      <c r="BO492" s="132"/>
      <c r="BP492" s="132"/>
    </row>
    <row r="493" spans="67:68" customFormat="1" ht="14.4" x14ac:dyDescent="0.3">
      <c r="BO493" s="132"/>
      <c r="BP493" s="132"/>
    </row>
    <row r="494" spans="67:68" customFormat="1" ht="14.4" x14ac:dyDescent="0.3">
      <c r="BO494" s="132"/>
      <c r="BP494" s="132"/>
    </row>
    <row r="495" spans="67:68" customFormat="1" ht="14.4" x14ac:dyDescent="0.3">
      <c r="BO495" s="132"/>
      <c r="BP495" s="132"/>
    </row>
    <row r="496" spans="67:68" customFormat="1" ht="14.4" x14ac:dyDescent="0.3">
      <c r="BO496" s="132"/>
      <c r="BP496" s="132"/>
    </row>
    <row r="497" spans="67:68" customFormat="1" ht="14.4" x14ac:dyDescent="0.3">
      <c r="BO497" s="132"/>
      <c r="BP497" s="132"/>
    </row>
    <row r="498" spans="67:68" customFormat="1" ht="14.4" x14ac:dyDescent="0.3">
      <c r="BO498" s="132"/>
      <c r="BP498" s="132"/>
    </row>
    <row r="499" spans="67:68" customFormat="1" ht="14.4" x14ac:dyDescent="0.3">
      <c r="BO499" s="132"/>
      <c r="BP499" s="132"/>
    </row>
    <row r="500" spans="67:68" customFormat="1" ht="14.4" x14ac:dyDescent="0.3">
      <c r="BO500" s="132"/>
      <c r="BP500" s="132"/>
    </row>
    <row r="501" spans="67:68" customFormat="1" ht="14.4" x14ac:dyDescent="0.3">
      <c r="BO501" s="132"/>
      <c r="BP501" s="132"/>
    </row>
    <row r="502" spans="67:68" customFormat="1" ht="14.4" x14ac:dyDescent="0.3">
      <c r="BO502" s="132"/>
      <c r="BP502" s="132"/>
    </row>
    <row r="503" spans="67:68" customFormat="1" ht="14.4" x14ac:dyDescent="0.3">
      <c r="BO503" s="132"/>
      <c r="BP503" s="132"/>
    </row>
    <row r="504" spans="67:68" customFormat="1" ht="14.4" x14ac:dyDescent="0.3">
      <c r="BO504" s="132"/>
      <c r="BP504" s="132"/>
    </row>
    <row r="505" spans="67:68" customFormat="1" ht="14.4" x14ac:dyDescent="0.3">
      <c r="BO505" s="132"/>
      <c r="BP505" s="132"/>
    </row>
    <row r="506" spans="67:68" customFormat="1" ht="14.4" x14ac:dyDescent="0.3">
      <c r="BO506" s="132"/>
      <c r="BP506" s="132"/>
    </row>
    <row r="507" spans="67:68" customFormat="1" ht="14.4" x14ac:dyDescent="0.3">
      <c r="BO507" s="132"/>
      <c r="BP507" s="132"/>
    </row>
    <row r="508" spans="67:68" customFormat="1" ht="14.4" x14ac:dyDescent="0.3">
      <c r="BO508" s="132"/>
      <c r="BP508" s="132"/>
    </row>
    <row r="509" spans="67:68" customFormat="1" ht="14.4" x14ac:dyDescent="0.3">
      <c r="BO509" s="132"/>
      <c r="BP509" s="132"/>
    </row>
    <row r="510" spans="67:68" customFormat="1" ht="14.4" x14ac:dyDescent="0.3">
      <c r="BO510" s="132"/>
      <c r="BP510" s="132"/>
    </row>
    <row r="511" spans="67:68" customFormat="1" ht="14.4" x14ac:dyDescent="0.3">
      <c r="BO511" s="132"/>
      <c r="BP511" s="132"/>
    </row>
    <row r="512" spans="67:68" customFormat="1" ht="14.4" x14ac:dyDescent="0.3">
      <c r="BO512" s="132"/>
      <c r="BP512" s="132"/>
    </row>
    <row r="513" spans="67:68" customFormat="1" ht="14.4" x14ac:dyDescent="0.3">
      <c r="BO513" s="132"/>
      <c r="BP513" s="132"/>
    </row>
    <row r="514" spans="67:68" customFormat="1" ht="14.4" x14ac:dyDescent="0.3">
      <c r="BO514" s="132"/>
      <c r="BP514" s="132"/>
    </row>
    <row r="515" spans="67:68" customFormat="1" ht="14.4" x14ac:dyDescent="0.3">
      <c r="BO515" s="132"/>
      <c r="BP515" s="132"/>
    </row>
    <row r="516" spans="67:68" customFormat="1" ht="14.4" x14ac:dyDescent="0.3">
      <c r="BO516" s="132"/>
      <c r="BP516" s="132"/>
    </row>
    <row r="517" spans="67:68" customFormat="1" ht="14.4" x14ac:dyDescent="0.3">
      <c r="BO517" s="132"/>
      <c r="BP517" s="132"/>
    </row>
    <row r="518" spans="67:68" customFormat="1" ht="14.4" x14ac:dyDescent="0.3">
      <c r="BO518" s="132"/>
      <c r="BP518" s="132"/>
    </row>
    <row r="519" spans="67:68" customFormat="1" ht="14.4" x14ac:dyDescent="0.3">
      <c r="BO519" s="132"/>
      <c r="BP519" s="132"/>
    </row>
    <row r="520" spans="67:68" customFormat="1" ht="14.4" x14ac:dyDescent="0.3">
      <c r="BO520" s="132"/>
      <c r="BP520" s="132"/>
    </row>
    <row r="521" spans="67:68" customFormat="1" ht="14.4" x14ac:dyDescent="0.3">
      <c r="BO521" s="132"/>
      <c r="BP521" s="132"/>
    </row>
    <row r="522" spans="67:68" customFormat="1" ht="14.4" x14ac:dyDescent="0.3">
      <c r="BO522" s="132"/>
      <c r="BP522" s="132"/>
    </row>
    <row r="523" spans="67:68" customFormat="1" ht="14.4" x14ac:dyDescent="0.3">
      <c r="BO523" s="132"/>
      <c r="BP523" s="132"/>
    </row>
    <row r="524" spans="67:68" customFormat="1" ht="14.4" x14ac:dyDescent="0.3">
      <c r="BO524" s="132"/>
      <c r="BP524" s="132"/>
    </row>
    <row r="525" spans="67:68" customFormat="1" ht="14.4" x14ac:dyDescent="0.3">
      <c r="BO525" s="132"/>
      <c r="BP525" s="132"/>
    </row>
    <row r="526" spans="67:68" customFormat="1" ht="14.4" x14ac:dyDescent="0.3">
      <c r="BO526" s="132"/>
      <c r="BP526" s="132"/>
    </row>
    <row r="527" spans="67:68" customFormat="1" ht="14.4" x14ac:dyDescent="0.3">
      <c r="BO527" s="132"/>
      <c r="BP527" s="132"/>
    </row>
    <row r="528" spans="67:68" customFormat="1" ht="14.4" x14ac:dyDescent="0.3">
      <c r="BO528" s="132"/>
      <c r="BP528" s="132"/>
    </row>
    <row r="529" spans="67:68" customFormat="1" ht="14.4" x14ac:dyDescent="0.3">
      <c r="BO529" s="132"/>
      <c r="BP529" s="132"/>
    </row>
    <row r="530" spans="67:68" customFormat="1" ht="14.4" x14ac:dyDescent="0.3">
      <c r="BO530" s="132"/>
      <c r="BP530" s="132"/>
    </row>
    <row r="531" spans="67:68" customFormat="1" ht="14.4" x14ac:dyDescent="0.3">
      <c r="BO531" s="132"/>
      <c r="BP531" s="132"/>
    </row>
    <row r="532" spans="67:68" customFormat="1" ht="14.4" x14ac:dyDescent="0.3">
      <c r="BO532" s="132"/>
      <c r="BP532" s="132"/>
    </row>
    <row r="533" spans="67:68" customFormat="1" ht="14.4" x14ac:dyDescent="0.3">
      <c r="BO533" s="132"/>
      <c r="BP533" s="132"/>
    </row>
    <row r="534" spans="67:68" customFormat="1" ht="14.4" x14ac:dyDescent="0.3">
      <c r="BO534" s="132"/>
      <c r="BP534" s="132"/>
    </row>
    <row r="535" spans="67:68" customFormat="1" ht="14.4" x14ac:dyDescent="0.3">
      <c r="BO535" s="132"/>
      <c r="BP535" s="132"/>
    </row>
    <row r="536" spans="67:68" customFormat="1" ht="14.4" x14ac:dyDescent="0.3">
      <c r="BO536" s="132"/>
      <c r="BP536" s="132"/>
    </row>
    <row r="537" spans="67:68" customFormat="1" ht="14.4" x14ac:dyDescent="0.3">
      <c r="BO537" s="132"/>
      <c r="BP537" s="132"/>
    </row>
    <row r="538" spans="67:68" customFormat="1" ht="14.4" x14ac:dyDescent="0.3">
      <c r="BO538" s="132"/>
      <c r="BP538" s="132"/>
    </row>
    <row r="539" spans="67:68" customFormat="1" ht="14.4" x14ac:dyDescent="0.3">
      <c r="BO539" s="132"/>
      <c r="BP539" s="132"/>
    </row>
    <row r="540" spans="67:68" customFormat="1" ht="14.4" x14ac:dyDescent="0.3">
      <c r="BO540" s="132"/>
      <c r="BP540" s="132"/>
    </row>
    <row r="541" spans="67:68" customFormat="1" ht="14.4" x14ac:dyDescent="0.3">
      <c r="BO541" s="132"/>
      <c r="BP541" s="132"/>
    </row>
    <row r="542" spans="67:68" customFormat="1" ht="14.4" x14ac:dyDescent="0.3">
      <c r="BO542" s="132"/>
      <c r="BP542" s="132"/>
    </row>
    <row r="543" spans="67:68" customFormat="1" ht="14.4" x14ac:dyDescent="0.3">
      <c r="BO543" s="132"/>
      <c r="BP543" s="132"/>
    </row>
    <row r="544" spans="67:68" customFormat="1" ht="14.4" x14ac:dyDescent="0.3">
      <c r="BO544" s="132"/>
      <c r="BP544" s="132"/>
    </row>
    <row r="545" spans="67:68" customFormat="1" ht="14.4" x14ac:dyDescent="0.3">
      <c r="BO545" s="132"/>
      <c r="BP545" s="132"/>
    </row>
    <row r="546" spans="67:68" customFormat="1" ht="14.4" x14ac:dyDescent="0.3">
      <c r="BO546" s="132"/>
      <c r="BP546" s="132"/>
    </row>
    <row r="547" spans="67:68" customFormat="1" ht="14.4" x14ac:dyDescent="0.3">
      <c r="BO547" s="132"/>
      <c r="BP547" s="132"/>
    </row>
    <row r="548" spans="67:68" customFormat="1" ht="14.4" x14ac:dyDescent="0.3">
      <c r="BO548" s="132"/>
      <c r="BP548" s="132"/>
    </row>
    <row r="549" spans="67:68" customFormat="1" ht="14.4" x14ac:dyDescent="0.3">
      <c r="BO549" s="132"/>
      <c r="BP549" s="132"/>
    </row>
    <row r="550" spans="67:68" customFormat="1" ht="14.4" x14ac:dyDescent="0.3">
      <c r="BO550" s="132"/>
      <c r="BP550" s="132"/>
    </row>
    <row r="551" spans="67:68" customFormat="1" ht="14.4" x14ac:dyDescent="0.3">
      <c r="BO551" s="132"/>
      <c r="BP551" s="132"/>
    </row>
    <row r="552" spans="67:68" customFormat="1" ht="14.4" x14ac:dyDescent="0.3">
      <c r="BO552" s="132"/>
      <c r="BP552" s="132"/>
    </row>
    <row r="553" spans="67:68" customFormat="1" ht="14.4" x14ac:dyDescent="0.3">
      <c r="BO553" s="132"/>
      <c r="BP553" s="132"/>
    </row>
    <row r="554" spans="67:68" customFormat="1" ht="14.4" x14ac:dyDescent="0.3">
      <c r="BO554" s="132"/>
      <c r="BP554" s="132"/>
    </row>
    <row r="555" spans="67:68" customFormat="1" ht="14.4" x14ac:dyDescent="0.3">
      <c r="BO555" s="132"/>
      <c r="BP555" s="132"/>
    </row>
    <row r="556" spans="67:68" customFormat="1" ht="14.4" x14ac:dyDescent="0.3">
      <c r="BO556" s="132"/>
      <c r="BP556" s="132"/>
    </row>
    <row r="557" spans="67:68" customFormat="1" ht="14.4" x14ac:dyDescent="0.3">
      <c r="BO557" s="132"/>
      <c r="BP557" s="132"/>
    </row>
    <row r="558" spans="67:68" customFormat="1" ht="14.4" x14ac:dyDescent="0.3">
      <c r="BO558" s="132"/>
      <c r="BP558" s="132"/>
    </row>
    <row r="559" spans="67:68" customFormat="1" ht="14.4" x14ac:dyDescent="0.3">
      <c r="BO559" s="132"/>
      <c r="BP559" s="132"/>
    </row>
    <row r="560" spans="67:68" customFormat="1" ht="14.4" x14ac:dyDescent="0.3">
      <c r="BO560" s="132"/>
      <c r="BP560" s="132"/>
    </row>
    <row r="561" spans="67:68" customFormat="1" ht="14.4" x14ac:dyDescent="0.3">
      <c r="BO561" s="132"/>
      <c r="BP561" s="132"/>
    </row>
    <row r="562" spans="67:68" customFormat="1" ht="14.4" x14ac:dyDescent="0.3">
      <c r="BO562" s="132"/>
      <c r="BP562" s="132"/>
    </row>
    <row r="563" spans="67:68" customFormat="1" ht="14.4" x14ac:dyDescent="0.3">
      <c r="BO563" s="132"/>
      <c r="BP563" s="132"/>
    </row>
    <row r="564" spans="67:68" customFormat="1" ht="14.4" x14ac:dyDescent="0.3">
      <c r="BO564" s="132"/>
      <c r="BP564" s="132"/>
    </row>
    <row r="565" spans="67:68" customFormat="1" ht="14.4" x14ac:dyDescent="0.3">
      <c r="BO565" s="132"/>
      <c r="BP565" s="132"/>
    </row>
    <row r="566" spans="67:68" customFormat="1" ht="14.4" x14ac:dyDescent="0.3">
      <c r="BO566" s="132"/>
      <c r="BP566" s="132"/>
    </row>
    <row r="567" spans="67:68" customFormat="1" ht="14.4" x14ac:dyDescent="0.3">
      <c r="BO567" s="132"/>
      <c r="BP567" s="132"/>
    </row>
    <row r="568" spans="67:68" customFormat="1" ht="14.4" x14ac:dyDescent="0.3">
      <c r="BO568" s="132"/>
      <c r="BP568" s="132"/>
    </row>
    <row r="569" spans="67:68" customFormat="1" ht="14.4" x14ac:dyDescent="0.3">
      <c r="BO569" s="132"/>
      <c r="BP569" s="132"/>
    </row>
    <row r="570" spans="67:68" customFormat="1" ht="14.4" x14ac:dyDescent="0.3">
      <c r="BO570" s="132"/>
      <c r="BP570" s="132"/>
    </row>
    <row r="571" spans="67:68" customFormat="1" ht="14.4" x14ac:dyDescent="0.3">
      <c r="BO571" s="132"/>
      <c r="BP571" s="132"/>
    </row>
    <row r="572" spans="67:68" customFormat="1" ht="14.4" x14ac:dyDescent="0.3">
      <c r="BO572" s="132"/>
      <c r="BP572" s="132"/>
    </row>
    <row r="573" spans="67:68" customFormat="1" ht="14.4" x14ac:dyDescent="0.3">
      <c r="BO573" s="132"/>
      <c r="BP573" s="132"/>
    </row>
    <row r="574" spans="67:68" customFormat="1" ht="14.4" x14ac:dyDescent="0.3">
      <c r="BO574" s="132"/>
      <c r="BP574" s="132"/>
    </row>
    <row r="575" spans="67:68" customFormat="1" ht="14.4" x14ac:dyDescent="0.3">
      <c r="BO575" s="132"/>
      <c r="BP575" s="132"/>
    </row>
    <row r="576" spans="67:68" customFormat="1" ht="14.4" x14ac:dyDescent="0.3">
      <c r="BO576" s="132"/>
      <c r="BP576" s="132"/>
    </row>
    <row r="577" spans="67:68" customFormat="1" ht="14.4" x14ac:dyDescent="0.3">
      <c r="BO577" s="132"/>
      <c r="BP577" s="132"/>
    </row>
    <row r="578" spans="67:68" customFormat="1" ht="14.4" x14ac:dyDescent="0.3">
      <c r="BO578" s="132"/>
      <c r="BP578" s="132"/>
    </row>
    <row r="579" spans="67:68" customFormat="1" ht="14.4" x14ac:dyDescent="0.3">
      <c r="BO579" s="132"/>
      <c r="BP579" s="132"/>
    </row>
    <row r="580" spans="67:68" customFormat="1" ht="14.4" x14ac:dyDescent="0.3">
      <c r="BO580" s="132"/>
      <c r="BP580" s="132"/>
    </row>
    <row r="581" spans="67:68" customFormat="1" ht="14.4" x14ac:dyDescent="0.3">
      <c r="BO581" s="132"/>
      <c r="BP581" s="132"/>
    </row>
    <row r="582" spans="67:68" customFormat="1" ht="14.4" x14ac:dyDescent="0.3">
      <c r="BO582" s="132"/>
      <c r="BP582" s="132"/>
    </row>
    <row r="583" spans="67:68" customFormat="1" ht="14.4" x14ac:dyDescent="0.3">
      <c r="BO583" s="132"/>
      <c r="BP583" s="132"/>
    </row>
    <row r="584" spans="67:68" customFormat="1" ht="14.4" x14ac:dyDescent="0.3">
      <c r="BO584" s="132"/>
      <c r="BP584" s="132"/>
    </row>
    <row r="585" spans="67:68" customFormat="1" ht="14.4" x14ac:dyDescent="0.3">
      <c r="BO585" s="132"/>
      <c r="BP585" s="132"/>
    </row>
    <row r="586" spans="67:68" customFormat="1" ht="14.4" x14ac:dyDescent="0.3">
      <c r="BO586" s="132"/>
      <c r="BP586" s="132"/>
    </row>
    <row r="587" spans="67:68" customFormat="1" ht="14.4" x14ac:dyDescent="0.3">
      <c r="BO587" s="132"/>
      <c r="BP587" s="132"/>
    </row>
    <row r="588" spans="67:68" customFormat="1" ht="14.4" x14ac:dyDescent="0.3">
      <c r="BO588" s="132"/>
      <c r="BP588" s="132"/>
    </row>
    <row r="589" spans="67:68" customFormat="1" ht="14.4" x14ac:dyDescent="0.3">
      <c r="BO589" s="132"/>
      <c r="BP589" s="132"/>
    </row>
    <row r="590" spans="67:68" customFormat="1" ht="14.4" x14ac:dyDescent="0.3">
      <c r="BO590" s="132"/>
      <c r="BP590" s="132"/>
    </row>
    <row r="591" spans="67:68" customFormat="1" ht="14.4" x14ac:dyDescent="0.3">
      <c r="BO591" s="132"/>
      <c r="BP591" s="132"/>
    </row>
    <row r="592" spans="67:68" customFormat="1" ht="14.4" x14ac:dyDescent="0.3">
      <c r="BO592" s="132"/>
      <c r="BP592" s="132"/>
    </row>
    <row r="593" spans="67:68" customFormat="1" ht="14.4" x14ac:dyDescent="0.3">
      <c r="BO593" s="132"/>
      <c r="BP593" s="132"/>
    </row>
    <row r="594" spans="67:68" customFormat="1" ht="14.4" x14ac:dyDescent="0.3">
      <c r="BO594" s="132"/>
      <c r="BP594" s="132"/>
    </row>
    <row r="595" spans="67:68" customFormat="1" ht="14.4" x14ac:dyDescent="0.3">
      <c r="BO595" s="132"/>
      <c r="BP595" s="132"/>
    </row>
    <row r="596" spans="67:68" customFormat="1" ht="14.4" x14ac:dyDescent="0.3">
      <c r="BO596" s="132"/>
      <c r="BP596" s="132"/>
    </row>
    <row r="597" spans="67:68" customFormat="1" ht="14.4" x14ac:dyDescent="0.3">
      <c r="BO597" s="132"/>
      <c r="BP597" s="132"/>
    </row>
    <row r="598" spans="67:68" customFormat="1" ht="14.4" x14ac:dyDescent="0.3">
      <c r="BO598" s="132"/>
      <c r="BP598" s="132"/>
    </row>
    <row r="599" spans="67:68" customFormat="1" ht="14.4" x14ac:dyDescent="0.3">
      <c r="BO599" s="132"/>
      <c r="BP599" s="132"/>
    </row>
    <row r="600" spans="67:68" customFormat="1" ht="14.4" x14ac:dyDescent="0.3">
      <c r="BO600" s="132"/>
      <c r="BP600" s="132"/>
    </row>
    <row r="601" spans="67:68" customFormat="1" ht="14.4" x14ac:dyDescent="0.3">
      <c r="BO601" s="132"/>
      <c r="BP601" s="132"/>
    </row>
    <row r="602" spans="67:68" customFormat="1" ht="14.4" x14ac:dyDescent="0.3">
      <c r="BO602" s="132"/>
      <c r="BP602" s="132"/>
    </row>
    <row r="603" spans="67:68" customFormat="1" ht="14.4" x14ac:dyDescent="0.3">
      <c r="BO603" s="132"/>
      <c r="BP603" s="132"/>
    </row>
    <row r="604" spans="67:68" customFormat="1" ht="14.4" x14ac:dyDescent="0.3">
      <c r="BO604" s="132"/>
      <c r="BP604" s="132"/>
    </row>
    <row r="605" spans="67:68" customFormat="1" ht="14.4" x14ac:dyDescent="0.3">
      <c r="BO605" s="132"/>
      <c r="BP605" s="132"/>
    </row>
    <row r="606" spans="67:68" customFormat="1" ht="14.4" x14ac:dyDescent="0.3">
      <c r="BO606" s="132"/>
      <c r="BP606" s="132"/>
    </row>
    <row r="607" spans="67:68" customFormat="1" ht="14.4" x14ac:dyDescent="0.3">
      <c r="BO607" s="132"/>
      <c r="BP607" s="132"/>
    </row>
    <row r="608" spans="67:68" customFormat="1" ht="14.4" x14ac:dyDescent="0.3">
      <c r="BO608" s="132"/>
      <c r="BP608" s="132"/>
    </row>
    <row r="609" spans="67:68" customFormat="1" ht="14.4" x14ac:dyDescent="0.3">
      <c r="BO609" s="132"/>
      <c r="BP609" s="132"/>
    </row>
    <row r="610" spans="67:68" customFormat="1" ht="14.4" x14ac:dyDescent="0.3">
      <c r="BO610" s="132"/>
      <c r="BP610" s="132"/>
    </row>
    <row r="611" spans="67:68" customFormat="1" ht="14.4" x14ac:dyDescent="0.3">
      <c r="BO611" s="132"/>
      <c r="BP611" s="132"/>
    </row>
    <row r="612" spans="67:68" customFormat="1" ht="14.4" x14ac:dyDescent="0.3">
      <c r="BO612" s="132"/>
      <c r="BP612" s="132"/>
    </row>
    <row r="613" spans="67:68" customFormat="1" ht="14.4" x14ac:dyDescent="0.3">
      <c r="BO613" s="132"/>
      <c r="BP613" s="132"/>
    </row>
    <row r="614" spans="67:68" customFormat="1" ht="14.4" x14ac:dyDescent="0.3">
      <c r="BO614" s="132"/>
      <c r="BP614" s="132"/>
    </row>
    <row r="615" spans="67:68" customFormat="1" ht="14.4" x14ac:dyDescent="0.3">
      <c r="BO615" s="132"/>
      <c r="BP615" s="132"/>
    </row>
    <row r="616" spans="67:68" customFormat="1" ht="14.4" x14ac:dyDescent="0.3">
      <c r="BO616" s="132"/>
      <c r="BP616" s="132"/>
    </row>
    <row r="617" spans="67:68" customFormat="1" ht="14.4" x14ac:dyDescent="0.3">
      <c r="BO617" s="132"/>
      <c r="BP617" s="132"/>
    </row>
    <row r="618" spans="67:68" customFormat="1" ht="14.4" x14ac:dyDescent="0.3">
      <c r="BO618" s="132"/>
      <c r="BP618" s="132"/>
    </row>
    <row r="619" spans="67:68" customFormat="1" ht="14.4" x14ac:dyDescent="0.3">
      <c r="BO619" s="132"/>
      <c r="BP619" s="132"/>
    </row>
    <row r="620" spans="67:68" customFormat="1" ht="14.4" x14ac:dyDescent="0.3">
      <c r="BO620" s="132"/>
      <c r="BP620" s="132"/>
    </row>
    <row r="621" spans="67:68" customFormat="1" ht="14.4" x14ac:dyDescent="0.3">
      <c r="BO621" s="132"/>
      <c r="BP621" s="132"/>
    </row>
    <row r="622" spans="67:68" customFormat="1" ht="14.4" x14ac:dyDescent="0.3">
      <c r="BO622" s="132"/>
      <c r="BP622" s="132"/>
    </row>
    <row r="623" spans="67:68" customFormat="1" ht="14.4" x14ac:dyDescent="0.3">
      <c r="BO623" s="132"/>
      <c r="BP623" s="132"/>
    </row>
    <row r="624" spans="67:68" customFormat="1" ht="14.4" x14ac:dyDescent="0.3">
      <c r="BO624" s="132"/>
      <c r="BP624" s="132"/>
    </row>
    <row r="625" spans="67:68" customFormat="1" ht="14.4" x14ac:dyDescent="0.3">
      <c r="BO625" s="132"/>
      <c r="BP625" s="132"/>
    </row>
    <row r="626" spans="67:68" customFormat="1" ht="14.4" x14ac:dyDescent="0.3">
      <c r="BO626" s="132"/>
      <c r="BP626" s="132"/>
    </row>
    <row r="627" spans="67:68" customFormat="1" ht="14.4" x14ac:dyDescent="0.3">
      <c r="BO627" s="132"/>
      <c r="BP627" s="132"/>
    </row>
    <row r="628" spans="67:68" customFormat="1" ht="14.4" x14ac:dyDescent="0.3">
      <c r="BO628" s="132"/>
      <c r="BP628" s="132"/>
    </row>
    <row r="629" spans="67:68" customFormat="1" ht="14.4" x14ac:dyDescent="0.3">
      <c r="BO629" s="132"/>
      <c r="BP629" s="132"/>
    </row>
    <row r="630" spans="67:68" customFormat="1" ht="14.4" x14ac:dyDescent="0.3">
      <c r="BO630" s="132"/>
      <c r="BP630" s="132"/>
    </row>
    <row r="631" spans="67:68" customFormat="1" ht="14.4" x14ac:dyDescent="0.3">
      <c r="BO631" s="132"/>
      <c r="BP631" s="132"/>
    </row>
    <row r="632" spans="67:68" customFormat="1" ht="14.4" x14ac:dyDescent="0.3">
      <c r="BO632" s="132"/>
      <c r="BP632" s="132"/>
    </row>
    <row r="633" spans="67:68" customFormat="1" ht="14.4" x14ac:dyDescent="0.3">
      <c r="BO633" s="132"/>
      <c r="BP633" s="132"/>
    </row>
    <row r="634" spans="67:68" customFormat="1" ht="14.4" x14ac:dyDescent="0.3">
      <c r="BO634" s="132"/>
      <c r="BP634" s="132"/>
    </row>
    <row r="635" spans="67:68" customFormat="1" ht="14.4" x14ac:dyDescent="0.3">
      <c r="BO635" s="132"/>
      <c r="BP635" s="132"/>
    </row>
    <row r="636" spans="67:68" customFormat="1" ht="14.4" x14ac:dyDescent="0.3">
      <c r="BO636" s="132"/>
      <c r="BP636" s="132"/>
    </row>
    <row r="637" spans="67:68" customFormat="1" ht="14.4" x14ac:dyDescent="0.3">
      <c r="BO637" s="132"/>
      <c r="BP637" s="132"/>
    </row>
    <row r="638" spans="67:68" customFormat="1" ht="14.4" x14ac:dyDescent="0.3">
      <c r="BO638" s="132"/>
      <c r="BP638" s="132"/>
    </row>
    <row r="639" spans="67:68" customFormat="1" ht="14.4" x14ac:dyDescent="0.3">
      <c r="BO639" s="132"/>
      <c r="BP639" s="132"/>
    </row>
    <row r="640" spans="67:68" customFormat="1" ht="14.4" x14ac:dyDescent="0.3">
      <c r="BO640" s="132"/>
      <c r="BP640" s="132"/>
    </row>
    <row r="641" spans="67:68" customFormat="1" ht="14.4" x14ac:dyDescent="0.3">
      <c r="BO641" s="132"/>
      <c r="BP641" s="132"/>
    </row>
    <row r="642" spans="67:68" customFormat="1" ht="14.4" x14ac:dyDescent="0.3">
      <c r="BO642" s="132"/>
      <c r="BP642" s="132"/>
    </row>
    <row r="643" spans="67:68" customFormat="1" ht="14.4" x14ac:dyDescent="0.3">
      <c r="BO643" s="132"/>
      <c r="BP643" s="132"/>
    </row>
    <row r="644" spans="67:68" customFormat="1" ht="14.4" x14ac:dyDescent="0.3">
      <c r="BO644" s="132"/>
      <c r="BP644" s="132"/>
    </row>
    <row r="645" spans="67:68" customFormat="1" ht="14.4" x14ac:dyDescent="0.3">
      <c r="BO645" s="132"/>
      <c r="BP645" s="132"/>
    </row>
    <row r="646" spans="67:68" customFormat="1" ht="14.4" x14ac:dyDescent="0.3">
      <c r="BO646" s="132"/>
      <c r="BP646" s="132"/>
    </row>
    <row r="647" spans="67:68" customFormat="1" ht="14.4" x14ac:dyDescent="0.3">
      <c r="BO647" s="132"/>
      <c r="BP647" s="132"/>
    </row>
    <row r="648" spans="67:68" customFormat="1" ht="14.4" x14ac:dyDescent="0.3">
      <c r="BO648" s="132"/>
      <c r="BP648" s="132"/>
    </row>
    <row r="649" spans="67:68" customFormat="1" ht="14.4" x14ac:dyDescent="0.3">
      <c r="BO649" s="132"/>
      <c r="BP649" s="132"/>
    </row>
    <row r="650" spans="67:68" customFormat="1" ht="14.4" x14ac:dyDescent="0.3">
      <c r="BO650" s="132"/>
      <c r="BP650" s="132"/>
    </row>
    <row r="651" spans="67:68" customFormat="1" ht="14.4" x14ac:dyDescent="0.3">
      <c r="BO651" s="132"/>
      <c r="BP651" s="132"/>
    </row>
    <row r="652" spans="67:68" customFormat="1" ht="14.4" x14ac:dyDescent="0.3">
      <c r="BO652" s="132"/>
      <c r="BP652" s="132"/>
    </row>
    <row r="653" spans="67:68" customFormat="1" ht="14.4" x14ac:dyDescent="0.3">
      <c r="BO653" s="132"/>
      <c r="BP653" s="132"/>
    </row>
    <row r="654" spans="67:68" customFormat="1" ht="14.4" x14ac:dyDescent="0.3">
      <c r="BO654" s="132"/>
      <c r="BP654" s="132"/>
    </row>
    <row r="655" spans="67:68" customFormat="1" ht="14.4" x14ac:dyDescent="0.3">
      <c r="BO655" s="132"/>
      <c r="BP655" s="132"/>
    </row>
    <row r="656" spans="67:68" customFormat="1" ht="14.4" x14ac:dyDescent="0.3">
      <c r="BO656" s="132"/>
      <c r="BP656" s="132"/>
    </row>
    <row r="657" spans="67:68" customFormat="1" ht="14.4" x14ac:dyDescent="0.3">
      <c r="BO657" s="132"/>
      <c r="BP657" s="132"/>
    </row>
    <row r="658" spans="67:68" customFormat="1" ht="14.4" x14ac:dyDescent="0.3">
      <c r="BO658" s="132"/>
      <c r="BP658" s="132"/>
    </row>
    <row r="659" spans="67:68" customFormat="1" ht="14.4" x14ac:dyDescent="0.3">
      <c r="BO659" s="132"/>
      <c r="BP659" s="132"/>
    </row>
    <row r="660" spans="67:68" customFormat="1" ht="14.4" x14ac:dyDescent="0.3">
      <c r="BO660" s="132"/>
      <c r="BP660" s="132"/>
    </row>
    <row r="661" spans="67:68" customFormat="1" ht="14.4" x14ac:dyDescent="0.3">
      <c r="BO661" s="132"/>
      <c r="BP661" s="132"/>
    </row>
    <row r="662" spans="67:68" customFormat="1" ht="14.4" x14ac:dyDescent="0.3">
      <c r="BO662" s="132"/>
      <c r="BP662" s="132"/>
    </row>
    <row r="663" spans="67:68" customFormat="1" ht="14.4" x14ac:dyDescent="0.3">
      <c r="BO663" s="132"/>
      <c r="BP663" s="132"/>
    </row>
    <row r="664" spans="67:68" customFormat="1" ht="14.4" x14ac:dyDescent="0.3">
      <c r="BO664" s="132"/>
      <c r="BP664" s="132"/>
    </row>
    <row r="665" spans="67:68" customFormat="1" ht="14.4" x14ac:dyDescent="0.3">
      <c r="BO665" s="132"/>
      <c r="BP665" s="132"/>
    </row>
    <row r="666" spans="67:68" customFormat="1" ht="14.4" x14ac:dyDescent="0.3">
      <c r="BO666" s="132"/>
      <c r="BP666" s="132"/>
    </row>
    <row r="667" spans="67:68" customFormat="1" ht="14.4" x14ac:dyDescent="0.3">
      <c r="BO667" s="132"/>
      <c r="BP667" s="132"/>
    </row>
    <row r="668" spans="67:68" customFormat="1" ht="14.4" x14ac:dyDescent="0.3">
      <c r="BO668" s="132"/>
      <c r="BP668" s="132"/>
    </row>
    <row r="669" spans="67:68" customFormat="1" ht="14.4" x14ac:dyDescent="0.3">
      <c r="BO669" s="132"/>
      <c r="BP669" s="132"/>
    </row>
    <row r="670" spans="67:68" customFormat="1" ht="14.4" x14ac:dyDescent="0.3">
      <c r="BO670" s="132"/>
      <c r="BP670" s="132"/>
    </row>
    <row r="671" spans="67:68" customFormat="1" ht="14.4" x14ac:dyDescent="0.3">
      <c r="BO671" s="132"/>
      <c r="BP671" s="132"/>
    </row>
    <row r="672" spans="67:68" customFormat="1" ht="14.4" x14ac:dyDescent="0.3">
      <c r="BO672" s="132"/>
      <c r="BP672" s="132"/>
    </row>
    <row r="673" spans="67:68" customFormat="1" ht="14.4" x14ac:dyDescent="0.3">
      <c r="BO673" s="132"/>
      <c r="BP673" s="132"/>
    </row>
    <row r="674" spans="67:68" customFormat="1" ht="14.4" x14ac:dyDescent="0.3">
      <c r="BO674" s="132"/>
      <c r="BP674" s="132"/>
    </row>
    <row r="675" spans="67:68" customFormat="1" ht="14.4" x14ac:dyDescent="0.3">
      <c r="BO675" s="132"/>
      <c r="BP675" s="132"/>
    </row>
    <row r="676" spans="67:68" customFormat="1" ht="14.4" x14ac:dyDescent="0.3">
      <c r="BO676" s="132"/>
      <c r="BP676" s="132"/>
    </row>
    <row r="677" spans="67:68" customFormat="1" ht="14.4" x14ac:dyDescent="0.3">
      <c r="BO677" s="132"/>
      <c r="BP677" s="132"/>
    </row>
    <row r="678" spans="67:68" customFormat="1" ht="14.4" x14ac:dyDescent="0.3">
      <c r="BO678" s="132"/>
      <c r="BP678" s="132"/>
    </row>
    <row r="679" spans="67:68" customFormat="1" ht="14.4" x14ac:dyDescent="0.3">
      <c r="BO679" s="132"/>
      <c r="BP679" s="132"/>
    </row>
    <row r="680" spans="67:68" customFormat="1" ht="14.4" x14ac:dyDescent="0.3">
      <c r="BO680" s="132"/>
      <c r="BP680" s="132"/>
    </row>
    <row r="681" spans="67:68" customFormat="1" ht="14.4" x14ac:dyDescent="0.3">
      <c r="BO681" s="132"/>
      <c r="BP681" s="132"/>
    </row>
    <row r="682" spans="67:68" customFormat="1" ht="14.4" x14ac:dyDescent="0.3">
      <c r="BO682" s="132"/>
      <c r="BP682" s="132"/>
    </row>
    <row r="683" spans="67:68" customFormat="1" ht="14.4" x14ac:dyDescent="0.3">
      <c r="BO683" s="132"/>
      <c r="BP683" s="132"/>
    </row>
    <row r="684" spans="67:68" customFormat="1" ht="14.4" x14ac:dyDescent="0.3">
      <c r="BO684" s="132"/>
      <c r="BP684" s="132"/>
    </row>
    <row r="685" spans="67:68" customFormat="1" ht="14.4" x14ac:dyDescent="0.3">
      <c r="BO685" s="132"/>
      <c r="BP685" s="132"/>
    </row>
    <row r="686" spans="67:68" customFormat="1" ht="14.4" x14ac:dyDescent="0.3">
      <c r="BO686" s="132"/>
      <c r="BP686" s="132"/>
    </row>
    <row r="687" spans="67:68" customFormat="1" ht="14.4" x14ac:dyDescent="0.3">
      <c r="BO687" s="132"/>
      <c r="BP687" s="132"/>
    </row>
    <row r="688" spans="67:68" customFormat="1" ht="14.4" x14ac:dyDescent="0.3">
      <c r="BO688" s="132"/>
      <c r="BP688" s="132"/>
    </row>
    <row r="689" spans="67:68" customFormat="1" ht="14.4" x14ac:dyDescent="0.3">
      <c r="BO689" s="132"/>
      <c r="BP689" s="132"/>
    </row>
    <row r="690" spans="67:68" customFormat="1" ht="14.4" x14ac:dyDescent="0.3">
      <c r="BO690" s="132"/>
      <c r="BP690" s="132"/>
    </row>
    <row r="691" spans="67:68" customFormat="1" ht="14.4" x14ac:dyDescent="0.3">
      <c r="BO691" s="132"/>
      <c r="BP691" s="132"/>
    </row>
    <row r="692" spans="67:68" customFormat="1" ht="14.4" x14ac:dyDescent="0.3">
      <c r="BO692" s="132"/>
      <c r="BP692" s="132"/>
    </row>
    <row r="693" spans="67:68" customFormat="1" ht="14.4" x14ac:dyDescent="0.3">
      <c r="BO693" s="132"/>
      <c r="BP693" s="132"/>
    </row>
    <row r="694" spans="67:68" customFormat="1" ht="14.4" x14ac:dyDescent="0.3">
      <c r="BO694" s="132"/>
      <c r="BP694" s="132"/>
    </row>
    <row r="695" spans="67:68" customFormat="1" ht="14.4" x14ac:dyDescent="0.3">
      <c r="BO695" s="132"/>
      <c r="BP695" s="132"/>
    </row>
    <row r="696" spans="67:68" customFormat="1" ht="14.4" x14ac:dyDescent="0.3">
      <c r="BO696" s="132"/>
      <c r="BP696" s="132"/>
    </row>
    <row r="697" spans="67:68" customFormat="1" ht="14.4" x14ac:dyDescent="0.3">
      <c r="BO697" s="132"/>
      <c r="BP697" s="132"/>
    </row>
    <row r="698" spans="67:68" customFormat="1" ht="14.4" x14ac:dyDescent="0.3">
      <c r="BO698" s="132"/>
      <c r="BP698" s="132"/>
    </row>
    <row r="699" spans="67:68" customFormat="1" ht="14.4" x14ac:dyDescent="0.3">
      <c r="BO699" s="132"/>
      <c r="BP699" s="132"/>
    </row>
    <row r="700" spans="67:68" customFormat="1" ht="14.4" x14ac:dyDescent="0.3">
      <c r="BO700" s="132"/>
      <c r="BP700" s="132"/>
    </row>
    <row r="701" spans="67:68" customFormat="1" ht="14.4" x14ac:dyDescent="0.3">
      <c r="BO701" s="132"/>
      <c r="BP701" s="132"/>
    </row>
    <row r="702" spans="67:68" customFormat="1" ht="14.4" x14ac:dyDescent="0.3">
      <c r="BO702" s="132"/>
      <c r="BP702" s="132"/>
    </row>
    <row r="703" spans="67:68" customFormat="1" ht="14.4" x14ac:dyDescent="0.3">
      <c r="BO703" s="132"/>
      <c r="BP703" s="132"/>
    </row>
    <row r="704" spans="67:68" customFormat="1" ht="14.4" x14ac:dyDescent="0.3">
      <c r="BO704" s="132"/>
      <c r="BP704" s="132"/>
    </row>
    <row r="705" spans="67:68" customFormat="1" ht="14.4" x14ac:dyDescent="0.3">
      <c r="BO705" s="132"/>
      <c r="BP705" s="132"/>
    </row>
    <row r="706" spans="67:68" customFormat="1" ht="14.4" x14ac:dyDescent="0.3">
      <c r="BO706" s="132"/>
      <c r="BP706" s="132"/>
    </row>
    <row r="707" spans="67:68" customFormat="1" ht="14.4" x14ac:dyDescent="0.3">
      <c r="BO707" s="132"/>
      <c r="BP707" s="132"/>
    </row>
    <row r="708" spans="67:68" customFormat="1" ht="14.4" x14ac:dyDescent="0.3">
      <c r="BO708" s="132"/>
      <c r="BP708" s="132"/>
    </row>
    <row r="709" spans="67:68" customFormat="1" ht="14.4" x14ac:dyDescent="0.3">
      <c r="BO709" s="132"/>
      <c r="BP709" s="132"/>
    </row>
    <row r="710" spans="67:68" customFormat="1" ht="14.4" x14ac:dyDescent="0.3">
      <c r="BO710" s="132"/>
      <c r="BP710" s="132"/>
    </row>
    <row r="711" spans="67:68" customFormat="1" ht="14.4" x14ac:dyDescent="0.3">
      <c r="BO711" s="132"/>
      <c r="BP711" s="132"/>
    </row>
    <row r="712" spans="67:68" customFormat="1" ht="14.4" x14ac:dyDescent="0.3">
      <c r="BO712" s="132"/>
      <c r="BP712" s="132"/>
    </row>
    <row r="713" spans="67:68" customFormat="1" ht="14.4" x14ac:dyDescent="0.3">
      <c r="BO713" s="132"/>
      <c r="BP713" s="132"/>
    </row>
    <row r="714" spans="67:68" customFormat="1" ht="14.4" x14ac:dyDescent="0.3">
      <c r="BO714" s="132"/>
      <c r="BP714" s="132"/>
    </row>
    <row r="715" spans="67:68" customFormat="1" ht="14.4" x14ac:dyDescent="0.3">
      <c r="BO715" s="132"/>
      <c r="BP715" s="132"/>
    </row>
    <row r="716" spans="67:68" customFormat="1" ht="14.4" x14ac:dyDescent="0.3">
      <c r="BO716" s="132"/>
      <c r="BP716" s="132"/>
    </row>
    <row r="717" spans="67:68" customFormat="1" ht="14.4" x14ac:dyDescent="0.3">
      <c r="BO717" s="132"/>
      <c r="BP717" s="132"/>
    </row>
    <row r="718" spans="67:68" customFormat="1" ht="14.4" x14ac:dyDescent="0.3">
      <c r="BO718" s="132"/>
      <c r="BP718" s="132"/>
    </row>
    <row r="719" spans="67:68" customFormat="1" ht="14.4" x14ac:dyDescent="0.3">
      <c r="BO719" s="132"/>
      <c r="BP719" s="132"/>
    </row>
    <row r="720" spans="67:68" customFormat="1" ht="14.4" x14ac:dyDescent="0.3">
      <c r="BO720" s="132"/>
      <c r="BP720" s="132"/>
    </row>
    <row r="721" spans="67:68" customFormat="1" ht="14.4" x14ac:dyDescent="0.3">
      <c r="BO721" s="132"/>
      <c r="BP721" s="132"/>
    </row>
    <row r="722" spans="67:68" customFormat="1" ht="14.4" x14ac:dyDescent="0.3">
      <c r="BO722" s="132"/>
      <c r="BP722" s="132"/>
    </row>
    <row r="723" spans="67:68" customFormat="1" ht="14.4" x14ac:dyDescent="0.3">
      <c r="BO723" s="132"/>
      <c r="BP723" s="132"/>
    </row>
    <row r="724" spans="67:68" customFormat="1" ht="14.4" x14ac:dyDescent="0.3">
      <c r="BO724" s="132"/>
      <c r="BP724" s="132"/>
    </row>
    <row r="725" spans="67:68" customFormat="1" ht="14.4" x14ac:dyDescent="0.3">
      <c r="BO725" s="132"/>
      <c r="BP725" s="132"/>
    </row>
    <row r="726" spans="67:68" customFormat="1" ht="14.4" x14ac:dyDescent="0.3">
      <c r="BO726" s="132"/>
      <c r="BP726" s="132"/>
    </row>
    <row r="727" spans="67:68" customFormat="1" ht="14.4" x14ac:dyDescent="0.3">
      <c r="BO727" s="132"/>
      <c r="BP727" s="132"/>
    </row>
    <row r="728" spans="67:68" customFormat="1" ht="14.4" x14ac:dyDescent="0.3">
      <c r="BO728" s="132"/>
      <c r="BP728" s="132"/>
    </row>
    <row r="729" spans="67:68" customFormat="1" ht="14.4" x14ac:dyDescent="0.3">
      <c r="BO729" s="132"/>
      <c r="BP729" s="132"/>
    </row>
    <row r="730" spans="67:68" customFormat="1" ht="14.4" x14ac:dyDescent="0.3">
      <c r="BO730" s="132"/>
      <c r="BP730" s="132"/>
    </row>
    <row r="731" spans="67:68" customFormat="1" ht="14.4" x14ac:dyDescent="0.3">
      <c r="BO731" s="132"/>
      <c r="BP731" s="132"/>
    </row>
    <row r="732" spans="67:68" customFormat="1" ht="14.4" x14ac:dyDescent="0.3">
      <c r="BO732" s="132"/>
      <c r="BP732" s="132"/>
    </row>
    <row r="733" spans="67:68" customFormat="1" ht="14.4" x14ac:dyDescent="0.3">
      <c r="BO733" s="132"/>
      <c r="BP733" s="132"/>
    </row>
    <row r="734" spans="67:68" customFormat="1" ht="14.4" x14ac:dyDescent="0.3">
      <c r="BO734" s="132"/>
      <c r="BP734" s="132"/>
    </row>
    <row r="735" spans="67:68" customFormat="1" ht="14.4" x14ac:dyDescent="0.3">
      <c r="BO735" s="132"/>
      <c r="BP735" s="132"/>
    </row>
    <row r="736" spans="67:68" customFormat="1" ht="14.4" x14ac:dyDescent="0.3">
      <c r="BO736" s="132"/>
      <c r="BP736" s="132"/>
    </row>
    <row r="737" spans="67:68" customFormat="1" ht="14.4" x14ac:dyDescent="0.3">
      <c r="BO737" s="132"/>
      <c r="BP737" s="132"/>
    </row>
    <row r="738" spans="67:68" customFormat="1" ht="14.4" x14ac:dyDescent="0.3">
      <c r="BO738" s="132"/>
      <c r="BP738" s="132"/>
    </row>
    <row r="739" spans="67:68" customFormat="1" ht="14.4" x14ac:dyDescent="0.3">
      <c r="BO739" s="132"/>
      <c r="BP739" s="132"/>
    </row>
    <row r="740" spans="67:68" customFormat="1" ht="14.4" x14ac:dyDescent="0.3">
      <c r="BO740" s="132"/>
      <c r="BP740" s="132"/>
    </row>
    <row r="741" spans="67:68" customFormat="1" ht="14.4" x14ac:dyDescent="0.3">
      <c r="BO741" s="132"/>
      <c r="BP741" s="132"/>
    </row>
    <row r="742" spans="67:68" customFormat="1" ht="14.4" x14ac:dyDescent="0.3">
      <c r="BO742" s="132"/>
      <c r="BP742" s="132"/>
    </row>
    <row r="743" spans="67:68" customFormat="1" ht="14.4" x14ac:dyDescent="0.3">
      <c r="BO743" s="132"/>
      <c r="BP743" s="132"/>
    </row>
    <row r="744" spans="67:68" customFormat="1" ht="14.4" x14ac:dyDescent="0.3">
      <c r="BO744" s="132"/>
      <c r="BP744" s="132"/>
    </row>
    <row r="745" spans="67:68" customFormat="1" ht="14.4" x14ac:dyDescent="0.3">
      <c r="BO745" s="132"/>
      <c r="BP745" s="132"/>
    </row>
    <row r="746" spans="67:68" customFormat="1" ht="14.4" x14ac:dyDescent="0.3">
      <c r="BO746" s="132"/>
      <c r="BP746" s="132"/>
    </row>
    <row r="747" spans="67:68" customFormat="1" ht="14.4" x14ac:dyDescent="0.3">
      <c r="BO747" s="132"/>
      <c r="BP747" s="132"/>
    </row>
    <row r="748" spans="67:68" customFormat="1" ht="14.4" x14ac:dyDescent="0.3">
      <c r="BO748" s="132"/>
      <c r="BP748" s="132"/>
    </row>
    <row r="749" spans="67:68" customFormat="1" ht="14.4" x14ac:dyDescent="0.3">
      <c r="BO749" s="132"/>
      <c r="BP749" s="132"/>
    </row>
    <row r="750" spans="67:68" customFormat="1" ht="14.4" x14ac:dyDescent="0.3">
      <c r="BO750" s="132"/>
      <c r="BP750" s="132"/>
    </row>
    <row r="751" spans="67:68" customFormat="1" ht="14.4" x14ac:dyDescent="0.3">
      <c r="BO751" s="132"/>
      <c r="BP751" s="132"/>
    </row>
    <row r="752" spans="67:68" customFormat="1" ht="14.4" x14ac:dyDescent="0.3">
      <c r="BO752" s="132"/>
      <c r="BP752" s="132"/>
    </row>
    <row r="753" spans="67:68" customFormat="1" ht="14.4" x14ac:dyDescent="0.3">
      <c r="BO753" s="132"/>
      <c r="BP753" s="132"/>
    </row>
    <row r="754" spans="67:68" customFormat="1" ht="14.4" x14ac:dyDescent="0.3">
      <c r="BO754" s="132"/>
      <c r="BP754" s="132"/>
    </row>
    <row r="755" spans="67:68" customFormat="1" ht="14.4" x14ac:dyDescent="0.3">
      <c r="BO755" s="132"/>
      <c r="BP755" s="132"/>
    </row>
    <row r="756" spans="67:68" customFormat="1" ht="14.4" x14ac:dyDescent="0.3">
      <c r="BO756" s="132"/>
      <c r="BP756" s="132"/>
    </row>
    <row r="757" spans="67:68" customFormat="1" ht="14.4" x14ac:dyDescent="0.3">
      <c r="BO757" s="132"/>
      <c r="BP757" s="132"/>
    </row>
    <row r="758" spans="67:68" customFormat="1" ht="14.4" x14ac:dyDescent="0.3">
      <c r="BO758" s="132"/>
      <c r="BP758" s="132"/>
    </row>
    <row r="759" spans="67:68" customFormat="1" ht="14.4" x14ac:dyDescent="0.3">
      <c r="BO759" s="132"/>
      <c r="BP759" s="132"/>
    </row>
    <row r="760" spans="67:68" customFormat="1" ht="14.4" x14ac:dyDescent="0.3">
      <c r="BO760" s="132"/>
      <c r="BP760" s="132"/>
    </row>
    <row r="761" spans="67:68" customFormat="1" ht="14.4" x14ac:dyDescent="0.3">
      <c r="BO761" s="132"/>
      <c r="BP761" s="132"/>
    </row>
    <row r="762" spans="67:68" customFormat="1" ht="14.4" x14ac:dyDescent="0.3">
      <c r="BO762" s="132"/>
      <c r="BP762" s="132"/>
    </row>
    <row r="763" spans="67:68" customFormat="1" ht="14.4" x14ac:dyDescent="0.3">
      <c r="BO763" s="132"/>
      <c r="BP763" s="132"/>
    </row>
    <row r="764" spans="67:68" customFormat="1" ht="14.4" x14ac:dyDescent="0.3">
      <c r="BO764" s="132"/>
      <c r="BP764" s="132"/>
    </row>
    <row r="765" spans="67:68" customFormat="1" ht="14.4" x14ac:dyDescent="0.3">
      <c r="BO765" s="132"/>
      <c r="BP765" s="132"/>
    </row>
    <row r="766" spans="67:68" customFormat="1" ht="14.4" x14ac:dyDescent="0.3">
      <c r="BO766" s="132"/>
      <c r="BP766" s="132"/>
    </row>
    <row r="767" spans="67:68" customFormat="1" ht="14.4" x14ac:dyDescent="0.3">
      <c r="BO767" s="132"/>
      <c r="BP767" s="132"/>
    </row>
    <row r="768" spans="67:68" customFormat="1" ht="14.4" x14ac:dyDescent="0.3">
      <c r="BO768" s="132"/>
      <c r="BP768" s="132"/>
    </row>
    <row r="769" spans="67:68" customFormat="1" ht="14.4" x14ac:dyDescent="0.3">
      <c r="BO769" s="132"/>
      <c r="BP769" s="132"/>
    </row>
    <row r="770" spans="67:68" customFormat="1" ht="14.4" x14ac:dyDescent="0.3">
      <c r="BO770" s="132"/>
      <c r="BP770" s="132"/>
    </row>
    <row r="771" spans="67:68" customFormat="1" ht="14.4" x14ac:dyDescent="0.3">
      <c r="BO771" s="132"/>
      <c r="BP771" s="132"/>
    </row>
    <row r="772" spans="67:68" customFormat="1" ht="14.4" x14ac:dyDescent="0.3">
      <c r="BO772" s="132"/>
      <c r="BP772" s="132"/>
    </row>
    <row r="773" spans="67:68" customFormat="1" ht="14.4" x14ac:dyDescent="0.3">
      <c r="BO773" s="132"/>
      <c r="BP773" s="132"/>
    </row>
    <row r="774" spans="67:68" customFormat="1" ht="14.4" x14ac:dyDescent="0.3">
      <c r="BO774" s="132"/>
      <c r="BP774" s="132"/>
    </row>
    <row r="775" spans="67:68" customFormat="1" ht="14.4" x14ac:dyDescent="0.3">
      <c r="BO775" s="132"/>
      <c r="BP775" s="132"/>
    </row>
    <row r="776" spans="67:68" customFormat="1" ht="14.4" x14ac:dyDescent="0.3">
      <c r="BO776" s="132"/>
      <c r="BP776" s="132"/>
    </row>
    <row r="777" spans="67:68" customFormat="1" ht="14.4" x14ac:dyDescent="0.3">
      <c r="BO777" s="132"/>
      <c r="BP777" s="132"/>
    </row>
    <row r="778" spans="67:68" customFormat="1" ht="14.4" x14ac:dyDescent="0.3">
      <c r="BO778" s="132"/>
      <c r="BP778" s="132"/>
    </row>
    <row r="779" spans="67:68" customFormat="1" ht="14.4" x14ac:dyDescent="0.3">
      <c r="BO779" s="132"/>
      <c r="BP779" s="132"/>
    </row>
    <row r="780" spans="67:68" customFormat="1" ht="14.4" x14ac:dyDescent="0.3">
      <c r="BO780" s="132"/>
      <c r="BP780" s="132"/>
    </row>
    <row r="781" spans="67:68" customFormat="1" ht="14.4" x14ac:dyDescent="0.3">
      <c r="BO781" s="132"/>
      <c r="BP781" s="132"/>
    </row>
    <row r="782" spans="67:68" customFormat="1" ht="14.4" x14ac:dyDescent="0.3">
      <c r="BO782" s="132"/>
      <c r="BP782" s="132"/>
    </row>
    <row r="783" spans="67:68" customFormat="1" ht="14.4" x14ac:dyDescent="0.3">
      <c r="BO783" s="132"/>
      <c r="BP783" s="132"/>
    </row>
    <row r="784" spans="67:68" customFormat="1" ht="14.4" x14ac:dyDescent="0.3">
      <c r="BO784" s="132"/>
      <c r="BP784" s="132"/>
    </row>
    <row r="785" spans="67:68" customFormat="1" ht="14.4" x14ac:dyDescent="0.3">
      <c r="BO785" s="132"/>
      <c r="BP785" s="132"/>
    </row>
    <row r="786" spans="67:68" customFormat="1" ht="14.4" x14ac:dyDescent="0.3">
      <c r="BO786" s="132"/>
      <c r="BP786" s="132"/>
    </row>
    <row r="787" spans="67:68" customFormat="1" ht="14.4" x14ac:dyDescent="0.3">
      <c r="BO787" s="132"/>
      <c r="BP787" s="132"/>
    </row>
    <row r="788" spans="67:68" customFormat="1" ht="14.4" x14ac:dyDescent="0.3">
      <c r="BO788" s="132"/>
      <c r="BP788" s="132"/>
    </row>
    <row r="789" spans="67:68" customFormat="1" ht="14.4" x14ac:dyDescent="0.3">
      <c r="BO789" s="132"/>
      <c r="BP789" s="132"/>
    </row>
    <row r="790" spans="67:68" customFormat="1" ht="14.4" x14ac:dyDescent="0.3">
      <c r="BO790" s="132"/>
      <c r="BP790" s="132"/>
    </row>
    <row r="791" spans="67:68" customFormat="1" ht="14.4" x14ac:dyDescent="0.3">
      <c r="BO791" s="132"/>
      <c r="BP791" s="132"/>
    </row>
    <row r="792" spans="67:68" customFormat="1" ht="14.4" x14ac:dyDescent="0.3">
      <c r="BO792" s="132"/>
      <c r="BP792" s="132"/>
    </row>
    <row r="793" spans="67:68" customFormat="1" ht="14.4" x14ac:dyDescent="0.3">
      <c r="BO793" s="132"/>
      <c r="BP793" s="132"/>
    </row>
    <row r="794" spans="67:68" customFormat="1" ht="14.4" x14ac:dyDescent="0.3">
      <c r="BO794" s="132"/>
      <c r="BP794" s="132"/>
    </row>
    <row r="795" spans="67:68" customFormat="1" ht="14.4" x14ac:dyDescent="0.3">
      <c r="BO795" s="132"/>
      <c r="BP795" s="132"/>
    </row>
  </sheetData>
  <mergeCells count="15">
    <mergeCell ref="AV18:AY18"/>
    <mergeCell ref="BT18:BU18"/>
    <mergeCell ref="AC18:AD18"/>
    <mergeCell ref="AN18:AO18"/>
    <mergeCell ref="AR18:AS18"/>
    <mergeCell ref="A16:P16"/>
    <mergeCell ref="R16:AJ16"/>
    <mergeCell ref="AL16:BD16"/>
    <mergeCell ref="BF16:BG16"/>
    <mergeCell ref="BI16:BP16"/>
    <mergeCell ref="C18:D18"/>
    <mergeCell ref="F18:G18"/>
    <mergeCell ref="I18:K18"/>
    <mergeCell ref="T18:U18"/>
    <mergeCell ref="X18:Y18"/>
  </mergeCells>
  <pageMargins left="0.75" right="0.75" top="1" bottom="1" header="0.5" footer="0.5"/>
  <pageSetup scale="11" orientation="portrait" r:id="rId1"/>
  <headerFooter alignWithMargins="0"/>
  <colBreaks count="1" manualBreakCount="1">
    <brk id="6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36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3" max="3" width="11.44140625" customWidth="1"/>
    <col min="4" max="5" width="10.5546875" bestFit="1" customWidth="1"/>
  </cols>
  <sheetData>
    <row r="1" spans="1:5" x14ac:dyDescent="0.3">
      <c r="A1" s="277" t="s">
        <v>117</v>
      </c>
    </row>
    <row r="2" spans="1:5" x14ac:dyDescent="0.3">
      <c r="A2" s="277" t="s">
        <v>111</v>
      </c>
    </row>
    <row r="4" spans="1:5" ht="24.6" x14ac:dyDescent="0.3">
      <c r="A4" s="221" t="s">
        <v>21</v>
      </c>
      <c r="B4" s="221" t="s">
        <v>95</v>
      </c>
      <c r="C4" s="224" t="s">
        <v>97</v>
      </c>
      <c r="D4" s="224" t="s">
        <v>102</v>
      </c>
      <c r="E4" s="221" t="s">
        <v>96</v>
      </c>
    </row>
    <row r="5" spans="1:5" x14ac:dyDescent="0.3">
      <c r="A5">
        <v>2010</v>
      </c>
      <c r="B5">
        <v>1</v>
      </c>
      <c r="C5" s="132">
        <v>3262</v>
      </c>
      <c r="D5" s="132">
        <v>35893.148999999998</v>
      </c>
      <c r="E5" s="132">
        <v>11003.417841814837</v>
      </c>
    </row>
    <row r="6" spans="1:5" x14ac:dyDescent="0.3">
      <c r="A6">
        <v>2010</v>
      </c>
      <c r="B6">
        <v>2</v>
      </c>
      <c r="C6" s="132">
        <v>3275</v>
      </c>
      <c r="D6" s="132">
        <v>34964.942999999999</v>
      </c>
      <c r="E6" s="132">
        <v>10676.318473282443</v>
      </c>
    </row>
    <row r="7" spans="1:5" x14ac:dyDescent="0.3">
      <c r="A7">
        <v>2010</v>
      </c>
      <c r="B7">
        <v>3</v>
      </c>
      <c r="C7" s="132">
        <v>3281</v>
      </c>
      <c r="D7" s="132">
        <v>35849.667999999998</v>
      </c>
      <c r="E7" s="132">
        <v>10926.445595854922</v>
      </c>
    </row>
    <row r="8" spans="1:5" x14ac:dyDescent="0.3">
      <c r="A8">
        <v>2010</v>
      </c>
      <c r="B8">
        <v>4</v>
      </c>
      <c r="C8" s="132">
        <v>3286</v>
      </c>
      <c r="D8" s="132">
        <v>35740.376000000004</v>
      </c>
      <c r="E8" s="132">
        <v>10876.559951308582</v>
      </c>
    </row>
    <row r="9" spans="1:5" x14ac:dyDescent="0.3">
      <c r="A9">
        <v>2010</v>
      </c>
      <c r="B9">
        <v>5</v>
      </c>
      <c r="C9" s="132">
        <v>3291</v>
      </c>
      <c r="D9" s="132">
        <v>35757.335000000006</v>
      </c>
      <c r="E9" s="132">
        <v>10865.188392585842</v>
      </c>
    </row>
    <row r="10" spans="1:5" x14ac:dyDescent="0.3">
      <c r="A10">
        <v>2010</v>
      </c>
      <c r="B10">
        <v>6</v>
      </c>
      <c r="C10" s="132">
        <v>3299</v>
      </c>
      <c r="D10" s="132">
        <v>36046.186999999998</v>
      </c>
      <c r="E10" s="132">
        <v>10926.397999393756</v>
      </c>
    </row>
    <row r="11" spans="1:5" x14ac:dyDescent="0.3">
      <c r="A11">
        <v>2010</v>
      </c>
      <c r="B11">
        <v>7</v>
      </c>
      <c r="C11" s="132">
        <v>3303</v>
      </c>
      <c r="D11" s="132">
        <v>36454.610999999997</v>
      </c>
      <c r="E11" s="132">
        <v>11036.81834695731</v>
      </c>
    </row>
    <row r="12" spans="1:5" x14ac:dyDescent="0.3">
      <c r="A12">
        <v>2010</v>
      </c>
      <c r="B12">
        <v>8</v>
      </c>
      <c r="C12" s="132">
        <v>3305</v>
      </c>
      <c r="D12" s="132">
        <v>36395.301999999996</v>
      </c>
      <c r="E12" s="132">
        <v>11012.194251134642</v>
      </c>
    </row>
    <row r="13" spans="1:5" x14ac:dyDescent="0.3">
      <c r="A13">
        <v>2010</v>
      </c>
      <c r="B13">
        <v>9</v>
      </c>
      <c r="C13" s="132">
        <v>3316</v>
      </c>
      <c r="D13" s="132">
        <v>36034.819000000003</v>
      </c>
      <c r="E13" s="132">
        <v>10866.953860072377</v>
      </c>
    </row>
    <row r="14" spans="1:5" x14ac:dyDescent="0.3">
      <c r="A14">
        <v>2010</v>
      </c>
      <c r="B14">
        <v>10</v>
      </c>
      <c r="C14" s="132">
        <v>3332</v>
      </c>
      <c r="D14" s="132">
        <v>36013.330999999998</v>
      </c>
      <c r="E14" s="132">
        <v>10808.32262905162</v>
      </c>
    </row>
    <row r="15" spans="1:5" x14ac:dyDescent="0.3">
      <c r="A15">
        <v>2010</v>
      </c>
      <c r="B15">
        <v>11</v>
      </c>
      <c r="C15" s="132">
        <v>3346</v>
      </c>
      <c r="D15" s="132">
        <v>36379.466</v>
      </c>
      <c r="E15" s="132">
        <v>10872.524208009563</v>
      </c>
    </row>
    <row r="16" spans="1:5" x14ac:dyDescent="0.3">
      <c r="A16">
        <v>2010</v>
      </c>
      <c r="B16">
        <v>12</v>
      </c>
      <c r="C16" s="132">
        <v>3352</v>
      </c>
      <c r="D16" s="132">
        <v>35273.311000000002</v>
      </c>
      <c r="E16" s="132">
        <v>10523.064140811457</v>
      </c>
    </row>
    <row r="17" spans="1:5" x14ac:dyDescent="0.3">
      <c r="A17">
        <v>2011</v>
      </c>
      <c r="B17">
        <v>1</v>
      </c>
      <c r="C17" s="132">
        <v>3356</v>
      </c>
      <c r="D17" s="132">
        <v>37252.646000000001</v>
      </c>
      <c r="E17" s="132">
        <v>11100.311680572111</v>
      </c>
    </row>
    <row r="18" spans="1:5" x14ac:dyDescent="0.3">
      <c r="A18">
        <v>2011</v>
      </c>
      <c r="B18">
        <v>2</v>
      </c>
      <c r="C18" s="132">
        <v>3361</v>
      </c>
      <c r="D18" s="132">
        <v>35979.235000000001</v>
      </c>
      <c r="E18" s="132">
        <v>10704.919666765843</v>
      </c>
    </row>
    <row r="19" spans="1:5" x14ac:dyDescent="0.3">
      <c r="A19">
        <v>2011</v>
      </c>
      <c r="B19">
        <v>3</v>
      </c>
      <c r="C19" s="132">
        <v>3368</v>
      </c>
      <c r="D19" s="132">
        <v>36457.148000000001</v>
      </c>
      <c r="E19" s="132">
        <v>10824.568883610451</v>
      </c>
    </row>
    <row r="20" spans="1:5" x14ac:dyDescent="0.3">
      <c r="A20">
        <v>2011</v>
      </c>
      <c r="B20">
        <v>4</v>
      </c>
      <c r="C20" s="132">
        <v>3371</v>
      </c>
      <c r="D20" s="132">
        <v>36344.976000000002</v>
      </c>
      <c r="E20" s="132">
        <v>10781.660041530702</v>
      </c>
    </row>
    <row r="21" spans="1:5" x14ac:dyDescent="0.3">
      <c r="A21">
        <v>2011</v>
      </c>
      <c r="B21">
        <v>5</v>
      </c>
      <c r="C21" s="132">
        <v>3368</v>
      </c>
      <c r="D21" s="132">
        <v>36359.962</v>
      </c>
      <c r="E21" s="132">
        <v>10795.713182897862</v>
      </c>
    </row>
    <row r="22" spans="1:5" x14ac:dyDescent="0.3">
      <c r="A22">
        <v>2011</v>
      </c>
      <c r="B22">
        <v>6</v>
      </c>
      <c r="C22" s="132">
        <v>3371</v>
      </c>
      <c r="D22" s="132">
        <v>36514.561000000002</v>
      </c>
      <c r="E22" s="132">
        <v>10831.967072085436</v>
      </c>
    </row>
    <row r="23" spans="1:5" x14ac:dyDescent="0.3">
      <c r="A23">
        <v>2011</v>
      </c>
      <c r="B23">
        <v>7</v>
      </c>
      <c r="C23" s="132">
        <v>3371</v>
      </c>
      <c r="D23" s="132">
        <v>35654.584000000003</v>
      </c>
      <c r="E23" s="132">
        <v>10576.85671907446</v>
      </c>
    </row>
    <row r="24" spans="1:5" x14ac:dyDescent="0.3">
      <c r="A24">
        <v>2011</v>
      </c>
      <c r="B24">
        <v>8</v>
      </c>
      <c r="C24" s="132">
        <v>3376</v>
      </c>
      <c r="D24" s="132">
        <v>37182.097999999998</v>
      </c>
      <c r="E24" s="132">
        <v>11013.65462085308</v>
      </c>
    </row>
    <row r="25" spans="1:5" x14ac:dyDescent="0.3">
      <c r="A25">
        <v>2011</v>
      </c>
      <c r="B25">
        <v>9</v>
      </c>
      <c r="C25" s="132">
        <v>3381</v>
      </c>
      <c r="D25" s="132">
        <v>35526.294999999998</v>
      </c>
      <c r="E25" s="132">
        <v>10507.629399585921</v>
      </c>
    </row>
    <row r="26" spans="1:5" x14ac:dyDescent="0.3">
      <c r="A26">
        <v>2011</v>
      </c>
      <c r="B26">
        <v>10</v>
      </c>
      <c r="C26" s="132">
        <v>3393</v>
      </c>
      <c r="D26" s="132">
        <v>36848.504000000001</v>
      </c>
      <c r="E26" s="132">
        <v>10860.154435602712</v>
      </c>
    </row>
    <row r="27" spans="1:5" x14ac:dyDescent="0.3">
      <c r="A27">
        <v>2011</v>
      </c>
      <c r="B27">
        <v>11</v>
      </c>
      <c r="C27" s="132">
        <v>3409</v>
      </c>
      <c r="D27" s="132">
        <v>36740.578000000001</v>
      </c>
      <c r="E27" s="132">
        <v>10777.52361396304</v>
      </c>
    </row>
    <row r="28" spans="1:5" x14ac:dyDescent="0.3">
      <c r="A28">
        <v>2011</v>
      </c>
      <c r="B28">
        <v>12</v>
      </c>
      <c r="C28" s="132">
        <v>3417</v>
      </c>
      <c r="D28" s="132">
        <v>36609.113999999994</v>
      </c>
      <c r="E28" s="132">
        <v>10713.817383669884</v>
      </c>
    </row>
    <row r="29" spans="1:5" x14ac:dyDescent="0.3">
      <c r="A29">
        <v>2012</v>
      </c>
      <c r="B29">
        <v>1</v>
      </c>
      <c r="C29" s="132">
        <v>3403</v>
      </c>
      <c r="D29" s="132">
        <v>35939.107000000004</v>
      </c>
      <c r="E29" s="132">
        <v>10561.007052600648</v>
      </c>
    </row>
    <row r="30" spans="1:5" x14ac:dyDescent="0.3">
      <c r="A30">
        <v>2012</v>
      </c>
      <c r="B30">
        <v>2</v>
      </c>
      <c r="C30" s="132">
        <v>3401</v>
      </c>
      <c r="D30" s="132">
        <v>36489.045999999995</v>
      </c>
      <c r="E30" s="132">
        <v>10728.916789179651</v>
      </c>
    </row>
    <row r="31" spans="1:5" x14ac:dyDescent="0.3">
      <c r="A31">
        <v>2012</v>
      </c>
      <c r="B31">
        <v>3</v>
      </c>
      <c r="C31" s="132">
        <v>3403</v>
      </c>
      <c r="D31" s="132">
        <v>37109.509000000005</v>
      </c>
      <c r="E31" s="132">
        <v>10904.939465177787</v>
      </c>
    </row>
    <row r="32" spans="1:5" x14ac:dyDescent="0.3">
      <c r="A32">
        <v>2012</v>
      </c>
      <c r="B32">
        <v>4</v>
      </c>
      <c r="C32" s="132">
        <v>3407</v>
      </c>
      <c r="D32" s="132">
        <v>36995.852999999996</v>
      </c>
      <c r="E32" s="132">
        <v>10858.776929850308</v>
      </c>
    </row>
    <row r="33" spans="1:5" x14ac:dyDescent="0.3">
      <c r="A33">
        <v>2012</v>
      </c>
      <c r="B33">
        <v>5</v>
      </c>
      <c r="C33" s="132">
        <v>3413</v>
      </c>
      <c r="D33" s="132">
        <v>35900.342000000004</v>
      </c>
      <c r="E33" s="132">
        <v>10518.705537650163</v>
      </c>
    </row>
    <row r="34" spans="1:5" x14ac:dyDescent="0.3">
      <c r="A34">
        <v>2012</v>
      </c>
      <c r="B34">
        <v>6</v>
      </c>
      <c r="C34" s="132">
        <v>3426</v>
      </c>
      <c r="D34" s="132">
        <v>38643.218000000001</v>
      </c>
      <c r="E34" s="132">
        <v>11279.398131932283</v>
      </c>
    </row>
    <row r="35" spans="1:5" x14ac:dyDescent="0.3">
      <c r="A35">
        <v>2012</v>
      </c>
      <c r="B35">
        <v>7</v>
      </c>
      <c r="C35" s="132">
        <v>3433</v>
      </c>
      <c r="D35" s="132">
        <v>34816.790999999997</v>
      </c>
      <c r="E35" s="132">
        <v>10141.797553160501</v>
      </c>
    </row>
    <row r="36" spans="1:5" x14ac:dyDescent="0.3">
      <c r="A36">
        <v>2012</v>
      </c>
      <c r="B36">
        <v>8</v>
      </c>
      <c r="C36" s="132">
        <v>3438</v>
      </c>
      <c r="D36" s="132">
        <v>38284.356</v>
      </c>
      <c r="E36" s="132">
        <v>11135.647469458987</v>
      </c>
    </row>
    <row r="37" spans="1:5" x14ac:dyDescent="0.3">
      <c r="A37">
        <v>2012</v>
      </c>
      <c r="B37">
        <v>9</v>
      </c>
      <c r="C37" s="132">
        <v>3439</v>
      </c>
      <c r="D37" s="132">
        <v>36862.557000000001</v>
      </c>
      <c r="E37" s="132">
        <v>10718.975574294855</v>
      </c>
    </row>
    <row r="38" spans="1:5" x14ac:dyDescent="0.3">
      <c r="A38">
        <v>2012</v>
      </c>
      <c r="B38">
        <v>10</v>
      </c>
      <c r="C38" s="132">
        <v>3454</v>
      </c>
      <c r="D38" s="132">
        <v>31463.822999999997</v>
      </c>
      <c r="E38" s="132">
        <v>9109.3870874348577</v>
      </c>
    </row>
    <row r="39" spans="1:5" x14ac:dyDescent="0.3">
      <c r="A39">
        <v>2012</v>
      </c>
      <c r="B39">
        <v>11</v>
      </c>
      <c r="C39" s="132">
        <v>3466</v>
      </c>
      <c r="D39" s="132">
        <v>42016.519</v>
      </c>
      <c r="E39" s="132">
        <v>12122.480957876516</v>
      </c>
    </row>
    <row r="40" spans="1:5" x14ac:dyDescent="0.3">
      <c r="A40">
        <v>2012</v>
      </c>
      <c r="B40">
        <v>12</v>
      </c>
      <c r="C40" s="132">
        <v>3471</v>
      </c>
      <c r="D40" s="132">
        <v>36809.243999999999</v>
      </c>
      <c r="E40" s="132">
        <v>10604.795159896285</v>
      </c>
    </row>
    <row r="41" spans="1:5" x14ac:dyDescent="0.3">
      <c r="A41">
        <v>2013</v>
      </c>
      <c r="B41">
        <v>1</v>
      </c>
      <c r="C41" s="132">
        <v>3486</v>
      </c>
      <c r="D41" s="132">
        <v>36038.112999999998</v>
      </c>
      <c r="E41" s="132">
        <v>10337.955536431438</v>
      </c>
    </row>
    <row r="42" spans="1:5" x14ac:dyDescent="0.3">
      <c r="A42">
        <v>2013</v>
      </c>
      <c r="B42">
        <v>2</v>
      </c>
      <c r="C42" s="132">
        <v>3487</v>
      </c>
      <c r="D42" s="132">
        <v>37883.864999999998</v>
      </c>
      <c r="E42" s="132">
        <v>10864.314597074848</v>
      </c>
    </row>
    <row r="43" spans="1:5" x14ac:dyDescent="0.3">
      <c r="A43">
        <v>2013</v>
      </c>
      <c r="B43">
        <v>3</v>
      </c>
      <c r="C43" s="132">
        <v>3493</v>
      </c>
      <c r="D43" s="132">
        <v>36347.867999999995</v>
      </c>
      <c r="E43" s="132">
        <v>10405.916976810764</v>
      </c>
    </row>
    <row r="44" spans="1:5" x14ac:dyDescent="0.3">
      <c r="A44">
        <v>2013</v>
      </c>
      <c r="B44">
        <v>4</v>
      </c>
      <c r="C44" s="132">
        <v>3494</v>
      </c>
      <c r="D44" s="132">
        <v>36330.392</v>
      </c>
      <c r="E44" s="132">
        <v>10397.937034917</v>
      </c>
    </row>
    <row r="45" spans="1:5" x14ac:dyDescent="0.3">
      <c r="A45">
        <v>2013</v>
      </c>
      <c r="B45">
        <v>5</v>
      </c>
      <c r="C45" s="132">
        <v>3499</v>
      </c>
      <c r="D45" s="132">
        <v>37607.400999999998</v>
      </c>
      <c r="E45" s="132">
        <v>10748.042583595312</v>
      </c>
    </row>
    <row r="46" spans="1:5" x14ac:dyDescent="0.3">
      <c r="A46">
        <v>2013</v>
      </c>
      <c r="B46">
        <v>6</v>
      </c>
      <c r="C46" s="132">
        <v>3501</v>
      </c>
      <c r="D46" s="132">
        <v>36329.947</v>
      </c>
      <c r="E46" s="132">
        <v>10377.019994287346</v>
      </c>
    </row>
    <row r="47" spans="1:5" x14ac:dyDescent="0.3">
      <c r="A47">
        <v>2013</v>
      </c>
      <c r="B47">
        <v>7</v>
      </c>
      <c r="C47" s="132">
        <v>3504</v>
      </c>
      <c r="D47" s="132">
        <v>30546.677</v>
      </c>
      <c r="E47" s="132">
        <v>8717.658961187215</v>
      </c>
    </row>
    <row r="48" spans="1:5" x14ac:dyDescent="0.3">
      <c r="A48">
        <v>2013</v>
      </c>
      <c r="B48">
        <v>8</v>
      </c>
      <c r="C48" s="132">
        <v>3504</v>
      </c>
      <c r="D48" s="132">
        <v>42849.17</v>
      </c>
      <c r="E48" s="132">
        <v>12228.644406392694</v>
      </c>
    </row>
    <row r="49" spans="1:5" x14ac:dyDescent="0.3">
      <c r="A49">
        <v>2013</v>
      </c>
      <c r="B49">
        <v>9</v>
      </c>
      <c r="C49" s="132">
        <v>3504</v>
      </c>
      <c r="D49" s="132">
        <v>37543.434000000001</v>
      </c>
      <c r="E49" s="132">
        <v>10714.450342465752</v>
      </c>
    </row>
    <row r="50" spans="1:5" x14ac:dyDescent="0.3">
      <c r="A50">
        <v>2013</v>
      </c>
      <c r="B50">
        <v>10</v>
      </c>
      <c r="C50" s="132">
        <v>3508</v>
      </c>
      <c r="D50" s="132">
        <v>36856.234000000004</v>
      </c>
      <c r="E50" s="132">
        <v>10506.338084378564</v>
      </c>
    </row>
    <row r="51" spans="1:5" x14ac:dyDescent="0.3">
      <c r="A51">
        <v>2013</v>
      </c>
      <c r="B51">
        <v>11</v>
      </c>
      <c r="C51" s="132">
        <v>3526</v>
      </c>
      <c r="D51" s="132">
        <v>36583.656000000003</v>
      </c>
      <c r="E51" s="132">
        <v>10375.398752127056</v>
      </c>
    </row>
    <row r="52" spans="1:5" x14ac:dyDescent="0.3">
      <c r="A52">
        <v>2013</v>
      </c>
      <c r="B52">
        <v>12</v>
      </c>
      <c r="C52" s="132">
        <v>3535</v>
      </c>
      <c r="D52" s="132">
        <v>36612.731</v>
      </c>
      <c r="E52" s="132">
        <v>10357.20820367751</v>
      </c>
    </row>
    <row r="53" spans="1:5" x14ac:dyDescent="0.3">
      <c r="A53">
        <v>2014</v>
      </c>
      <c r="B53">
        <v>1</v>
      </c>
      <c r="C53" s="132">
        <v>3545</v>
      </c>
      <c r="D53" s="132">
        <v>34628.398999999998</v>
      </c>
      <c r="E53" s="132">
        <v>9768.236671368124</v>
      </c>
    </row>
    <row r="54" spans="1:5" x14ac:dyDescent="0.3">
      <c r="A54">
        <v>2014</v>
      </c>
      <c r="B54">
        <v>2</v>
      </c>
      <c r="C54" s="132">
        <v>3559</v>
      </c>
      <c r="D54" s="132">
        <v>33826.311000000002</v>
      </c>
      <c r="E54" s="132">
        <v>9504.4425400393375</v>
      </c>
    </row>
    <row r="55" spans="1:5" x14ac:dyDescent="0.3">
      <c r="A55">
        <v>2014</v>
      </c>
      <c r="B55">
        <v>3</v>
      </c>
      <c r="C55" s="132">
        <v>3565</v>
      </c>
      <c r="D55" s="132">
        <v>43198.112000000001</v>
      </c>
      <c r="E55" s="132">
        <v>12117.282468443198</v>
      </c>
    </row>
    <row r="56" spans="1:5" x14ac:dyDescent="0.3">
      <c r="A56">
        <v>2014</v>
      </c>
      <c r="B56">
        <v>4</v>
      </c>
      <c r="C56" s="132">
        <v>3565</v>
      </c>
      <c r="D56" s="132">
        <v>36794.230000000003</v>
      </c>
      <c r="E56" s="132">
        <v>10320.962131837308</v>
      </c>
    </row>
    <row r="57" spans="1:5" x14ac:dyDescent="0.3">
      <c r="A57">
        <v>2014</v>
      </c>
      <c r="B57">
        <v>5</v>
      </c>
      <c r="C57" s="132">
        <v>3577</v>
      </c>
      <c r="D57" s="132">
        <v>37910.372000000003</v>
      </c>
      <c r="E57" s="132">
        <v>10598.37070170534</v>
      </c>
    </row>
    <row r="58" spans="1:5" x14ac:dyDescent="0.3">
      <c r="A58">
        <v>2014</v>
      </c>
      <c r="B58">
        <v>6</v>
      </c>
      <c r="C58" s="132">
        <v>3578</v>
      </c>
      <c r="D58" s="132">
        <v>25050.665000000005</v>
      </c>
      <c r="E58" s="132">
        <v>7001.30380100615</v>
      </c>
    </row>
    <row r="59" spans="1:5" x14ac:dyDescent="0.3">
      <c r="A59">
        <v>2014</v>
      </c>
      <c r="B59">
        <v>7</v>
      </c>
      <c r="C59" s="132">
        <v>3579</v>
      </c>
      <c r="D59" s="132">
        <v>48367.955999999998</v>
      </c>
      <c r="E59" s="132">
        <v>13514.37720033529</v>
      </c>
    </row>
    <row r="60" spans="1:5" x14ac:dyDescent="0.3">
      <c r="A60">
        <v>2014</v>
      </c>
      <c r="B60">
        <v>8</v>
      </c>
      <c r="C60" s="132">
        <v>3555</v>
      </c>
      <c r="D60" s="132">
        <v>36996.050000000003</v>
      </c>
      <c r="E60" s="132">
        <v>10406.765119549931</v>
      </c>
    </row>
    <row r="61" spans="1:5" x14ac:dyDescent="0.3">
      <c r="A61">
        <v>2014</v>
      </c>
      <c r="B61">
        <v>9</v>
      </c>
      <c r="C61" s="132">
        <v>3553</v>
      </c>
      <c r="D61" s="132">
        <v>37347.159999999996</v>
      </c>
      <c r="E61" s="132">
        <v>10511.443850267378</v>
      </c>
    </row>
    <row r="62" spans="1:5" x14ac:dyDescent="0.3">
      <c r="A62">
        <v>2014</v>
      </c>
      <c r="B62">
        <v>10</v>
      </c>
      <c r="C62" s="132">
        <v>3577</v>
      </c>
      <c r="D62" s="132">
        <v>31885.576999999997</v>
      </c>
      <c r="E62" s="132">
        <v>8914.0556332121887</v>
      </c>
    </row>
    <row r="63" spans="1:5" x14ac:dyDescent="0.3">
      <c r="A63">
        <v>2014</v>
      </c>
      <c r="B63">
        <v>11</v>
      </c>
      <c r="C63" s="132">
        <v>3595</v>
      </c>
      <c r="D63" s="132">
        <v>36774.741000000002</v>
      </c>
      <c r="E63" s="132">
        <v>10229.413351877609</v>
      </c>
    </row>
    <row r="64" spans="1:5" x14ac:dyDescent="0.3">
      <c r="A64">
        <v>2014</v>
      </c>
      <c r="B64">
        <v>12</v>
      </c>
      <c r="C64" s="132">
        <v>3610</v>
      </c>
      <c r="D64" s="132">
        <v>43167.759999999995</v>
      </c>
      <c r="E64" s="132">
        <v>11957.828254847644</v>
      </c>
    </row>
    <row r="65" spans="1:5" x14ac:dyDescent="0.3">
      <c r="A65">
        <v>2015</v>
      </c>
      <c r="B65">
        <v>1</v>
      </c>
      <c r="C65" s="132">
        <v>3614</v>
      </c>
      <c r="D65" s="132">
        <v>36914.300000000003</v>
      </c>
      <c r="E65" s="132">
        <v>10214.250138350857</v>
      </c>
    </row>
    <row r="66" spans="1:5" x14ac:dyDescent="0.3">
      <c r="A66">
        <v>2015</v>
      </c>
      <c r="B66">
        <v>2</v>
      </c>
      <c r="C66" s="132">
        <v>3618</v>
      </c>
      <c r="D66" s="132">
        <v>37100.618000000002</v>
      </c>
      <c r="E66" s="132">
        <v>10254.454947484799</v>
      </c>
    </row>
    <row r="67" spans="1:5" x14ac:dyDescent="0.3">
      <c r="A67">
        <v>2015</v>
      </c>
      <c r="B67">
        <v>3</v>
      </c>
      <c r="C67" s="132">
        <v>3633</v>
      </c>
      <c r="D67" s="132">
        <v>37088.447999999997</v>
      </c>
      <c r="E67" s="132">
        <v>10208.766308835673</v>
      </c>
    </row>
    <row r="68" spans="1:5" x14ac:dyDescent="0.3">
      <c r="A68">
        <v>2015</v>
      </c>
      <c r="B68">
        <v>4</v>
      </c>
      <c r="C68" s="132">
        <v>3643</v>
      </c>
      <c r="D68" s="132">
        <v>40805.003000000004</v>
      </c>
      <c r="E68" s="132">
        <v>11200.93412023058</v>
      </c>
    </row>
    <row r="69" spans="1:5" x14ac:dyDescent="0.3">
      <c r="A69">
        <v>2015</v>
      </c>
      <c r="B69">
        <v>5</v>
      </c>
      <c r="C69" s="132">
        <v>3663</v>
      </c>
      <c r="D69" s="132">
        <v>36798.815999999999</v>
      </c>
      <c r="E69" s="132">
        <v>10046.086814086813</v>
      </c>
    </row>
    <row r="70" spans="1:5" ht="15" thickBot="1" x14ac:dyDescent="0.35">
      <c r="A70" s="35">
        <v>2015</v>
      </c>
      <c r="B70" s="35">
        <v>6</v>
      </c>
      <c r="C70" s="264">
        <v>3705</v>
      </c>
      <c r="D70" s="264">
        <v>36067.892999999996</v>
      </c>
      <c r="E70" s="264">
        <v>9734.9238866396754</v>
      </c>
    </row>
    <row r="71" spans="1:5" x14ac:dyDescent="0.3">
      <c r="A71">
        <v>2015</v>
      </c>
      <c r="B71">
        <v>7</v>
      </c>
      <c r="C71" s="266">
        <v>3706</v>
      </c>
      <c r="D71" s="266">
        <v>38002.673999999999</v>
      </c>
      <c r="E71" s="266">
        <f>D71/C71*1000</f>
        <v>10254.364274150026</v>
      </c>
    </row>
    <row r="72" spans="1:5" x14ac:dyDescent="0.3">
      <c r="A72">
        <v>2015</v>
      </c>
      <c r="B72">
        <v>8</v>
      </c>
      <c r="C72" s="266">
        <v>3707</v>
      </c>
      <c r="D72" s="266">
        <v>35692.057000000001</v>
      </c>
      <c r="E72" s="266">
        <f t="shared" ref="E72:E135" si="0">D72/C72*1000</f>
        <v>9628.286215268412</v>
      </c>
    </row>
    <row r="73" spans="1:5" x14ac:dyDescent="0.3">
      <c r="A73">
        <v>2015</v>
      </c>
      <c r="B73">
        <v>9</v>
      </c>
      <c r="C73" s="266">
        <v>3718</v>
      </c>
      <c r="D73" s="266">
        <v>33596.157999999996</v>
      </c>
      <c r="E73" s="266">
        <f t="shared" si="0"/>
        <v>9036.0833781603014</v>
      </c>
    </row>
    <row r="74" spans="1:5" x14ac:dyDescent="0.3">
      <c r="A74">
        <v>2015</v>
      </c>
      <c r="B74">
        <v>10</v>
      </c>
      <c r="C74" s="266">
        <v>3727</v>
      </c>
      <c r="D74" s="266">
        <v>41186.241000000002</v>
      </c>
      <c r="E74" s="266">
        <f t="shared" si="0"/>
        <v>11050.775690904213</v>
      </c>
    </row>
    <row r="75" spans="1:5" x14ac:dyDescent="0.3">
      <c r="A75">
        <v>2015</v>
      </c>
      <c r="B75">
        <v>11</v>
      </c>
      <c r="C75" s="266">
        <v>3735</v>
      </c>
      <c r="D75" s="266">
        <v>37434.652999999998</v>
      </c>
      <c r="E75" s="266">
        <f t="shared" si="0"/>
        <v>10022.664792503347</v>
      </c>
    </row>
    <row r="76" spans="1:5" x14ac:dyDescent="0.3">
      <c r="A76">
        <v>2015</v>
      </c>
      <c r="B76">
        <v>12</v>
      </c>
      <c r="C76" s="266">
        <v>3737</v>
      </c>
      <c r="D76" s="266">
        <v>37450.584000000003</v>
      </c>
      <c r="E76" s="266">
        <f t="shared" ref="E76" si="1">D76/C76*1000</f>
        <v>10021.563821246991</v>
      </c>
    </row>
    <row r="77" spans="1:5" x14ac:dyDescent="0.3">
      <c r="A77">
        <v>2016</v>
      </c>
      <c r="B77">
        <v>1</v>
      </c>
      <c r="C77" s="265">
        <v>3760.4525773290202</v>
      </c>
      <c r="D77" s="265">
        <v>41688.524669222199</v>
      </c>
      <c r="E77" s="265">
        <f t="shared" si="0"/>
        <v>11086.039196599251</v>
      </c>
    </row>
    <row r="78" spans="1:5" x14ac:dyDescent="0.3">
      <c r="A78">
        <v>2016</v>
      </c>
      <c r="B78">
        <v>2</v>
      </c>
      <c r="C78" s="265">
        <v>3767.4158937935899</v>
      </c>
      <c r="D78" s="265">
        <v>38557.062432875471</v>
      </c>
      <c r="E78" s="265">
        <f t="shared" si="0"/>
        <v>10234.35254291783</v>
      </c>
    </row>
    <row r="79" spans="1:5" x14ac:dyDescent="0.3">
      <c r="A79">
        <v>2016</v>
      </c>
      <c r="B79">
        <v>3</v>
      </c>
      <c r="C79" s="265">
        <v>3774.3748548082799</v>
      </c>
      <c r="D79" s="265">
        <v>38617.933879117147</v>
      </c>
      <c r="E79" s="265">
        <f t="shared" si="0"/>
        <v>10231.610628160237</v>
      </c>
    </row>
    <row r="80" spans="1:5" x14ac:dyDescent="0.3">
      <c r="A80">
        <v>2016</v>
      </c>
      <c r="B80">
        <v>4</v>
      </c>
      <c r="C80" s="265">
        <v>3781.3294630973801</v>
      </c>
      <c r="D80" s="265">
        <v>40478.565514258429</v>
      </c>
      <c r="E80" s="265">
        <f t="shared" si="0"/>
        <v>10704.850214533129</v>
      </c>
    </row>
    <row r="81" spans="1:5" x14ac:dyDescent="0.3">
      <c r="A81">
        <v>2016</v>
      </c>
      <c r="B81">
        <v>5</v>
      </c>
      <c r="C81" s="265">
        <v>3788.2797213834401</v>
      </c>
      <c r="D81" s="265">
        <v>40244.829272642011</v>
      </c>
      <c r="E81" s="265">
        <f t="shared" si="0"/>
        <v>10623.510467158698</v>
      </c>
    </row>
    <row r="82" spans="1:5" x14ac:dyDescent="0.3">
      <c r="A82">
        <v>2016</v>
      </c>
      <c r="B82">
        <v>6</v>
      </c>
      <c r="C82" s="265">
        <v>3795.2256323873298</v>
      </c>
      <c r="D82" s="265">
        <v>37536.699422962614</v>
      </c>
      <c r="E82" s="265">
        <f t="shared" si="0"/>
        <v>9890.5053503632444</v>
      </c>
    </row>
    <row r="83" spans="1:5" x14ac:dyDescent="0.3">
      <c r="A83">
        <v>2016</v>
      </c>
      <c r="B83">
        <v>7</v>
      </c>
      <c r="C83" s="265">
        <v>3802.1671988282001</v>
      </c>
      <c r="D83" s="265">
        <v>39002.024682461655</v>
      </c>
      <c r="E83" s="265">
        <f t="shared" si="0"/>
        <v>10257.84050067072</v>
      </c>
    </row>
    <row r="84" spans="1:5" x14ac:dyDescent="0.3">
      <c r="A84">
        <v>2016</v>
      </c>
      <c r="B84">
        <v>8</v>
      </c>
      <c r="C84" s="265">
        <v>3809.1044234235201</v>
      </c>
      <c r="D84" s="265">
        <v>45559.064512009179</v>
      </c>
      <c r="E84" s="265">
        <f t="shared" si="0"/>
        <v>11960.57115994261</v>
      </c>
    </row>
    <row r="85" spans="1:5" x14ac:dyDescent="0.3">
      <c r="A85">
        <v>2016</v>
      </c>
      <c r="B85">
        <v>9</v>
      </c>
      <c r="C85" s="265">
        <v>3816.0373088890401</v>
      </c>
      <c r="D85" s="265">
        <v>39912.332931980105</v>
      </c>
      <c r="E85" s="265">
        <f t="shared" si="0"/>
        <v>10459.104484908652</v>
      </c>
    </row>
    <row r="86" spans="1:5" x14ac:dyDescent="0.3">
      <c r="A86">
        <v>2016</v>
      </c>
      <c r="B86">
        <v>10</v>
      </c>
      <c r="C86" s="265">
        <v>3822.9658579388201</v>
      </c>
      <c r="D86" s="265">
        <v>37131.510649375283</v>
      </c>
      <c r="E86" s="265">
        <f t="shared" si="0"/>
        <v>9712.7497417397826</v>
      </c>
    </row>
    <row r="87" spans="1:5" x14ac:dyDescent="0.3">
      <c r="A87">
        <v>2016</v>
      </c>
      <c r="B87">
        <v>11</v>
      </c>
      <c r="C87" s="265">
        <v>3829.8900732852399</v>
      </c>
      <c r="D87" s="265">
        <v>36658.690917119638</v>
      </c>
      <c r="E87" s="265">
        <f t="shared" si="0"/>
        <v>9571.7344925448979</v>
      </c>
    </row>
    <row r="88" spans="1:5" x14ac:dyDescent="0.3">
      <c r="A88">
        <v>2016</v>
      </c>
      <c r="B88">
        <v>12</v>
      </c>
      <c r="C88" s="265">
        <v>3836.80995763894</v>
      </c>
      <c r="D88" s="265">
        <v>42564.114764612219</v>
      </c>
      <c r="E88" s="265">
        <f t="shared" si="0"/>
        <v>11093.620803362626</v>
      </c>
    </row>
    <row r="89" spans="1:5" x14ac:dyDescent="0.3">
      <c r="A89">
        <v>2017</v>
      </c>
      <c r="B89">
        <v>1</v>
      </c>
      <c r="C89" s="265">
        <v>3843.7255137089101</v>
      </c>
      <c r="D89" s="265">
        <v>42611.691705945574</v>
      </c>
      <c r="E89" s="265">
        <f t="shared" si="0"/>
        <v>11086.039196599251</v>
      </c>
    </row>
    <row r="90" spans="1:5" x14ac:dyDescent="0.3">
      <c r="A90">
        <v>2017</v>
      </c>
      <c r="B90">
        <v>2</v>
      </c>
      <c r="C90" s="265">
        <v>3850.6367442024198</v>
      </c>
      <c r="D90" s="265">
        <v>39408.773954880868</v>
      </c>
      <c r="E90" s="265">
        <f t="shared" si="0"/>
        <v>10234.35254291783</v>
      </c>
    </row>
    <row r="91" spans="1:5" x14ac:dyDescent="0.3">
      <c r="A91">
        <v>2017</v>
      </c>
      <c r="B91">
        <v>3</v>
      </c>
      <c r="C91" s="265">
        <v>3857.5436518250499</v>
      </c>
      <c r="D91" s="265">
        <v>39468.884626605235</v>
      </c>
      <c r="E91" s="265">
        <f t="shared" si="0"/>
        <v>10231.610628160237</v>
      </c>
    </row>
    <row r="92" spans="1:5" x14ac:dyDescent="0.3">
      <c r="A92">
        <v>2017</v>
      </c>
      <c r="B92">
        <v>4</v>
      </c>
      <c r="C92" s="265">
        <v>3864.4462392807</v>
      </c>
      <c r="D92" s="265">
        <v>41368.318153615743</v>
      </c>
      <c r="E92" s="265">
        <f t="shared" si="0"/>
        <v>10704.850214533128</v>
      </c>
    </row>
    <row r="93" spans="1:5" x14ac:dyDescent="0.3">
      <c r="A93">
        <v>2017</v>
      </c>
      <c r="B93">
        <v>5</v>
      </c>
      <c r="C93" s="265">
        <v>3871.3445092715601</v>
      </c>
      <c r="D93" s="265">
        <v>41127.268916223766</v>
      </c>
      <c r="E93" s="265">
        <f t="shared" si="0"/>
        <v>10623.510467158698</v>
      </c>
    </row>
    <row r="94" spans="1:5" x14ac:dyDescent="0.3">
      <c r="A94">
        <v>2017</v>
      </c>
      <c r="B94">
        <v>6</v>
      </c>
      <c r="C94" s="265">
        <v>3878.2384644981498</v>
      </c>
      <c r="D94" s="265">
        <v>38357.738283103485</v>
      </c>
      <c r="E94" s="265">
        <f t="shared" si="0"/>
        <v>9890.5053503632444</v>
      </c>
    </row>
    <row r="95" spans="1:5" x14ac:dyDescent="0.3">
      <c r="A95">
        <v>2017</v>
      </c>
      <c r="B95">
        <v>7</v>
      </c>
      <c r="C95" s="265">
        <v>3885.12810765928</v>
      </c>
      <c r="D95" s="265">
        <v>39853.024453041558</v>
      </c>
      <c r="E95" s="265">
        <f t="shared" si="0"/>
        <v>10257.84050067072</v>
      </c>
    </row>
    <row r="96" spans="1:5" x14ac:dyDescent="0.3">
      <c r="A96">
        <v>2017</v>
      </c>
      <c r="B96">
        <v>8</v>
      </c>
      <c r="C96" s="265">
        <v>3892.0134414520799</v>
      </c>
      <c r="D96" s="265">
        <v>46550.703721940736</v>
      </c>
      <c r="E96" s="265">
        <f t="shared" si="0"/>
        <v>11960.57115994261</v>
      </c>
    </row>
    <row r="97" spans="1:5" x14ac:dyDescent="0.3">
      <c r="A97">
        <v>2017</v>
      </c>
      <c r="B97">
        <v>9</v>
      </c>
      <c r="C97" s="265">
        <v>3898.8944685720098</v>
      </c>
      <c r="D97" s="265">
        <v>40778.94462242705</v>
      </c>
      <c r="E97" s="265">
        <f t="shared" si="0"/>
        <v>10459.104484908654</v>
      </c>
    </row>
    <row r="98" spans="1:5" x14ac:dyDescent="0.3">
      <c r="A98">
        <v>2017</v>
      </c>
      <c r="B98">
        <v>10</v>
      </c>
      <c r="C98" s="265">
        <v>3905.7711917128199</v>
      </c>
      <c r="D98" s="265">
        <v>37935.778133603373</v>
      </c>
      <c r="E98" s="265">
        <f t="shared" si="0"/>
        <v>9712.7497417397826</v>
      </c>
    </row>
    <row r="99" spans="1:5" x14ac:dyDescent="0.3">
      <c r="A99">
        <v>2017</v>
      </c>
      <c r="B99">
        <v>11</v>
      </c>
      <c r="C99" s="265">
        <v>3912.6436135665799</v>
      </c>
      <c r="D99" s="265">
        <v>37450.785833010748</v>
      </c>
      <c r="E99" s="265">
        <f t="shared" si="0"/>
        <v>9571.7344925448979</v>
      </c>
    </row>
    <row r="100" spans="1:5" x14ac:dyDescent="0.3">
      <c r="A100">
        <v>2017</v>
      </c>
      <c r="B100">
        <v>12</v>
      </c>
      <c r="C100" s="265">
        <v>3919.5117368236902</v>
      </c>
      <c r="D100" s="265">
        <v>43481.576942651263</v>
      </c>
      <c r="E100" s="265">
        <f t="shared" si="0"/>
        <v>11093.620803362626</v>
      </c>
    </row>
    <row r="101" spans="1:5" x14ac:dyDescent="0.3">
      <c r="A101">
        <v>2018</v>
      </c>
      <c r="B101">
        <v>1</v>
      </c>
      <c r="C101" s="265">
        <v>3926.3755641728499</v>
      </c>
      <c r="D101" s="265">
        <v>43527.953404989712</v>
      </c>
      <c r="E101" s="265">
        <f t="shared" si="0"/>
        <v>11086.039196599251</v>
      </c>
    </row>
    <row r="102" spans="1:5" x14ac:dyDescent="0.3">
      <c r="A102">
        <v>2018</v>
      </c>
      <c r="B102">
        <v>2</v>
      </c>
      <c r="C102" s="265">
        <v>3933.2350983010801</v>
      </c>
      <c r="D102" s="265">
        <v>40254.114630191318</v>
      </c>
      <c r="E102" s="265">
        <f t="shared" si="0"/>
        <v>10234.35254291783</v>
      </c>
    </row>
    <row r="103" spans="1:5" x14ac:dyDescent="0.3">
      <c r="A103">
        <v>2018</v>
      </c>
      <c r="B103">
        <v>3</v>
      </c>
      <c r="C103" s="265">
        <v>3940.0903418937501</v>
      </c>
      <c r="D103" s="265">
        <v>40313.470218031594</v>
      </c>
      <c r="E103" s="265">
        <f t="shared" si="0"/>
        <v>10231.610628160237</v>
      </c>
    </row>
    <row r="104" spans="1:5" x14ac:dyDescent="0.3">
      <c r="A104">
        <v>2018</v>
      </c>
      <c r="B104">
        <v>4</v>
      </c>
      <c r="C104" s="265">
        <v>3946.9412976345002</v>
      </c>
      <c r="D104" s="265">
        <v>42251.415396732344</v>
      </c>
      <c r="E104" s="265">
        <f t="shared" si="0"/>
        <v>10704.850214533128</v>
      </c>
    </row>
    <row r="105" spans="1:5" x14ac:dyDescent="0.3">
      <c r="A105">
        <v>2018</v>
      </c>
      <c r="B105">
        <v>5</v>
      </c>
      <c r="C105" s="265">
        <v>3953.7879682053299</v>
      </c>
      <c r="D105" s="265">
        <v>42003.107865155442</v>
      </c>
      <c r="E105" s="265">
        <f t="shared" si="0"/>
        <v>10623.510467158698</v>
      </c>
    </row>
    <row r="106" spans="1:5" x14ac:dyDescent="0.3">
      <c r="A106">
        <v>2018</v>
      </c>
      <c r="B106">
        <v>6</v>
      </c>
      <c r="C106" s="265">
        <v>3960.6303562865401</v>
      </c>
      <c r="D106" s="265">
        <v>39172.63572966311</v>
      </c>
      <c r="E106" s="265">
        <f t="shared" si="0"/>
        <v>9890.5053503632444</v>
      </c>
    </row>
    <row r="107" spans="1:5" x14ac:dyDescent="0.3">
      <c r="A107">
        <v>2018</v>
      </c>
      <c r="B107">
        <v>7</v>
      </c>
      <c r="C107" s="265">
        <v>3967.46846455677</v>
      </c>
      <c r="D107" s="265">
        <v>40697.658700864311</v>
      </c>
      <c r="E107" s="265">
        <f t="shared" si="0"/>
        <v>10257.84050067072</v>
      </c>
    </row>
    <row r="108" spans="1:5" x14ac:dyDescent="0.3">
      <c r="A108">
        <v>2018</v>
      </c>
      <c r="B108">
        <v>8</v>
      </c>
      <c r="C108" s="265">
        <v>3974.3022956929799</v>
      </c>
      <c r="D108" s="265">
        <v>47534.925418759165</v>
      </c>
      <c r="E108" s="265">
        <f t="shared" si="0"/>
        <v>11960.57115994261</v>
      </c>
    </row>
    <row r="109" spans="1:5" x14ac:dyDescent="0.3">
      <c r="A109">
        <v>2018</v>
      </c>
      <c r="B109">
        <v>9</v>
      </c>
      <c r="C109" s="265">
        <v>3981.1318523704499</v>
      </c>
      <c r="D109" s="265">
        <v>41639.074012140467</v>
      </c>
      <c r="E109" s="265">
        <f t="shared" si="0"/>
        <v>10459.104484908654</v>
      </c>
    </row>
    <row r="110" spans="1:5" x14ac:dyDescent="0.3">
      <c r="A110">
        <v>2018</v>
      </c>
      <c r="B110">
        <v>10</v>
      </c>
      <c r="C110" s="265">
        <v>3987.9571372627902</v>
      </c>
      <c r="D110" s="265">
        <v>38734.029655018487</v>
      </c>
      <c r="E110" s="265">
        <f t="shared" si="0"/>
        <v>9712.7497417397826</v>
      </c>
    </row>
    <row r="111" spans="1:5" x14ac:dyDescent="0.3">
      <c r="A111">
        <v>2018</v>
      </c>
      <c r="B111">
        <v>11</v>
      </c>
      <c r="C111" s="265">
        <v>3994.7781530419302</v>
      </c>
      <c r="D111" s="265">
        <v>38236.955837536247</v>
      </c>
      <c r="E111" s="265">
        <f t="shared" si="0"/>
        <v>9571.7344925448979</v>
      </c>
    </row>
    <row r="112" spans="1:5" x14ac:dyDescent="0.3">
      <c r="A112">
        <v>2018</v>
      </c>
      <c r="B112">
        <v>12</v>
      </c>
      <c r="C112" s="265">
        <v>4001.59490237815</v>
      </c>
      <c r="D112" s="265">
        <v>44392.176455652079</v>
      </c>
      <c r="E112" s="265">
        <f t="shared" si="0"/>
        <v>11093.620803362626</v>
      </c>
    </row>
    <row r="113" spans="1:5" x14ac:dyDescent="0.3">
      <c r="A113">
        <v>2019</v>
      </c>
      <c r="B113">
        <v>1</v>
      </c>
      <c r="C113" s="265">
        <v>4008.4073879400298</v>
      </c>
      <c r="D113" s="265">
        <v>44437.361418641194</v>
      </c>
      <c r="E113" s="265">
        <f t="shared" si="0"/>
        <v>11086.039196599251</v>
      </c>
    </row>
    <row r="114" spans="1:5" x14ac:dyDescent="0.3">
      <c r="A114">
        <v>2019</v>
      </c>
      <c r="B114">
        <v>2</v>
      </c>
      <c r="C114" s="265">
        <v>4015.2156123945101</v>
      </c>
      <c r="D114" s="265">
        <v>41093.132113073123</v>
      </c>
      <c r="E114" s="265">
        <f t="shared" si="0"/>
        <v>10234.35254291783</v>
      </c>
    </row>
    <row r="115" spans="1:5" x14ac:dyDescent="0.3">
      <c r="A115">
        <v>2019</v>
      </c>
      <c r="B115">
        <v>3</v>
      </c>
      <c r="C115" s="265">
        <v>4022.0195784068501</v>
      </c>
      <c r="D115" s="265">
        <v>41151.738265096079</v>
      </c>
      <c r="E115" s="265">
        <f t="shared" si="0"/>
        <v>10231.610628160237</v>
      </c>
    </row>
    <row r="116" spans="1:5" x14ac:dyDescent="0.3">
      <c r="A116">
        <v>2019</v>
      </c>
      <c r="B116">
        <v>4</v>
      </c>
      <c r="C116" s="265">
        <v>4028.81928864063</v>
      </c>
      <c r="D116" s="265">
        <v>43127.907026319852</v>
      </c>
      <c r="E116" s="265">
        <f t="shared" si="0"/>
        <v>10704.850214533128</v>
      </c>
    </row>
    <row r="117" spans="1:5" x14ac:dyDescent="0.3">
      <c r="A117">
        <v>2019</v>
      </c>
      <c r="B117">
        <v>5</v>
      </c>
      <c r="C117" s="265">
        <v>4035.6147457577799</v>
      </c>
      <c r="D117" s="265">
        <v>42872.395492977761</v>
      </c>
      <c r="E117" s="265">
        <f t="shared" si="0"/>
        <v>10623.510467158698</v>
      </c>
    </row>
    <row r="118" spans="1:5" x14ac:dyDescent="0.3">
      <c r="A118">
        <v>2019</v>
      </c>
      <c r="B118">
        <v>6</v>
      </c>
      <c r="C118" s="265">
        <v>4042.40595241857</v>
      </c>
      <c r="D118" s="265">
        <v>39981.437700736096</v>
      </c>
      <c r="E118" s="265">
        <f t="shared" si="0"/>
        <v>9890.5053503632444</v>
      </c>
    </row>
    <row r="119" spans="1:5" x14ac:dyDescent="0.3">
      <c r="A119">
        <v>2019</v>
      </c>
      <c r="B119">
        <v>7</v>
      </c>
      <c r="C119" s="265">
        <v>4049.1929112815801</v>
      </c>
      <c r="D119" s="265">
        <v>41535.975040372978</v>
      </c>
      <c r="E119" s="265">
        <f t="shared" si="0"/>
        <v>10257.84050067072</v>
      </c>
    </row>
    <row r="120" spans="1:5" x14ac:dyDescent="0.3">
      <c r="A120">
        <v>2019</v>
      </c>
      <c r="B120">
        <v>8</v>
      </c>
      <c r="C120" s="265">
        <v>4055.9756250037499</v>
      </c>
      <c r="D120" s="265">
        <v>48511.785085850053</v>
      </c>
      <c r="E120" s="265">
        <f t="shared" si="0"/>
        <v>11960.57115994261</v>
      </c>
    </row>
    <row r="121" spans="1:5" x14ac:dyDescent="0.3">
      <c r="A121">
        <v>2019</v>
      </c>
      <c r="B121">
        <v>9</v>
      </c>
      <c r="C121" s="265">
        <v>4062.75409624036</v>
      </c>
      <c r="D121" s="265">
        <v>42492.76958906855</v>
      </c>
      <c r="E121" s="265">
        <f t="shared" si="0"/>
        <v>10459.104484908654</v>
      </c>
    </row>
    <row r="122" spans="1:5" x14ac:dyDescent="0.3">
      <c r="A122">
        <v>2019</v>
      </c>
      <c r="B122">
        <v>10</v>
      </c>
      <c r="C122" s="265">
        <v>4069.52832764502</v>
      </c>
      <c r="D122" s="265">
        <v>39526.310213336896</v>
      </c>
      <c r="E122" s="265">
        <f t="shared" si="0"/>
        <v>9712.7497417397826</v>
      </c>
    </row>
    <row r="123" spans="1:5" x14ac:dyDescent="0.3">
      <c r="A123">
        <v>2019</v>
      </c>
      <c r="B123">
        <v>11</v>
      </c>
      <c r="C123" s="265">
        <v>4076.29832186967</v>
      </c>
      <c r="D123" s="265">
        <v>39017.245249342806</v>
      </c>
      <c r="E123" s="265">
        <f t="shared" si="0"/>
        <v>9571.7344925448979</v>
      </c>
    </row>
    <row r="124" spans="1:5" x14ac:dyDescent="0.3">
      <c r="A124">
        <v>2019</v>
      </c>
      <c r="B124">
        <v>12</v>
      </c>
      <c r="C124" s="265">
        <v>4083.0640815646102</v>
      </c>
      <c r="D124" s="265">
        <v>45295.964636707875</v>
      </c>
      <c r="E124" s="265">
        <f t="shared" si="0"/>
        <v>11093.620803362626</v>
      </c>
    </row>
    <row r="125" spans="1:5" x14ac:dyDescent="0.3">
      <c r="A125">
        <v>2020</v>
      </c>
      <c r="B125">
        <v>1</v>
      </c>
      <c r="C125" s="265">
        <v>4089.8256093784698</v>
      </c>
      <c r="D125" s="265">
        <v>45339.967012825138</v>
      </c>
      <c r="E125" s="265">
        <f t="shared" si="0"/>
        <v>11086.039196599251</v>
      </c>
    </row>
    <row r="126" spans="1:5" x14ac:dyDescent="0.3">
      <c r="A126">
        <v>2020</v>
      </c>
      <c r="B126">
        <v>2</v>
      </c>
      <c r="C126" s="265">
        <v>4096.58290795824</v>
      </c>
      <c r="D126" s="265">
        <v>41925.873701336131</v>
      </c>
      <c r="E126" s="265">
        <f t="shared" si="0"/>
        <v>10234.35254291783</v>
      </c>
    </row>
    <row r="127" spans="1:5" x14ac:dyDescent="0.3">
      <c r="A127">
        <v>2020</v>
      </c>
      <c r="B127">
        <v>3</v>
      </c>
      <c r="C127" s="265">
        <v>4103.33597994922</v>
      </c>
      <c r="D127" s="265">
        <v>41983.73602336074</v>
      </c>
      <c r="E127" s="265">
        <f t="shared" si="0"/>
        <v>10231.610628160237</v>
      </c>
    </row>
    <row r="128" spans="1:5" x14ac:dyDescent="0.3">
      <c r="A128">
        <v>2020</v>
      </c>
      <c r="B128">
        <v>4</v>
      </c>
      <c r="C128" s="265">
        <v>4110.0848279951097</v>
      </c>
      <c r="D128" s="265">
        <v>43997.842452712801</v>
      </c>
      <c r="E128" s="265">
        <f t="shared" si="0"/>
        <v>10704.850214533128</v>
      </c>
    </row>
    <row r="129" spans="1:5" x14ac:dyDescent="0.3">
      <c r="A129">
        <v>2020</v>
      </c>
      <c r="B129">
        <v>5</v>
      </c>
      <c r="C129" s="265">
        <v>4116.82945473789</v>
      </c>
      <c r="D129" s="265">
        <v>43735.180803915209</v>
      </c>
      <c r="E129" s="265">
        <f t="shared" si="0"/>
        <v>10623.510467158698</v>
      </c>
    </row>
    <row r="130" spans="1:5" x14ac:dyDescent="0.3">
      <c r="A130">
        <v>2020</v>
      </c>
      <c r="B130">
        <v>6</v>
      </c>
      <c r="C130" s="265">
        <v>4123.5698628179498</v>
      </c>
      <c r="D130" s="265">
        <v>40784.189790797565</v>
      </c>
      <c r="E130" s="265">
        <f t="shared" si="0"/>
        <v>9890.5053503632444</v>
      </c>
    </row>
    <row r="131" spans="1:5" x14ac:dyDescent="0.3">
      <c r="A131">
        <v>2020</v>
      </c>
      <c r="B131">
        <v>7</v>
      </c>
      <c r="C131" s="265">
        <v>4130.3060548739804</v>
      </c>
      <c r="D131" s="265">
        <v>42368.020729851822</v>
      </c>
      <c r="E131" s="265">
        <f t="shared" si="0"/>
        <v>10257.84050067072</v>
      </c>
    </row>
    <row r="132" spans="1:5" x14ac:dyDescent="0.3">
      <c r="A132">
        <v>2020</v>
      </c>
      <c r="B132">
        <v>8</v>
      </c>
      <c r="C132" s="265">
        <v>4137.03803354305</v>
      </c>
      <c r="D132" s="265">
        <v>49481.337791580692</v>
      </c>
      <c r="E132" s="265">
        <f t="shared" si="0"/>
        <v>11960.57115994261</v>
      </c>
    </row>
    <row r="133" spans="1:5" x14ac:dyDescent="0.3">
      <c r="A133">
        <v>2020</v>
      </c>
      <c r="B133">
        <v>9</v>
      </c>
      <c r="C133" s="265">
        <v>4143.7658014605704</v>
      </c>
      <c r="D133" s="265">
        <v>43340.079478467356</v>
      </c>
      <c r="E133" s="265">
        <f t="shared" si="0"/>
        <v>10459.104484908654</v>
      </c>
    </row>
    <row r="134" spans="1:5" ht="15" x14ac:dyDescent="0.25">
      <c r="A134">
        <v>2020</v>
      </c>
      <c r="B134">
        <v>10</v>
      </c>
      <c r="C134" s="265">
        <v>4150.48936126029</v>
      </c>
      <c r="D134" s="265">
        <v>40312.664471674601</v>
      </c>
      <c r="E134" s="265">
        <f t="shared" si="0"/>
        <v>9712.7497417397826</v>
      </c>
    </row>
    <row r="135" spans="1:5" ht="15" x14ac:dyDescent="0.25">
      <c r="A135">
        <v>2020</v>
      </c>
      <c r="B135">
        <v>11</v>
      </c>
      <c r="C135" s="265">
        <v>4157.2087155743402</v>
      </c>
      <c r="D135" s="265">
        <v>39791.698055571185</v>
      </c>
      <c r="E135" s="265">
        <f t="shared" si="0"/>
        <v>9571.7344925448979</v>
      </c>
    </row>
    <row r="136" spans="1:5" x14ac:dyDescent="0.3">
      <c r="A136">
        <v>2020</v>
      </c>
      <c r="B136">
        <v>12</v>
      </c>
      <c r="C136" s="265">
        <v>4163.9238670331897</v>
      </c>
      <c r="D136" s="265">
        <v>46192.992434937543</v>
      </c>
      <c r="E136" s="265">
        <f t="shared" ref="E136" si="2">D136/C136*1000</f>
        <v>11093.620803362626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36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activeCellId="1" sqref="A1:A2 A2:B4"/>
    </sheetView>
  </sheetViews>
  <sheetFormatPr defaultRowHeight="14.4" x14ac:dyDescent="0.3"/>
  <cols>
    <col min="3" max="3" width="10" bestFit="1" customWidth="1"/>
    <col min="4" max="4" width="10.44140625" bestFit="1" customWidth="1"/>
  </cols>
  <sheetData>
    <row r="1" spans="1:5" x14ac:dyDescent="0.3">
      <c r="A1" s="277" t="s">
        <v>116</v>
      </c>
    </row>
    <row r="2" spans="1:5" x14ac:dyDescent="0.3">
      <c r="A2" s="277" t="s">
        <v>111</v>
      </c>
    </row>
    <row r="4" spans="1:5" x14ac:dyDescent="0.3">
      <c r="A4" s="221" t="s">
        <v>21</v>
      </c>
      <c r="B4" s="221" t="s">
        <v>95</v>
      </c>
      <c r="C4" s="222" t="s">
        <v>97</v>
      </c>
      <c r="D4" s="223" t="s">
        <v>98</v>
      </c>
      <c r="E4" s="224" t="s">
        <v>96</v>
      </c>
    </row>
    <row r="5" spans="1:5" x14ac:dyDescent="0.3">
      <c r="A5" s="220">
        <v>2010</v>
      </c>
      <c r="B5" s="220">
        <v>1</v>
      </c>
      <c r="C5" s="220">
        <v>23</v>
      </c>
      <c r="D5" s="132">
        <v>6842.15</v>
      </c>
      <c r="E5" s="220">
        <v>297.48478260869564</v>
      </c>
    </row>
    <row r="6" spans="1:5" x14ac:dyDescent="0.3">
      <c r="A6" s="220">
        <v>2010</v>
      </c>
      <c r="B6" s="220">
        <v>2</v>
      </c>
      <c r="C6" s="220">
        <v>23</v>
      </c>
      <c r="D6" s="132">
        <v>6651.05</v>
      </c>
      <c r="E6" s="220">
        <v>289.17608695652177</v>
      </c>
    </row>
    <row r="7" spans="1:5" x14ac:dyDescent="0.3">
      <c r="A7" s="220">
        <v>2010</v>
      </c>
      <c r="B7" s="220">
        <v>3</v>
      </c>
      <c r="C7" s="220">
        <v>23</v>
      </c>
      <c r="D7" s="132">
        <v>5934.6</v>
      </c>
      <c r="E7" s="220">
        <v>258.02608695652174</v>
      </c>
    </row>
    <row r="8" spans="1:5" x14ac:dyDescent="0.3">
      <c r="A8" s="220">
        <v>2010</v>
      </c>
      <c r="B8" s="220">
        <v>4</v>
      </c>
      <c r="C8" s="220">
        <v>23</v>
      </c>
      <c r="D8" s="132">
        <v>6091.4</v>
      </c>
      <c r="E8" s="220">
        <v>264.84347826086957</v>
      </c>
    </row>
    <row r="9" spans="1:5" x14ac:dyDescent="0.3">
      <c r="A9" s="220">
        <v>2010</v>
      </c>
      <c r="B9" s="220">
        <v>5</v>
      </c>
      <c r="C9" s="220">
        <v>23</v>
      </c>
      <c r="D9" s="132">
        <v>6478.15</v>
      </c>
      <c r="E9" s="220">
        <v>281.65869565217389</v>
      </c>
    </row>
    <row r="10" spans="1:5" x14ac:dyDescent="0.3">
      <c r="A10" s="220">
        <v>2010</v>
      </c>
      <c r="B10" s="220">
        <v>6</v>
      </c>
      <c r="C10" s="220">
        <v>23</v>
      </c>
      <c r="D10" s="132">
        <v>7249.2</v>
      </c>
      <c r="E10" s="220">
        <v>315.18260869565216</v>
      </c>
    </row>
    <row r="11" spans="1:5" x14ac:dyDescent="0.3">
      <c r="A11" s="220">
        <v>2010</v>
      </c>
      <c r="B11" s="220">
        <v>7</v>
      </c>
      <c r="C11" s="220">
        <v>23</v>
      </c>
      <c r="D11" s="132">
        <v>7318.5</v>
      </c>
      <c r="E11" s="220">
        <v>318.19565217391306</v>
      </c>
    </row>
    <row r="12" spans="1:5" x14ac:dyDescent="0.3">
      <c r="A12" s="220">
        <v>2010</v>
      </c>
      <c r="B12" s="220">
        <v>8</v>
      </c>
      <c r="C12" s="220">
        <v>23</v>
      </c>
      <c r="D12" s="132">
        <v>6916.35</v>
      </c>
      <c r="E12" s="220">
        <v>300.71086956521742</v>
      </c>
    </row>
    <row r="13" spans="1:5" x14ac:dyDescent="0.3">
      <c r="A13" s="220">
        <v>2010</v>
      </c>
      <c r="B13" s="220">
        <v>9</v>
      </c>
      <c r="C13" s="220">
        <v>23</v>
      </c>
      <c r="D13" s="132">
        <v>7544.25</v>
      </c>
      <c r="E13" s="220">
        <v>328.01086956521738</v>
      </c>
    </row>
    <row r="14" spans="1:5" x14ac:dyDescent="0.3">
      <c r="A14" s="220">
        <v>2010</v>
      </c>
      <c r="B14" s="220">
        <v>10</v>
      </c>
      <c r="C14" s="220">
        <v>23</v>
      </c>
      <c r="D14" s="132">
        <v>6897.8</v>
      </c>
      <c r="E14" s="220">
        <v>299.90434782608696</v>
      </c>
    </row>
    <row r="15" spans="1:5" x14ac:dyDescent="0.3">
      <c r="A15" s="220">
        <v>2010</v>
      </c>
      <c r="B15" s="220">
        <v>11</v>
      </c>
      <c r="C15" s="220">
        <v>23</v>
      </c>
      <c r="D15" s="132">
        <v>6630.05</v>
      </c>
      <c r="E15" s="220">
        <v>288.2630434782609</v>
      </c>
    </row>
    <row r="16" spans="1:5" x14ac:dyDescent="0.3">
      <c r="A16" s="220">
        <v>2010</v>
      </c>
      <c r="B16" s="220">
        <v>12</v>
      </c>
      <c r="C16" s="220">
        <v>23</v>
      </c>
      <c r="D16" s="132">
        <v>6771.8</v>
      </c>
      <c r="E16" s="220">
        <v>294.42608695652177</v>
      </c>
    </row>
    <row r="17" spans="1:5" x14ac:dyDescent="0.3">
      <c r="A17" s="220">
        <v>2011</v>
      </c>
      <c r="B17" s="220">
        <v>1</v>
      </c>
      <c r="C17" s="220">
        <v>23</v>
      </c>
      <c r="D17" s="132">
        <v>6998.25</v>
      </c>
      <c r="E17" s="220">
        <v>304.27173913043481</v>
      </c>
    </row>
    <row r="18" spans="1:5" x14ac:dyDescent="0.3">
      <c r="A18" s="220">
        <v>2011</v>
      </c>
      <c r="B18" s="220">
        <v>2</v>
      </c>
      <c r="C18" s="220">
        <v>23</v>
      </c>
      <c r="D18" s="132">
        <v>6092.8</v>
      </c>
      <c r="E18" s="220">
        <v>264.90434782608696</v>
      </c>
    </row>
    <row r="19" spans="1:5" x14ac:dyDescent="0.3">
      <c r="A19" s="220">
        <v>2011</v>
      </c>
      <c r="B19" s="220">
        <v>3</v>
      </c>
      <c r="C19" s="220">
        <v>23</v>
      </c>
      <c r="D19" s="132">
        <v>6486.9</v>
      </c>
      <c r="E19" s="220">
        <v>282.03913043478258</v>
      </c>
    </row>
    <row r="20" spans="1:5" x14ac:dyDescent="0.3">
      <c r="A20" s="220">
        <v>2011</v>
      </c>
      <c r="B20" s="220">
        <v>4</v>
      </c>
      <c r="C20" s="220">
        <v>23</v>
      </c>
      <c r="D20" s="132">
        <v>6561.45</v>
      </c>
      <c r="E20" s="220">
        <v>285.28043478260867</v>
      </c>
    </row>
    <row r="21" spans="1:5" x14ac:dyDescent="0.3">
      <c r="A21" s="220">
        <v>2011</v>
      </c>
      <c r="B21" s="220">
        <v>5</v>
      </c>
      <c r="C21" s="220">
        <v>23</v>
      </c>
      <c r="D21" s="132">
        <v>6544.65</v>
      </c>
      <c r="E21" s="220">
        <v>284.55</v>
      </c>
    </row>
    <row r="22" spans="1:5" x14ac:dyDescent="0.3">
      <c r="A22" s="220">
        <v>2011</v>
      </c>
      <c r="B22" s="220">
        <v>6</v>
      </c>
      <c r="C22" s="220">
        <v>23</v>
      </c>
      <c r="D22" s="132">
        <v>7285.95</v>
      </c>
      <c r="E22" s="220">
        <v>316.78043478260867</v>
      </c>
    </row>
    <row r="23" spans="1:5" x14ac:dyDescent="0.3">
      <c r="A23" s="220">
        <v>2011</v>
      </c>
      <c r="B23" s="220">
        <v>7</v>
      </c>
      <c r="C23" s="220">
        <v>23</v>
      </c>
      <c r="D23" s="132">
        <v>7255.7039999999997</v>
      </c>
      <c r="E23" s="220">
        <v>315.4653913043478</v>
      </c>
    </row>
    <row r="24" spans="1:5" x14ac:dyDescent="0.3">
      <c r="A24" s="220">
        <v>2011</v>
      </c>
      <c r="B24" s="220">
        <v>8</v>
      </c>
      <c r="C24" s="220">
        <v>23</v>
      </c>
      <c r="D24" s="132">
        <v>6716.85</v>
      </c>
      <c r="E24" s="220">
        <v>292.03695652173917</v>
      </c>
    </row>
    <row r="25" spans="1:5" x14ac:dyDescent="0.3">
      <c r="A25" s="220">
        <v>2011</v>
      </c>
      <c r="B25" s="220">
        <v>9</v>
      </c>
      <c r="C25" s="220">
        <v>23</v>
      </c>
      <c r="D25" s="132">
        <v>7992.25</v>
      </c>
      <c r="E25" s="220">
        <v>347.48913043478262</v>
      </c>
    </row>
    <row r="26" spans="1:5" x14ac:dyDescent="0.3">
      <c r="A26" s="220">
        <v>2011</v>
      </c>
      <c r="B26" s="220">
        <v>10</v>
      </c>
      <c r="C26" s="220">
        <v>23</v>
      </c>
      <c r="D26" s="132">
        <v>6802.25</v>
      </c>
      <c r="E26" s="220">
        <v>295.75</v>
      </c>
    </row>
    <row r="27" spans="1:5" x14ac:dyDescent="0.3">
      <c r="A27" s="220">
        <v>2011</v>
      </c>
      <c r="B27" s="220">
        <v>11</v>
      </c>
      <c r="C27" s="220">
        <v>23</v>
      </c>
      <c r="D27" s="132">
        <v>6546.4</v>
      </c>
      <c r="E27" s="220">
        <v>284.62608695652176</v>
      </c>
    </row>
    <row r="28" spans="1:5" x14ac:dyDescent="0.3">
      <c r="A28" s="220">
        <v>2011</v>
      </c>
      <c r="B28" s="220">
        <v>12</v>
      </c>
      <c r="C28" s="220">
        <v>23</v>
      </c>
      <c r="D28" s="132">
        <v>6652.45</v>
      </c>
      <c r="E28" s="220">
        <v>289.2369565217391</v>
      </c>
    </row>
    <row r="29" spans="1:5" x14ac:dyDescent="0.3">
      <c r="A29" s="220">
        <v>2012</v>
      </c>
      <c r="B29" s="220">
        <v>1</v>
      </c>
      <c r="C29" s="220">
        <v>23</v>
      </c>
      <c r="D29" s="132">
        <v>6876.8</v>
      </c>
      <c r="E29" s="220">
        <v>298.99130434782609</v>
      </c>
    </row>
    <row r="30" spans="1:5" x14ac:dyDescent="0.3">
      <c r="A30" s="220">
        <v>2012</v>
      </c>
      <c r="B30" s="220">
        <v>2</v>
      </c>
      <c r="C30" s="220">
        <v>23</v>
      </c>
      <c r="D30" s="132">
        <v>6484.1</v>
      </c>
      <c r="E30" s="220">
        <v>281.91739130434786</v>
      </c>
    </row>
    <row r="31" spans="1:5" x14ac:dyDescent="0.3">
      <c r="A31" s="220">
        <v>2012</v>
      </c>
      <c r="B31" s="220">
        <v>3</v>
      </c>
      <c r="C31" s="220">
        <v>23</v>
      </c>
      <c r="D31" s="132">
        <v>6335.35</v>
      </c>
      <c r="E31" s="220">
        <v>275.45</v>
      </c>
    </row>
    <row r="32" spans="1:5" x14ac:dyDescent="0.3">
      <c r="A32" s="220">
        <v>2012</v>
      </c>
      <c r="B32" s="220">
        <v>4</v>
      </c>
      <c r="C32" s="220">
        <v>23</v>
      </c>
      <c r="D32" s="132">
        <v>6652.45</v>
      </c>
      <c r="E32" s="220">
        <v>289.2369565217391</v>
      </c>
    </row>
    <row r="33" spans="1:5" x14ac:dyDescent="0.3">
      <c r="A33" s="220">
        <v>2012</v>
      </c>
      <c r="B33" s="220">
        <v>5</v>
      </c>
      <c r="C33" s="220">
        <v>23</v>
      </c>
      <c r="D33" s="132">
        <v>6435.8</v>
      </c>
      <c r="E33" s="220">
        <v>279.81739130434784</v>
      </c>
    </row>
    <row r="34" spans="1:5" x14ac:dyDescent="0.3">
      <c r="A34" s="220">
        <v>2012</v>
      </c>
      <c r="B34" s="220">
        <v>6</v>
      </c>
      <c r="C34" s="220">
        <v>23</v>
      </c>
      <c r="D34" s="132">
        <v>7466.2</v>
      </c>
      <c r="E34" s="220">
        <v>324.61739130434779</v>
      </c>
    </row>
    <row r="35" spans="1:5" x14ac:dyDescent="0.3">
      <c r="A35" s="220">
        <v>2012</v>
      </c>
      <c r="B35" s="220">
        <v>7</v>
      </c>
      <c r="C35" s="220">
        <v>23</v>
      </c>
      <c r="D35" s="132">
        <v>6688.85</v>
      </c>
      <c r="E35" s="220">
        <v>290.8195652173913</v>
      </c>
    </row>
    <row r="36" spans="1:5" x14ac:dyDescent="0.3">
      <c r="A36" s="220">
        <v>2012</v>
      </c>
      <c r="B36" s="220">
        <v>8</v>
      </c>
      <c r="C36" s="220">
        <v>23</v>
      </c>
      <c r="D36" s="132">
        <v>6947.15</v>
      </c>
      <c r="E36" s="220">
        <v>302.05</v>
      </c>
    </row>
    <row r="37" spans="1:5" x14ac:dyDescent="0.3">
      <c r="A37" s="220">
        <v>2012</v>
      </c>
      <c r="B37" s="220">
        <v>9</v>
      </c>
      <c r="C37" s="220">
        <v>26</v>
      </c>
      <c r="D37" s="132">
        <v>6337.45</v>
      </c>
      <c r="E37" s="220">
        <v>243.74807692307692</v>
      </c>
    </row>
    <row r="38" spans="1:5" x14ac:dyDescent="0.3">
      <c r="A38" s="220">
        <v>2012</v>
      </c>
      <c r="B38" s="220">
        <v>10</v>
      </c>
      <c r="C38" s="220">
        <v>26</v>
      </c>
      <c r="D38" s="132">
        <v>6850.55</v>
      </c>
      <c r="E38" s="220">
        <v>263.48269230769233</v>
      </c>
    </row>
    <row r="39" spans="1:5" x14ac:dyDescent="0.3">
      <c r="A39" s="220">
        <v>2012</v>
      </c>
      <c r="B39" s="220">
        <v>11</v>
      </c>
      <c r="C39" s="220">
        <v>26</v>
      </c>
      <c r="D39" s="132">
        <v>6909.7</v>
      </c>
      <c r="E39" s="220">
        <v>265.75769230769231</v>
      </c>
    </row>
    <row r="40" spans="1:5" x14ac:dyDescent="0.3">
      <c r="A40" s="220">
        <v>2012</v>
      </c>
      <c r="B40" s="220">
        <v>12</v>
      </c>
      <c r="C40" s="220">
        <v>26</v>
      </c>
      <c r="D40" s="132">
        <v>6613.95</v>
      </c>
      <c r="E40" s="220">
        <v>254.38269230769231</v>
      </c>
    </row>
    <row r="41" spans="1:5" x14ac:dyDescent="0.3">
      <c r="A41" s="220">
        <v>2013</v>
      </c>
      <c r="B41" s="220">
        <v>1</v>
      </c>
      <c r="C41" s="220">
        <v>26</v>
      </c>
      <c r="D41" s="132">
        <v>7170.1</v>
      </c>
      <c r="E41" s="220">
        <v>275.77307692307693</v>
      </c>
    </row>
    <row r="42" spans="1:5" x14ac:dyDescent="0.3">
      <c r="A42" s="220">
        <v>2013</v>
      </c>
      <c r="B42" s="220">
        <v>2</v>
      </c>
      <c r="C42" s="220">
        <v>26</v>
      </c>
      <c r="D42" s="132">
        <v>6622.35</v>
      </c>
      <c r="E42" s="220">
        <v>254.70576923076925</v>
      </c>
    </row>
    <row r="43" spans="1:5" x14ac:dyDescent="0.3">
      <c r="A43" s="220">
        <v>2013</v>
      </c>
      <c r="B43" s="220">
        <v>3</v>
      </c>
      <c r="C43" s="220">
        <v>26</v>
      </c>
      <c r="D43" s="132">
        <v>6370</v>
      </c>
      <c r="E43" s="220">
        <v>245</v>
      </c>
    </row>
    <row r="44" spans="1:5" x14ac:dyDescent="0.3">
      <c r="A44" s="220">
        <v>2013</v>
      </c>
      <c r="B44" s="220">
        <v>4</v>
      </c>
      <c r="C44" s="220">
        <v>26</v>
      </c>
      <c r="D44" s="132">
        <v>6767.6</v>
      </c>
      <c r="E44" s="220">
        <v>260.2923076923077</v>
      </c>
    </row>
    <row r="45" spans="1:5" x14ac:dyDescent="0.3">
      <c r="A45" s="220">
        <v>2013</v>
      </c>
      <c r="B45" s="220">
        <v>5</v>
      </c>
      <c r="C45" s="220">
        <v>26</v>
      </c>
      <c r="D45" s="132">
        <v>8004.5</v>
      </c>
      <c r="E45" s="220">
        <v>307.86538461538464</v>
      </c>
    </row>
    <row r="46" spans="1:5" x14ac:dyDescent="0.3">
      <c r="A46" s="220">
        <v>2013</v>
      </c>
      <c r="B46" s="220">
        <v>6</v>
      </c>
      <c r="C46" s="220">
        <v>26</v>
      </c>
      <c r="D46" s="132">
        <v>7429.45</v>
      </c>
      <c r="E46" s="220">
        <v>285.74807692307689</v>
      </c>
    </row>
    <row r="47" spans="1:5" x14ac:dyDescent="0.3">
      <c r="A47" s="220">
        <v>2013</v>
      </c>
      <c r="B47" s="220">
        <v>7</v>
      </c>
      <c r="C47" s="220">
        <v>26</v>
      </c>
      <c r="D47" s="132">
        <v>7465.5</v>
      </c>
      <c r="E47" s="220">
        <v>287.13461538461536</v>
      </c>
    </row>
    <row r="48" spans="1:5" x14ac:dyDescent="0.3">
      <c r="A48" s="220">
        <v>2013</v>
      </c>
      <c r="B48" s="220">
        <v>8</v>
      </c>
      <c r="C48" s="220">
        <v>26</v>
      </c>
      <c r="D48" s="132">
        <v>8147.65</v>
      </c>
      <c r="E48" s="220">
        <v>313.37115384615385</v>
      </c>
    </row>
    <row r="49" spans="1:5" x14ac:dyDescent="0.3">
      <c r="A49" s="220">
        <v>2013</v>
      </c>
      <c r="B49" s="220">
        <v>9</v>
      </c>
      <c r="C49" s="220">
        <v>26</v>
      </c>
      <c r="D49" s="132">
        <v>7973.35</v>
      </c>
      <c r="E49" s="220">
        <v>306.6673076923077</v>
      </c>
    </row>
    <row r="50" spans="1:5" x14ac:dyDescent="0.3">
      <c r="A50" s="220">
        <v>2013</v>
      </c>
      <c r="B50" s="220">
        <v>10</v>
      </c>
      <c r="C50" s="220">
        <v>26</v>
      </c>
      <c r="D50" s="132">
        <v>7749.0060000000003</v>
      </c>
      <c r="E50" s="220">
        <v>298.03869230769232</v>
      </c>
    </row>
    <row r="51" spans="1:5" x14ac:dyDescent="0.3">
      <c r="A51" s="220">
        <v>2013</v>
      </c>
      <c r="B51" s="220">
        <v>11</v>
      </c>
      <c r="C51" s="220">
        <v>27</v>
      </c>
      <c r="D51" s="132">
        <v>7145.9979999999996</v>
      </c>
      <c r="E51" s="220">
        <v>264.66659259259256</v>
      </c>
    </row>
    <row r="52" spans="1:5" x14ac:dyDescent="0.3">
      <c r="A52" s="220">
        <v>2013</v>
      </c>
      <c r="B52" s="220">
        <v>12</v>
      </c>
      <c r="C52" s="220">
        <v>27</v>
      </c>
      <c r="D52" s="132">
        <v>7001.05</v>
      </c>
      <c r="E52" s="220">
        <v>259.29814814814813</v>
      </c>
    </row>
    <row r="53" spans="1:5" x14ac:dyDescent="0.3">
      <c r="A53" s="220">
        <v>2014</v>
      </c>
      <c r="B53" s="220">
        <v>1</v>
      </c>
      <c r="C53" s="220">
        <v>27</v>
      </c>
      <c r="D53" s="132">
        <v>7818.3</v>
      </c>
      <c r="E53" s="220">
        <v>289.56666666666666</v>
      </c>
    </row>
    <row r="54" spans="1:5" x14ac:dyDescent="0.3">
      <c r="A54" s="220">
        <v>2014</v>
      </c>
      <c r="B54" s="220">
        <v>2</v>
      </c>
      <c r="C54" s="220">
        <v>27</v>
      </c>
      <c r="D54" s="132">
        <v>7222.95</v>
      </c>
      <c r="E54" s="220">
        <v>267.51666666666665</v>
      </c>
    </row>
    <row r="55" spans="1:5" x14ac:dyDescent="0.3">
      <c r="A55" s="220">
        <v>2014</v>
      </c>
      <c r="B55" s="220">
        <v>3</v>
      </c>
      <c r="C55" s="220">
        <v>27</v>
      </c>
      <c r="D55" s="132">
        <v>6524.7</v>
      </c>
      <c r="E55" s="220">
        <v>241.65555555555554</v>
      </c>
    </row>
    <row r="56" spans="1:5" x14ac:dyDescent="0.3">
      <c r="A56" s="220">
        <v>2014</v>
      </c>
      <c r="B56" s="220">
        <v>4</v>
      </c>
      <c r="C56" s="220">
        <v>27</v>
      </c>
      <c r="D56" s="132">
        <v>7231</v>
      </c>
      <c r="E56" s="220">
        <v>267.81481481481484</v>
      </c>
    </row>
    <row r="57" spans="1:5" x14ac:dyDescent="0.3">
      <c r="A57" s="220">
        <v>2014</v>
      </c>
      <c r="B57" s="220">
        <v>5</v>
      </c>
      <c r="C57" s="220">
        <v>27</v>
      </c>
      <c r="D57" s="132">
        <v>8336.65</v>
      </c>
      <c r="E57" s="220">
        <v>308.76481481481483</v>
      </c>
    </row>
    <row r="58" spans="1:5" x14ac:dyDescent="0.3">
      <c r="A58" s="220">
        <v>2014</v>
      </c>
      <c r="B58" s="220">
        <v>6</v>
      </c>
      <c r="C58" s="220">
        <v>27</v>
      </c>
      <c r="D58" s="132">
        <v>7799.75</v>
      </c>
      <c r="E58" s="220">
        <v>288.87962962962962</v>
      </c>
    </row>
    <row r="59" spans="1:5" x14ac:dyDescent="0.3">
      <c r="A59" s="220">
        <v>2014</v>
      </c>
      <c r="B59" s="220">
        <v>7</v>
      </c>
      <c r="C59" s="220">
        <v>27</v>
      </c>
      <c r="D59" s="132">
        <v>8283.5319999999992</v>
      </c>
      <c r="E59" s="220">
        <v>306.79748148148144</v>
      </c>
    </row>
    <row r="60" spans="1:5" x14ac:dyDescent="0.3">
      <c r="A60" s="220">
        <v>2014</v>
      </c>
      <c r="B60" s="220">
        <v>8</v>
      </c>
      <c r="C60" s="220">
        <v>27</v>
      </c>
      <c r="D60" s="132">
        <v>7994.35</v>
      </c>
      <c r="E60" s="220">
        <v>296.08703703703708</v>
      </c>
    </row>
    <row r="61" spans="1:5" x14ac:dyDescent="0.3">
      <c r="A61" s="220">
        <v>2014</v>
      </c>
      <c r="B61" s="220">
        <v>9</v>
      </c>
      <c r="C61" s="220">
        <v>27</v>
      </c>
      <c r="D61" s="132">
        <v>7991.2</v>
      </c>
      <c r="E61" s="220">
        <v>295.97037037037035</v>
      </c>
    </row>
    <row r="62" spans="1:5" x14ac:dyDescent="0.3">
      <c r="A62" s="220">
        <v>2014</v>
      </c>
      <c r="B62" s="220">
        <v>10</v>
      </c>
      <c r="C62" s="220">
        <v>27</v>
      </c>
      <c r="D62" s="132">
        <v>7990.15</v>
      </c>
      <c r="E62" s="220">
        <v>295.93148148148146</v>
      </c>
    </row>
    <row r="63" spans="1:5" x14ac:dyDescent="0.3">
      <c r="A63" s="220">
        <v>2014</v>
      </c>
      <c r="B63" s="220">
        <v>11</v>
      </c>
      <c r="C63" s="220">
        <v>27</v>
      </c>
      <c r="D63" s="132">
        <v>7327.95</v>
      </c>
      <c r="E63" s="220">
        <v>271.40555555555557</v>
      </c>
    </row>
    <row r="64" spans="1:5" x14ac:dyDescent="0.3">
      <c r="A64" s="220">
        <v>2014</v>
      </c>
      <c r="B64" s="220">
        <v>12</v>
      </c>
      <c r="C64" s="220">
        <v>27</v>
      </c>
      <c r="D64" s="132">
        <v>6884.85</v>
      </c>
      <c r="E64" s="220">
        <v>254.99444444444447</v>
      </c>
    </row>
    <row r="65" spans="1:5" x14ac:dyDescent="0.3">
      <c r="A65" s="220">
        <v>2015</v>
      </c>
      <c r="B65" s="220">
        <v>1</v>
      </c>
      <c r="C65" s="220">
        <v>27</v>
      </c>
      <c r="D65" s="132">
        <v>7690.55</v>
      </c>
      <c r="E65" s="220">
        <v>284.8351851851852</v>
      </c>
    </row>
    <row r="66" spans="1:5" x14ac:dyDescent="0.3">
      <c r="A66" s="220">
        <v>2015</v>
      </c>
      <c r="B66" s="220">
        <v>2</v>
      </c>
      <c r="C66" s="220">
        <v>27</v>
      </c>
      <c r="D66" s="132">
        <v>6969.9</v>
      </c>
      <c r="E66" s="220">
        <v>258.14444444444445</v>
      </c>
    </row>
    <row r="67" spans="1:5" x14ac:dyDescent="0.3">
      <c r="A67" s="220">
        <v>2015</v>
      </c>
      <c r="B67" s="220">
        <v>3</v>
      </c>
      <c r="C67" s="220">
        <v>27</v>
      </c>
      <c r="D67" s="132">
        <v>6698.3</v>
      </c>
      <c r="E67" s="220">
        <v>248.0851851851852</v>
      </c>
    </row>
    <row r="68" spans="1:5" x14ac:dyDescent="0.3">
      <c r="A68" s="220">
        <v>2015</v>
      </c>
      <c r="B68" s="220">
        <v>4</v>
      </c>
      <c r="C68" s="220">
        <v>27</v>
      </c>
      <c r="D68" s="132">
        <v>7953.05</v>
      </c>
      <c r="E68" s="220">
        <v>294.55740740740742</v>
      </c>
    </row>
    <row r="69" spans="1:5" x14ac:dyDescent="0.3">
      <c r="A69" s="220">
        <v>2015</v>
      </c>
      <c r="B69" s="220">
        <v>5</v>
      </c>
      <c r="C69" s="220">
        <v>27</v>
      </c>
      <c r="D69" s="132">
        <v>7576.45</v>
      </c>
      <c r="E69" s="220">
        <v>280.60925925925926</v>
      </c>
    </row>
    <row r="70" spans="1:5" ht="15" thickBot="1" x14ac:dyDescent="0.35">
      <c r="A70" s="267">
        <v>2015</v>
      </c>
      <c r="B70" s="267">
        <v>6</v>
      </c>
      <c r="C70" s="267">
        <v>27</v>
      </c>
      <c r="D70" s="264">
        <v>7674.45</v>
      </c>
      <c r="E70" s="267">
        <v>284.23888888888888</v>
      </c>
    </row>
    <row r="71" spans="1:5" x14ac:dyDescent="0.3">
      <c r="A71" s="220">
        <v>2015</v>
      </c>
      <c r="B71" s="271">
        <v>7</v>
      </c>
      <c r="C71" s="271">
        <v>27</v>
      </c>
      <c r="D71" s="266">
        <v>8353.7999999999993</v>
      </c>
      <c r="E71" s="271">
        <f>D71/C71</f>
        <v>309.39999999999998</v>
      </c>
    </row>
    <row r="72" spans="1:5" x14ac:dyDescent="0.3">
      <c r="A72" s="220">
        <v>2015</v>
      </c>
      <c r="B72" s="271">
        <v>8</v>
      </c>
      <c r="C72" s="271">
        <v>27</v>
      </c>
      <c r="D72" s="266">
        <v>7917.7</v>
      </c>
      <c r="E72" s="271">
        <f t="shared" ref="E72:E135" si="0">D72/C72</f>
        <v>293.24814814814812</v>
      </c>
    </row>
    <row r="73" spans="1:5" x14ac:dyDescent="0.3">
      <c r="A73" s="220">
        <v>2015</v>
      </c>
      <c r="B73" s="271">
        <v>9</v>
      </c>
      <c r="C73" s="271">
        <v>27</v>
      </c>
      <c r="D73" s="266">
        <v>8375.15</v>
      </c>
      <c r="E73" s="271">
        <f t="shared" si="0"/>
        <v>310.19074074074075</v>
      </c>
    </row>
    <row r="74" spans="1:5" x14ac:dyDescent="0.3">
      <c r="A74" s="220">
        <v>2015</v>
      </c>
      <c r="B74" s="271">
        <v>10</v>
      </c>
      <c r="C74" s="271">
        <v>27</v>
      </c>
      <c r="D74" s="266">
        <v>7573.65</v>
      </c>
      <c r="E74" s="271">
        <f t="shared" si="0"/>
        <v>280.50555555555553</v>
      </c>
    </row>
    <row r="75" spans="1:5" x14ac:dyDescent="0.3">
      <c r="A75" s="220">
        <v>2015</v>
      </c>
      <c r="B75" s="271">
        <v>11</v>
      </c>
      <c r="C75" s="271">
        <v>27</v>
      </c>
      <c r="D75" s="266">
        <v>7566.3</v>
      </c>
      <c r="E75" s="271">
        <f t="shared" si="0"/>
        <v>280.23333333333335</v>
      </c>
    </row>
    <row r="76" spans="1:5" x14ac:dyDescent="0.3">
      <c r="A76" s="220">
        <v>2015</v>
      </c>
      <c r="B76" s="271">
        <v>12</v>
      </c>
      <c r="C76" s="271">
        <v>27</v>
      </c>
      <c r="D76" s="266">
        <v>7431.9</v>
      </c>
      <c r="E76" s="271">
        <f t="shared" ref="E76" si="1">D76/C76</f>
        <v>275.25555555555553</v>
      </c>
    </row>
    <row r="77" spans="1:5" x14ac:dyDescent="0.3">
      <c r="A77" s="220">
        <v>2016</v>
      </c>
      <c r="B77" s="271">
        <v>1</v>
      </c>
      <c r="C77" s="268">
        <v>27</v>
      </c>
      <c r="D77" s="265">
        <v>7754.4250000000011</v>
      </c>
      <c r="E77" s="268">
        <f t="shared" si="0"/>
        <v>287.20092592592596</v>
      </c>
    </row>
    <row r="78" spans="1:5" x14ac:dyDescent="0.3">
      <c r="A78" s="220">
        <v>2016</v>
      </c>
      <c r="B78" s="271">
        <v>2</v>
      </c>
      <c r="C78" s="268">
        <v>27</v>
      </c>
      <c r="D78" s="265">
        <v>7096.4249999999993</v>
      </c>
      <c r="E78" s="268">
        <f t="shared" si="0"/>
        <v>262.83055555555552</v>
      </c>
    </row>
    <row r="79" spans="1:5" x14ac:dyDescent="0.3">
      <c r="A79" s="220">
        <v>2016</v>
      </c>
      <c r="B79" s="271">
        <v>3</v>
      </c>
      <c r="C79" s="268">
        <v>27</v>
      </c>
      <c r="D79" s="265">
        <v>6611.5</v>
      </c>
      <c r="E79" s="268">
        <f t="shared" si="0"/>
        <v>244.87037037037038</v>
      </c>
    </row>
    <row r="80" spans="1:5" x14ac:dyDescent="0.3">
      <c r="A80" s="220">
        <v>2016</v>
      </c>
      <c r="B80" s="271">
        <v>4</v>
      </c>
      <c r="C80" s="268">
        <v>27</v>
      </c>
      <c r="D80" s="265">
        <v>7592.0250000000005</v>
      </c>
      <c r="E80" s="268">
        <f t="shared" si="0"/>
        <v>281.18611111111113</v>
      </c>
    </row>
    <row r="81" spans="1:5" x14ac:dyDescent="0.3">
      <c r="A81" s="220">
        <v>2016</v>
      </c>
      <c r="B81" s="271">
        <v>5</v>
      </c>
      <c r="C81" s="268">
        <v>27</v>
      </c>
      <c r="D81" s="265">
        <v>7956.55</v>
      </c>
      <c r="E81" s="268">
        <f t="shared" si="0"/>
        <v>294.68703703703704</v>
      </c>
    </row>
    <row r="82" spans="1:5" x14ac:dyDescent="0.3">
      <c r="A82" s="220">
        <v>2016</v>
      </c>
      <c r="B82" s="271">
        <v>6</v>
      </c>
      <c r="C82" s="268">
        <v>27</v>
      </c>
      <c r="D82" s="265">
        <v>7737.0999999999995</v>
      </c>
      <c r="E82" s="268">
        <f t="shared" si="0"/>
        <v>286.55925925925925</v>
      </c>
    </row>
    <row r="83" spans="1:5" x14ac:dyDescent="0.3">
      <c r="A83" s="220">
        <v>2016</v>
      </c>
      <c r="B83" s="271">
        <v>7</v>
      </c>
      <c r="C83" s="268">
        <v>27</v>
      </c>
      <c r="D83" s="265">
        <v>8150.8076538461528</v>
      </c>
      <c r="E83" s="268">
        <f t="shared" si="0"/>
        <v>301.88176495726492</v>
      </c>
    </row>
    <row r="84" spans="1:5" x14ac:dyDescent="0.3">
      <c r="A84" s="220">
        <v>2016</v>
      </c>
      <c r="B84" s="271">
        <v>8</v>
      </c>
      <c r="C84" s="268">
        <v>27</v>
      </c>
      <c r="D84" s="265">
        <v>8111.0177884615396</v>
      </c>
      <c r="E84" s="268">
        <f t="shared" si="0"/>
        <v>300.40806623931627</v>
      </c>
    </row>
    <row r="85" spans="1:5" x14ac:dyDescent="0.3">
      <c r="A85" s="220">
        <v>2016</v>
      </c>
      <c r="B85" s="271">
        <v>9</v>
      </c>
      <c r="C85" s="268">
        <v>27</v>
      </c>
      <c r="D85" s="265">
        <v>8063.404326923077</v>
      </c>
      <c r="E85" s="268">
        <f t="shared" si="0"/>
        <v>298.6446047008547</v>
      </c>
    </row>
    <row r="86" spans="1:5" x14ac:dyDescent="0.3">
      <c r="A86" s="220">
        <v>2016</v>
      </c>
      <c r="B86" s="271">
        <v>10</v>
      </c>
      <c r="C86" s="268">
        <v>27</v>
      </c>
      <c r="D86" s="265">
        <v>8004.3736730769224</v>
      </c>
      <c r="E86" s="268">
        <f t="shared" si="0"/>
        <v>296.45828418803416</v>
      </c>
    </row>
    <row r="87" spans="1:5" x14ac:dyDescent="0.3">
      <c r="A87" s="220">
        <v>2016</v>
      </c>
      <c r="B87" s="271">
        <v>11</v>
      </c>
      <c r="C87" s="268">
        <v>27</v>
      </c>
      <c r="D87" s="265">
        <v>7282.4620000000004</v>
      </c>
      <c r="E87" s="268">
        <f t="shared" si="0"/>
        <v>269.72081481481484</v>
      </c>
    </row>
    <row r="88" spans="1:5" x14ac:dyDescent="0.3">
      <c r="A88" s="220">
        <v>2016</v>
      </c>
      <c r="B88" s="271">
        <v>12</v>
      </c>
      <c r="C88" s="268">
        <v>27</v>
      </c>
      <c r="D88" s="265">
        <v>6913.9</v>
      </c>
      <c r="E88" s="268">
        <f t="shared" si="0"/>
        <v>256.07037037037037</v>
      </c>
    </row>
    <row r="89" spans="1:5" x14ac:dyDescent="0.3">
      <c r="A89" s="220">
        <v>2017</v>
      </c>
      <c r="B89" s="271">
        <v>1</v>
      </c>
      <c r="C89" s="268">
        <v>27</v>
      </c>
      <c r="D89" s="265">
        <v>7722.4875000000002</v>
      </c>
      <c r="E89" s="268">
        <f t="shared" si="0"/>
        <v>286.01805555555558</v>
      </c>
    </row>
    <row r="90" spans="1:5" x14ac:dyDescent="0.3">
      <c r="A90" s="220">
        <v>2017</v>
      </c>
      <c r="B90" s="271">
        <v>2</v>
      </c>
      <c r="C90" s="268">
        <v>27</v>
      </c>
      <c r="D90" s="265">
        <v>7033.1624999999985</v>
      </c>
      <c r="E90" s="268">
        <f t="shared" si="0"/>
        <v>260.48749999999995</v>
      </c>
    </row>
    <row r="91" spans="1:5" x14ac:dyDescent="0.3">
      <c r="A91" s="220">
        <v>2017</v>
      </c>
      <c r="B91" s="271">
        <v>3</v>
      </c>
      <c r="C91" s="268">
        <v>27</v>
      </c>
      <c r="D91" s="265">
        <v>6654.9000000000005</v>
      </c>
      <c r="E91" s="268">
        <f t="shared" si="0"/>
        <v>246.47777777777779</v>
      </c>
    </row>
    <row r="92" spans="1:5" x14ac:dyDescent="0.3">
      <c r="A92" s="220">
        <v>2017</v>
      </c>
      <c r="B92" s="271">
        <v>4</v>
      </c>
      <c r="C92" s="268">
        <v>27</v>
      </c>
      <c r="D92" s="265">
        <v>7772.5375000000013</v>
      </c>
      <c r="E92" s="268">
        <f t="shared" si="0"/>
        <v>287.87175925925931</v>
      </c>
    </row>
    <row r="93" spans="1:5" x14ac:dyDescent="0.3">
      <c r="A93" s="220">
        <v>2017</v>
      </c>
      <c r="B93" s="271">
        <v>5</v>
      </c>
      <c r="C93" s="268">
        <v>27</v>
      </c>
      <c r="D93" s="265">
        <v>7766.5</v>
      </c>
      <c r="E93" s="268">
        <f t="shared" si="0"/>
        <v>287.64814814814815</v>
      </c>
    </row>
    <row r="94" spans="1:5" x14ac:dyDescent="0.3">
      <c r="A94" s="220">
        <v>2017</v>
      </c>
      <c r="B94" s="271">
        <v>6</v>
      </c>
      <c r="C94" s="268">
        <v>27</v>
      </c>
      <c r="D94" s="265">
        <v>7705.7749999999996</v>
      </c>
      <c r="E94" s="268">
        <f t="shared" si="0"/>
        <v>285.39907407407406</v>
      </c>
    </row>
    <row r="95" spans="1:5" x14ac:dyDescent="0.3">
      <c r="A95" s="220">
        <v>2017</v>
      </c>
      <c r="B95" s="271">
        <v>7</v>
      </c>
      <c r="C95" s="268">
        <v>27</v>
      </c>
      <c r="D95" s="265">
        <v>8084.4454807692309</v>
      </c>
      <c r="E95" s="268">
        <f t="shared" si="0"/>
        <v>299.42390669515669</v>
      </c>
    </row>
    <row r="96" spans="1:5" x14ac:dyDescent="0.3">
      <c r="A96" s="220">
        <v>2017</v>
      </c>
      <c r="B96" s="271">
        <v>8</v>
      </c>
      <c r="C96" s="268">
        <v>27</v>
      </c>
      <c r="D96" s="265">
        <v>8169.3516826923087</v>
      </c>
      <c r="E96" s="268">
        <f t="shared" si="0"/>
        <v>302.56858084045587</v>
      </c>
    </row>
    <row r="97" spans="1:5" x14ac:dyDescent="0.3">
      <c r="A97" s="220">
        <v>2017</v>
      </c>
      <c r="B97" s="271">
        <v>9</v>
      </c>
      <c r="C97" s="268">
        <v>27</v>
      </c>
      <c r="D97" s="265">
        <v>8099.506490384616</v>
      </c>
      <c r="E97" s="268">
        <f t="shared" si="0"/>
        <v>299.9817218660969</v>
      </c>
    </row>
    <row r="98" spans="1:5" x14ac:dyDescent="0.3">
      <c r="A98" s="220">
        <v>2017</v>
      </c>
      <c r="B98" s="271">
        <v>10</v>
      </c>
      <c r="C98" s="268">
        <v>27</v>
      </c>
      <c r="D98" s="265">
        <v>8011.4855096153842</v>
      </c>
      <c r="E98" s="268">
        <f t="shared" si="0"/>
        <v>296.72168554131053</v>
      </c>
    </row>
    <row r="99" spans="1:5" x14ac:dyDescent="0.3">
      <c r="A99" s="220">
        <v>2017</v>
      </c>
      <c r="B99" s="271">
        <v>11</v>
      </c>
      <c r="C99" s="268">
        <v>27</v>
      </c>
      <c r="D99" s="265">
        <v>7259.7179999999998</v>
      </c>
      <c r="E99" s="268">
        <f t="shared" si="0"/>
        <v>268.87844444444443</v>
      </c>
    </row>
    <row r="100" spans="1:5" x14ac:dyDescent="0.3">
      <c r="A100" s="220">
        <v>2017</v>
      </c>
      <c r="B100" s="271">
        <v>12</v>
      </c>
      <c r="C100" s="268">
        <v>27</v>
      </c>
      <c r="D100" s="265">
        <v>6928.4250000000002</v>
      </c>
      <c r="E100" s="268">
        <f t="shared" si="0"/>
        <v>256.60833333333335</v>
      </c>
    </row>
    <row r="101" spans="1:5" x14ac:dyDescent="0.3">
      <c r="A101" s="220">
        <v>2018</v>
      </c>
      <c r="B101" s="271">
        <v>1</v>
      </c>
      <c r="C101" s="268">
        <v>27</v>
      </c>
      <c r="D101" s="265">
        <v>7738.4562500000002</v>
      </c>
      <c r="E101" s="268">
        <f t="shared" si="0"/>
        <v>286.60949074074074</v>
      </c>
    </row>
    <row r="102" spans="1:5" x14ac:dyDescent="0.3">
      <c r="A102" s="220">
        <v>2018</v>
      </c>
      <c r="B102" s="271">
        <v>2</v>
      </c>
      <c r="C102" s="268">
        <v>27</v>
      </c>
      <c r="D102" s="265">
        <v>7064.7937499999989</v>
      </c>
      <c r="E102" s="268">
        <f t="shared" si="0"/>
        <v>261.65902777777774</v>
      </c>
    </row>
    <row r="103" spans="1:5" x14ac:dyDescent="0.3">
      <c r="A103" s="220">
        <v>2018</v>
      </c>
      <c r="B103" s="271">
        <v>3</v>
      </c>
      <c r="C103" s="268">
        <v>27</v>
      </c>
      <c r="D103" s="265">
        <v>6633.2000000000007</v>
      </c>
      <c r="E103" s="268">
        <f t="shared" si="0"/>
        <v>245.6740740740741</v>
      </c>
    </row>
    <row r="104" spans="1:5" x14ac:dyDescent="0.3">
      <c r="A104" s="220">
        <v>2018</v>
      </c>
      <c r="B104" s="271">
        <v>4</v>
      </c>
      <c r="C104" s="268">
        <v>27</v>
      </c>
      <c r="D104" s="265">
        <v>7682.2812500000009</v>
      </c>
      <c r="E104" s="268">
        <f t="shared" si="0"/>
        <v>284.52893518518522</v>
      </c>
    </row>
    <row r="105" spans="1:5" x14ac:dyDescent="0.3">
      <c r="A105" s="220">
        <v>2018</v>
      </c>
      <c r="B105" s="271">
        <v>5</v>
      </c>
      <c r="C105" s="268">
        <v>27</v>
      </c>
      <c r="D105" s="265">
        <v>7861.5250000000005</v>
      </c>
      <c r="E105" s="268">
        <f t="shared" si="0"/>
        <v>291.1675925925926</v>
      </c>
    </row>
    <row r="106" spans="1:5" x14ac:dyDescent="0.3">
      <c r="A106" s="220">
        <v>2018</v>
      </c>
      <c r="B106" s="271">
        <v>6</v>
      </c>
      <c r="C106" s="268">
        <v>27</v>
      </c>
      <c r="D106" s="265">
        <v>7721.4374999999991</v>
      </c>
      <c r="E106" s="268">
        <f t="shared" si="0"/>
        <v>285.97916666666663</v>
      </c>
    </row>
    <row r="107" spans="1:5" x14ac:dyDescent="0.3">
      <c r="A107" s="220">
        <v>2018</v>
      </c>
      <c r="B107" s="271">
        <v>7</v>
      </c>
      <c r="C107" s="268">
        <v>27</v>
      </c>
      <c r="D107" s="265">
        <v>8117.6265673076905</v>
      </c>
      <c r="E107" s="268">
        <f t="shared" si="0"/>
        <v>300.65283582621078</v>
      </c>
    </row>
    <row r="108" spans="1:5" x14ac:dyDescent="0.3">
      <c r="A108" s="220">
        <v>2018</v>
      </c>
      <c r="B108" s="271">
        <v>8</v>
      </c>
      <c r="C108" s="268">
        <v>27</v>
      </c>
      <c r="D108" s="265">
        <v>8140.1847355769241</v>
      </c>
      <c r="E108" s="268">
        <f t="shared" si="0"/>
        <v>301.4883235398861</v>
      </c>
    </row>
    <row r="109" spans="1:5" x14ac:dyDescent="0.3">
      <c r="A109" s="220">
        <v>2018</v>
      </c>
      <c r="B109" s="271">
        <v>9</v>
      </c>
      <c r="C109" s="268">
        <v>27</v>
      </c>
      <c r="D109" s="265">
        <v>8081.4554086538456</v>
      </c>
      <c r="E109" s="268">
        <f t="shared" si="0"/>
        <v>299.31316328347577</v>
      </c>
    </row>
    <row r="110" spans="1:5" x14ac:dyDescent="0.3">
      <c r="A110" s="220">
        <v>2018</v>
      </c>
      <c r="B110" s="271">
        <v>10</v>
      </c>
      <c r="C110" s="268">
        <v>27</v>
      </c>
      <c r="D110" s="265">
        <v>8007.9295913461538</v>
      </c>
      <c r="E110" s="268">
        <f t="shared" si="0"/>
        <v>296.58998486467237</v>
      </c>
    </row>
    <row r="111" spans="1:5" x14ac:dyDescent="0.3">
      <c r="A111" s="220">
        <v>2018</v>
      </c>
      <c r="B111" s="271">
        <v>11</v>
      </c>
      <c r="C111" s="268">
        <v>27</v>
      </c>
      <c r="D111" s="265">
        <v>7271.09</v>
      </c>
      <c r="E111" s="268">
        <f t="shared" si="0"/>
        <v>269.29962962962964</v>
      </c>
    </row>
    <row r="112" spans="1:5" x14ac:dyDescent="0.3">
      <c r="A112" s="220">
        <v>2018</v>
      </c>
      <c r="B112" s="271">
        <v>12</v>
      </c>
      <c r="C112" s="268">
        <v>27</v>
      </c>
      <c r="D112" s="265">
        <v>6921.1625000000004</v>
      </c>
      <c r="E112" s="268">
        <f t="shared" si="0"/>
        <v>256.33935185185186</v>
      </c>
    </row>
    <row r="113" spans="1:5" x14ac:dyDescent="0.3">
      <c r="A113" s="220">
        <v>2019</v>
      </c>
      <c r="B113" s="271">
        <v>1</v>
      </c>
      <c r="C113" s="268">
        <v>27</v>
      </c>
      <c r="D113" s="265">
        <v>7730.4718749999993</v>
      </c>
      <c r="E113" s="268">
        <f t="shared" si="0"/>
        <v>286.31377314814813</v>
      </c>
    </row>
    <row r="114" spans="1:5" x14ac:dyDescent="0.3">
      <c r="A114" s="220">
        <v>2019</v>
      </c>
      <c r="B114" s="271">
        <v>2</v>
      </c>
      <c r="C114" s="268">
        <v>27</v>
      </c>
      <c r="D114" s="265">
        <v>7048.9781249999987</v>
      </c>
      <c r="E114" s="268">
        <f t="shared" si="0"/>
        <v>261.07326388888885</v>
      </c>
    </row>
    <row r="115" spans="1:5" x14ac:dyDescent="0.3">
      <c r="A115" s="220">
        <v>2019</v>
      </c>
      <c r="B115" s="271">
        <v>3</v>
      </c>
      <c r="C115" s="268">
        <v>27</v>
      </c>
      <c r="D115" s="265">
        <v>6644.0500000000011</v>
      </c>
      <c r="E115" s="268">
        <f t="shared" si="0"/>
        <v>246.07592592592596</v>
      </c>
    </row>
    <row r="116" spans="1:5" x14ac:dyDescent="0.3">
      <c r="A116" s="220">
        <v>2019</v>
      </c>
      <c r="B116" s="271">
        <v>4</v>
      </c>
      <c r="C116" s="268">
        <v>27</v>
      </c>
      <c r="D116" s="265">
        <v>7727.4093750000011</v>
      </c>
      <c r="E116" s="268">
        <f t="shared" si="0"/>
        <v>286.20034722222226</v>
      </c>
    </row>
    <row r="117" spans="1:5" x14ac:dyDescent="0.3">
      <c r="A117" s="220">
        <v>2019</v>
      </c>
      <c r="B117" s="271">
        <v>5</v>
      </c>
      <c r="C117" s="268">
        <v>27</v>
      </c>
      <c r="D117" s="265">
        <v>7814.0124999999989</v>
      </c>
      <c r="E117" s="268">
        <f t="shared" si="0"/>
        <v>289.40787037037035</v>
      </c>
    </row>
    <row r="118" spans="1:5" x14ac:dyDescent="0.3">
      <c r="A118" s="220">
        <v>2019</v>
      </c>
      <c r="B118" s="271">
        <v>6</v>
      </c>
      <c r="C118" s="268">
        <v>27</v>
      </c>
      <c r="D118" s="265">
        <v>7713.6062499999989</v>
      </c>
      <c r="E118" s="268">
        <f t="shared" si="0"/>
        <v>285.68912037037035</v>
      </c>
    </row>
    <row r="119" spans="1:5" x14ac:dyDescent="0.3">
      <c r="A119" s="220">
        <v>2019</v>
      </c>
      <c r="B119" s="271">
        <v>7</v>
      </c>
      <c r="C119" s="268">
        <v>27</v>
      </c>
      <c r="D119" s="265">
        <v>8101.0360240384607</v>
      </c>
      <c r="E119" s="268">
        <f t="shared" si="0"/>
        <v>300.03837126068373</v>
      </c>
    </row>
    <row r="120" spans="1:5" x14ac:dyDescent="0.3">
      <c r="A120" s="220">
        <v>2019</v>
      </c>
      <c r="B120" s="271">
        <v>8</v>
      </c>
      <c r="C120" s="268">
        <v>27</v>
      </c>
      <c r="D120" s="265">
        <v>8154.7682091346169</v>
      </c>
      <c r="E120" s="268">
        <f t="shared" si="0"/>
        <v>302.02845219017098</v>
      </c>
    </row>
    <row r="121" spans="1:5" x14ac:dyDescent="0.3">
      <c r="A121" s="220">
        <v>2019</v>
      </c>
      <c r="B121" s="271">
        <v>9</v>
      </c>
      <c r="C121" s="268">
        <v>27</v>
      </c>
      <c r="D121" s="265">
        <v>8090.4809495192312</v>
      </c>
      <c r="E121" s="268">
        <f t="shared" si="0"/>
        <v>299.64744257478634</v>
      </c>
    </row>
    <row r="122" spans="1:5" x14ac:dyDescent="0.3">
      <c r="A122" s="220">
        <v>2019</v>
      </c>
      <c r="B122" s="271">
        <v>10</v>
      </c>
      <c r="C122" s="268">
        <v>27</v>
      </c>
      <c r="D122" s="265">
        <v>8009.707550480769</v>
      </c>
      <c r="E122" s="268">
        <f t="shared" si="0"/>
        <v>296.65583520299145</v>
      </c>
    </row>
    <row r="123" spans="1:5" x14ac:dyDescent="0.3">
      <c r="A123" s="220">
        <v>2019</v>
      </c>
      <c r="B123" s="271">
        <v>11</v>
      </c>
      <c r="C123" s="268">
        <v>27</v>
      </c>
      <c r="D123" s="265">
        <v>7265.4039999999995</v>
      </c>
      <c r="E123" s="268">
        <f t="shared" si="0"/>
        <v>269.08903703703703</v>
      </c>
    </row>
    <row r="124" spans="1:5" x14ac:dyDescent="0.3">
      <c r="A124" s="220">
        <v>2019</v>
      </c>
      <c r="B124" s="271">
        <v>12</v>
      </c>
      <c r="C124" s="268">
        <v>27</v>
      </c>
      <c r="D124" s="265">
        <v>6924.7937500000007</v>
      </c>
      <c r="E124" s="268">
        <f t="shared" si="0"/>
        <v>256.47384259259263</v>
      </c>
    </row>
    <row r="125" spans="1:5" x14ac:dyDescent="0.3">
      <c r="A125" s="220">
        <v>2020</v>
      </c>
      <c r="B125" s="271">
        <v>1</v>
      </c>
      <c r="C125" s="268">
        <v>27</v>
      </c>
      <c r="D125" s="265">
        <v>7734.4640624999993</v>
      </c>
      <c r="E125" s="268">
        <f t="shared" si="0"/>
        <v>286.46163194444443</v>
      </c>
    </row>
    <row r="126" spans="1:5" x14ac:dyDescent="0.3">
      <c r="A126" s="220">
        <v>2020</v>
      </c>
      <c r="B126" s="271">
        <v>2</v>
      </c>
      <c r="C126" s="268">
        <v>27</v>
      </c>
      <c r="D126" s="265">
        <v>7056.8859374999993</v>
      </c>
      <c r="E126" s="268">
        <f t="shared" si="0"/>
        <v>261.36614583333329</v>
      </c>
    </row>
    <row r="127" spans="1:5" x14ac:dyDescent="0.3">
      <c r="A127" s="220">
        <v>2020</v>
      </c>
      <c r="B127" s="271">
        <v>3</v>
      </c>
      <c r="C127" s="268">
        <v>27</v>
      </c>
      <c r="D127" s="265">
        <v>6638.6250000000009</v>
      </c>
      <c r="E127" s="268">
        <f t="shared" si="0"/>
        <v>245.87500000000003</v>
      </c>
    </row>
    <row r="128" spans="1:5" x14ac:dyDescent="0.3">
      <c r="A128" s="220">
        <v>2020</v>
      </c>
      <c r="B128" s="271">
        <v>4</v>
      </c>
      <c r="C128" s="268">
        <v>27</v>
      </c>
      <c r="D128" s="265">
        <v>7704.8453125000015</v>
      </c>
      <c r="E128" s="268">
        <f t="shared" si="0"/>
        <v>285.36464120370374</v>
      </c>
    </row>
    <row r="129" spans="1:5" x14ac:dyDescent="0.3">
      <c r="A129" s="220">
        <v>2020</v>
      </c>
      <c r="B129" s="271">
        <v>5</v>
      </c>
      <c r="C129" s="268">
        <v>27</v>
      </c>
      <c r="D129" s="265">
        <v>7837.7687500000002</v>
      </c>
      <c r="E129" s="268">
        <f t="shared" si="0"/>
        <v>290.2877314814815</v>
      </c>
    </row>
    <row r="130" spans="1:5" x14ac:dyDescent="0.3">
      <c r="A130" s="220">
        <v>2020</v>
      </c>
      <c r="B130" s="271">
        <v>6</v>
      </c>
      <c r="C130" s="268">
        <v>27</v>
      </c>
      <c r="D130" s="265">
        <v>7717.5218749999995</v>
      </c>
      <c r="E130" s="268">
        <f t="shared" si="0"/>
        <v>285.83414351851849</v>
      </c>
    </row>
    <row r="131" spans="1:5" x14ac:dyDescent="0.3">
      <c r="A131" s="220">
        <v>2020</v>
      </c>
      <c r="B131" s="271">
        <v>7</v>
      </c>
      <c r="C131" s="268">
        <v>27</v>
      </c>
      <c r="D131" s="265">
        <v>8109.331295673077</v>
      </c>
      <c r="E131" s="268">
        <f t="shared" si="0"/>
        <v>300.34560354344728</v>
      </c>
    </row>
    <row r="132" spans="1:5" x14ac:dyDescent="0.3">
      <c r="A132" s="220">
        <v>2020</v>
      </c>
      <c r="B132" s="271">
        <v>8</v>
      </c>
      <c r="C132" s="268">
        <v>27</v>
      </c>
      <c r="D132" s="265">
        <v>8147.476472355771</v>
      </c>
      <c r="E132" s="268">
        <f t="shared" si="0"/>
        <v>301.75838786502857</v>
      </c>
    </row>
    <row r="133" spans="1:5" x14ac:dyDescent="0.3">
      <c r="A133" s="220">
        <v>2020</v>
      </c>
      <c r="B133" s="271">
        <v>9</v>
      </c>
      <c r="C133" s="268">
        <v>27</v>
      </c>
      <c r="D133" s="265">
        <v>8085.9681790865397</v>
      </c>
      <c r="E133" s="268">
        <f t="shared" si="0"/>
        <v>299.48030292913108</v>
      </c>
    </row>
    <row r="134" spans="1:5" ht="15" x14ac:dyDescent="0.25">
      <c r="A134" s="220">
        <v>2020</v>
      </c>
      <c r="B134" s="271">
        <v>10</v>
      </c>
      <c r="C134" s="268">
        <v>27</v>
      </c>
      <c r="D134" s="265">
        <v>8008.8185709134614</v>
      </c>
      <c r="E134" s="268">
        <f t="shared" si="0"/>
        <v>296.62291003383189</v>
      </c>
    </row>
    <row r="135" spans="1:5" ht="15" x14ac:dyDescent="0.25">
      <c r="A135" s="220">
        <v>2020</v>
      </c>
      <c r="B135" s="271">
        <v>11</v>
      </c>
      <c r="C135" s="268">
        <v>27</v>
      </c>
      <c r="D135" s="265">
        <v>7268.2470000000012</v>
      </c>
      <c r="E135" s="268">
        <f t="shared" si="0"/>
        <v>269.19433333333336</v>
      </c>
    </row>
    <row r="136" spans="1:5" x14ac:dyDescent="0.3">
      <c r="A136" s="220">
        <v>2020</v>
      </c>
      <c r="B136" s="271">
        <v>12</v>
      </c>
      <c r="C136" s="268">
        <v>27</v>
      </c>
      <c r="D136" s="265">
        <v>6922.9781249999996</v>
      </c>
      <c r="E136" s="268">
        <f t="shared" ref="E136" si="2">D136/C136</f>
        <v>256.40659722222222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36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1:A2"/>
    </sheetView>
  </sheetViews>
  <sheetFormatPr defaultRowHeight="14.4" x14ac:dyDescent="0.3"/>
  <cols>
    <col min="3" max="3" width="10.6640625" customWidth="1"/>
    <col min="4" max="4" width="15.88671875" bestFit="1" customWidth="1"/>
    <col min="5" max="5" width="15.88671875" customWidth="1"/>
  </cols>
  <sheetData>
    <row r="1" spans="1:6" x14ac:dyDescent="0.3">
      <c r="A1" s="277" t="s">
        <v>118</v>
      </c>
    </row>
    <row r="2" spans="1:6" x14ac:dyDescent="0.3">
      <c r="A2" s="277" t="s">
        <v>111</v>
      </c>
    </row>
    <row r="4" spans="1:6" ht="24.6" x14ac:dyDescent="0.3">
      <c r="A4" s="221" t="s">
        <v>21</v>
      </c>
      <c r="B4" s="221" t="s">
        <v>95</v>
      </c>
      <c r="C4" s="222" t="s">
        <v>97</v>
      </c>
      <c r="D4" s="223" t="s">
        <v>99</v>
      </c>
      <c r="E4" s="223" t="s">
        <v>100</v>
      </c>
      <c r="F4" s="224" t="s">
        <v>101</v>
      </c>
    </row>
    <row r="5" spans="1:6" x14ac:dyDescent="0.3">
      <c r="A5">
        <v>2010</v>
      </c>
      <c r="B5">
        <v>1</v>
      </c>
      <c r="C5">
        <v>191</v>
      </c>
      <c r="D5" s="132">
        <v>2099683</v>
      </c>
      <c r="E5" s="132">
        <v>2099.683</v>
      </c>
      <c r="F5" s="225">
        <f>E5/C5</f>
        <v>10.993104712041886</v>
      </c>
    </row>
    <row r="6" spans="1:6" x14ac:dyDescent="0.3">
      <c r="A6">
        <v>2010</v>
      </c>
      <c r="B6">
        <v>2</v>
      </c>
      <c r="C6">
        <v>191</v>
      </c>
      <c r="D6" s="132">
        <v>2095401</v>
      </c>
      <c r="E6" s="132">
        <v>2095.4009999999998</v>
      </c>
      <c r="F6" s="225">
        <f t="shared" ref="F6:F69" si="0">E6/C6</f>
        <v>10.970685863874344</v>
      </c>
    </row>
    <row r="7" spans="1:6" x14ac:dyDescent="0.3">
      <c r="A7">
        <v>2010</v>
      </c>
      <c r="B7">
        <v>3</v>
      </c>
      <c r="C7">
        <v>191</v>
      </c>
      <c r="D7" s="132">
        <v>2158579</v>
      </c>
      <c r="E7" s="132">
        <v>2158.5790000000002</v>
      </c>
      <c r="F7" s="225">
        <f t="shared" si="0"/>
        <v>11.301460732984294</v>
      </c>
    </row>
    <row r="8" spans="1:6" x14ac:dyDescent="0.3">
      <c r="A8">
        <v>2010</v>
      </c>
      <c r="B8">
        <v>4</v>
      </c>
      <c r="C8">
        <v>191</v>
      </c>
      <c r="D8" s="132">
        <v>2089593</v>
      </c>
      <c r="E8" s="132">
        <v>2089.5929999999998</v>
      </c>
      <c r="F8" s="225">
        <f t="shared" si="0"/>
        <v>10.940277486910993</v>
      </c>
    </row>
    <row r="9" spans="1:6" x14ac:dyDescent="0.3">
      <c r="A9">
        <v>2010</v>
      </c>
      <c r="B9">
        <v>5</v>
      </c>
      <c r="C9">
        <v>191</v>
      </c>
      <c r="D9" s="132">
        <v>2216529</v>
      </c>
      <c r="E9" s="132">
        <v>2216.529</v>
      </c>
      <c r="F9" s="225">
        <f t="shared" si="0"/>
        <v>11.604863874345551</v>
      </c>
    </row>
    <row r="10" spans="1:6" x14ac:dyDescent="0.3">
      <c r="A10">
        <v>2010</v>
      </c>
      <c r="B10">
        <v>6</v>
      </c>
      <c r="C10">
        <v>191</v>
      </c>
      <c r="D10" s="132">
        <v>2463196</v>
      </c>
      <c r="E10" s="132">
        <v>2463.1959999999999</v>
      </c>
      <c r="F10" s="225">
        <f t="shared" si="0"/>
        <v>12.896314136125653</v>
      </c>
    </row>
    <row r="11" spans="1:6" x14ac:dyDescent="0.3">
      <c r="A11">
        <v>2010</v>
      </c>
      <c r="B11">
        <v>7</v>
      </c>
      <c r="C11">
        <v>191</v>
      </c>
      <c r="D11" s="132">
        <v>2499626</v>
      </c>
      <c r="E11" s="132">
        <v>2499.6260000000002</v>
      </c>
      <c r="F11" s="225">
        <f t="shared" si="0"/>
        <v>13.08704712041885</v>
      </c>
    </row>
    <row r="12" spans="1:6" x14ac:dyDescent="0.3">
      <c r="A12">
        <v>2010</v>
      </c>
      <c r="B12">
        <v>8</v>
      </c>
      <c r="C12">
        <v>191</v>
      </c>
      <c r="D12" s="132">
        <v>2349784</v>
      </c>
      <c r="E12" s="132">
        <v>2349.7840000000001</v>
      </c>
      <c r="F12" s="225">
        <f t="shared" si="0"/>
        <v>12.302534031413613</v>
      </c>
    </row>
    <row r="13" spans="1:6" x14ac:dyDescent="0.3">
      <c r="A13">
        <v>2010</v>
      </c>
      <c r="B13">
        <v>9</v>
      </c>
      <c r="C13">
        <v>191</v>
      </c>
      <c r="D13" s="132">
        <v>2566261</v>
      </c>
      <c r="E13" s="132">
        <v>2566.261</v>
      </c>
      <c r="F13" s="225">
        <f t="shared" si="0"/>
        <v>13.435921465968587</v>
      </c>
    </row>
    <row r="14" spans="1:6" x14ac:dyDescent="0.3">
      <c r="A14">
        <v>2010</v>
      </c>
      <c r="B14">
        <v>10</v>
      </c>
      <c r="C14">
        <v>190</v>
      </c>
      <c r="D14" s="132">
        <v>2484991</v>
      </c>
      <c r="E14" s="132">
        <v>2484.991</v>
      </c>
      <c r="F14" s="225">
        <f t="shared" si="0"/>
        <v>13.078899999999999</v>
      </c>
    </row>
    <row r="15" spans="1:6" x14ac:dyDescent="0.3">
      <c r="A15">
        <v>2010</v>
      </c>
      <c r="B15">
        <v>11</v>
      </c>
      <c r="C15">
        <v>190</v>
      </c>
      <c r="D15" s="132">
        <v>2417727</v>
      </c>
      <c r="E15" s="132">
        <v>2417.7269999999999</v>
      </c>
      <c r="F15" s="225">
        <f t="shared" si="0"/>
        <v>12.724878947368421</v>
      </c>
    </row>
    <row r="16" spans="1:6" x14ac:dyDescent="0.3">
      <c r="A16">
        <v>2010</v>
      </c>
      <c r="B16">
        <v>12</v>
      </c>
      <c r="C16">
        <v>190</v>
      </c>
      <c r="D16" s="132">
        <v>2178807</v>
      </c>
      <c r="E16" s="132">
        <v>2178.8069999999998</v>
      </c>
      <c r="F16" s="225">
        <f t="shared" si="0"/>
        <v>11.467405263157893</v>
      </c>
    </row>
    <row r="17" spans="1:6" x14ac:dyDescent="0.3">
      <c r="A17">
        <v>2011</v>
      </c>
      <c r="B17">
        <v>1</v>
      </c>
      <c r="C17">
        <v>190</v>
      </c>
      <c r="D17" s="132">
        <v>2000032</v>
      </c>
      <c r="E17" s="132">
        <v>2000.0319999999999</v>
      </c>
      <c r="F17" s="225">
        <f t="shared" si="0"/>
        <v>10.526484210526315</v>
      </c>
    </row>
    <row r="18" spans="1:6" x14ac:dyDescent="0.3">
      <c r="A18">
        <v>2011</v>
      </c>
      <c r="B18">
        <v>2</v>
      </c>
      <c r="C18">
        <v>190</v>
      </c>
      <c r="D18" s="132">
        <v>2139668</v>
      </c>
      <c r="E18" s="132">
        <v>2139.6680000000001</v>
      </c>
      <c r="F18" s="225">
        <f t="shared" si="0"/>
        <v>11.261410526315791</v>
      </c>
    </row>
    <row r="19" spans="1:6" x14ac:dyDescent="0.3">
      <c r="A19">
        <v>2011</v>
      </c>
      <c r="B19">
        <v>3</v>
      </c>
      <c r="C19">
        <v>190</v>
      </c>
      <c r="D19" s="132">
        <v>2381230</v>
      </c>
      <c r="E19" s="132">
        <v>2381.23</v>
      </c>
      <c r="F19" s="225">
        <f t="shared" si="0"/>
        <v>12.532789473684211</v>
      </c>
    </row>
    <row r="20" spans="1:6" x14ac:dyDescent="0.3">
      <c r="A20">
        <v>2011</v>
      </c>
      <c r="B20">
        <v>4</v>
      </c>
      <c r="C20">
        <v>190</v>
      </c>
      <c r="D20" s="132">
        <v>2249086</v>
      </c>
      <c r="E20" s="132">
        <v>2249.0859999999998</v>
      </c>
      <c r="F20" s="225">
        <f t="shared" si="0"/>
        <v>11.837294736842104</v>
      </c>
    </row>
    <row r="21" spans="1:6" x14ac:dyDescent="0.3">
      <c r="A21">
        <v>2011</v>
      </c>
      <c r="B21">
        <v>5</v>
      </c>
      <c r="C21">
        <v>190</v>
      </c>
      <c r="D21" s="132">
        <v>2191323</v>
      </c>
      <c r="E21" s="132">
        <v>2191.3229999999999</v>
      </c>
      <c r="F21" s="225">
        <f t="shared" si="0"/>
        <v>11.533278947368421</v>
      </c>
    </row>
    <row r="22" spans="1:6" x14ac:dyDescent="0.3">
      <c r="A22">
        <v>2011</v>
      </c>
      <c r="B22">
        <v>6</v>
      </c>
      <c r="C22">
        <v>189</v>
      </c>
      <c r="D22" s="132">
        <v>2432362</v>
      </c>
      <c r="E22" s="132">
        <v>2432.3620000000001</v>
      </c>
      <c r="F22" s="225">
        <f t="shared" si="0"/>
        <v>12.869640211640212</v>
      </c>
    </row>
    <row r="23" spans="1:6" x14ac:dyDescent="0.3">
      <c r="A23">
        <v>2011</v>
      </c>
      <c r="B23">
        <v>7</v>
      </c>
      <c r="C23">
        <v>189</v>
      </c>
      <c r="D23" s="132">
        <v>2234686</v>
      </c>
      <c r="E23" s="132">
        <v>2234.6860000000001</v>
      </c>
      <c r="F23" s="225">
        <f t="shared" si="0"/>
        <v>11.82373544973545</v>
      </c>
    </row>
    <row r="24" spans="1:6" x14ac:dyDescent="0.3">
      <c r="A24">
        <v>2011</v>
      </c>
      <c r="B24">
        <v>8</v>
      </c>
      <c r="C24">
        <v>189</v>
      </c>
      <c r="D24" s="132">
        <v>2483620</v>
      </c>
      <c r="E24" s="132">
        <v>2483.62</v>
      </c>
      <c r="F24" s="225">
        <f t="shared" si="0"/>
        <v>13.14084656084656</v>
      </c>
    </row>
    <row r="25" spans="1:6" x14ac:dyDescent="0.3">
      <c r="A25">
        <v>2011</v>
      </c>
      <c r="B25">
        <v>9</v>
      </c>
      <c r="C25">
        <v>188</v>
      </c>
      <c r="D25" s="132">
        <v>2399837</v>
      </c>
      <c r="E25" s="132">
        <v>2399.837</v>
      </c>
      <c r="F25" s="225">
        <f t="shared" si="0"/>
        <v>12.765090425531914</v>
      </c>
    </row>
    <row r="26" spans="1:6" x14ac:dyDescent="0.3">
      <c r="A26">
        <v>2011</v>
      </c>
      <c r="B26">
        <v>10</v>
      </c>
      <c r="C26">
        <v>188</v>
      </c>
      <c r="D26" s="132">
        <v>2212721</v>
      </c>
      <c r="E26" s="132">
        <v>2212.721</v>
      </c>
      <c r="F26" s="225">
        <f t="shared" si="0"/>
        <v>11.76979255319149</v>
      </c>
    </row>
    <row r="27" spans="1:6" x14ac:dyDescent="0.3">
      <c r="A27">
        <v>2011</v>
      </c>
      <c r="B27">
        <v>11</v>
      </c>
      <c r="C27">
        <v>188</v>
      </c>
      <c r="D27" s="132">
        <v>2254804</v>
      </c>
      <c r="E27" s="132">
        <v>2254.8040000000001</v>
      </c>
      <c r="F27" s="225">
        <f t="shared" si="0"/>
        <v>11.993638297872341</v>
      </c>
    </row>
    <row r="28" spans="1:6" x14ac:dyDescent="0.3">
      <c r="A28">
        <v>2011</v>
      </c>
      <c r="B28">
        <v>12</v>
      </c>
      <c r="C28">
        <v>187</v>
      </c>
      <c r="D28" s="132">
        <v>2149507</v>
      </c>
      <c r="E28" s="132">
        <v>2149.5070000000001</v>
      </c>
      <c r="F28" s="225">
        <f t="shared" si="0"/>
        <v>11.494689839572192</v>
      </c>
    </row>
    <row r="29" spans="1:6" x14ac:dyDescent="0.3">
      <c r="A29">
        <v>2012</v>
      </c>
      <c r="B29">
        <v>1</v>
      </c>
      <c r="C29">
        <v>186</v>
      </c>
      <c r="D29" s="132">
        <v>2114726</v>
      </c>
      <c r="E29" s="132">
        <v>2114.7260000000001</v>
      </c>
      <c r="F29" s="225">
        <f t="shared" si="0"/>
        <v>11.369494623655914</v>
      </c>
    </row>
    <row r="30" spans="1:6" x14ac:dyDescent="0.3">
      <c r="A30">
        <v>2012</v>
      </c>
      <c r="B30">
        <v>2</v>
      </c>
      <c r="C30">
        <v>186</v>
      </c>
      <c r="D30" s="132">
        <v>2042760</v>
      </c>
      <c r="E30" s="132">
        <v>2042.76</v>
      </c>
      <c r="F30" s="225">
        <f t="shared" si="0"/>
        <v>10.98258064516129</v>
      </c>
    </row>
    <row r="31" spans="1:6" x14ac:dyDescent="0.3">
      <c r="A31">
        <v>2012</v>
      </c>
      <c r="B31">
        <v>3</v>
      </c>
      <c r="C31">
        <v>186</v>
      </c>
      <c r="D31" s="132">
        <v>2250236</v>
      </c>
      <c r="E31" s="132">
        <v>2250.2359999999999</v>
      </c>
      <c r="F31" s="225">
        <f t="shared" si="0"/>
        <v>12.098043010752688</v>
      </c>
    </row>
    <row r="32" spans="1:6" x14ac:dyDescent="0.3">
      <c r="A32">
        <v>2012</v>
      </c>
      <c r="B32">
        <v>4</v>
      </c>
      <c r="C32">
        <v>185</v>
      </c>
      <c r="D32" s="132">
        <v>2041960</v>
      </c>
      <c r="E32" s="132">
        <v>2041.96</v>
      </c>
      <c r="F32" s="225">
        <f t="shared" si="0"/>
        <v>11.037621621621621</v>
      </c>
    </row>
    <row r="33" spans="1:6" x14ac:dyDescent="0.3">
      <c r="A33">
        <v>2012</v>
      </c>
      <c r="B33">
        <v>5</v>
      </c>
      <c r="C33">
        <v>185</v>
      </c>
      <c r="D33" s="132">
        <v>2135677</v>
      </c>
      <c r="E33" s="132">
        <v>2135.6770000000001</v>
      </c>
      <c r="F33" s="225">
        <f t="shared" si="0"/>
        <v>11.5442</v>
      </c>
    </row>
    <row r="34" spans="1:6" x14ac:dyDescent="0.3">
      <c r="A34">
        <v>2012</v>
      </c>
      <c r="B34">
        <v>6</v>
      </c>
      <c r="C34">
        <v>185</v>
      </c>
      <c r="D34" s="132">
        <v>1994869</v>
      </c>
      <c r="E34" s="132">
        <v>1994.8689999999999</v>
      </c>
      <c r="F34" s="225">
        <f t="shared" si="0"/>
        <v>10.783075675675676</v>
      </c>
    </row>
    <row r="35" spans="1:6" x14ac:dyDescent="0.3">
      <c r="A35">
        <v>2012</v>
      </c>
      <c r="B35">
        <v>7</v>
      </c>
      <c r="C35">
        <v>185</v>
      </c>
      <c r="D35" s="132">
        <v>2088736</v>
      </c>
      <c r="E35" s="132">
        <v>2088.7359999999999</v>
      </c>
      <c r="F35" s="225">
        <f t="shared" si="0"/>
        <v>11.290464864864864</v>
      </c>
    </row>
    <row r="36" spans="1:6" x14ac:dyDescent="0.3">
      <c r="A36">
        <v>2012</v>
      </c>
      <c r="B36">
        <v>8</v>
      </c>
      <c r="C36">
        <v>185</v>
      </c>
      <c r="D36" s="132">
        <v>2088901</v>
      </c>
      <c r="E36" s="132">
        <v>2088.9009999999998</v>
      </c>
      <c r="F36" s="225">
        <f t="shared" si="0"/>
        <v>11.291356756756755</v>
      </c>
    </row>
    <row r="37" spans="1:6" x14ac:dyDescent="0.3">
      <c r="A37">
        <v>2012</v>
      </c>
      <c r="B37">
        <v>9</v>
      </c>
      <c r="C37">
        <v>185</v>
      </c>
      <c r="D37" s="132">
        <v>2034362</v>
      </c>
      <c r="E37" s="132">
        <v>2034.3620000000001</v>
      </c>
      <c r="F37" s="225">
        <f t="shared" si="0"/>
        <v>10.996551351351352</v>
      </c>
    </row>
    <row r="38" spans="1:6" x14ac:dyDescent="0.3">
      <c r="A38">
        <v>2012</v>
      </c>
      <c r="B38">
        <v>10</v>
      </c>
      <c r="C38">
        <v>185</v>
      </c>
      <c r="D38" s="132">
        <v>2361411</v>
      </c>
      <c r="E38" s="132">
        <v>2361.4110000000001</v>
      </c>
      <c r="F38" s="225">
        <f t="shared" si="0"/>
        <v>12.764383783783783</v>
      </c>
    </row>
    <row r="39" spans="1:6" x14ac:dyDescent="0.3">
      <c r="A39">
        <v>2012</v>
      </c>
      <c r="B39">
        <v>11</v>
      </c>
      <c r="C39">
        <v>185</v>
      </c>
      <c r="D39" s="132">
        <v>2105775</v>
      </c>
      <c r="E39" s="132">
        <v>2105.7750000000001</v>
      </c>
      <c r="F39" s="225">
        <f t="shared" si="0"/>
        <v>11.382567567567568</v>
      </c>
    </row>
    <row r="40" spans="1:6" x14ac:dyDescent="0.3">
      <c r="A40">
        <v>2012</v>
      </c>
      <c r="B40">
        <v>12</v>
      </c>
      <c r="C40">
        <v>186</v>
      </c>
      <c r="D40" s="132">
        <v>2100884</v>
      </c>
      <c r="E40" s="132">
        <v>2100.884</v>
      </c>
      <c r="F40" s="225">
        <f t="shared" si="0"/>
        <v>11.295075268817204</v>
      </c>
    </row>
    <row r="41" spans="1:6" x14ac:dyDescent="0.3">
      <c r="A41">
        <v>2013</v>
      </c>
      <c r="B41">
        <v>1</v>
      </c>
      <c r="C41">
        <v>186</v>
      </c>
      <c r="D41" s="132">
        <v>2003663</v>
      </c>
      <c r="E41" s="132">
        <v>2003.663</v>
      </c>
      <c r="F41" s="225">
        <f t="shared" si="0"/>
        <v>10.772381720430108</v>
      </c>
    </row>
    <row r="42" spans="1:6" x14ac:dyDescent="0.3">
      <c r="A42">
        <v>2013</v>
      </c>
      <c r="B42">
        <v>2</v>
      </c>
      <c r="C42">
        <v>186</v>
      </c>
      <c r="D42" s="132">
        <v>1981190</v>
      </c>
      <c r="E42" s="132">
        <v>1981.19</v>
      </c>
      <c r="F42" s="225">
        <f t="shared" si="0"/>
        <v>10.651559139784947</v>
      </c>
    </row>
    <row r="43" spans="1:6" x14ac:dyDescent="0.3">
      <c r="A43">
        <v>2013</v>
      </c>
      <c r="B43">
        <v>3</v>
      </c>
      <c r="C43">
        <v>186</v>
      </c>
      <c r="D43" s="132">
        <v>2008725</v>
      </c>
      <c r="E43" s="132">
        <v>2008.7249999999999</v>
      </c>
      <c r="F43" s="225">
        <f t="shared" si="0"/>
        <v>10.799596774193548</v>
      </c>
    </row>
    <row r="44" spans="1:6" x14ac:dyDescent="0.3">
      <c r="A44">
        <v>2013</v>
      </c>
      <c r="B44">
        <v>4</v>
      </c>
      <c r="C44">
        <v>186</v>
      </c>
      <c r="D44" s="132">
        <v>1828385</v>
      </c>
      <c r="E44" s="132">
        <v>1828.385</v>
      </c>
      <c r="F44" s="225">
        <f t="shared" si="0"/>
        <v>9.8300268817204302</v>
      </c>
    </row>
    <row r="45" spans="1:6" x14ac:dyDescent="0.3">
      <c r="A45">
        <v>2013</v>
      </c>
      <c r="B45">
        <v>5</v>
      </c>
      <c r="C45">
        <v>186</v>
      </c>
      <c r="D45" s="132">
        <v>1850813</v>
      </c>
      <c r="E45" s="132">
        <v>1850.8130000000001</v>
      </c>
      <c r="F45" s="225">
        <f t="shared" si="0"/>
        <v>9.9506075268817202</v>
      </c>
    </row>
    <row r="46" spans="1:6" x14ac:dyDescent="0.3">
      <c r="A46">
        <v>2013</v>
      </c>
      <c r="B46">
        <v>6</v>
      </c>
      <c r="C46">
        <v>185</v>
      </c>
      <c r="D46" s="132">
        <v>1728335</v>
      </c>
      <c r="E46" s="132">
        <v>1728.335</v>
      </c>
      <c r="F46" s="225">
        <f t="shared" si="0"/>
        <v>9.3423513513513523</v>
      </c>
    </row>
    <row r="47" spans="1:6" x14ac:dyDescent="0.3">
      <c r="A47">
        <v>2013</v>
      </c>
      <c r="B47">
        <v>7</v>
      </c>
      <c r="C47">
        <v>185</v>
      </c>
      <c r="D47" s="132">
        <v>3175168</v>
      </c>
      <c r="E47" s="132">
        <v>3175.1680000000001</v>
      </c>
      <c r="F47" s="225">
        <f t="shared" si="0"/>
        <v>17.163070270270271</v>
      </c>
    </row>
    <row r="48" spans="1:6" x14ac:dyDescent="0.3">
      <c r="A48">
        <v>2013</v>
      </c>
      <c r="B48">
        <v>8</v>
      </c>
      <c r="C48">
        <v>185</v>
      </c>
      <c r="D48" s="132">
        <v>2817857</v>
      </c>
      <c r="E48" s="132">
        <v>2817.857</v>
      </c>
      <c r="F48" s="225">
        <f t="shared" si="0"/>
        <v>15.231659459459459</v>
      </c>
    </row>
    <row r="49" spans="1:6" x14ac:dyDescent="0.3">
      <c r="A49">
        <v>2013</v>
      </c>
      <c r="B49">
        <v>9</v>
      </c>
      <c r="C49">
        <v>185</v>
      </c>
      <c r="D49" s="132">
        <v>3082674</v>
      </c>
      <c r="E49" s="132">
        <v>3082.674</v>
      </c>
      <c r="F49" s="225">
        <f t="shared" si="0"/>
        <v>16.663102702702702</v>
      </c>
    </row>
    <row r="50" spans="1:6" x14ac:dyDescent="0.3">
      <c r="A50">
        <v>2013</v>
      </c>
      <c r="B50">
        <v>10</v>
      </c>
      <c r="C50">
        <v>186</v>
      </c>
      <c r="D50" s="132">
        <v>2991430</v>
      </c>
      <c r="E50" s="132">
        <v>2991.43</v>
      </c>
      <c r="F50" s="225">
        <f t="shared" si="0"/>
        <v>16.082956989247311</v>
      </c>
    </row>
    <row r="51" spans="1:6" x14ac:dyDescent="0.3">
      <c r="A51">
        <v>2013</v>
      </c>
      <c r="B51">
        <v>11</v>
      </c>
      <c r="C51">
        <v>186</v>
      </c>
      <c r="D51" s="132">
        <v>2142158</v>
      </c>
      <c r="E51" s="132">
        <v>2142.1579999999999</v>
      </c>
      <c r="F51" s="225">
        <f t="shared" si="0"/>
        <v>11.516978494623656</v>
      </c>
    </row>
    <row r="52" spans="1:6" x14ac:dyDescent="0.3">
      <c r="A52">
        <v>2013</v>
      </c>
      <c r="B52">
        <v>12</v>
      </c>
      <c r="C52">
        <v>186</v>
      </c>
      <c r="D52" s="132">
        <v>2019515</v>
      </c>
      <c r="E52" s="132">
        <v>2019.5150000000001</v>
      </c>
      <c r="F52" s="225">
        <f t="shared" si="0"/>
        <v>10.85760752688172</v>
      </c>
    </row>
    <row r="53" spans="1:6" x14ac:dyDescent="0.3">
      <c r="A53">
        <v>2014</v>
      </c>
      <c r="B53">
        <v>1</v>
      </c>
      <c r="C53">
        <v>186</v>
      </c>
      <c r="D53" s="132">
        <v>1708342</v>
      </c>
      <c r="E53" s="132">
        <v>1708.3420000000001</v>
      </c>
      <c r="F53" s="225">
        <f t="shared" si="0"/>
        <v>9.1846344086021503</v>
      </c>
    </row>
    <row r="54" spans="1:6" x14ac:dyDescent="0.3">
      <c r="A54">
        <v>2014</v>
      </c>
      <c r="B54">
        <v>2</v>
      </c>
      <c r="C54">
        <v>186</v>
      </c>
      <c r="D54" s="132">
        <v>1801477</v>
      </c>
      <c r="E54" s="132">
        <v>1801.4770000000001</v>
      </c>
      <c r="F54" s="225">
        <f t="shared" si="0"/>
        <v>9.6853602150537643</v>
      </c>
    </row>
    <row r="55" spans="1:6" x14ac:dyDescent="0.3">
      <c r="A55">
        <v>2014</v>
      </c>
      <c r="B55">
        <v>3</v>
      </c>
      <c r="C55">
        <v>186</v>
      </c>
      <c r="D55" s="132">
        <v>1864667</v>
      </c>
      <c r="E55" s="132">
        <v>1864.6669999999999</v>
      </c>
      <c r="F55" s="225">
        <f t="shared" si="0"/>
        <v>10.025091397849462</v>
      </c>
    </row>
    <row r="56" spans="1:6" x14ac:dyDescent="0.3">
      <c r="A56">
        <v>2014</v>
      </c>
      <c r="B56">
        <v>4</v>
      </c>
      <c r="C56">
        <v>186</v>
      </c>
      <c r="D56" s="132">
        <v>1847790</v>
      </c>
      <c r="E56" s="132">
        <v>1847.79</v>
      </c>
      <c r="F56" s="225">
        <f t="shared" si="0"/>
        <v>9.9343548387096767</v>
      </c>
    </row>
    <row r="57" spans="1:6" x14ac:dyDescent="0.3">
      <c r="A57">
        <v>2014</v>
      </c>
      <c r="B57">
        <v>5</v>
      </c>
      <c r="C57">
        <v>186</v>
      </c>
      <c r="D57" s="132">
        <v>2649409</v>
      </c>
      <c r="E57" s="132">
        <v>2649.4090000000001</v>
      </c>
      <c r="F57" s="225">
        <f t="shared" si="0"/>
        <v>14.244134408602152</v>
      </c>
    </row>
    <row r="58" spans="1:6" x14ac:dyDescent="0.3">
      <c r="A58">
        <v>2014</v>
      </c>
      <c r="B58">
        <v>6</v>
      </c>
      <c r="C58">
        <v>186</v>
      </c>
      <c r="D58" s="132">
        <v>2068287</v>
      </c>
      <c r="E58" s="132">
        <v>2068.2869999999998</v>
      </c>
      <c r="F58" s="225">
        <f t="shared" si="0"/>
        <v>11.11982258064516</v>
      </c>
    </row>
    <row r="59" spans="1:6" x14ac:dyDescent="0.3">
      <c r="A59">
        <v>2014</v>
      </c>
      <c r="B59">
        <v>7</v>
      </c>
      <c r="C59">
        <v>186</v>
      </c>
      <c r="D59" s="132">
        <v>2018951</v>
      </c>
      <c r="E59" s="132">
        <v>2018.951</v>
      </c>
      <c r="F59" s="225">
        <f t="shared" si="0"/>
        <v>10.854575268817204</v>
      </c>
    </row>
    <row r="60" spans="1:6" x14ac:dyDescent="0.3">
      <c r="A60">
        <v>2014</v>
      </c>
      <c r="B60">
        <v>8</v>
      </c>
      <c r="C60">
        <v>186</v>
      </c>
      <c r="D60" s="132">
        <v>1931102</v>
      </c>
      <c r="E60" s="132">
        <v>1931.1020000000001</v>
      </c>
      <c r="F60" s="225">
        <f t="shared" si="0"/>
        <v>10.382268817204302</v>
      </c>
    </row>
    <row r="61" spans="1:6" x14ac:dyDescent="0.3">
      <c r="A61">
        <v>2014</v>
      </c>
      <c r="B61">
        <v>9</v>
      </c>
      <c r="C61">
        <v>186</v>
      </c>
      <c r="D61" s="132">
        <v>2191076</v>
      </c>
      <c r="E61" s="132">
        <v>2191.076</v>
      </c>
      <c r="F61" s="225">
        <f t="shared" si="0"/>
        <v>11.779978494623656</v>
      </c>
    </row>
    <row r="62" spans="1:6" x14ac:dyDescent="0.3">
      <c r="A62">
        <v>2014</v>
      </c>
      <c r="B62">
        <v>10</v>
      </c>
      <c r="C62">
        <v>186</v>
      </c>
      <c r="D62" s="132">
        <v>2047437</v>
      </c>
      <c r="E62" s="132">
        <v>2047.4369999999999</v>
      </c>
      <c r="F62" s="225">
        <f t="shared" si="0"/>
        <v>11.007725806451612</v>
      </c>
    </row>
    <row r="63" spans="1:6" x14ac:dyDescent="0.3">
      <c r="A63">
        <v>2014</v>
      </c>
      <c r="B63">
        <v>11</v>
      </c>
      <c r="C63">
        <v>186</v>
      </c>
      <c r="D63" s="132">
        <v>2010293</v>
      </c>
      <c r="E63" s="132">
        <v>2010.2929999999999</v>
      </c>
      <c r="F63" s="225">
        <f t="shared" si="0"/>
        <v>10.80802688172043</v>
      </c>
    </row>
    <row r="64" spans="1:6" x14ac:dyDescent="0.3">
      <c r="A64">
        <v>2014</v>
      </c>
      <c r="B64">
        <v>12</v>
      </c>
      <c r="C64">
        <v>185</v>
      </c>
      <c r="D64" s="132">
        <v>1913113</v>
      </c>
      <c r="E64" s="132">
        <v>1913.1130000000001</v>
      </c>
      <c r="F64" s="225">
        <f t="shared" si="0"/>
        <v>10.341151351351352</v>
      </c>
    </row>
    <row r="65" spans="1:6" x14ac:dyDescent="0.3">
      <c r="A65">
        <v>2015</v>
      </c>
      <c r="B65">
        <v>1</v>
      </c>
      <c r="C65">
        <v>185</v>
      </c>
      <c r="D65" s="132">
        <v>1685407</v>
      </c>
      <c r="E65" s="132">
        <v>1685.4069999999999</v>
      </c>
      <c r="F65" s="225">
        <f t="shared" si="0"/>
        <v>9.1103081081081072</v>
      </c>
    </row>
    <row r="66" spans="1:6" x14ac:dyDescent="0.3">
      <c r="A66">
        <v>2015</v>
      </c>
      <c r="B66">
        <v>2</v>
      </c>
      <c r="C66">
        <v>185</v>
      </c>
      <c r="D66" s="132">
        <v>1743168</v>
      </c>
      <c r="E66" s="132">
        <v>1743.1679999999999</v>
      </c>
      <c r="F66" s="225">
        <f t="shared" si="0"/>
        <v>9.4225297297297299</v>
      </c>
    </row>
    <row r="67" spans="1:6" x14ac:dyDescent="0.3">
      <c r="A67">
        <v>2015</v>
      </c>
      <c r="B67">
        <v>3</v>
      </c>
      <c r="C67">
        <v>185</v>
      </c>
      <c r="D67" s="132">
        <v>2034675</v>
      </c>
      <c r="E67" s="132">
        <v>2034.675</v>
      </c>
      <c r="F67" s="225">
        <f t="shared" si="0"/>
        <v>10.998243243243243</v>
      </c>
    </row>
    <row r="68" spans="1:6" x14ac:dyDescent="0.3">
      <c r="A68">
        <v>2015</v>
      </c>
      <c r="B68">
        <v>4</v>
      </c>
      <c r="C68">
        <v>185</v>
      </c>
      <c r="D68" s="132">
        <v>1994345</v>
      </c>
      <c r="E68" s="132">
        <v>1994.345</v>
      </c>
      <c r="F68" s="225">
        <f t="shared" si="0"/>
        <v>10.780243243243243</v>
      </c>
    </row>
    <row r="69" spans="1:6" x14ac:dyDescent="0.3">
      <c r="A69">
        <v>2015</v>
      </c>
      <c r="B69">
        <v>5</v>
      </c>
      <c r="C69">
        <v>185</v>
      </c>
      <c r="D69" s="132">
        <v>1941870</v>
      </c>
      <c r="E69" s="132">
        <v>1941.87</v>
      </c>
      <c r="F69" s="225">
        <f t="shared" si="0"/>
        <v>10.496594594594594</v>
      </c>
    </row>
    <row r="70" spans="1:6" ht="15" thickBot="1" x14ac:dyDescent="0.35">
      <c r="A70" s="35">
        <v>2015</v>
      </c>
      <c r="B70" s="35">
        <v>6</v>
      </c>
      <c r="C70" s="35">
        <v>185</v>
      </c>
      <c r="D70" s="264">
        <v>2036196</v>
      </c>
      <c r="E70" s="264">
        <v>2036.1959999999999</v>
      </c>
      <c r="F70" s="269">
        <f t="shared" ref="F70:F133" si="1">E70/C70</f>
        <v>11.006464864864864</v>
      </c>
    </row>
    <row r="71" spans="1:6" x14ac:dyDescent="0.3">
      <c r="A71">
        <v>2015</v>
      </c>
      <c r="B71">
        <v>7</v>
      </c>
      <c r="C71" s="271">
        <v>185</v>
      </c>
      <c r="D71" s="266">
        <v>1898418.9999999998</v>
      </c>
      <c r="E71" s="266">
        <f>D71/1000</f>
        <v>1898.4189999999999</v>
      </c>
      <c r="F71" s="272">
        <f t="shared" si="1"/>
        <v>10.261724324324323</v>
      </c>
    </row>
    <row r="72" spans="1:6" x14ac:dyDescent="0.3">
      <c r="A72">
        <v>2015</v>
      </c>
      <c r="B72">
        <v>8</v>
      </c>
      <c r="C72" s="271">
        <v>185</v>
      </c>
      <c r="D72" s="266">
        <v>1919553</v>
      </c>
      <c r="E72" s="266">
        <f t="shared" ref="E72:E135" si="2">D72/1000</f>
        <v>1919.5530000000001</v>
      </c>
      <c r="F72" s="272">
        <f t="shared" si="1"/>
        <v>10.375962162162162</v>
      </c>
    </row>
    <row r="73" spans="1:6" x14ac:dyDescent="0.3">
      <c r="A73">
        <v>2015</v>
      </c>
      <c r="B73">
        <v>9</v>
      </c>
      <c r="C73" s="271">
        <v>185</v>
      </c>
      <c r="D73" s="266">
        <v>2010045</v>
      </c>
      <c r="E73" s="266">
        <f t="shared" si="2"/>
        <v>2010.0450000000001</v>
      </c>
      <c r="F73" s="272">
        <f t="shared" si="1"/>
        <v>10.865108108108108</v>
      </c>
    </row>
    <row r="74" spans="1:6" x14ac:dyDescent="0.3">
      <c r="A74">
        <v>2015</v>
      </c>
      <c r="B74">
        <v>10</v>
      </c>
      <c r="C74" s="271">
        <v>185</v>
      </c>
      <c r="D74" s="266">
        <v>1956631.9999999998</v>
      </c>
      <c r="E74" s="266">
        <f t="shared" si="2"/>
        <v>1956.6319999999998</v>
      </c>
      <c r="F74" s="272">
        <f t="shared" si="1"/>
        <v>10.576389189189188</v>
      </c>
    </row>
    <row r="75" spans="1:6" x14ac:dyDescent="0.3">
      <c r="A75">
        <v>2015</v>
      </c>
      <c r="B75">
        <v>11</v>
      </c>
      <c r="C75" s="271">
        <v>185</v>
      </c>
      <c r="D75" s="266">
        <v>2116729</v>
      </c>
      <c r="E75" s="266">
        <f t="shared" si="2"/>
        <v>2116.7289999999998</v>
      </c>
      <c r="F75" s="272">
        <f t="shared" si="1"/>
        <v>11.441778378378377</v>
      </c>
    </row>
    <row r="76" spans="1:6" x14ac:dyDescent="0.3">
      <c r="A76">
        <v>2015</v>
      </c>
      <c r="B76">
        <v>12</v>
      </c>
      <c r="C76" s="271">
        <v>185</v>
      </c>
      <c r="D76" s="266">
        <v>2043186</v>
      </c>
      <c r="E76" s="266">
        <f t="shared" ref="E76" si="3">D76/1000</f>
        <v>2043.1859999999999</v>
      </c>
      <c r="F76" s="272">
        <f t="shared" ref="F76" si="4">E76/C76</f>
        <v>11.044248648648649</v>
      </c>
    </row>
    <row r="77" spans="1:6" x14ac:dyDescent="0.3">
      <c r="A77">
        <v>2016</v>
      </c>
      <c r="B77">
        <v>1</v>
      </c>
      <c r="C77" s="268">
        <v>184</v>
      </c>
      <c r="D77" s="265">
        <v>1674402.6375</v>
      </c>
      <c r="E77" s="265">
        <f t="shared" si="2"/>
        <v>1674.4026374999999</v>
      </c>
      <c r="F77" s="270">
        <f t="shared" si="1"/>
        <v>9.1000143342391304</v>
      </c>
    </row>
    <row r="78" spans="1:6" x14ac:dyDescent="0.3">
      <c r="A78">
        <v>2016</v>
      </c>
      <c r="B78">
        <v>2</v>
      </c>
      <c r="C78" s="268">
        <v>184</v>
      </c>
      <c r="D78" s="265">
        <v>1746704.4375</v>
      </c>
      <c r="E78" s="265">
        <f t="shared" si="2"/>
        <v>1746.7044375</v>
      </c>
      <c r="F78" s="270">
        <f t="shared" si="1"/>
        <v>9.4929588994565215</v>
      </c>
    </row>
    <row r="79" spans="1:6" x14ac:dyDescent="0.3">
      <c r="A79">
        <v>2016</v>
      </c>
      <c r="B79">
        <v>3</v>
      </c>
      <c r="C79" s="268">
        <v>184</v>
      </c>
      <c r="D79" s="265">
        <v>1922304.175</v>
      </c>
      <c r="E79" s="265">
        <f t="shared" si="2"/>
        <v>1922.304175</v>
      </c>
      <c r="F79" s="270">
        <f t="shared" si="1"/>
        <v>10.447305298913044</v>
      </c>
    </row>
    <row r="80" spans="1:6" x14ac:dyDescent="0.3">
      <c r="A80">
        <v>2016</v>
      </c>
      <c r="B80">
        <v>4</v>
      </c>
      <c r="C80" s="268">
        <v>184</v>
      </c>
      <c r="D80" s="265">
        <v>1897715.8125</v>
      </c>
      <c r="E80" s="265">
        <f t="shared" si="2"/>
        <v>1897.7158125000001</v>
      </c>
      <c r="F80" s="270">
        <f t="shared" si="1"/>
        <v>10.313672894021739</v>
      </c>
    </row>
    <row r="81" spans="1:6" x14ac:dyDescent="0.3">
      <c r="A81">
        <v>2016</v>
      </c>
      <c r="B81">
        <v>5</v>
      </c>
      <c r="C81" s="268">
        <v>184</v>
      </c>
      <c r="D81" s="265">
        <v>2273003.5125000002</v>
      </c>
      <c r="E81" s="265">
        <f t="shared" si="2"/>
        <v>2273.0035125000004</v>
      </c>
      <c r="F81" s="270">
        <f t="shared" si="1"/>
        <v>12.353279959239133</v>
      </c>
    </row>
    <row r="82" spans="1:6" x14ac:dyDescent="0.3">
      <c r="A82">
        <v>2016</v>
      </c>
      <c r="B82">
        <v>6</v>
      </c>
      <c r="C82" s="268">
        <v>184</v>
      </c>
      <c r="D82" s="265">
        <v>2030755.4624999999</v>
      </c>
      <c r="E82" s="265">
        <f t="shared" si="2"/>
        <v>2030.7554624999998</v>
      </c>
      <c r="F82" s="270">
        <f t="shared" si="1"/>
        <v>11.036714470108695</v>
      </c>
    </row>
    <row r="83" spans="1:6" x14ac:dyDescent="0.3">
      <c r="A83">
        <v>2016</v>
      </c>
      <c r="B83">
        <v>7</v>
      </c>
      <c r="C83" s="268">
        <v>184</v>
      </c>
      <c r="D83" s="265">
        <v>1943188.7032812499</v>
      </c>
      <c r="E83" s="265">
        <f t="shared" si="2"/>
        <v>1943.1887032812499</v>
      </c>
      <c r="F83" s="270">
        <f t="shared" si="1"/>
        <v>10.560808170006792</v>
      </c>
    </row>
    <row r="84" spans="1:6" x14ac:dyDescent="0.3">
      <c r="A84">
        <v>2016</v>
      </c>
      <c r="B84">
        <v>8</v>
      </c>
      <c r="C84" s="268">
        <v>184</v>
      </c>
      <c r="D84" s="265">
        <v>1909977.4903124999</v>
      </c>
      <c r="E84" s="265">
        <f t="shared" si="2"/>
        <v>1909.9774903124999</v>
      </c>
      <c r="F84" s="270">
        <f t="shared" si="1"/>
        <v>10.380312447350542</v>
      </c>
    </row>
    <row r="85" spans="1:6" x14ac:dyDescent="0.3">
      <c r="A85">
        <v>2016</v>
      </c>
      <c r="B85">
        <v>9</v>
      </c>
      <c r="C85" s="268">
        <v>184</v>
      </c>
      <c r="D85" s="265">
        <v>2095950.5109374998</v>
      </c>
      <c r="E85" s="265">
        <f t="shared" si="2"/>
        <v>2095.9505109375</v>
      </c>
      <c r="F85" s="270">
        <f t="shared" si="1"/>
        <v>11.391035385529891</v>
      </c>
    </row>
    <row r="86" spans="1:6" x14ac:dyDescent="0.3">
      <c r="A86">
        <v>2016</v>
      </c>
      <c r="B86">
        <v>10</v>
      </c>
      <c r="C86" s="268">
        <v>184</v>
      </c>
      <c r="D86" s="265">
        <v>1994189.3526562499</v>
      </c>
      <c r="E86" s="265">
        <f t="shared" si="2"/>
        <v>1994.1893526562499</v>
      </c>
      <c r="F86" s="270">
        <f t="shared" si="1"/>
        <v>10.837985612262228</v>
      </c>
    </row>
    <row r="87" spans="1:6" x14ac:dyDescent="0.3">
      <c r="A87">
        <v>2016</v>
      </c>
      <c r="B87">
        <v>11</v>
      </c>
      <c r="C87" s="268">
        <v>184</v>
      </c>
      <c r="D87" s="265">
        <v>1954086.0829687498</v>
      </c>
      <c r="E87" s="265">
        <f t="shared" si="2"/>
        <v>1954.0860829687499</v>
      </c>
      <c r="F87" s="270">
        <f t="shared" si="1"/>
        <v>10.620033059612771</v>
      </c>
    </row>
    <row r="88" spans="1:6" x14ac:dyDescent="0.3">
      <c r="A88">
        <v>2016</v>
      </c>
      <c r="B88">
        <v>12</v>
      </c>
      <c r="C88" s="268">
        <v>183</v>
      </c>
      <c r="D88" s="265">
        <v>1854776.9606249998</v>
      </c>
      <c r="E88" s="265">
        <f t="shared" si="2"/>
        <v>1854.7769606249999</v>
      </c>
      <c r="F88" s="270">
        <f t="shared" si="1"/>
        <v>10.135393227459016</v>
      </c>
    </row>
    <row r="89" spans="1:6" x14ac:dyDescent="0.3">
      <c r="A89">
        <v>2017</v>
      </c>
      <c r="B89">
        <v>1</v>
      </c>
      <c r="C89" s="268">
        <v>183</v>
      </c>
      <c r="D89" s="265">
        <v>1657647.19828125</v>
      </c>
      <c r="E89" s="265">
        <f t="shared" si="2"/>
        <v>1657.64719828125</v>
      </c>
      <c r="F89" s="270">
        <f t="shared" si="1"/>
        <v>9.0581814113729511</v>
      </c>
    </row>
    <row r="90" spans="1:6" x14ac:dyDescent="0.3">
      <c r="A90">
        <v>2017</v>
      </c>
      <c r="B90">
        <v>2</v>
      </c>
      <c r="C90" s="268">
        <v>183</v>
      </c>
      <c r="D90" s="265">
        <v>1719792.81328125</v>
      </c>
      <c r="E90" s="265">
        <f t="shared" si="2"/>
        <v>1719.7928132812499</v>
      </c>
      <c r="F90" s="270">
        <f t="shared" si="1"/>
        <v>9.3977749359631133</v>
      </c>
    </row>
    <row r="91" spans="1:6" x14ac:dyDescent="0.3">
      <c r="A91">
        <v>2017</v>
      </c>
      <c r="B91">
        <v>3</v>
      </c>
      <c r="C91" s="268">
        <v>183</v>
      </c>
      <c r="D91" s="265">
        <v>1951534.7728124999</v>
      </c>
      <c r="E91" s="265">
        <f t="shared" si="2"/>
        <v>1951.5347728124998</v>
      </c>
      <c r="F91" s="270">
        <f t="shared" si="1"/>
        <v>10.664124441598359</v>
      </c>
    </row>
    <row r="92" spans="1:6" x14ac:dyDescent="0.3">
      <c r="A92">
        <v>2017</v>
      </c>
      <c r="B92">
        <v>4</v>
      </c>
      <c r="C92" s="268">
        <v>183</v>
      </c>
      <c r="D92" s="265">
        <v>1922737.1460937499</v>
      </c>
      <c r="E92" s="265">
        <f t="shared" si="2"/>
        <v>1922.73714609375</v>
      </c>
      <c r="F92" s="270">
        <f t="shared" si="1"/>
        <v>10.506760361168032</v>
      </c>
    </row>
    <row r="93" spans="1:6" x14ac:dyDescent="0.3">
      <c r="A93">
        <v>2017</v>
      </c>
      <c r="B93">
        <v>5</v>
      </c>
      <c r="C93" s="268">
        <v>183</v>
      </c>
      <c r="D93" s="265">
        <v>2085358.3373437501</v>
      </c>
      <c r="E93" s="265">
        <f t="shared" si="2"/>
        <v>2085.35833734375</v>
      </c>
      <c r="F93" s="270">
        <f t="shared" si="1"/>
        <v>11.395400750512295</v>
      </c>
    </row>
    <row r="94" spans="1:6" x14ac:dyDescent="0.3">
      <c r="A94">
        <v>2017</v>
      </c>
      <c r="B94">
        <v>6</v>
      </c>
      <c r="C94" s="268">
        <v>183</v>
      </c>
      <c r="D94" s="265">
        <v>2012353.8379687499</v>
      </c>
      <c r="E94" s="265">
        <f t="shared" si="2"/>
        <v>2012.35383796875</v>
      </c>
      <c r="F94" s="270">
        <f t="shared" si="1"/>
        <v>10.996469059938525</v>
      </c>
    </row>
    <row r="95" spans="1:6" x14ac:dyDescent="0.3">
      <c r="A95">
        <v>2017</v>
      </c>
      <c r="B95">
        <v>7</v>
      </c>
      <c r="C95" s="268">
        <v>183</v>
      </c>
      <c r="D95" s="265">
        <v>1905618.0842558595</v>
      </c>
      <c r="E95" s="265">
        <f t="shared" si="2"/>
        <v>1905.6180842558595</v>
      </c>
      <c r="F95" s="270">
        <f t="shared" si="1"/>
        <v>10.413213575168632</v>
      </c>
    </row>
    <row r="96" spans="1:6" x14ac:dyDescent="0.3">
      <c r="A96">
        <v>2017</v>
      </c>
      <c r="B96">
        <v>8</v>
      </c>
      <c r="C96" s="268">
        <v>183</v>
      </c>
      <c r="D96" s="265">
        <v>1899635.9793398436</v>
      </c>
      <c r="E96" s="265">
        <f t="shared" si="2"/>
        <v>1899.6359793398435</v>
      </c>
      <c r="F96" s="270">
        <f t="shared" si="1"/>
        <v>10.380524477266905</v>
      </c>
    </row>
    <row r="97" spans="1:6" x14ac:dyDescent="0.3">
      <c r="A97">
        <v>2017</v>
      </c>
      <c r="B97">
        <v>9</v>
      </c>
      <c r="C97" s="268">
        <v>183</v>
      </c>
      <c r="D97" s="265">
        <v>2048857.5850195312</v>
      </c>
      <c r="E97" s="265">
        <f t="shared" si="2"/>
        <v>2048.8575850195311</v>
      </c>
      <c r="F97" s="270">
        <f t="shared" si="1"/>
        <v>11.195943087538421</v>
      </c>
    </row>
    <row r="98" spans="1:6" x14ac:dyDescent="0.3">
      <c r="A98">
        <v>2017</v>
      </c>
      <c r="B98">
        <v>10</v>
      </c>
      <c r="C98" s="268">
        <v>183</v>
      </c>
      <c r="D98" s="265">
        <v>1967866.2495761719</v>
      </c>
      <c r="E98" s="265">
        <f t="shared" si="2"/>
        <v>1967.8662495761719</v>
      </c>
      <c r="F98" s="270">
        <f t="shared" si="1"/>
        <v>10.753367484022798</v>
      </c>
    </row>
    <row r="99" spans="1:6" x14ac:dyDescent="0.3">
      <c r="A99">
        <v>2017</v>
      </c>
      <c r="B99">
        <v>11</v>
      </c>
      <c r="C99" s="268">
        <v>183</v>
      </c>
      <c r="D99" s="265">
        <v>1926493.5859160156</v>
      </c>
      <c r="E99" s="265">
        <f t="shared" si="2"/>
        <v>1926.4935859160155</v>
      </c>
      <c r="F99" s="270">
        <f t="shared" si="1"/>
        <v>10.527287354732325</v>
      </c>
    </row>
    <row r="100" spans="1:6" x14ac:dyDescent="0.3">
      <c r="A100">
        <v>2017</v>
      </c>
      <c r="B100">
        <v>12</v>
      </c>
      <c r="C100" s="268">
        <v>182</v>
      </c>
      <c r="D100" s="265">
        <v>1825844.6414296874</v>
      </c>
      <c r="E100" s="265">
        <f t="shared" si="2"/>
        <v>1825.8446414296873</v>
      </c>
      <c r="F100" s="270">
        <f t="shared" si="1"/>
        <v>10.032113414448832</v>
      </c>
    </row>
    <row r="101" spans="1:6" x14ac:dyDescent="0.3">
      <c r="A101">
        <v>2018</v>
      </c>
      <c r="B101">
        <v>1</v>
      </c>
      <c r="C101" s="268">
        <v>182</v>
      </c>
      <c r="D101" s="265">
        <v>1661663.7933011719</v>
      </c>
      <c r="E101" s="265">
        <f t="shared" si="2"/>
        <v>1661.6637933011718</v>
      </c>
      <c r="F101" s="270">
        <f t="shared" si="1"/>
        <v>9.1300208423141314</v>
      </c>
    </row>
    <row r="102" spans="1:6" x14ac:dyDescent="0.3">
      <c r="A102">
        <v>2018</v>
      </c>
      <c r="B102">
        <v>2</v>
      </c>
      <c r="C102" s="268">
        <v>182</v>
      </c>
      <c r="D102" s="265">
        <v>1728299.3822636718</v>
      </c>
      <c r="E102" s="265">
        <f t="shared" si="2"/>
        <v>1728.2993822636718</v>
      </c>
      <c r="F102" s="270">
        <f t="shared" si="1"/>
        <v>9.4961504519981972</v>
      </c>
    </row>
    <row r="103" spans="1:6" x14ac:dyDescent="0.3">
      <c r="A103">
        <v>2018</v>
      </c>
      <c r="B103">
        <v>3</v>
      </c>
      <c r="C103" s="268">
        <v>182</v>
      </c>
      <c r="D103" s="265">
        <v>1931623.1140367186</v>
      </c>
      <c r="E103" s="265">
        <f t="shared" si="2"/>
        <v>1931.6231140367186</v>
      </c>
      <c r="F103" s="270">
        <f t="shared" si="1"/>
        <v>10.613313813388563</v>
      </c>
    </row>
    <row r="104" spans="1:6" x14ac:dyDescent="0.3">
      <c r="A104">
        <v>2018</v>
      </c>
      <c r="B104">
        <v>4</v>
      </c>
      <c r="C104" s="268">
        <v>182</v>
      </c>
      <c r="D104" s="265">
        <v>1905678.5969003905</v>
      </c>
      <c r="E104" s="265">
        <f t="shared" si="2"/>
        <v>1905.6785969003904</v>
      </c>
      <c r="F104" s="270">
        <f t="shared" si="1"/>
        <v>10.470761521430717</v>
      </c>
    </row>
    <row r="105" spans="1:6" x14ac:dyDescent="0.3">
      <c r="A105">
        <v>2018</v>
      </c>
      <c r="B105">
        <v>5</v>
      </c>
      <c r="C105" s="268">
        <v>182</v>
      </c>
      <c r="D105" s="265">
        <v>2174821.2702972656</v>
      </c>
      <c r="E105" s="265">
        <f t="shared" si="2"/>
        <v>2174.8212702972655</v>
      </c>
      <c r="F105" s="270">
        <f t="shared" si="1"/>
        <v>11.949567419215745</v>
      </c>
    </row>
    <row r="106" spans="1:6" x14ac:dyDescent="0.3">
      <c r="A106">
        <v>2018</v>
      </c>
      <c r="B106">
        <v>6</v>
      </c>
      <c r="C106" s="268">
        <v>182</v>
      </c>
      <c r="D106" s="265">
        <v>2017400.376983203</v>
      </c>
      <c r="E106" s="265">
        <f t="shared" si="2"/>
        <v>2017.4003769832029</v>
      </c>
      <c r="F106" s="270">
        <f t="shared" si="1"/>
        <v>11.084617455951664</v>
      </c>
    </row>
    <row r="107" spans="1:6" x14ac:dyDescent="0.3">
      <c r="A107">
        <v>2018</v>
      </c>
      <c r="B107">
        <v>7</v>
      </c>
      <c r="C107" s="268">
        <v>182</v>
      </c>
      <c r="D107" s="265">
        <v>1920801.2171122117</v>
      </c>
      <c r="E107" s="265">
        <f t="shared" si="2"/>
        <v>1920.8012171122118</v>
      </c>
      <c r="F107" s="270">
        <f t="shared" si="1"/>
        <v>10.553852841275889</v>
      </c>
    </row>
    <row r="108" spans="1:6" x14ac:dyDescent="0.3">
      <c r="A108">
        <v>2018</v>
      </c>
      <c r="B108">
        <v>8</v>
      </c>
      <c r="C108" s="268">
        <v>182</v>
      </c>
      <c r="D108" s="265">
        <v>1901183.0449020409</v>
      </c>
      <c r="E108" s="265">
        <f t="shared" si="2"/>
        <v>1901.1830449020408</v>
      </c>
      <c r="F108" s="270">
        <f t="shared" si="1"/>
        <v>10.446060686274949</v>
      </c>
    </row>
    <row r="109" spans="1:6" x14ac:dyDescent="0.3">
      <c r="A109">
        <v>2018</v>
      </c>
      <c r="B109">
        <v>9</v>
      </c>
      <c r="C109" s="268">
        <v>182</v>
      </c>
      <c r="D109" s="265">
        <v>2067814.4027386229</v>
      </c>
      <c r="E109" s="265">
        <f t="shared" si="2"/>
        <v>2067.8144027386229</v>
      </c>
      <c r="F109" s="270">
        <f t="shared" si="1"/>
        <v>11.361617597464962</v>
      </c>
    </row>
    <row r="110" spans="1:6" x14ac:dyDescent="0.3">
      <c r="A110">
        <v>2018</v>
      </c>
      <c r="B110">
        <v>10</v>
      </c>
      <c r="C110" s="268">
        <v>182</v>
      </c>
      <c r="D110" s="265">
        <v>1976316.22461063</v>
      </c>
      <c r="E110" s="265">
        <f t="shared" si="2"/>
        <v>1976.3162246106299</v>
      </c>
      <c r="F110" s="270">
        <f t="shared" si="1"/>
        <v>10.85888035500346</v>
      </c>
    </row>
    <row r="111" spans="1:6" x14ac:dyDescent="0.3">
      <c r="A111">
        <v>2018</v>
      </c>
      <c r="B111">
        <v>11</v>
      </c>
      <c r="C111" s="268">
        <v>182</v>
      </c>
      <c r="D111" s="265">
        <v>1934860.5727701709</v>
      </c>
      <c r="E111" s="265">
        <f t="shared" si="2"/>
        <v>1934.8605727701708</v>
      </c>
      <c r="F111" s="270">
        <f t="shared" si="1"/>
        <v>10.631102048187753</v>
      </c>
    </row>
    <row r="112" spans="1:6" x14ac:dyDescent="0.3">
      <c r="A112">
        <v>2018</v>
      </c>
      <c r="B112">
        <v>12</v>
      </c>
      <c r="C112" s="268">
        <v>181</v>
      </c>
      <c r="D112" s="265">
        <v>1835566.4970222069</v>
      </c>
      <c r="E112" s="265">
        <f t="shared" si="2"/>
        <v>1835.5664970222069</v>
      </c>
      <c r="F112" s="270">
        <f t="shared" si="1"/>
        <v>10.141251364763574</v>
      </c>
    </row>
    <row r="113" spans="1:6" x14ac:dyDescent="0.3">
      <c r="A113">
        <v>2019</v>
      </c>
      <c r="B113">
        <v>1</v>
      </c>
      <c r="C113" s="268">
        <v>181</v>
      </c>
      <c r="D113" s="265">
        <v>1655315.7183122549</v>
      </c>
      <c r="E113" s="265">
        <f t="shared" si="2"/>
        <v>1655.3157183122548</v>
      </c>
      <c r="F113" s="270">
        <f t="shared" si="1"/>
        <v>9.1453907089074846</v>
      </c>
    </row>
    <row r="114" spans="1:6" x14ac:dyDescent="0.3">
      <c r="A114">
        <v>2019</v>
      </c>
      <c r="B114">
        <v>2</v>
      </c>
      <c r="C114" s="268">
        <v>181</v>
      </c>
      <c r="D114" s="265">
        <v>1719132.3672835985</v>
      </c>
      <c r="E114" s="265">
        <f t="shared" si="2"/>
        <v>1719.1323672835986</v>
      </c>
      <c r="F114" s="270">
        <f t="shared" si="1"/>
        <v>9.4979688800198812</v>
      </c>
    </row>
    <row r="115" spans="1:6" x14ac:dyDescent="0.3">
      <c r="A115">
        <v>2019</v>
      </c>
      <c r="B115">
        <v>3</v>
      </c>
      <c r="C115" s="268">
        <v>181</v>
      </c>
      <c r="D115" s="265">
        <v>1936315.9099574862</v>
      </c>
      <c r="E115" s="265">
        <f t="shared" si="2"/>
        <v>1936.3159099574862</v>
      </c>
      <c r="F115" s="270">
        <f t="shared" si="1"/>
        <v>10.697877955566222</v>
      </c>
    </row>
    <row r="116" spans="1:6" x14ac:dyDescent="0.3">
      <c r="A116">
        <v>2019</v>
      </c>
      <c r="B116">
        <v>4</v>
      </c>
      <c r="C116" s="268">
        <v>181</v>
      </c>
      <c r="D116" s="265">
        <v>1909674.2071395849</v>
      </c>
      <c r="E116" s="265">
        <f t="shared" si="2"/>
        <v>1909.674207139585</v>
      </c>
      <c r="F116" s="270">
        <f t="shared" si="1"/>
        <v>10.550686227290525</v>
      </c>
    </row>
    <row r="117" spans="1:6" x14ac:dyDescent="0.3">
      <c r="A117">
        <v>2019</v>
      </c>
      <c r="B117">
        <v>5</v>
      </c>
      <c r="C117" s="268">
        <v>181</v>
      </c>
      <c r="D117" s="265">
        <v>2125768.2298014052</v>
      </c>
      <c r="E117" s="265">
        <f t="shared" si="2"/>
        <v>2125.7682298014051</v>
      </c>
      <c r="F117" s="270">
        <f t="shared" si="1"/>
        <v>11.744575855256382</v>
      </c>
    </row>
    <row r="118" spans="1:6" x14ac:dyDescent="0.3">
      <c r="A118">
        <v>2019</v>
      </c>
      <c r="B118">
        <v>6</v>
      </c>
      <c r="C118" s="268">
        <v>181</v>
      </c>
      <c r="D118" s="265">
        <v>2010750.9719385966</v>
      </c>
      <c r="E118" s="265">
        <f t="shared" si="2"/>
        <v>2010.7509719385966</v>
      </c>
      <c r="F118" s="270">
        <f t="shared" si="1"/>
        <v>11.109121391925948</v>
      </c>
    </row>
    <row r="119" spans="1:6" x14ac:dyDescent="0.3">
      <c r="A119">
        <v>2019</v>
      </c>
      <c r="B119">
        <v>7</v>
      </c>
      <c r="C119" s="268">
        <v>181</v>
      </c>
      <c r="D119" s="265">
        <v>1909631.6177743655</v>
      </c>
      <c r="E119" s="265">
        <f t="shared" si="2"/>
        <v>1909.6316177743654</v>
      </c>
      <c r="F119" s="270">
        <f t="shared" si="1"/>
        <v>10.550450926930196</v>
      </c>
    </row>
    <row r="120" spans="1:6" x14ac:dyDescent="0.3">
      <c r="A120">
        <v>2019</v>
      </c>
      <c r="B120">
        <v>8</v>
      </c>
      <c r="C120" s="268">
        <v>181</v>
      </c>
      <c r="D120" s="265">
        <v>1896805.6426853375</v>
      </c>
      <c r="E120" s="265">
        <f t="shared" si="2"/>
        <v>1896.8056426853375</v>
      </c>
      <c r="F120" s="270">
        <f t="shared" si="1"/>
        <v>10.479589186106837</v>
      </c>
    </row>
    <row r="121" spans="1:6" x14ac:dyDescent="0.3">
      <c r="A121">
        <v>2019</v>
      </c>
      <c r="B121">
        <v>9</v>
      </c>
      <c r="C121" s="268">
        <v>181</v>
      </c>
      <c r="D121" s="265">
        <v>2053780.7264096816</v>
      </c>
      <c r="E121" s="265">
        <f t="shared" si="2"/>
        <v>2053.7807264096814</v>
      </c>
      <c r="F121" s="270">
        <f t="shared" si="1"/>
        <v>11.346854842042438</v>
      </c>
    </row>
    <row r="122" spans="1:6" x14ac:dyDescent="0.3">
      <c r="A122">
        <v>2019</v>
      </c>
      <c r="B122">
        <v>10</v>
      </c>
      <c r="C122" s="268">
        <v>181</v>
      </c>
      <c r="D122" s="265">
        <v>1967406.0996579339</v>
      </c>
      <c r="E122" s="265">
        <f t="shared" si="2"/>
        <v>1967.406099657934</v>
      </c>
      <c r="F122" s="270">
        <f t="shared" si="1"/>
        <v>10.8696469594361</v>
      </c>
    </row>
    <row r="123" spans="1:6" x14ac:dyDescent="0.3">
      <c r="A123">
        <v>2019</v>
      </c>
      <c r="B123">
        <v>11</v>
      </c>
      <c r="C123" s="268">
        <v>181</v>
      </c>
      <c r="D123" s="265">
        <v>1925286.3001963776</v>
      </c>
      <c r="E123" s="265">
        <f t="shared" si="2"/>
        <v>1925.2863001963776</v>
      </c>
      <c r="F123" s="270">
        <f t="shared" si="1"/>
        <v>10.63694088506286</v>
      </c>
    </row>
    <row r="124" spans="1:6" x14ac:dyDescent="0.3">
      <c r="A124">
        <v>2019</v>
      </c>
      <c r="B124">
        <v>12</v>
      </c>
      <c r="C124" s="268">
        <v>180</v>
      </c>
      <c r="D124" s="265">
        <v>1825984.6163798175</v>
      </c>
      <c r="E124" s="265">
        <f t="shared" si="2"/>
        <v>1825.9846163798175</v>
      </c>
      <c r="F124" s="270">
        <f t="shared" si="1"/>
        <v>10.144358979887874</v>
      </c>
    </row>
    <row r="125" spans="1:6" x14ac:dyDescent="0.3">
      <c r="A125">
        <v>2020</v>
      </c>
      <c r="B125">
        <v>1</v>
      </c>
      <c r="C125" s="268">
        <v>180</v>
      </c>
      <c r="D125" s="265">
        <v>1654161.0570276799</v>
      </c>
      <c r="E125" s="265">
        <f t="shared" si="2"/>
        <v>1654.1610570276798</v>
      </c>
      <c r="F125" s="270">
        <f t="shared" si="1"/>
        <v>9.1897836501537764</v>
      </c>
    </row>
    <row r="126" spans="1:6" x14ac:dyDescent="0.3">
      <c r="A126">
        <v>2020</v>
      </c>
      <c r="B126">
        <v>2</v>
      </c>
      <c r="C126" s="268">
        <v>180</v>
      </c>
      <c r="D126" s="265">
        <v>1718809.0453997671</v>
      </c>
      <c r="E126" s="265">
        <f t="shared" si="2"/>
        <v>1718.809045399767</v>
      </c>
      <c r="F126" s="270">
        <f t="shared" si="1"/>
        <v>9.5489391411098161</v>
      </c>
    </row>
    <row r="127" spans="1:6" x14ac:dyDescent="0.3">
      <c r="A127">
        <v>2020</v>
      </c>
      <c r="B127">
        <v>3</v>
      </c>
      <c r="C127" s="268">
        <v>180</v>
      </c>
      <c r="D127" s="265">
        <v>1928716.2138121168</v>
      </c>
      <c r="E127" s="265">
        <f t="shared" si="2"/>
        <v>1928.7162138121168</v>
      </c>
      <c r="F127" s="270">
        <f t="shared" si="1"/>
        <v>10.715090076733983</v>
      </c>
    </row>
    <row r="128" spans="1:6" x14ac:dyDescent="0.3">
      <c r="A128">
        <v>2020</v>
      </c>
      <c r="B128">
        <v>4</v>
      </c>
      <c r="C128" s="268">
        <v>180</v>
      </c>
      <c r="D128" s="265">
        <v>1903158.3325098879</v>
      </c>
      <c r="E128" s="265">
        <f t="shared" si="2"/>
        <v>1903.1583325098879</v>
      </c>
      <c r="F128" s="270">
        <f t="shared" si="1"/>
        <v>10.573101847277155</v>
      </c>
    </row>
    <row r="129" spans="1:6" x14ac:dyDescent="0.3">
      <c r="A129">
        <v>2020</v>
      </c>
      <c r="B129">
        <v>5</v>
      </c>
      <c r="C129" s="268">
        <v>180</v>
      </c>
      <c r="D129" s="265">
        <v>2145975.8387990887</v>
      </c>
      <c r="E129" s="265">
        <f t="shared" si="2"/>
        <v>2145.9758387990887</v>
      </c>
      <c r="F129" s="270">
        <f t="shared" si="1"/>
        <v>11.922087993328271</v>
      </c>
    </row>
    <row r="130" spans="1:6" x14ac:dyDescent="0.3">
      <c r="A130">
        <v>2020</v>
      </c>
      <c r="B130">
        <v>6</v>
      </c>
      <c r="C130" s="268">
        <v>180</v>
      </c>
      <c r="D130" s="265">
        <v>2009956.1710885954</v>
      </c>
      <c r="E130" s="265">
        <f t="shared" si="2"/>
        <v>2009.9561710885955</v>
      </c>
      <c r="F130" s="270">
        <f t="shared" si="1"/>
        <v>11.166423172714419</v>
      </c>
    </row>
    <row r="131" spans="1:6" x14ac:dyDescent="0.3">
      <c r="A131">
        <v>2020</v>
      </c>
      <c r="B131">
        <v>7</v>
      </c>
      <c r="C131" s="268">
        <v>180</v>
      </c>
      <c r="D131" s="265">
        <v>1911644.2631841972</v>
      </c>
      <c r="E131" s="265">
        <f t="shared" si="2"/>
        <v>1911.6442631841971</v>
      </c>
      <c r="F131" s="270">
        <f t="shared" si="1"/>
        <v>10.620245906578873</v>
      </c>
    </row>
    <row r="132" spans="1:6" x14ac:dyDescent="0.3">
      <c r="A132">
        <v>2020</v>
      </c>
      <c r="B132">
        <v>8</v>
      </c>
      <c r="C132" s="268">
        <v>180</v>
      </c>
      <c r="D132" s="265">
        <v>1895398.6330122207</v>
      </c>
      <c r="E132" s="265">
        <f t="shared" si="2"/>
        <v>1895.3986330122207</v>
      </c>
      <c r="F132" s="270">
        <f t="shared" si="1"/>
        <v>10.529992405623448</v>
      </c>
    </row>
    <row r="133" spans="1:6" x14ac:dyDescent="0.3">
      <c r="A133">
        <v>2020</v>
      </c>
      <c r="B133">
        <v>9</v>
      </c>
      <c r="C133" s="268">
        <v>180</v>
      </c>
      <c r="D133" s="265">
        <v>2056247.9705012813</v>
      </c>
      <c r="E133" s="265">
        <f t="shared" si="2"/>
        <v>2056.2479705012815</v>
      </c>
      <c r="F133" s="270">
        <f t="shared" si="1"/>
        <v>11.42359983611823</v>
      </c>
    </row>
    <row r="134" spans="1:6" ht="15" x14ac:dyDescent="0.25">
      <c r="A134">
        <v>2020</v>
      </c>
      <c r="B134">
        <v>10</v>
      </c>
      <c r="C134" s="268">
        <v>180</v>
      </c>
      <c r="D134" s="265">
        <v>1967186.2969486103</v>
      </c>
      <c r="E134" s="265">
        <f t="shared" si="2"/>
        <v>1967.1862969486103</v>
      </c>
      <c r="F134" s="270">
        <f t="shared" ref="F134:F136" si="5">E134/C134</f>
        <v>10.928812760825613</v>
      </c>
    </row>
    <row r="135" spans="1:6" ht="15" x14ac:dyDescent="0.25">
      <c r="A135">
        <v>2020</v>
      </c>
      <c r="B135">
        <v>11</v>
      </c>
      <c r="C135" s="268">
        <v>180</v>
      </c>
      <c r="D135" s="265">
        <v>1924690.4661758579</v>
      </c>
      <c r="E135" s="265">
        <f t="shared" si="2"/>
        <v>1924.6904661758579</v>
      </c>
      <c r="F135" s="270">
        <f t="shared" si="5"/>
        <v>10.6927248120881</v>
      </c>
    </row>
    <row r="136" spans="1:6" x14ac:dyDescent="0.3">
      <c r="A136">
        <v>2020</v>
      </c>
      <c r="B136">
        <v>12</v>
      </c>
      <c r="C136" s="268">
        <v>179</v>
      </c>
      <c r="D136" s="265">
        <v>1826066.5914175073</v>
      </c>
      <c r="E136" s="265">
        <f t="shared" ref="E136" si="6">D136/1000</f>
        <v>1826.0665914175072</v>
      </c>
      <c r="F136" s="270">
        <f t="shared" si="5"/>
        <v>10.201489337527974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801321-0CD8-46B8-866B-107BDD0B7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9ACD01-AF64-4436-AEC2-EF985C207F46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6A3ACA72-A2CD-42AE-A5FE-8BDD8F86DF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Customers</vt:lpstr>
      <vt:lpstr>WN Billed Sales</vt:lpstr>
      <vt:lpstr>WN_Residential_Sales</vt:lpstr>
      <vt:lpstr>WN_Commercial_Sales</vt:lpstr>
      <vt:lpstr>WN_Industrial_Sales</vt:lpstr>
      <vt:lpstr>Street&amp;Highway</vt:lpstr>
      <vt:lpstr>R&amp;R</vt:lpstr>
      <vt:lpstr>Other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2016-04-11T19:23:02Z</dcterms:created>
  <dcterms:modified xsi:type="dcterms:W3CDTF">2016-04-13T20:59:56Z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