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2" yWindow="5040" windowWidth="19416" windowHeight="5100" tabRatio="944"/>
  </bookViews>
  <sheets>
    <sheet name="Premise" sheetId="5" r:id="rId1"/>
    <sheet name="Summary Inact &amp; Cust ADJ Histor" sheetId="37" r:id="rId2"/>
    <sheet name="Summary Inact &amp; Cust (2)" sheetId="36" r:id="rId3"/>
    <sheet name="comparison 1" sheetId="33" r:id="rId4"/>
    <sheet name="comparison2" sheetId="31" r:id="rId5"/>
    <sheet name="Current Method Trend Chart" sheetId="34" r:id="rId6"/>
    <sheet name="Current Method Res Non UKU Char" sheetId="29" r:id="rId7"/>
    <sheet name="Current Method Res UKU Chart" sheetId="30" r:id="rId8"/>
    <sheet name="Res UKU by Division Chart" sheetId="26" r:id="rId9"/>
    <sheet name="Res UKU Chart by Timeline" sheetId="32" r:id="rId10"/>
    <sheet name="Res Non UKU Chart" sheetId="35" r:id="rId11"/>
    <sheet name="Chart1" sheetId="25" r:id="rId12"/>
    <sheet name="Chart2" sheetId="38" r:id="rId13"/>
    <sheet name="Total Adjustment" sheetId="24" r:id="rId14"/>
    <sheet name="Premise (RES)" sheetId="7" r:id="rId15"/>
    <sheet name="Res Adjustment" sheetId="22" r:id="rId16"/>
    <sheet name="Com Adjustment" sheetId="23" r:id="rId17"/>
    <sheet name="Premise (COM)" sheetId="8" r:id="rId18"/>
    <sheet name="Chart12" sheetId="19" r:id="rId19"/>
    <sheet name="RESIDENTIAL" sheetId="9" r:id="rId20"/>
    <sheet name="COMMERCIAL" sheetId="10" r:id="rId21"/>
    <sheet name="Summary Inact &amp; Cust" sheetId="11" r:id="rId22"/>
    <sheet name="Summary Res Inact &amp; Cust" sheetId="20" r:id="rId23"/>
    <sheet name="Summary Com Inact &amp; Cust" sheetId="21" r:id="rId24"/>
  </sheets>
  <definedNames>
    <definedName name="_xlnm.Print_Area" localSheetId="20">COMMERCIAL!$A$18:$Q$44</definedName>
    <definedName name="_xlnm.Print_Area" localSheetId="0">Premise!$B$35:$L$68</definedName>
    <definedName name="_xlnm.Print_Area" localSheetId="17">'Premise (COM)'!$B$35:$L$77</definedName>
    <definedName name="_xlnm.Print_Area" localSheetId="14">'Premise (RES)'!$B$35:$L$76</definedName>
    <definedName name="_xlnm.Print_Area" localSheetId="23">'Summary Com Inact &amp; Cust'!$A$18:$P$27</definedName>
    <definedName name="_xlnm.Print_Area" localSheetId="21">'Summary Inact &amp; Cust'!$A$4:$I$26</definedName>
    <definedName name="_xlnm.Print_Area" localSheetId="2">'Summary Inact &amp; Cust (2)'!$A$4:$I$26</definedName>
    <definedName name="_xlnm.Print_Area" localSheetId="1">'Summary Inact &amp; Cust ADJ Histor'!$A$4:$I$26</definedName>
    <definedName name="_xlnm.Print_Area" localSheetId="22">'Summary Res Inact &amp; Cust'!$A$4:$O$27</definedName>
    <definedName name="_xlnm.Print_Titles" localSheetId="20">COMMERCIAL!$4:$5</definedName>
    <definedName name="_xlnm.Print_Titles" localSheetId="23">'Summary Com Inact &amp; Cust'!$4:$5</definedName>
  </definedNames>
  <calcPr calcId="145621"/>
</workbook>
</file>

<file path=xl/calcChain.xml><?xml version="1.0" encoding="utf-8"?>
<calcChain xmlns="http://schemas.openxmlformats.org/spreadsheetml/2006/main">
  <c r="B41" i="36" l="1"/>
  <c r="AA41" i="36" s="1"/>
  <c r="B41" i="37"/>
  <c r="C41" i="24" l="1"/>
  <c r="L41" i="24"/>
  <c r="N41" i="24"/>
  <c r="V41" i="24" s="1"/>
  <c r="H101" i="7"/>
  <c r="I101" i="7"/>
  <c r="J101" i="7" s="1"/>
  <c r="B101" i="7"/>
  <c r="J73" i="7"/>
  <c r="K73" i="7"/>
  <c r="L73" i="7"/>
  <c r="M73" i="7"/>
  <c r="N73" i="7"/>
  <c r="O73" i="7"/>
  <c r="C41" i="22"/>
  <c r="E41" i="22" s="1"/>
  <c r="C41" i="23"/>
  <c r="B41" i="11"/>
  <c r="G41" i="11"/>
  <c r="H41" i="11" s="1"/>
  <c r="R41" i="24" s="1"/>
  <c r="B42" i="20"/>
  <c r="B42" i="21"/>
  <c r="C42" i="10"/>
  <c r="D42" i="10"/>
  <c r="E42" i="10"/>
  <c r="H42" i="10"/>
  <c r="C42" i="9"/>
  <c r="E42" i="9"/>
  <c r="H42" i="9"/>
  <c r="H102" i="8"/>
  <c r="B102" i="8"/>
  <c r="H73" i="8"/>
  <c r="H73" i="7"/>
  <c r="F41" i="23" l="1"/>
  <c r="D42" i="9"/>
  <c r="Z41" i="11"/>
  <c r="B39" i="36"/>
  <c r="B40" i="36"/>
  <c r="B40" i="37"/>
  <c r="K71" i="7"/>
  <c r="K72" i="7"/>
  <c r="J70" i="7"/>
  <c r="J71" i="7"/>
  <c r="J72" i="7"/>
  <c r="O72" i="7" s="1"/>
  <c r="N72" i="7"/>
  <c r="F41" i="22" l="1"/>
  <c r="L40" i="24"/>
  <c r="B41" i="21"/>
  <c r="B41" i="20"/>
  <c r="G40" i="11"/>
  <c r="H40" i="11" s="1"/>
  <c r="B40" i="11"/>
  <c r="E41" i="10"/>
  <c r="H41" i="10"/>
  <c r="C41" i="9"/>
  <c r="D41" i="9" s="1"/>
  <c r="F40" i="22" s="1"/>
  <c r="G41" i="22" s="1"/>
  <c r="E41" i="9"/>
  <c r="H41" i="9"/>
  <c r="N40" i="24"/>
  <c r="V40" i="24" s="1"/>
  <c r="C40" i="22"/>
  <c r="D41" i="22" s="1"/>
  <c r="H101" i="8"/>
  <c r="B101" i="8"/>
  <c r="H100" i="7"/>
  <c r="I100" i="7"/>
  <c r="J100" i="7" s="1"/>
  <c r="B100" i="7"/>
  <c r="L72" i="7"/>
  <c r="M72" i="7"/>
  <c r="H72" i="7"/>
  <c r="H72" i="8" l="1"/>
  <c r="E40" i="22"/>
  <c r="R40" i="24"/>
  <c r="Z40" i="11"/>
  <c r="C40" i="23" l="1"/>
  <c r="D41" i="23" s="1"/>
  <c r="C41" i="10"/>
  <c r="C40" i="24"/>
  <c r="D41" i="24" s="1"/>
  <c r="B39" i="37"/>
  <c r="D41" i="10" l="1"/>
  <c r="L39" i="24"/>
  <c r="N39" i="24"/>
  <c r="V39" i="24"/>
  <c r="K36" i="22"/>
  <c r="K35" i="22"/>
  <c r="K34" i="22"/>
  <c r="B40" i="21"/>
  <c r="B40" i="20"/>
  <c r="C40" i="9"/>
  <c r="D40" i="9" s="1"/>
  <c r="E40" i="9"/>
  <c r="H40" i="9"/>
  <c r="E40" i="10"/>
  <c r="H40" i="10"/>
  <c r="C39" i="22"/>
  <c r="D40" i="22" s="1"/>
  <c r="H99" i="8"/>
  <c r="H100" i="8"/>
  <c r="B99" i="8"/>
  <c r="B100" i="8"/>
  <c r="H99" i="7"/>
  <c r="I99" i="7"/>
  <c r="J99" i="7" s="1"/>
  <c r="B99" i="7"/>
  <c r="O71" i="7"/>
  <c r="L71" i="7"/>
  <c r="M71" i="7"/>
  <c r="N71" i="7"/>
  <c r="H71" i="7"/>
  <c r="F40" i="23" l="1"/>
  <c r="G41" i="23" s="1"/>
  <c r="H71" i="8"/>
  <c r="C39" i="24" s="1"/>
  <c r="G39" i="11"/>
  <c r="H39" i="11" s="1"/>
  <c r="K37" i="22"/>
  <c r="C39" i="23"/>
  <c r="D40" i="23" s="1"/>
  <c r="F39" i="22"/>
  <c r="G40" i="22" s="1"/>
  <c r="E39" i="22"/>
  <c r="B39" i="11"/>
  <c r="Z39" i="11" s="1"/>
  <c r="C40" i="10" l="1"/>
  <c r="D40" i="10" s="1"/>
  <c r="F39" i="23" s="1"/>
  <c r="G40" i="23" s="1"/>
  <c r="D40" i="24"/>
  <c r="R39" i="24"/>
  <c r="K38" i="22"/>
  <c r="K39" i="22" l="1"/>
  <c r="G64" i="37"/>
  <c r="G62" i="37"/>
  <c r="H62" i="37" s="1"/>
  <c r="G60" i="37"/>
  <c r="H60" i="37" s="1"/>
  <c r="G51" i="37"/>
  <c r="G50" i="37"/>
  <c r="H50" i="37" s="1"/>
  <c r="G49" i="37"/>
  <c r="H49" i="37" s="1"/>
  <c r="G48" i="37"/>
  <c r="G47" i="37"/>
  <c r="G46" i="37"/>
  <c r="H46" i="37" s="1"/>
  <c r="G45" i="37"/>
  <c r="G44" i="37"/>
  <c r="H44" i="37" s="1"/>
  <c r="G43" i="37"/>
  <c r="G42" i="37"/>
  <c r="H42" i="37" s="1"/>
  <c r="G41" i="37"/>
  <c r="G40" i="37"/>
  <c r="G38" i="37"/>
  <c r="B38" i="37"/>
  <c r="G37" i="37"/>
  <c r="B37" i="37"/>
  <c r="G36" i="37"/>
  <c r="B36" i="37"/>
  <c r="G35" i="37"/>
  <c r="B35" i="37"/>
  <c r="G34" i="37"/>
  <c r="B34" i="37"/>
  <c r="B33" i="37"/>
  <c r="G32" i="37"/>
  <c r="B32" i="37"/>
  <c r="B31" i="37"/>
  <c r="G30" i="37"/>
  <c r="B30" i="37"/>
  <c r="G29" i="37"/>
  <c r="B29" i="37"/>
  <c r="P41" i="37" s="1"/>
  <c r="G28" i="37"/>
  <c r="B28" i="37"/>
  <c r="G27" i="37"/>
  <c r="B27" i="37"/>
  <c r="B26" i="37"/>
  <c r="B25" i="37"/>
  <c r="B24" i="37"/>
  <c r="B23" i="37"/>
  <c r="C22" i="37"/>
  <c r="B22" i="37"/>
  <c r="C21" i="37"/>
  <c r="B21" i="37"/>
  <c r="C20" i="37"/>
  <c r="B20" i="37"/>
  <c r="C19" i="37"/>
  <c r="B19" i="37"/>
  <c r="P31" i="37" s="1"/>
  <c r="C18" i="37"/>
  <c r="D18" i="37" s="1"/>
  <c r="B18" i="37"/>
  <c r="C17" i="37"/>
  <c r="B17" i="37"/>
  <c r="U16" i="37"/>
  <c r="Q16" i="37"/>
  <c r="C16" i="37"/>
  <c r="B16" i="37"/>
  <c r="Q15" i="37"/>
  <c r="C15" i="37"/>
  <c r="B15" i="37"/>
  <c r="Q14" i="37"/>
  <c r="C14" i="37"/>
  <c r="B14" i="37"/>
  <c r="Q13" i="37"/>
  <c r="C13" i="37"/>
  <c r="B13" i="37"/>
  <c r="P25" i="37" s="1"/>
  <c r="Q12" i="37"/>
  <c r="C12" i="37"/>
  <c r="B12" i="37"/>
  <c r="P24" i="37" s="1"/>
  <c r="Q11" i="37"/>
  <c r="C11" i="37"/>
  <c r="B11" i="37"/>
  <c r="Q10" i="37"/>
  <c r="C10" i="37"/>
  <c r="B10" i="37"/>
  <c r="P22" i="37" s="1"/>
  <c r="Q9" i="37"/>
  <c r="C9" i="37"/>
  <c r="B9" i="37"/>
  <c r="Q8" i="37"/>
  <c r="C8" i="37"/>
  <c r="B8" i="37"/>
  <c r="P20" i="37" s="1"/>
  <c r="Q7" i="37"/>
  <c r="C7" i="37"/>
  <c r="B7" i="37"/>
  <c r="Q6" i="37"/>
  <c r="C6" i="37"/>
  <c r="B6" i="37"/>
  <c r="P18" i="37" s="1"/>
  <c r="Q5" i="37"/>
  <c r="C5" i="37"/>
  <c r="B5" i="37"/>
  <c r="G53" i="36"/>
  <c r="H53" i="36" s="1"/>
  <c r="G54" i="36"/>
  <c r="H54" i="36" s="1"/>
  <c r="K55" i="36"/>
  <c r="G56" i="36"/>
  <c r="H56" i="36" s="1"/>
  <c r="I56" i="36" s="1"/>
  <c r="G57" i="36"/>
  <c r="H57" i="36" s="1"/>
  <c r="G58" i="36"/>
  <c r="H58" i="36" s="1"/>
  <c r="G59" i="36"/>
  <c r="H59" i="36" s="1"/>
  <c r="G60" i="36"/>
  <c r="H60" i="36" s="1"/>
  <c r="I60" i="36" s="1"/>
  <c r="G61" i="36"/>
  <c r="H61" i="36" s="1"/>
  <c r="G62" i="36"/>
  <c r="H62" i="36" s="1"/>
  <c r="K63" i="36"/>
  <c r="G63" i="36"/>
  <c r="H63" i="36" s="1"/>
  <c r="I63" i="36" s="1"/>
  <c r="G64" i="36"/>
  <c r="H64" i="36" s="1"/>
  <c r="G43" i="36"/>
  <c r="H43" i="36" s="1"/>
  <c r="G44" i="36"/>
  <c r="H44" i="36" s="1"/>
  <c r="K57" i="36"/>
  <c r="L57" i="36" s="1"/>
  <c r="G46" i="36"/>
  <c r="H46" i="36" s="1"/>
  <c r="G48" i="36"/>
  <c r="H48" i="36" s="1"/>
  <c r="G49" i="36"/>
  <c r="H49" i="36" s="1"/>
  <c r="G51" i="36"/>
  <c r="H51" i="36" s="1"/>
  <c r="K52" i="36"/>
  <c r="G38" i="36"/>
  <c r="H38" i="36" s="1"/>
  <c r="B38" i="36"/>
  <c r="B37" i="36"/>
  <c r="B36" i="36"/>
  <c r="B35" i="36"/>
  <c r="B34" i="36"/>
  <c r="B33" i="36"/>
  <c r="B32" i="36"/>
  <c r="B31" i="36"/>
  <c r="B30" i="36"/>
  <c r="B29" i="36"/>
  <c r="N41" i="36" s="1"/>
  <c r="B28" i="36"/>
  <c r="N40" i="36" s="1"/>
  <c r="B27" i="36"/>
  <c r="N39" i="36" s="1"/>
  <c r="B26" i="36"/>
  <c r="B25" i="36"/>
  <c r="K36" i="36"/>
  <c r="V36" i="36" s="1"/>
  <c r="B24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S16" i="36"/>
  <c r="O16" i="36"/>
  <c r="C16" i="36"/>
  <c r="B16" i="36"/>
  <c r="O15" i="36"/>
  <c r="C15" i="36"/>
  <c r="B15" i="36"/>
  <c r="O14" i="36"/>
  <c r="C14" i="36"/>
  <c r="B14" i="36"/>
  <c r="O13" i="36"/>
  <c r="C13" i="36"/>
  <c r="B13" i="36"/>
  <c r="O12" i="36"/>
  <c r="C12" i="36"/>
  <c r="B12" i="36"/>
  <c r="O11" i="36"/>
  <c r="C11" i="36"/>
  <c r="B11" i="36"/>
  <c r="O10" i="36"/>
  <c r="C10" i="36"/>
  <c r="B10" i="36"/>
  <c r="O9" i="36"/>
  <c r="C9" i="36"/>
  <c r="B9" i="36"/>
  <c r="O8" i="36"/>
  <c r="C8" i="36"/>
  <c r="B8" i="36"/>
  <c r="O7" i="36"/>
  <c r="C7" i="36"/>
  <c r="B7" i="36"/>
  <c r="O6" i="36"/>
  <c r="C6" i="36"/>
  <c r="B6" i="36"/>
  <c r="O5" i="36"/>
  <c r="C5" i="36"/>
  <c r="B5" i="36"/>
  <c r="P21" i="37" l="1"/>
  <c r="D14" i="37"/>
  <c r="P19" i="37"/>
  <c r="P23" i="37"/>
  <c r="D16" i="37"/>
  <c r="P30" i="37"/>
  <c r="D20" i="37"/>
  <c r="P34" i="37"/>
  <c r="P32" i="37"/>
  <c r="L63" i="36"/>
  <c r="L55" i="36"/>
  <c r="G39" i="36"/>
  <c r="H39" i="36" s="1"/>
  <c r="AA39" i="36"/>
  <c r="M52" i="37"/>
  <c r="G40" i="36"/>
  <c r="H40" i="36" s="1"/>
  <c r="AA40" i="36"/>
  <c r="I58" i="36"/>
  <c r="G55" i="36"/>
  <c r="H55" i="36" s="1"/>
  <c r="I55" i="36" s="1"/>
  <c r="I51" i="36"/>
  <c r="I61" i="36"/>
  <c r="M54" i="37"/>
  <c r="P33" i="37"/>
  <c r="Q21" i="37"/>
  <c r="D5" i="37"/>
  <c r="D9" i="37"/>
  <c r="D15" i="37"/>
  <c r="D19" i="37"/>
  <c r="P27" i="37"/>
  <c r="P39" i="37"/>
  <c r="P26" i="37"/>
  <c r="P83" i="37" s="1"/>
  <c r="P28" i="37"/>
  <c r="P40" i="37"/>
  <c r="K59" i="36"/>
  <c r="L59" i="36" s="1"/>
  <c r="G54" i="37"/>
  <c r="H54" i="37" s="1"/>
  <c r="K54" i="36"/>
  <c r="L54" i="36" s="1"/>
  <c r="G52" i="37"/>
  <c r="H52" i="37" s="1"/>
  <c r="K61" i="36"/>
  <c r="L61" i="36" s="1"/>
  <c r="F77" i="36"/>
  <c r="K64" i="36"/>
  <c r="L64" i="36" s="1"/>
  <c r="K62" i="36"/>
  <c r="L62" i="36" s="1"/>
  <c r="K60" i="36"/>
  <c r="L60" i="36" s="1"/>
  <c r="K58" i="36"/>
  <c r="L58" i="36" s="1"/>
  <c r="K56" i="36"/>
  <c r="L56" i="36" s="1"/>
  <c r="G77" i="36"/>
  <c r="K53" i="36"/>
  <c r="L53" i="36" s="1"/>
  <c r="M57" i="37"/>
  <c r="M61" i="37"/>
  <c r="G61" i="37"/>
  <c r="K45" i="36"/>
  <c r="K33" i="36"/>
  <c r="V33" i="36" s="1"/>
  <c r="AD21" i="37"/>
  <c r="AC29" i="37"/>
  <c r="H38" i="37"/>
  <c r="M46" i="37"/>
  <c r="N46" i="37" s="1"/>
  <c r="J41" i="37"/>
  <c r="H43" i="37"/>
  <c r="D6" i="37"/>
  <c r="D8" i="37"/>
  <c r="H40" i="37"/>
  <c r="J40" i="37"/>
  <c r="J47" i="37"/>
  <c r="H47" i="37"/>
  <c r="M50" i="37"/>
  <c r="N50" i="37" s="1"/>
  <c r="M60" i="37"/>
  <c r="H45" i="37"/>
  <c r="D10" i="37"/>
  <c r="D11" i="37"/>
  <c r="D12" i="37"/>
  <c r="AD18" i="37"/>
  <c r="M19" i="37"/>
  <c r="X19" i="37" s="1"/>
  <c r="D21" i="37"/>
  <c r="M31" i="37"/>
  <c r="X31" i="37" s="1"/>
  <c r="M33" i="37"/>
  <c r="X33" i="37" s="1"/>
  <c r="G33" i="37"/>
  <c r="J45" i="37" s="1"/>
  <c r="P35" i="37"/>
  <c r="P36" i="37"/>
  <c r="AC37" i="37"/>
  <c r="P37" i="37"/>
  <c r="J48" i="37"/>
  <c r="H48" i="37"/>
  <c r="I60" i="37" s="1"/>
  <c r="H51" i="37"/>
  <c r="G58" i="37"/>
  <c r="J58" i="37" s="1"/>
  <c r="M58" i="37"/>
  <c r="H64" i="37"/>
  <c r="J64" i="37"/>
  <c r="J44" i="37"/>
  <c r="J61" i="37"/>
  <c r="H61" i="37"/>
  <c r="Q17" i="37"/>
  <c r="M56" i="37"/>
  <c r="G56" i="37"/>
  <c r="M62" i="37"/>
  <c r="N62" i="37" s="1"/>
  <c r="J60" i="37"/>
  <c r="Q19" i="37"/>
  <c r="D17" i="37"/>
  <c r="AD19" i="37"/>
  <c r="M28" i="37"/>
  <c r="H37" i="37"/>
  <c r="F77" i="37"/>
  <c r="M63" i="37"/>
  <c r="G63" i="37"/>
  <c r="G53" i="37"/>
  <c r="J53" i="37" s="1"/>
  <c r="M24" i="37"/>
  <c r="X24" i="37" s="1"/>
  <c r="M25" i="37"/>
  <c r="X25" i="37" s="1"/>
  <c r="M17" i="37"/>
  <c r="X17" i="37" s="1"/>
  <c r="M21" i="37"/>
  <c r="X21" i="37" s="1"/>
  <c r="AC21" i="37"/>
  <c r="D22" i="37"/>
  <c r="AD22" i="37"/>
  <c r="AC25" i="37"/>
  <c r="M55" i="37"/>
  <c r="G55" i="37"/>
  <c r="J55" i="37" s="1"/>
  <c r="G57" i="37"/>
  <c r="J57" i="37" s="1"/>
  <c r="J49" i="37"/>
  <c r="G31" i="37"/>
  <c r="J43" i="37" s="1"/>
  <c r="M23" i="37"/>
  <c r="X23" i="37" s="1"/>
  <c r="AC34" i="37"/>
  <c r="M59" i="37"/>
  <c r="M64" i="37"/>
  <c r="G59" i="37"/>
  <c r="G39" i="37"/>
  <c r="J39" i="37" s="1"/>
  <c r="J42" i="37"/>
  <c r="J62" i="37"/>
  <c r="J54" i="37"/>
  <c r="J50" i="37"/>
  <c r="J46" i="37"/>
  <c r="H57" i="37"/>
  <c r="H41" i="37"/>
  <c r="N54" i="37"/>
  <c r="I49" i="37"/>
  <c r="AC20" i="37"/>
  <c r="H27" i="37"/>
  <c r="M39" i="37"/>
  <c r="X39" i="37" s="1"/>
  <c r="M44" i="37"/>
  <c r="N44" i="37" s="1"/>
  <c r="M32" i="37"/>
  <c r="P38" i="37"/>
  <c r="AC38" i="37"/>
  <c r="F79" i="37"/>
  <c r="F74" i="37"/>
  <c r="AD20" i="37"/>
  <c r="H35" i="37"/>
  <c r="M35" i="37"/>
  <c r="I61" i="37"/>
  <c r="G76" i="37"/>
  <c r="P29" i="37"/>
  <c r="P17" i="37"/>
  <c r="AD17" i="37"/>
  <c r="AC17" i="37"/>
  <c r="AC18" i="37"/>
  <c r="M18" i="37"/>
  <c r="Q18" i="37"/>
  <c r="AC24" i="37"/>
  <c r="AC31" i="37"/>
  <c r="M38" i="37"/>
  <c r="AC27" i="37"/>
  <c r="X28" i="37"/>
  <c r="H30" i="37"/>
  <c r="I42" i="37" s="1"/>
  <c r="AC30" i="37"/>
  <c r="M30" i="37"/>
  <c r="AC32" i="37"/>
  <c r="F73" i="37"/>
  <c r="D13" i="37"/>
  <c r="AC23" i="37"/>
  <c r="AC26" i="37"/>
  <c r="M26" i="37"/>
  <c r="M36" i="37"/>
  <c r="M48" i="37"/>
  <c r="H36" i="37"/>
  <c r="D7" i="37"/>
  <c r="AC19" i="37"/>
  <c r="Q20" i="37"/>
  <c r="M20" i="37"/>
  <c r="AC22" i="37"/>
  <c r="M22" i="37"/>
  <c r="Q22" i="37"/>
  <c r="M27" i="37"/>
  <c r="M40" i="37"/>
  <c r="AC28" i="37"/>
  <c r="M29" i="37"/>
  <c r="M34" i="37"/>
  <c r="AC35" i="37"/>
  <c r="AC36" i="37"/>
  <c r="M42" i="37"/>
  <c r="N42" i="37" s="1"/>
  <c r="F80" i="37"/>
  <c r="F75" i="37"/>
  <c r="AC33" i="37"/>
  <c r="M37" i="37"/>
  <c r="N60" i="37"/>
  <c r="I54" i="37"/>
  <c r="I62" i="37"/>
  <c r="M41" i="37"/>
  <c r="X41" i="37" s="1"/>
  <c r="M43" i="37"/>
  <c r="M45" i="37"/>
  <c r="M47" i="37"/>
  <c r="M49" i="37"/>
  <c r="N49" i="37" s="1"/>
  <c r="M51" i="37"/>
  <c r="F76" i="37"/>
  <c r="M53" i="37"/>
  <c r="G52" i="36"/>
  <c r="H52" i="36" s="1"/>
  <c r="K18" i="36"/>
  <c r="V18" i="36" s="1"/>
  <c r="K19" i="36"/>
  <c r="V19" i="36" s="1"/>
  <c r="K22" i="36"/>
  <c r="V22" i="36" s="1"/>
  <c r="K26" i="36"/>
  <c r="V26" i="36" s="1"/>
  <c r="K40" i="36"/>
  <c r="K48" i="36"/>
  <c r="N17" i="36"/>
  <c r="D7" i="36"/>
  <c r="G7" i="36" s="1"/>
  <c r="H7" i="36" s="1"/>
  <c r="N20" i="36"/>
  <c r="D11" i="36"/>
  <c r="G11" i="36" s="1"/>
  <c r="H11" i="36" s="1"/>
  <c r="D15" i="36"/>
  <c r="G15" i="36" s="1"/>
  <c r="H15" i="36" s="1"/>
  <c r="K50" i="36"/>
  <c r="K29" i="36"/>
  <c r="V29" i="36" s="1"/>
  <c r="L48" i="36"/>
  <c r="AB21" i="36"/>
  <c r="K44" i="36"/>
  <c r="L44" i="36" s="1"/>
  <c r="G50" i="36"/>
  <c r="H50" i="36" s="1"/>
  <c r="I62" i="36" s="1"/>
  <c r="G45" i="36"/>
  <c r="H45" i="36" s="1"/>
  <c r="I57" i="36" s="1"/>
  <c r="F75" i="36"/>
  <c r="K47" i="36"/>
  <c r="K42" i="36"/>
  <c r="G42" i="36"/>
  <c r="H42" i="36" s="1"/>
  <c r="I54" i="36" s="1"/>
  <c r="K46" i="36"/>
  <c r="L46" i="36" s="1"/>
  <c r="AA17" i="36"/>
  <c r="AA32" i="36"/>
  <c r="AA35" i="36"/>
  <c r="AA36" i="36"/>
  <c r="K39" i="36"/>
  <c r="K49" i="36"/>
  <c r="L49" i="36" s="1"/>
  <c r="K41" i="36"/>
  <c r="V41" i="36" s="1"/>
  <c r="G41" i="36"/>
  <c r="H41" i="36" s="1"/>
  <c r="I53" i="36" s="1"/>
  <c r="F76" i="36"/>
  <c r="K51" i="36"/>
  <c r="L51" i="36" s="1"/>
  <c r="K43" i="36"/>
  <c r="L43" i="36" s="1"/>
  <c r="D6" i="36"/>
  <c r="G6" i="36" s="1"/>
  <c r="H6" i="36" s="1"/>
  <c r="D9" i="36"/>
  <c r="G9" i="36" s="1"/>
  <c r="H9" i="36" s="1"/>
  <c r="AB19" i="36"/>
  <c r="AA20" i="36"/>
  <c r="N22" i="36"/>
  <c r="AA27" i="36"/>
  <c r="G47" i="36"/>
  <c r="H47" i="36" s="1"/>
  <c r="I59" i="36" s="1"/>
  <c r="D5" i="36"/>
  <c r="G5" i="36" s="1"/>
  <c r="D10" i="36"/>
  <c r="G10" i="36" s="1"/>
  <c r="H10" i="36" s="1"/>
  <c r="D14" i="36"/>
  <c r="G14" i="36" s="1"/>
  <c r="H14" i="36" s="1"/>
  <c r="K24" i="36"/>
  <c r="V24" i="36" s="1"/>
  <c r="AA19" i="36"/>
  <c r="D22" i="36"/>
  <c r="G22" i="36" s="1"/>
  <c r="H22" i="36" s="1"/>
  <c r="K23" i="36"/>
  <c r="V23" i="36" s="1"/>
  <c r="D17" i="36"/>
  <c r="G17" i="36" s="1"/>
  <c r="H17" i="36" s="1"/>
  <c r="D19" i="36"/>
  <c r="G19" i="36" s="1"/>
  <c r="H19" i="36" s="1"/>
  <c r="AA18" i="36"/>
  <c r="D20" i="36"/>
  <c r="G20" i="36" s="1"/>
  <c r="H20" i="36" s="1"/>
  <c r="N21" i="36"/>
  <c r="N35" i="36"/>
  <c r="AA28" i="36"/>
  <c r="AA29" i="36"/>
  <c r="N32" i="36"/>
  <c r="O18" i="36"/>
  <c r="N27" i="36"/>
  <c r="K28" i="36"/>
  <c r="V28" i="36" s="1"/>
  <c r="AA22" i="36"/>
  <c r="N31" i="36"/>
  <c r="AA31" i="36"/>
  <c r="AA33" i="36"/>
  <c r="AA37" i="36"/>
  <c r="H5" i="36"/>
  <c r="D16" i="36"/>
  <c r="G16" i="36" s="1"/>
  <c r="H16" i="36" s="1"/>
  <c r="O17" i="36"/>
  <c r="D18" i="36"/>
  <c r="G18" i="36" s="1"/>
  <c r="H18" i="36" s="1"/>
  <c r="K25" i="36"/>
  <c r="D13" i="36"/>
  <c r="G13" i="36" s="1"/>
  <c r="H13" i="36" s="1"/>
  <c r="AB18" i="36"/>
  <c r="D21" i="36"/>
  <c r="G21" i="36" s="1"/>
  <c r="H21" i="36" s="1"/>
  <c r="D12" i="36"/>
  <c r="G12" i="36" s="1"/>
  <c r="H12" i="36" s="1"/>
  <c r="O21" i="36"/>
  <c r="AA21" i="36"/>
  <c r="N23" i="36"/>
  <c r="AA25" i="36"/>
  <c r="K27" i="36"/>
  <c r="AA30" i="36"/>
  <c r="K30" i="36"/>
  <c r="K37" i="36"/>
  <c r="AA38" i="36"/>
  <c r="K38" i="36"/>
  <c r="N24" i="36"/>
  <c r="AA24" i="36"/>
  <c r="N26" i="36"/>
  <c r="AA26" i="36"/>
  <c r="D8" i="36"/>
  <c r="G8" i="36" s="1"/>
  <c r="H8" i="36" s="1"/>
  <c r="K32" i="36"/>
  <c r="K20" i="36"/>
  <c r="AB17" i="36"/>
  <c r="AB22" i="36"/>
  <c r="O22" i="36"/>
  <c r="N28" i="36"/>
  <c r="K35" i="36"/>
  <c r="N36" i="36"/>
  <c r="H87" i="36"/>
  <c r="F73" i="36"/>
  <c r="K17" i="36"/>
  <c r="N19" i="36"/>
  <c r="O20" i="36"/>
  <c r="AB20" i="36"/>
  <c r="K21" i="36"/>
  <c r="AA23" i="36"/>
  <c r="K31" i="36"/>
  <c r="F79" i="36"/>
  <c r="N18" i="36"/>
  <c r="O19" i="36"/>
  <c r="AA34" i="36"/>
  <c r="K34" i="36"/>
  <c r="F74" i="36"/>
  <c r="N30" i="36"/>
  <c r="N34" i="36"/>
  <c r="N38" i="36"/>
  <c r="F80" i="36"/>
  <c r="N25" i="36"/>
  <c r="N29" i="36"/>
  <c r="N33" i="36"/>
  <c r="N37" i="36"/>
  <c r="P85" i="37" l="1"/>
  <c r="I50" i="37"/>
  <c r="I20" i="36"/>
  <c r="H53" i="37"/>
  <c r="I53" i="37" s="1"/>
  <c r="H58" i="37"/>
  <c r="I58" i="37" s="1"/>
  <c r="N64" i="37"/>
  <c r="N57" i="37"/>
  <c r="N45" i="37"/>
  <c r="N61" i="37"/>
  <c r="I50" i="36"/>
  <c r="I52" i="37"/>
  <c r="N40" i="37"/>
  <c r="X40" i="37"/>
  <c r="L39" i="36"/>
  <c r="V39" i="36"/>
  <c r="L40" i="36"/>
  <c r="V40" i="36"/>
  <c r="N51" i="37"/>
  <c r="I64" i="37"/>
  <c r="AE21" i="37"/>
  <c r="L41" i="36"/>
  <c r="N52" i="37"/>
  <c r="K77" i="37"/>
  <c r="L83" i="37" s="1"/>
  <c r="L77" i="37"/>
  <c r="N58" i="37"/>
  <c r="H77" i="36"/>
  <c r="L52" i="36"/>
  <c r="I52" i="36"/>
  <c r="I64" i="36"/>
  <c r="I77" i="36" s="1"/>
  <c r="AC18" i="36"/>
  <c r="L50" i="36"/>
  <c r="N47" i="37"/>
  <c r="AE18" i="37"/>
  <c r="I57" i="37"/>
  <c r="J52" i="37"/>
  <c r="AE17" i="37"/>
  <c r="I19" i="36"/>
  <c r="I21" i="36"/>
  <c r="L45" i="36"/>
  <c r="P86" i="37"/>
  <c r="L18" i="36"/>
  <c r="Q18" i="36" s="1"/>
  <c r="I18" i="36"/>
  <c r="K75" i="37"/>
  <c r="L75" i="37"/>
  <c r="K76" i="37"/>
  <c r="L76" i="37"/>
  <c r="L22" i="36"/>
  <c r="W22" i="36" s="1"/>
  <c r="X22" i="36" s="1"/>
  <c r="I22" i="36"/>
  <c r="L74" i="37"/>
  <c r="K74" i="37"/>
  <c r="I17" i="36"/>
  <c r="H59" i="37"/>
  <c r="J59" i="37"/>
  <c r="AE22" i="37"/>
  <c r="I48" i="37"/>
  <c r="G77" i="37"/>
  <c r="N43" i="37"/>
  <c r="N48" i="37"/>
  <c r="H31" i="37"/>
  <c r="N31" i="37" s="1"/>
  <c r="S31" i="37" s="1"/>
  <c r="I47" i="37"/>
  <c r="J63" i="37"/>
  <c r="H63" i="37"/>
  <c r="I63" i="37" s="1"/>
  <c r="AE19" i="37"/>
  <c r="H55" i="37"/>
  <c r="I55" i="37" s="1"/>
  <c r="H39" i="37"/>
  <c r="J56" i="37"/>
  <c r="H56" i="37"/>
  <c r="I56" i="37" s="1"/>
  <c r="J51" i="37"/>
  <c r="N53" i="37"/>
  <c r="G80" i="37"/>
  <c r="G75" i="37"/>
  <c r="H29" i="37"/>
  <c r="N29" i="37" s="1"/>
  <c r="N27" i="37"/>
  <c r="X27" i="37"/>
  <c r="X35" i="37"/>
  <c r="X86" i="37"/>
  <c r="N35" i="37"/>
  <c r="M86" i="37"/>
  <c r="N41" i="37"/>
  <c r="M76" i="37"/>
  <c r="M83" i="37"/>
  <c r="X83" i="37"/>
  <c r="X26" i="37"/>
  <c r="N30" i="37"/>
  <c r="X30" i="37"/>
  <c r="H86" i="37"/>
  <c r="X37" i="37"/>
  <c r="N37" i="37"/>
  <c r="X34" i="37"/>
  <c r="X84" i="37"/>
  <c r="M84" i="37"/>
  <c r="X29" i="37"/>
  <c r="X20" i="37"/>
  <c r="M85" i="37"/>
  <c r="X32" i="37"/>
  <c r="X85" i="37"/>
  <c r="AE20" i="37"/>
  <c r="X22" i="37"/>
  <c r="X36" i="37"/>
  <c r="N36" i="37"/>
  <c r="X74" i="37"/>
  <c r="M87" i="37"/>
  <c r="X38" i="37"/>
  <c r="X87" i="37"/>
  <c r="N38" i="37"/>
  <c r="X18" i="37"/>
  <c r="P74" i="37"/>
  <c r="M74" i="37"/>
  <c r="P84" i="37"/>
  <c r="P87" i="37"/>
  <c r="I39" i="37"/>
  <c r="H76" i="36"/>
  <c r="L19" i="36"/>
  <c r="Q19" i="36" s="1"/>
  <c r="H75" i="36"/>
  <c r="L47" i="36"/>
  <c r="AC21" i="36"/>
  <c r="G76" i="36"/>
  <c r="V83" i="36"/>
  <c r="L42" i="36"/>
  <c r="AC20" i="36"/>
  <c r="H74" i="36"/>
  <c r="AC17" i="36"/>
  <c r="AC19" i="36"/>
  <c r="K76" i="36"/>
  <c r="AC22" i="36"/>
  <c r="N85" i="36"/>
  <c r="V32" i="36"/>
  <c r="K85" i="36"/>
  <c r="V85" i="36"/>
  <c r="V30" i="36"/>
  <c r="K84" i="36"/>
  <c r="N74" i="36"/>
  <c r="N84" i="36"/>
  <c r="V31" i="36"/>
  <c r="L21" i="36"/>
  <c r="V21" i="36"/>
  <c r="K74" i="36"/>
  <c r="V74" i="36"/>
  <c r="L17" i="36"/>
  <c r="V17" i="36"/>
  <c r="V20" i="36"/>
  <c r="L20" i="36"/>
  <c r="V38" i="36"/>
  <c r="K87" i="36"/>
  <c r="V87" i="36"/>
  <c r="L38" i="36"/>
  <c r="V84" i="36"/>
  <c r="V27" i="36"/>
  <c r="K86" i="36"/>
  <c r="V86" i="36"/>
  <c r="V35" i="36"/>
  <c r="N87" i="36"/>
  <c r="V34" i="36"/>
  <c r="V37" i="36"/>
  <c r="N83" i="36"/>
  <c r="N86" i="36"/>
  <c r="V25" i="36"/>
  <c r="K83" i="36"/>
  <c r="G73" i="36"/>
  <c r="S41" i="37" l="1"/>
  <c r="Y41" i="37"/>
  <c r="Z41" i="37" s="1"/>
  <c r="Q41" i="36"/>
  <c r="Q39" i="36"/>
  <c r="Q40" i="36"/>
  <c r="S40" i="37"/>
  <c r="Y40" i="37"/>
  <c r="Z40" i="37" s="1"/>
  <c r="J77" i="36"/>
  <c r="H77" i="37"/>
  <c r="J77" i="37" s="1"/>
  <c r="L84" i="37"/>
  <c r="I77" i="37"/>
  <c r="N55" i="37"/>
  <c r="L76" i="36"/>
  <c r="I43" i="37"/>
  <c r="Q22" i="36"/>
  <c r="L82" i="37"/>
  <c r="W18" i="36"/>
  <c r="X18" i="36" s="1"/>
  <c r="I76" i="37"/>
  <c r="I59" i="37"/>
  <c r="N59" i="37"/>
  <c r="H87" i="37"/>
  <c r="I51" i="37"/>
  <c r="N63" i="37"/>
  <c r="N76" i="37"/>
  <c r="N39" i="37"/>
  <c r="N56" i="37"/>
  <c r="H76" i="37"/>
  <c r="N86" i="37"/>
  <c r="N92" i="37" s="1"/>
  <c r="O92" i="37" s="1"/>
  <c r="S35" i="37"/>
  <c r="S38" i="37"/>
  <c r="S37" i="37"/>
  <c r="N84" i="37"/>
  <c r="N90" i="37" s="1"/>
  <c r="O90" i="37" s="1"/>
  <c r="S29" i="37"/>
  <c r="S30" i="37"/>
  <c r="S27" i="37"/>
  <c r="S36" i="37"/>
  <c r="H84" i="37"/>
  <c r="I41" i="37"/>
  <c r="W19" i="36"/>
  <c r="X19" i="36" s="1"/>
  <c r="W17" i="36"/>
  <c r="X17" i="36" s="1"/>
  <c r="Q17" i="36"/>
  <c r="L87" i="36"/>
  <c r="Q38" i="36"/>
  <c r="W20" i="36"/>
  <c r="X20" i="36" s="1"/>
  <c r="Q20" i="36"/>
  <c r="W21" i="36"/>
  <c r="X21" i="36" s="1"/>
  <c r="Q21" i="36"/>
  <c r="Q87" i="36" l="1"/>
  <c r="N87" i="37"/>
  <c r="S39" i="37"/>
  <c r="S87" i="37" s="1"/>
  <c r="Y39" i="37"/>
  <c r="Z39" i="37" s="1"/>
  <c r="J76" i="37"/>
  <c r="S84" i="37"/>
  <c r="S86" i="37"/>
  <c r="J95" i="7" l="1"/>
  <c r="J96" i="7"/>
  <c r="J97" i="7"/>
  <c r="J98" i="7"/>
  <c r="K61" i="7"/>
  <c r="N61" i="7"/>
  <c r="M60" i="7"/>
  <c r="L61" i="7"/>
  <c r="K59" i="7"/>
  <c r="K58" i="7"/>
  <c r="K70" i="7"/>
  <c r="B39" i="21" l="1"/>
  <c r="B39" i="20"/>
  <c r="G38" i="11"/>
  <c r="H38" i="11" s="1"/>
  <c r="B38" i="11"/>
  <c r="E39" i="10"/>
  <c r="H39" i="10"/>
  <c r="C39" i="9"/>
  <c r="D39" i="9"/>
  <c r="E39" i="9"/>
  <c r="H39" i="9"/>
  <c r="C38" i="22"/>
  <c r="D39" i="22" s="1"/>
  <c r="E38" i="22"/>
  <c r="L38" i="24"/>
  <c r="N38" i="24"/>
  <c r="V38" i="24" s="1"/>
  <c r="J94" i="7"/>
  <c r="I98" i="7"/>
  <c r="H98" i="7"/>
  <c r="B98" i="7"/>
  <c r="N66" i="7"/>
  <c r="N67" i="7"/>
  <c r="N68" i="7"/>
  <c r="N69" i="7"/>
  <c r="N70" i="7"/>
  <c r="M70" i="7"/>
  <c r="M69" i="7"/>
  <c r="M68" i="7"/>
  <c r="M67" i="7"/>
  <c r="M66" i="7"/>
  <c r="L67" i="7"/>
  <c r="L68" i="7"/>
  <c r="L69" i="7"/>
  <c r="L70" i="7"/>
  <c r="O70" i="7" s="1"/>
  <c r="K69" i="7"/>
  <c r="K68" i="7"/>
  <c r="K67" i="7"/>
  <c r="J67" i="7"/>
  <c r="J68" i="7"/>
  <c r="J69" i="7"/>
  <c r="H70" i="7"/>
  <c r="H23" i="21"/>
  <c r="H22" i="21"/>
  <c r="H21" i="21"/>
  <c r="H20" i="21"/>
  <c r="H19" i="21"/>
  <c r="H18" i="21"/>
  <c r="B38" i="21"/>
  <c r="B37" i="21"/>
  <c r="B36" i="21"/>
  <c r="B35" i="21"/>
  <c r="B34" i="21"/>
  <c r="B33" i="21"/>
  <c r="B32" i="21"/>
  <c r="B31" i="21"/>
  <c r="B30" i="21"/>
  <c r="C42" i="21" s="1"/>
  <c r="B29" i="21"/>
  <c r="B28" i="21"/>
  <c r="C40" i="21" s="1"/>
  <c r="B27" i="21"/>
  <c r="B26" i="21"/>
  <c r="B25" i="21"/>
  <c r="B24" i="21"/>
  <c r="C36" i="21" s="1"/>
  <c r="B23" i="21"/>
  <c r="B22" i="21"/>
  <c r="B21" i="21"/>
  <c r="B20" i="21"/>
  <c r="B19" i="21"/>
  <c r="B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B17" i="21"/>
  <c r="B16" i="21"/>
  <c r="C28" i="21" s="1"/>
  <c r="B15" i="21"/>
  <c r="B14" i="21"/>
  <c r="B13" i="21"/>
  <c r="B12" i="21"/>
  <c r="C24" i="21" s="1"/>
  <c r="B11" i="21"/>
  <c r="B10" i="21"/>
  <c r="B9" i="21"/>
  <c r="B8" i="21"/>
  <c r="C20" i="21" s="1"/>
  <c r="B7" i="21"/>
  <c r="B6" i="21"/>
  <c r="O17" i="21"/>
  <c r="N17" i="21"/>
  <c r="N13" i="21"/>
  <c r="N9" i="21"/>
  <c r="H23" i="20"/>
  <c r="H22" i="20"/>
  <c r="H21" i="20"/>
  <c r="H20" i="20"/>
  <c r="H19" i="20"/>
  <c r="H18" i="20"/>
  <c r="B38" i="20"/>
  <c r="B37" i="20"/>
  <c r="B36" i="20"/>
  <c r="B35" i="20"/>
  <c r="B34" i="20"/>
  <c r="B33" i="20"/>
  <c r="B32" i="20"/>
  <c r="B31" i="20"/>
  <c r="B30" i="20"/>
  <c r="C42" i="20" s="1"/>
  <c r="B29" i="20"/>
  <c r="B28" i="20"/>
  <c r="C40" i="20" s="1"/>
  <c r="B27" i="20"/>
  <c r="B26" i="20"/>
  <c r="B25" i="20"/>
  <c r="B24" i="20"/>
  <c r="B23" i="20"/>
  <c r="B22" i="20"/>
  <c r="B21" i="20"/>
  <c r="B20" i="20"/>
  <c r="B19" i="20"/>
  <c r="B18" i="20"/>
  <c r="H17" i="20"/>
  <c r="H16" i="20"/>
  <c r="H15" i="20"/>
  <c r="H14" i="20"/>
  <c r="H13" i="20"/>
  <c r="H12" i="20"/>
  <c r="H11" i="20"/>
  <c r="H10" i="20"/>
  <c r="I22" i="20" s="1"/>
  <c r="H9" i="20"/>
  <c r="H8" i="20"/>
  <c r="H7" i="20"/>
  <c r="H6" i="20"/>
  <c r="B17" i="20"/>
  <c r="B16" i="20"/>
  <c r="C28" i="20" s="1"/>
  <c r="B15" i="20"/>
  <c r="B14" i="20"/>
  <c r="B13" i="20"/>
  <c r="B12" i="20"/>
  <c r="C24" i="20" s="1"/>
  <c r="B11" i="20"/>
  <c r="B10" i="20"/>
  <c r="N10" i="20" s="1"/>
  <c r="B9" i="20"/>
  <c r="N9" i="20" s="1"/>
  <c r="B8" i="20"/>
  <c r="B7" i="20"/>
  <c r="B6" i="20"/>
  <c r="N17" i="20"/>
  <c r="N13" i="20"/>
  <c r="R16" i="11"/>
  <c r="N16" i="11"/>
  <c r="J17" i="31" s="1"/>
  <c r="N15" i="11"/>
  <c r="N14" i="11"/>
  <c r="N13" i="11"/>
  <c r="J14" i="33" s="1"/>
  <c r="N12" i="11"/>
  <c r="J13" i="33" s="1"/>
  <c r="N11" i="11"/>
  <c r="N10" i="11"/>
  <c r="N9" i="11"/>
  <c r="J10" i="33" s="1"/>
  <c r="N8" i="11"/>
  <c r="J9" i="31" s="1"/>
  <c r="N7" i="11"/>
  <c r="N6" i="11"/>
  <c r="N5" i="11"/>
  <c r="J6" i="33" s="1"/>
  <c r="J39" i="11"/>
  <c r="B37" i="11"/>
  <c r="B36" i="11"/>
  <c r="B35" i="11"/>
  <c r="B34" i="11"/>
  <c r="B33" i="11"/>
  <c r="B32" i="11"/>
  <c r="B31" i="11"/>
  <c r="B30" i="11"/>
  <c r="B29" i="11"/>
  <c r="M41" i="11" s="1"/>
  <c r="B28" i="11"/>
  <c r="M40" i="11" s="1"/>
  <c r="B27" i="11"/>
  <c r="M39" i="11" s="1"/>
  <c r="B26" i="11"/>
  <c r="B25" i="11"/>
  <c r="B24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Q23" i="10"/>
  <c r="Q22" i="10"/>
  <c r="Q21" i="10"/>
  <c r="R21" i="10" s="1"/>
  <c r="Q20" i="10"/>
  <c r="R20" i="10" s="1"/>
  <c r="Q19" i="10"/>
  <c r="Q18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C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23" i="9"/>
  <c r="R23" i="9" s="1"/>
  <c r="Q22" i="9"/>
  <c r="Q21" i="9"/>
  <c r="R21" i="9" s="1"/>
  <c r="Q20" i="9"/>
  <c r="R20" i="9" s="1"/>
  <c r="Q19" i="9"/>
  <c r="R19" i="9" s="1"/>
  <c r="Q18" i="9"/>
  <c r="H38" i="9"/>
  <c r="E38" i="9"/>
  <c r="C38" i="9"/>
  <c r="H37" i="9"/>
  <c r="E37" i="9"/>
  <c r="C37" i="9"/>
  <c r="H36" i="9"/>
  <c r="E36" i="9"/>
  <c r="C36" i="9"/>
  <c r="H35" i="9"/>
  <c r="E35" i="9"/>
  <c r="H34" i="9"/>
  <c r="E34" i="9"/>
  <c r="C34" i="9"/>
  <c r="H33" i="9"/>
  <c r="E33" i="9"/>
  <c r="C33" i="9"/>
  <c r="H32" i="9"/>
  <c r="E32" i="9"/>
  <c r="C32" i="9"/>
  <c r="H31" i="9"/>
  <c r="E31" i="9"/>
  <c r="C31" i="9"/>
  <c r="H30" i="9"/>
  <c r="E30" i="9"/>
  <c r="C30" i="9"/>
  <c r="H29" i="9"/>
  <c r="E29" i="9"/>
  <c r="C29" i="9"/>
  <c r="H28" i="9"/>
  <c r="E28" i="9"/>
  <c r="C28" i="9"/>
  <c r="H27" i="9"/>
  <c r="E27" i="9"/>
  <c r="C27" i="9"/>
  <c r="I39" i="9" s="1"/>
  <c r="H26" i="9"/>
  <c r="E26" i="9"/>
  <c r="C26" i="9"/>
  <c r="H25" i="9"/>
  <c r="E25" i="9"/>
  <c r="C25" i="9"/>
  <c r="H24" i="9"/>
  <c r="E24" i="9"/>
  <c r="C24" i="9"/>
  <c r="H23" i="9"/>
  <c r="E23" i="9"/>
  <c r="C23" i="9"/>
  <c r="H22" i="9"/>
  <c r="E22" i="9"/>
  <c r="C22" i="9"/>
  <c r="H21" i="9"/>
  <c r="E21" i="9"/>
  <c r="C21" i="9"/>
  <c r="H20" i="9"/>
  <c r="E20" i="9"/>
  <c r="C20" i="9"/>
  <c r="H19" i="9"/>
  <c r="E19" i="9"/>
  <c r="C19" i="9"/>
  <c r="H18" i="9"/>
  <c r="E18" i="9"/>
  <c r="C18" i="9"/>
  <c r="Q17" i="9"/>
  <c r="Q16" i="9"/>
  <c r="Q15" i="9"/>
  <c r="Q14" i="9"/>
  <c r="Q13" i="9"/>
  <c r="Q12" i="9"/>
  <c r="Q11" i="9"/>
  <c r="Q10" i="9"/>
  <c r="Q9" i="9"/>
  <c r="Q8" i="9"/>
  <c r="Q7" i="9"/>
  <c r="Q6" i="9"/>
  <c r="C17" i="9"/>
  <c r="D17" i="9" s="1"/>
  <c r="F16" i="22" s="1"/>
  <c r="C16" i="9"/>
  <c r="D16" i="9" s="1"/>
  <c r="F15" i="22" s="1"/>
  <c r="C15" i="9"/>
  <c r="D15" i="9" s="1"/>
  <c r="F14" i="22" s="1"/>
  <c r="C14" i="9"/>
  <c r="D14" i="9" s="1"/>
  <c r="F13" i="22" s="1"/>
  <c r="C13" i="9"/>
  <c r="D13" i="9" s="1"/>
  <c r="F12" i="22" s="1"/>
  <c r="C12" i="9"/>
  <c r="D12" i="9" s="1"/>
  <c r="F11" i="22" s="1"/>
  <c r="C11" i="9"/>
  <c r="D11" i="9" s="1"/>
  <c r="F10" i="22" s="1"/>
  <c r="C10" i="9"/>
  <c r="D10" i="9" s="1"/>
  <c r="F9" i="22" s="1"/>
  <c r="C9" i="9"/>
  <c r="D9" i="9" s="1"/>
  <c r="F8" i="22" s="1"/>
  <c r="C8" i="9"/>
  <c r="D8" i="9" s="1"/>
  <c r="F7" i="22" s="1"/>
  <c r="C7" i="9"/>
  <c r="D7" i="9" s="1"/>
  <c r="F6" i="22" s="1"/>
  <c r="C6" i="9"/>
  <c r="D6" i="9" s="1"/>
  <c r="F5" i="22" s="1"/>
  <c r="B98" i="8"/>
  <c r="B97" i="8"/>
  <c r="B96" i="8"/>
  <c r="B94" i="8"/>
  <c r="B93" i="8"/>
  <c r="B92" i="8"/>
  <c r="B91" i="8"/>
  <c r="B90" i="8"/>
  <c r="B89" i="8"/>
  <c r="B88" i="8"/>
  <c r="B87" i="8"/>
  <c r="B86" i="8"/>
  <c r="B85" i="8"/>
  <c r="B84" i="8"/>
  <c r="H98" i="8"/>
  <c r="H97" i="8"/>
  <c r="H96" i="8"/>
  <c r="H95" i="8"/>
  <c r="H94" i="8"/>
  <c r="H93" i="8"/>
  <c r="H92" i="8"/>
  <c r="H91" i="8"/>
  <c r="H90" i="8"/>
  <c r="H89" i="8"/>
  <c r="B95" i="8"/>
  <c r="H63" i="8"/>
  <c r="C31" i="23" s="1"/>
  <c r="H61" i="8"/>
  <c r="C30" i="10" s="1"/>
  <c r="H60" i="8"/>
  <c r="C28" i="23" s="1"/>
  <c r="E40" i="23" s="1"/>
  <c r="H58" i="8"/>
  <c r="C26" i="23" s="1"/>
  <c r="G57" i="8"/>
  <c r="F57" i="8"/>
  <c r="E57" i="8"/>
  <c r="D57" i="8"/>
  <c r="C57" i="8"/>
  <c r="C87" i="8" s="1"/>
  <c r="G56" i="8"/>
  <c r="F56" i="8"/>
  <c r="E56" i="8"/>
  <c r="D56" i="8"/>
  <c r="C56" i="8"/>
  <c r="G55" i="8"/>
  <c r="F55" i="8"/>
  <c r="E55" i="8"/>
  <c r="D55" i="8"/>
  <c r="C55" i="8"/>
  <c r="G54" i="8"/>
  <c r="F54" i="8"/>
  <c r="E54" i="8"/>
  <c r="D54" i="8"/>
  <c r="C54" i="8"/>
  <c r="G53" i="8"/>
  <c r="F53" i="8"/>
  <c r="E53" i="8"/>
  <c r="D53" i="8"/>
  <c r="C53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G48" i="8"/>
  <c r="F48" i="8"/>
  <c r="E48" i="8"/>
  <c r="D48" i="8"/>
  <c r="C48" i="8"/>
  <c r="G47" i="8"/>
  <c r="F47" i="8"/>
  <c r="E47" i="8"/>
  <c r="D47" i="8"/>
  <c r="C47" i="8"/>
  <c r="G46" i="8"/>
  <c r="F46" i="8"/>
  <c r="E46" i="8"/>
  <c r="D46" i="8"/>
  <c r="C46" i="8"/>
  <c r="G45" i="8"/>
  <c r="F45" i="8"/>
  <c r="E45" i="8"/>
  <c r="D45" i="8"/>
  <c r="C45" i="8"/>
  <c r="G44" i="8"/>
  <c r="F44" i="8"/>
  <c r="E44" i="8"/>
  <c r="D44" i="8"/>
  <c r="C44" i="8"/>
  <c r="G43" i="8"/>
  <c r="F43" i="8"/>
  <c r="E43" i="8"/>
  <c r="D43" i="8"/>
  <c r="C43" i="8"/>
  <c r="G42" i="8"/>
  <c r="F42" i="8"/>
  <c r="E42" i="8"/>
  <c r="D42" i="8"/>
  <c r="C42" i="8"/>
  <c r="G41" i="8"/>
  <c r="F41" i="8"/>
  <c r="E41" i="8"/>
  <c r="D41" i="8"/>
  <c r="C41" i="8"/>
  <c r="G40" i="8"/>
  <c r="F40" i="8"/>
  <c r="E40" i="8"/>
  <c r="D40" i="8"/>
  <c r="C40" i="8"/>
  <c r="G39" i="8"/>
  <c r="F39" i="8"/>
  <c r="E39" i="8"/>
  <c r="D39" i="8"/>
  <c r="C39" i="8"/>
  <c r="G38" i="8"/>
  <c r="F38" i="8"/>
  <c r="E38" i="8"/>
  <c r="D38" i="8"/>
  <c r="C38" i="8"/>
  <c r="G37" i="8"/>
  <c r="F37" i="8"/>
  <c r="E37" i="8"/>
  <c r="D37" i="8"/>
  <c r="C37" i="8"/>
  <c r="C32" i="23"/>
  <c r="S22" i="23"/>
  <c r="S16" i="23"/>
  <c r="S14" i="23"/>
  <c r="S12" i="23"/>
  <c r="S10" i="23"/>
  <c r="S9" i="23"/>
  <c r="W22" i="23"/>
  <c r="S5" i="23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C37" i="22"/>
  <c r="C36" i="22"/>
  <c r="P36" i="22" s="1"/>
  <c r="C35" i="22"/>
  <c r="P35" i="22" s="1"/>
  <c r="K33" i="22"/>
  <c r="C33" i="22"/>
  <c r="K32" i="22"/>
  <c r="C32" i="22"/>
  <c r="K31" i="22"/>
  <c r="E31" i="22"/>
  <c r="D31" i="22"/>
  <c r="K30" i="22"/>
  <c r="P30" i="22" s="1"/>
  <c r="E30" i="22"/>
  <c r="D30" i="22"/>
  <c r="K29" i="22"/>
  <c r="P29" i="22" s="1"/>
  <c r="E29" i="22"/>
  <c r="D29" i="22"/>
  <c r="K28" i="22"/>
  <c r="E28" i="22"/>
  <c r="D28" i="22"/>
  <c r="K27" i="22"/>
  <c r="E27" i="22"/>
  <c r="D27" i="22"/>
  <c r="K26" i="22"/>
  <c r="P26" i="22" s="1"/>
  <c r="E26" i="22"/>
  <c r="D26" i="22"/>
  <c r="K25" i="22"/>
  <c r="L25" i="22" s="1"/>
  <c r="K24" i="22"/>
  <c r="K23" i="22"/>
  <c r="P23" i="22" s="1"/>
  <c r="T41" i="22"/>
  <c r="W41" i="22" s="1"/>
  <c r="T39" i="22"/>
  <c r="S21" i="22"/>
  <c r="S19" i="22"/>
  <c r="E25" i="22"/>
  <c r="D25" i="22"/>
  <c r="E24" i="22"/>
  <c r="D24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D15" i="22"/>
  <c r="D14" i="22"/>
  <c r="D13" i="22"/>
  <c r="D12" i="22"/>
  <c r="D11" i="22"/>
  <c r="D10" i="22"/>
  <c r="D9" i="22"/>
  <c r="D8" i="22"/>
  <c r="D7" i="22"/>
  <c r="D6" i="22"/>
  <c r="S16" i="22"/>
  <c r="S14" i="22"/>
  <c r="S12" i="22"/>
  <c r="S10" i="22"/>
  <c r="S8" i="22"/>
  <c r="B97" i="7"/>
  <c r="B96" i="7"/>
  <c r="B95" i="7"/>
  <c r="B93" i="7"/>
  <c r="B92" i="7"/>
  <c r="B91" i="7"/>
  <c r="B90" i="7"/>
  <c r="B89" i="7"/>
  <c r="B88" i="7"/>
  <c r="B87" i="7"/>
  <c r="B86" i="7"/>
  <c r="B85" i="7"/>
  <c r="B84" i="7"/>
  <c r="B83" i="7"/>
  <c r="E87" i="7"/>
  <c r="E86" i="7"/>
  <c r="C87" i="7"/>
  <c r="H87" i="7" s="1"/>
  <c r="C86" i="7"/>
  <c r="G86" i="7"/>
  <c r="H86" i="7" s="1"/>
  <c r="G85" i="7"/>
  <c r="G84" i="7"/>
  <c r="D86" i="7"/>
  <c r="D85" i="7"/>
  <c r="H85" i="7" s="1"/>
  <c r="F84" i="7"/>
  <c r="F83" i="7"/>
  <c r="H83" i="7" s="1"/>
  <c r="H97" i="7"/>
  <c r="H96" i="7"/>
  <c r="H95" i="7"/>
  <c r="H94" i="7"/>
  <c r="H93" i="7"/>
  <c r="H92" i="7"/>
  <c r="H91" i="7"/>
  <c r="H90" i="7"/>
  <c r="H89" i="7"/>
  <c r="H88" i="7"/>
  <c r="H84" i="7"/>
  <c r="C80" i="7"/>
  <c r="H69" i="7"/>
  <c r="H68" i="7"/>
  <c r="H67" i="7"/>
  <c r="H65" i="7"/>
  <c r="L66" i="7"/>
  <c r="B94" i="7"/>
  <c r="H63" i="7"/>
  <c r="H62" i="7"/>
  <c r="H61" i="7"/>
  <c r="R68" i="7"/>
  <c r="R65" i="7"/>
  <c r="R62" i="7"/>
  <c r="R61" i="7"/>
  <c r="R60" i="7"/>
  <c r="R59" i="7"/>
  <c r="R58" i="7"/>
  <c r="R57" i="7"/>
  <c r="R56" i="7"/>
  <c r="K66" i="7"/>
  <c r="J66" i="7"/>
  <c r="N65" i="7"/>
  <c r="M65" i="7"/>
  <c r="L65" i="7"/>
  <c r="K65" i="7"/>
  <c r="J65" i="7"/>
  <c r="N64" i="7"/>
  <c r="M64" i="7"/>
  <c r="L64" i="7"/>
  <c r="K64" i="7"/>
  <c r="J64" i="7"/>
  <c r="N63" i="7"/>
  <c r="M63" i="7"/>
  <c r="L63" i="7"/>
  <c r="K63" i="7"/>
  <c r="J63" i="7"/>
  <c r="N62" i="7"/>
  <c r="M62" i="7"/>
  <c r="L62" i="7"/>
  <c r="K62" i="7"/>
  <c r="J62" i="7"/>
  <c r="M61" i="7"/>
  <c r="J61" i="7"/>
  <c r="N60" i="7"/>
  <c r="L60" i="7"/>
  <c r="K60" i="7"/>
  <c r="J60" i="7"/>
  <c r="N59" i="7"/>
  <c r="M59" i="7"/>
  <c r="L59" i="7"/>
  <c r="J59" i="7"/>
  <c r="N58" i="7"/>
  <c r="M58" i="7"/>
  <c r="L58" i="7"/>
  <c r="J58" i="7"/>
  <c r="N57" i="7"/>
  <c r="M57" i="7"/>
  <c r="L57" i="7"/>
  <c r="K57" i="7"/>
  <c r="J57" i="7"/>
  <c r="N56" i="7"/>
  <c r="M56" i="7"/>
  <c r="L56" i="7"/>
  <c r="K56" i="7"/>
  <c r="J56" i="7"/>
  <c r="N55" i="7"/>
  <c r="M55" i="7"/>
  <c r="L55" i="7"/>
  <c r="K55" i="7"/>
  <c r="J55" i="7"/>
  <c r="N54" i="7"/>
  <c r="M54" i="7"/>
  <c r="L54" i="7"/>
  <c r="K54" i="7"/>
  <c r="J54" i="7"/>
  <c r="N53" i="7"/>
  <c r="M53" i="7"/>
  <c r="L53" i="7"/>
  <c r="K53" i="7"/>
  <c r="J53" i="7"/>
  <c r="N52" i="7"/>
  <c r="M52" i="7"/>
  <c r="L52" i="7"/>
  <c r="K52" i="7"/>
  <c r="J52" i="7"/>
  <c r="N51" i="7"/>
  <c r="M51" i="7"/>
  <c r="L51" i="7"/>
  <c r="K51" i="7"/>
  <c r="J51" i="7"/>
  <c r="N50" i="7"/>
  <c r="M50" i="7"/>
  <c r="L50" i="7"/>
  <c r="K50" i="7"/>
  <c r="J50" i="7"/>
  <c r="N49" i="7"/>
  <c r="M49" i="7"/>
  <c r="L49" i="7"/>
  <c r="K49" i="7"/>
  <c r="J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S55" i="7"/>
  <c r="R55" i="7"/>
  <c r="U55" i="7" s="1"/>
  <c r="S54" i="7"/>
  <c r="R54" i="7"/>
  <c r="U54" i="7" s="1"/>
  <c r="S53" i="7"/>
  <c r="R53" i="7"/>
  <c r="U53" i="7" s="1"/>
  <c r="S52" i="7"/>
  <c r="R52" i="7"/>
  <c r="U52" i="7" s="1"/>
  <c r="S51" i="7"/>
  <c r="R51" i="7"/>
  <c r="U51" i="7" s="1"/>
  <c r="S50" i="7"/>
  <c r="R50" i="7"/>
  <c r="U50" i="7" s="1"/>
  <c r="S49" i="7"/>
  <c r="R49" i="7"/>
  <c r="U49" i="7" s="1"/>
  <c r="S48" i="7"/>
  <c r="R48" i="7"/>
  <c r="U48" i="7" s="1"/>
  <c r="S47" i="7"/>
  <c r="R47" i="7"/>
  <c r="U47" i="7" s="1"/>
  <c r="S46" i="7"/>
  <c r="R46" i="7"/>
  <c r="U46" i="7" s="1"/>
  <c r="S45" i="7"/>
  <c r="R45" i="7"/>
  <c r="U45" i="7" s="1"/>
  <c r="S44" i="7"/>
  <c r="R44" i="7"/>
  <c r="U44" i="7" s="1"/>
  <c r="S43" i="7"/>
  <c r="R43" i="7"/>
  <c r="U43" i="7" s="1"/>
  <c r="S42" i="7"/>
  <c r="R42" i="7"/>
  <c r="U42" i="7" s="1"/>
  <c r="S41" i="7"/>
  <c r="R41" i="7"/>
  <c r="U41" i="7" s="1"/>
  <c r="S40" i="7"/>
  <c r="R40" i="7"/>
  <c r="U40" i="7" s="1"/>
  <c r="S39" i="7"/>
  <c r="R39" i="7"/>
  <c r="U39" i="7" s="1"/>
  <c r="S38" i="7"/>
  <c r="R38" i="7"/>
  <c r="U38" i="7" s="1"/>
  <c r="V37" i="24"/>
  <c r="V36" i="24"/>
  <c r="V35" i="24"/>
  <c r="V34" i="24"/>
  <c r="V33" i="24"/>
  <c r="V32" i="24"/>
  <c r="V31" i="24"/>
  <c r="V30" i="24"/>
  <c r="V29" i="24"/>
  <c r="V28" i="24"/>
  <c r="V27" i="24"/>
  <c r="V26" i="24"/>
  <c r="V25" i="24"/>
  <c r="V24" i="24"/>
  <c r="V23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L37" i="24"/>
  <c r="L36" i="24"/>
  <c r="L35" i="24"/>
  <c r="L34" i="24"/>
  <c r="L33" i="24"/>
  <c r="L32" i="24"/>
  <c r="C32" i="24"/>
  <c r="L31" i="24"/>
  <c r="C31" i="24"/>
  <c r="L30" i="24"/>
  <c r="L29" i="24"/>
  <c r="L28" i="24"/>
  <c r="C28" i="24"/>
  <c r="E40" i="24" s="1"/>
  <c r="L27" i="24"/>
  <c r="L26" i="24"/>
  <c r="L25" i="24"/>
  <c r="G25" i="24"/>
  <c r="P25" i="24" s="1"/>
  <c r="L24" i="24"/>
  <c r="G24" i="24"/>
  <c r="P24" i="24" s="1"/>
  <c r="L23" i="24"/>
  <c r="G23" i="24"/>
  <c r="G22" i="24"/>
  <c r="F22" i="24"/>
  <c r="G21" i="24"/>
  <c r="F21" i="24"/>
  <c r="G20" i="24"/>
  <c r="F20" i="24"/>
  <c r="G19" i="24"/>
  <c r="F19" i="24"/>
  <c r="G18" i="24"/>
  <c r="F18" i="24"/>
  <c r="H18" i="24" s="1"/>
  <c r="G17" i="24"/>
  <c r="F17" i="24"/>
  <c r="G16" i="24"/>
  <c r="F16" i="24"/>
  <c r="G15" i="24"/>
  <c r="F15" i="24"/>
  <c r="H15" i="24" s="1"/>
  <c r="G14" i="24"/>
  <c r="F14" i="24"/>
  <c r="H14" i="24" s="1"/>
  <c r="G13" i="24"/>
  <c r="F13" i="24"/>
  <c r="G12" i="24"/>
  <c r="F12" i="24"/>
  <c r="G11" i="24"/>
  <c r="F11" i="24"/>
  <c r="H11" i="24" s="1"/>
  <c r="G10" i="24"/>
  <c r="F10" i="24"/>
  <c r="G9" i="24"/>
  <c r="F9" i="24"/>
  <c r="H9" i="24" s="1"/>
  <c r="G8" i="24"/>
  <c r="F8" i="24"/>
  <c r="G7" i="24"/>
  <c r="F7" i="24"/>
  <c r="H7" i="24" s="1"/>
  <c r="G6" i="24"/>
  <c r="F6" i="24"/>
  <c r="H6" i="24" s="1"/>
  <c r="G5" i="24"/>
  <c r="F5" i="24"/>
  <c r="H5" i="24" s="1"/>
  <c r="J16" i="31"/>
  <c r="J15" i="31"/>
  <c r="J14" i="31"/>
  <c r="J12" i="31"/>
  <c r="J11" i="31"/>
  <c r="J10" i="31"/>
  <c r="J8" i="31"/>
  <c r="J7" i="31"/>
  <c r="J6" i="31"/>
  <c r="C17" i="31"/>
  <c r="G17" i="31" s="1"/>
  <c r="C16" i="31"/>
  <c r="C15" i="31"/>
  <c r="C14" i="31"/>
  <c r="C13" i="31"/>
  <c r="C12" i="31"/>
  <c r="C11" i="31"/>
  <c r="C10" i="31"/>
  <c r="C9" i="31"/>
  <c r="C8" i="31"/>
  <c r="C7" i="31"/>
  <c r="C6" i="31"/>
  <c r="J16" i="33"/>
  <c r="J15" i="33"/>
  <c r="J12" i="33"/>
  <c r="J11" i="33"/>
  <c r="J9" i="33"/>
  <c r="J8" i="33"/>
  <c r="J7" i="33"/>
  <c r="C17" i="33"/>
  <c r="C16" i="33"/>
  <c r="C15" i="33"/>
  <c r="C14" i="33"/>
  <c r="C13" i="33"/>
  <c r="C12" i="33"/>
  <c r="C11" i="33"/>
  <c r="G11" i="33" s="1"/>
  <c r="C10" i="33"/>
  <c r="C9" i="33"/>
  <c r="C8" i="33"/>
  <c r="C7" i="33"/>
  <c r="C6" i="33"/>
  <c r="I18" i="21" l="1"/>
  <c r="C38" i="21"/>
  <c r="C35" i="21"/>
  <c r="C32" i="21"/>
  <c r="N8" i="20"/>
  <c r="C20" i="20"/>
  <c r="C36" i="20"/>
  <c r="C34" i="20"/>
  <c r="C38" i="20"/>
  <c r="I21" i="20"/>
  <c r="C23" i="20"/>
  <c r="C27" i="20"/>
  <c r="C31" i="20"/>
  <c r="L42" i="10"/>
  <c r="I42" i="10"/>
  <c r="F42" i="10"/>
  <c r="L42" i="9"/>
  <c r="I42" i="9"/>
  <c r="F42" i="9"/>
  <c r="H10" i="24"/>
  <c r="H13" i="24"/>
  <c r="H20" i="24"/>
  <c r="H22" i="24"/>
  <c r="H12" i="24"/>
  <c r="H11" i="33"/>
  <c r="H8" i="24"/>
  <c r="H17" i="24"/>
  <c r="H19" i="24"/>
  <c r="H21" i="24"/>
  <c r="H16" i="24"/>
  <c r="F42" i="20"/>
  <c r="Q42" i="20"/>
  <c r="F42" i="21"/>
  <c r="Q42" i="21"/>
  <c r="N6" i="21"/>
  <c r="N10" i="21"/>
  <c r="N14" i="21"/>
  <c r="C18" i="21"/>
  <c r="C22" i="21"/>
  <c r="C26" i="21"/>
  <c r="C30" i="21"/>
  <c r="N20" i="21"/>
  <c r="C34" i="21"/>
  <c r="I21" i="21"/>
  <c r="N12" i="20"/>
  <c r="N16" i="20"/>
  <c r="C18" i="20"/>
  <c r="C32" i="20"/>
  <c r="C19" i="20"/>
  <c r="C22" i="20"/>
  <c r="C26" i="20"/>
  <c r="C30" i="20"/>
  <c r="N6" i="20"/>
  <c r="N14" i="20"/>
  <c r="N20" i="20"/>
  <c r="C31" i="21"/>
  <c r="I22" i="21"/>
  <c r="C21" i="21"/>
  <c r="C29" i="21"/>
  <c r="C41" i="21"/>
  <c r="C37" i="21"/>
  <c r="N18" i="21"/>
  <c r="I20" i="21"/>
  <c r="N8" i="21"/>
  <c r="N12" i="21"/>
  <c r="N16" i="21"/>
  <c r="C25" i="21"/>
  <c r="C33" i="21"/>
  <c r="N22" i="21"/>
  <c r="C39" i="21"/>
  <c r="D5" i="11"/>
  <c r="D7" i="11"/>
  <c r="D9" i="11"/>
  <c r="D11" i="11"/>
  <c r="D13" i="11"/>
  <c r="D15" i="11"/>
  <c r="C21" i="20"/>
  <c r="C29" i="20"/>
  <c r="C41" i="20"/>
  <c r="C37" i="20"/>
  <c r="N18" i="20"/>
  <c r="I20" i="20"/>
  <c r="I23" i="20"/>
  <c r="C39" i="20"/>
  <c r="M37" i="11"/>
  <c r="C38" i="31" s="1"/>
  <c r="E38" i="31" s="1"/>
  <c r="C35" i="20"/>
  <c r="I18" i="20"/>
  <c r="N7" i="20"/>
  <c r="N11" i="20"/>
  <c r="N15" i="20"/>
  <c r="C25" i="20"/>
  <c r="C33" i="20"/>
  <c r="I19" i="20"/>
  <c r="N22" i="20"/>
  <c r="P28" i="22"/>
  <c r="G16" i="22"/>
  <c r="O68" i="7"/>
  <c r="L41" i="9"/>
  <c r="F41" i="9"/>
  <c r="I41" i="9"/>
  <c r="H17" i="33"/>
  <c r="T19" i="22"/>
  <c r="O9" i="21"/>
  <c r="F41" i="21"/>
  <c r="Q41" i="21"/>
  <c r="C32" i="10"/>
  <c r="D32" i="10" s="1"/>
  <c r="F40" i="9"/>
  <c r="L40" i="9"/>
  <c r="I40" i="9"/>
  <c r="O65" i="7"/>
  <c r="O67" i="7"/>
  <c r="L39" i="9"/>
  <c r="F40" i="20"/>
  <c r="Q40" i="20"/>
  <c r="F40" i="21"/>
  <c r="Q40" i="21"/>
  <c r="K39" i="11"/>
  <c r="U39" i="11"/>
  <c r="W39" i="24"/>
  <c r="E8" i="33"/>
  <c r="W39" i="22"/>
  <c r="P37" i="22"/>
  <c r="C26" i="24"/>
  <c r="C27" i="10"/>
  <c r="F39" i="9"/>
  <c r="O46" i="7"/>
  <c r="O50" i="7"/>
  <c r="O54" i="7"/>
  <c r="O58" i="7"/>
  <c r="O59" i="7"/>
  <c r="O69" i="7"/>
  <c r="O62" i="7"/>
  <c r="O66" i="7"/>
  <c r="L30" i="9"/>
  <c r="D38" i="22"/>
  <c r="M29" i="11"/>
  <c r="C30" i="33" s="1"/>
  <c r="E30" i="33" s="1"/>
  <c r="M18" i="11"/>
  <c r="C19" i="31" s="1"/>
  <c r="E19" i="31" s="1"/>
  <c r="K9" i="33"/>
  <c r="G10" i="33"/>
  <c r="E6" i="31"/>
  <c r="E14" i="31"/>
  <c r="Z27" i="11"/>
  <c r="G14" i="31"/>
  <c r="K16" i="31"/>
  <c r="Q39" i="20"/>
  <c r="F39" i="20"/>
  <c r="H10" i="31"/>
  <c r="Q38" i="20"/>
  <c r="F38" i="20"/>
  <c r="E6" i="33"/>
  <c r="G14" i="33"/>
  <c r="K7" i="33"/>
  <c r="J17" i="33"/>
  <c r="K17" i="33" s="1"/>
  <c r="J13" i="31"/>
  <c r="K13" i="31" s="1"/>
  <c r="M26" i="11"/>
  <c r="C27" i="31" s="1"/>
  <c r="E27" i="31" s="1"/>
  <c r="M34" i="11"/>
  <c r="C35" i="33" s="1"/>
  <c r="E35" i="33" s="1"/>
  <c r="Z38" i="11"/>
  <c r="M38" i="11"/>
  <c r="M55" i="11" s="1"/>
  <c r="G7" i="33"/>
  <c r="G9" i="33"/>
  <c r="E10" i="33"/>
  <c r="G10" i="31"/>
  <c r="M21" i="11"/>
  <c r="C22" i="31" s="1"/>
  <c r="E22" i="31" s="1"/>
  <c r="O17" i="20"/>
  <c r="F27" i="20"/>
  <c r="O13" i="21"/>
  <c r="H10" i="33"/>
  <c r="H8" i="33"/>
  <c r="H23" i="33"/>
  <c r="H27" i="33"/>
  <c r="H31" i="33"/>
  <c r="H35" i="33"/>
  <c r="E16" i="33"/>
  <c r="H12" i="33"/>
  <c r="H14" i="33"/>
  <c r="H23" i="31"/>
  <c r="H32" i="33"/>
  <c r="H36" i="33"/>
  <c r="H27" i="31"/>
  <c r="H31" i="31"/>
  <c r="H35" i="31"/>
  <c r="H21" i="33"/>
  <c r="H25" i="33"/>
  <c r="H33" i="33"/>
  <c r="H37" i="33"/>
  <c r="H20" i="31"/>
  <c r="H18" i="33"/>
  <c r="H15" i="31"/>
  <c r="E8" i="31"/>
  <c r="E12" i="31"/>
  <c r="E16" i="31"/>
  <c r="O8" i="20"/>
  <c r="F38" i="22"/>
  <c r="G39" i="22" s="1"/>
  <c r="O9" i="20"/>
  <c r="O6" i="20"/>
  <c r="O16" i="20"/>
  <c r="F39" i="21"/>
  <c r="Q39" i="21"/>
  <c r="G13" i="33"/>
  <c r="G15" i="33"/>
  <c r="G17" i="33"/>
  <c r="K15" i="33"/>
  <c r="K11" i="33"/>
  <c r="K16" i="33"/>
  <c r="K6" i="33"/>
  <c r="K10" i="33"/>
  <c r="K14" i="33"/>
  <c r="K12" i="33"/>
  <c r="K8" i="33"/>
  <c r="K13" i="33"/>
  <c r="G7" i="31"/>
  <c r="G15" i="31"/>
  <c r="K7" i="31"/>
  <c r="K11" i="31"/>
  <c r="M23" i="11"/>
  <c r="C24" i="33" s="1"/>
  <c r="E24" i="33" s="1"/>
  <c r="M27" i="11"/>
  <c r="C28" i="33" s="1"/>
  <c r="E28" i="33" s="1"/>
  <c r="Q38" i="21"/>
  <c r="T34" i="23"/>
  <c r="T36" i="23"/>
  <c r="W36" i="23" s="1"/>
  <c r="O14" i="21"/>
  <c r="O12" i="21"/>
  <c r="O23" i="21"/>
  <c r="T33" i="22"/>
  <c r="W33" i="22" s="1"/>
  <c r="Q25" i="21"/>
  <c r="Q29" i="21"/>
  <c r="F35" i="21"/>
  <c r="Q21" i="20"/>
  <c r="T20" i="22"/>
  <c r="L21" i="20"/>
  <c r="S11" i="22"/>
  <c r="S17" i="22"/>
  <c r="F37" i="21"/>
  <c r="Q31" i="21"/>
  <c r="S19" i="23"/>
  <c r="P20" i="21"/>
  <c r="Q24" i="21"/>
  <c r="F25" i="20"/>
  <c r="O16" i="21"/>
  <c r="Z25" i="11"/>
  <c r="Z19" i="11"/>
  <c r="F31" i="20"/>
  <c r="T30" i="22"/>
  <c r="W30" i="22" s="1"/>
  <c r="T27" i="22"/>
  <c r="W27" i="22" s="1"/>
  <c r="O20" i="20"/>
  <c r="T35" i="23"/>
  <c r="W35" i="23" s="1"/>
  <c r="Q24" i="20"/>
  <c r="T21" i="22"/>
  <c r="W21" i="22" s="1"/>
  <c r="T25" i="22"/>
  <c r="O10" i="20"/>
  <c r="O14" i="20"/>
  <c r="F18" i="20"/>
  <c r="F36" i="20"/>
  <c r="L18" i="20"/>
  <c r="F36" i="21"/>
  <c r="W21" i="23"/>
  <c r="T25" i="23"/>
  <c r="W25" i="23" s="1"/>
  <c r="F23" i="21"/>
  <c r="F27" i="21"/>
  <c r="L19" i="21"/>
  <c r="T26" i="23"/>
  <c r="W26" i="23" s="1"/>
  <c r="O13" i="20"/>
  <c r="F21" i="20"/>
  <c r="O6" i="21"/>
  <c r="O10" i="21"/>
  <c r="Q22" i="20"/>
  <c r="O22" i="20"/>
  <c r="F29" i="21"/>
  <c r="O22" i="21"/>
  <c r="S18" i="22"/>
  <c r="T23" i="23"/>
  <c r="W23" i="23" s="1"/>
  <c r="T30" i="23"/>
  <c r="W30" i="23" s="1"/>
  <c r="O19" i="20"/>
  <c r="O8" i="21"/>
  <c r="O19" i="21"/>
  <c r="T26" i="22"/>
  <c r="W26" i="22" s="1"/>
  <c r="T35" i="22"/>
  <c r="W35" i="22" s="1"/>
  <c r="T27" i="23"/>
  <c r="W27" i="23" s="1"/>
  <c r="S18" i="23"/>
  <c r="T28" i="23"/>
  <c r="W28" i="23" s="1"/>
  <c r="Q28" i="21"/>
  <c r="O15" i="20"/>
  <c r="E12" i="33"/>
  <c r="H15" i="33"/>
  <c r="H20" i="33"/>
  <c r="H26" i="33"/>
  <c r="H29" i="33"/>
  <c r="H11" i="31"/>
  <c r="H13" i="31"/>
  <c r="H17" i="31"/>
  <c r="S8" i="23"/>
  <c r="X22" i="23" s="1"/>
  <c r="Q28" i="20"/>
  <c r="H39" i="31"/>
  <c r="H38" i="31"/>
  <c r="H7" i="33"/>
  <c r="H9" i="33"/>
  <c r="E14" i="33"/>
  <c r="H16" i="33"/>
  <c r="H24" i="33"/>
  <c r="H30" i="33"/>
  <c r="H34" i="33"/>
  <c r="H8" i="31"/>
  <c r="S25" i="22"/>
  <c r="T24" i="23"/>
  <c r="W24" i="23" s="1"/>
  <c r="Q20" i="20"/>
  <c r="Q26" i="20"/>
  <c r="L22" i="20"/>
  <c r="Q22" i="21"/>
  <c r="F25" i="21"/>
  <c r="O11" i="20"/>
  <c r="H13" i="33"/>
  <c r="H19" i="33"/>
  <c r="H22" i="33"/>
  <c r="H28" i="33"/>
  <c r="Q27" i="20"/>
  <c r="L20" i="20"/>
  <c r="Q20" i="21"/>
  <c r="Q26" i="21"/>
  <c r="Q35" i="21"/>
  <c r="L22" i="21"/>
  <c r="K15" i="31"/>
  <c r="H21" i="31"/>
  <c r="H24" i="31"/>
  <c r="H28" i="31"/>
  <c r="H36" i="31"/>
  <c r="K8" i="31"/>
  <c r="K12" i="31"/>
  <c r="H7" i="31"/>
  <c r="H9" i="31"/>
  <c r="G11" i="31"/>
  <c r="G13" i="31"/>
  <c r="H16" i="31"/>
  <c r="H19" i="31"/>
  <c r="H22" i="31"/>
  <c r="H26" i="31"/>
  <c r="H30" i="31"/>
  <c r="H34" i="31"/>
  <c r="K6" i="31"/>
  <c r="K10" i="31"/>
  <c r="K14" i="31"/>
  <c r="H32" i="31"/>
  <c r="G9" i="31"/>
  <c r="E10" i="31"/>
  <c r="H12" i="31"/>
  <c r="H14" i="31"/>
  <c r="H18" i="31"/>
  <c r="H25" i="31"/>
  <c r="H29" i="31"/>
  <c r="H33" i="31"/>
  <c r="H37" i="31"/>
  <c r="K9" i="31"/>
  <c r="K17" i="31"/>
  <c r="H70" i="8"/>
  <c r="C29" i="10"/>
  <c r="H66" i="8"/>
  <c r="H67" i="8"/>
  <c r="C36" i="10" s="1"/>
  <c r="D36" i="10" s="1"/>
  <c r="C29" i="24"/>
  <c r="E41" i="24" s="1"/>
  <c r="C29" i="23"/>
  <c r="H62" i="8"/>
  <c r="C31" i="10" s="1"/>
  <c r="H40" i="8"/>
  <c r="C9" i="10" s="1"/>
  <c r="D9" i="10" s="1"/>
  <c r="H44" i="8"/>
  <c r="C13" i="10" s="1"/>
  <c r="D13" i="10" s="1"/>
  <c r="H48" i="8"/>
  <c r="C17" i="10" s="1"/>
  <c r="D17" i="10" s="1"/>
  <c r="H52" i="8"/>
  <c r="C21" i="10" s="1"/>
  <c r="L33" i="10" s="1"/>
  <c r="H56" i="8"/>
  <c r="C25" i="10" s="1"/>
  <c r="D25" i="10" s="1"/>
  <c r="G85" i="8"/>
  <c r="H65" i="8"/>
  <c r="C34" i="10" s="1"/>
  <c r="H68" i="8"/>
  <c r="C36" i="24" s="1"/>
  <c r="H69" i="8"/>
  <c r="C38" i="10" s="1"/>
  <c r="O47" i="7"/>
  <c r="O55" i="7"/>
  <c r="E36" i="22"/>
  <c r="E88" i="8"/>
  <c r="P26" i="9"/>
  <c r="Q26" i="9" s="1"/>
  <c r="G86" i="8"/>
  <c r="L38" i="9"/>
  <c r="L22" i="9"/>
  <c r="O43" i="7"/>
  <c r="O51" i="7"/>
  <c r="P32" i="22"/>
  <c r="H49" i="8"/>
  <c r="C18" i="10" s="1"/>
  <c r="L30" i="10" s="1"/>
  <c r="L23" i="22"/>
  <c r="E32" i="22"/>
  <c r="P25" i="22"/>
  <c r="H39" i="8"/>
  <c r="H43" i="8"/>
  <c r="C12" i="10" s="1"/>
  <c r="D12" i="10" s="1"/>
  <c r="H47" i="8"/>
  <c r="C16" i="10" s="1"/>
  <c r="D16" i="10" s="1"/>
  <c r="H51" i="8"/>
  <c r="C20" i="10" s="1"/>
  <c r="D20" i="10" s="1"/>
  <c r="H55" i="8"/>
  <c r="F82" i="8"/>
  <c r="E87" i="8"/>
  <c r="O63" i="7"/>
  <c r="H37" i="8"/>
  <c r="C6" i="10" s="1"/>
  <c r="D6" i="10" s="1"/>
  <c r="H41" i="8"/>
  <c r="C10" i="10" s="1"/>
  <c r="D10" i="10" s="1"/>
  <c r="H45" i="8"/>
  <c r="C14" i="10" s="1"/>
  <c r="H53" i="8"/>
  <c r="C22" i="10" s="1"/>
  <c r="O44" i="7"/>
  <c r="O48" i="7"/>
  <c r="O52" i="7"/>
  <c r="O56" i="7"/>
  <c r="O60" i="7"/>
  <c r="O64" i="7"/>
  <c r="D32" i="22"/>
  <c r="D36" i="22"/>
  <c r="H38" i="8"/>
  <c r="C6" i="24" s="1"/>
  <c r="H42" i="8"/>
  <c r="C11" i="10" s="1"/>
  <c r="D11" i="10" s="1"/>
  <c r="H46" i="8"/>
  <c r="C15" i="10" s="1"/>
  <c r="D15" i="10" s="1"/>
  <c r="H50" i="8"/>
  <c r="C19" i="10" s="1"/>
  <c r="D19" i="10" s="1"/>
  <c r="H54" i="8"/>
  <c r="C22" i="23" s="1"/>
  <c r="F84" i="8"/>
  <c r="H84" i="8" s="1"/>
  <c r="I84" i="8" s="1"/>
  <c r="D86" i="8"/>
  <c r="C88" i="8"/>
  <c r="C81" i="8"/>
  <c r="N15" i="21"/>
  <c r="O15" i="21"/>
  <c r="Q27" i="21"/>
  <c r="C19" i="21"/>
  <c r="C23" i="21"/>
  <c r="N7" i="21"/>
  <c r="N11" i="21"/>
  <c r="O7" i="21"/>
  <c r="P19" i="21"/>
  <c r="O11" i="21"/>
  <c r="P23" i="21"/>
  <c r="I19" i="21"/>
  <c r="C27" i="21"/>
  <c r="Q23" i="21"/>
  <c r="I23" i="21"/>
  <c r="L23" i="21"/>
  <c r="N19" i="21"/>
  <c r="N21" i="21"/>
  <c r="N23" i="21"/>
  <c r="P22" i="21"/>
  <c r="F20" i="21"/>
  <c r="F22" i="21"/>
  <c r="F26" i="21"/>
  <c r="F28" i="21"/>
  <c r="N19" i="20"/>
  <c r="N21" i="20"/>
  <c r="N23" i="20"/>
  <c r="P20" i="20"/>
  <c r="P22" i="20"/>
  <c r="F20" i="20"/>
  <c r="F22" i="20"/>
  <c r="F26" i="20"/>
  <c r="F28" i="20"/>
  <c r="D17" i="11"/>
  <c r="N17" i="11"/>
  <c r="N19" i="11"/>
  <c r="D19" i="11"/>
  <c r="D21" i="11"/>
  <c r="N21" i="11"/>
  <c r="C30" i="31"/>
  <c r="C27" i="33"/>
  <c r="E27" i="33" s="1"/>
  <c r="M19" i="11"/>
  <c r="M24" i="11"/>
  <c r="M32" i="11"/>
  <c r="M35" i="11"/>
  <c r="D6" i="11"/>
  <c r="D8" i="11"/>
  <c r="D10" i="11"/>
  <c r="G10" i="11" s="1"/>
  <c r="H10" i="11" s="1"/>
  <c r="D12" i="11"/>
  <c r="D14" i="11"/>
  <c r="G14" i="11" s="1"/>
  <c r="H14" i="11" s="1"/>
  <c r="D16" i="11"/>
  <c r="N18" i="11"/>
  <c r="D18" i="11"/>
  <c r="N20" i="11"/>
  <c r="D20" i="11"/>
  <c r="N22" i="11"/>
  <c r="D22" i="11"/>
  <c r="M17" i="11"/>
  <c r="M22" i="11"/>
  <c r="M25" i="11"/>
  <c r="M30" i="11"/>
  <c r="M33" i="11"/>
  <c r="M20" i="11"/>
  <c r="M28" i="11"/>
  <c r="M31" i="11"/>
  <c r="M36" i="11"/>
  <c r="R18" i="10"/>
  <c r="R22" i="10"/>
  <c r="D27" i="10"/>
  <c r="D30" i="10"/>
  <c r="F30" i="10"/>
  <c r="D33" i="10"/>
  <c r="R19" i="10"/>
  <c r="R23" i="10"/>
  <c r="G11" i="22"/>
  <c r="D18" i="9"/>
  <c r="F18" i="9"/>
  <c r="I18" i="9"/>
  <c r="D19" i="9"/>
  <c r="F19" i="9"/>
  <c r="L19" i="9"/>
  <c r="I19" i="9"/>
  <c r="D20" i="9"/>
  <c r="F20" i="9"/>
  <c r="I20" i="9"/>
  <c r="D21" i="9"/>
  <c r="F21" i="9"/>
  <c r="L21" i="9"/>
  <c r="I21" i="9"/>
  <c r="D22" i="9"/>
  <c r="F22" i="9"/>
  <c r="I22" i="9"/>
  <c r="D23" i="9"/>
  <c r="F23" i="9"/>
  <c r="L23" i="9"/>
  <c r="I23" i="9"/>
  <c r="D24" i="9"/>
  <c r="F24" i="9"/>
  <c r="I24" i="9"/>
  <c r="D25" i="9"/>
  <c r="F25" i="9"/>
  <c r="L25" i="9"/>
  <c r="I25" i="9"/>
  <c r="D26" i="9"/>
  <c r="F26" i="9"/>
  <c r="I26" i="9"/>
  <c r="D27" i="9"/>
  <c r="M39" i="9" s="1"/>
  <c r="F27" i="9"/>
  <c r="L27" i="9"/>
  <c r="I27" i="9"/>
  <c r="D28" i="9"/>
  <c r="F28" i="9"/>
  <c r="I28" i="9"/>
  <c r="D29" i="9"/>
  <c r="F29" i="9"/>
  <c r="L29" i="9"/>
  <c r="I29" i="9"/>
  <c r="D30" i="9"/>
  <c r="F30" i="9"/>
  <c r="I30" i="9"/>
  <c r="D31" i="9"/>
  <c r="F31" i="9"/>
  <c r="L31" i="9"/>
  <c r="I31" i="9"/>
  <c r="D32" i="9"/>
  <c r="F32" i="9"/>
  <c r="I32" i="9"/>
  <c r="D33" i="9"/>
  <c r="F33" i="9"/>
  <c r="L33" i="9"/>
  <c r="I33" i="9"/>
  <c r="D34" i="9"/>
  <c r="F34" i="9"/>
  <c r="I34" i="9"/>
  <c r="D36" i="9"/>
  <c r="F36" i="9"/>
  <c r="I36" i="9"/>
  <c r="D37" i="9"/>
  <c r="F37" i="9"/>
  <c r="L37" i="9"/>
  <c r="I37" i="9"/>
  <c r="D38" i="9"/>
  <c r="F38" i="9"/>
  <c r="I38" i="9"/>
  <c r="L18" i="9"/>
  <c r="L26" i="9"/>
  <c r="L34" i="9"/>
  <c r="G7" i="22"/>
  <c r="G15" i="22"/>
  <c r="L20" i="9"/>
  <c r="L28" i="9"/>
  <c r="L36" i="9"/>
  <c r="G9" i="22"/>
  <c r="G8" i="22"/>
  <c r="G13" i="22"/>
  <c r="G12" i="22"/>
  <c r="L24" i="9"/>
  <c r="L32" i="9"/>
  <c r="R18" i="9"/>
  <c r="R22" i="9"/>
  <c r="C8" i="23"/>
  <c r="C17" i="24"/>
  <c r="C18" i="24"/>
  <c r="D32" i="23"/>
  <c r="H59" i="8"/>
  <c r="C28" i="10" s="1"/>
  <c r="H57" i="8"/>
  <c r="C26" i="10" s="1"/>
  <c r="E81" i="8"/>
  <c r="E82" i="8"/>
  <c r="F85" i="8"/>
  <c r="D87" i="8"/>
  <c r="C82" i="8"/>
  <c r="F81" i="8"/>
  <c r="D81" i="8"/>
  <c r="D82" i="8"/>
  <c r="S11" i="23"/>
  <c r="S13" i="23"/>
  <c r="S15" i="23"/>
  <c r="S21" i="23"/>
  <c r="L24" i="22"/>
  <c r="P25" i="9" s="1"/>
  <c r="Q25" i="9" s="1"/>
  <c r="P24" i="22"/>
  <c r="D37" i="22"/>
  <c r="E37" i="22"/>
  <c r="S5" i="22"/>
  <c r="S7" i="22"/>
  <c r="U19" i="22" s="1"/>
  <c r="S9" i="22"/>
  <c r="U21" i="22" s="1"/>
  <c r="S13" i="22"/>
  <c r="S15" i="22"/>
  <c r="G6" i="22"/>
  <c r="G14" i="22"/>
  <c r="P31" i="22"/>
  <c r="D33" i="22"/>
  <c r="E33" i="22"/>
  <c r="G10" i="22"/>
  <c r="P27" i="22"/>
  <c r="E35" i="22"/>
  <c r="P33" i="22"/>
  <c r="O45" i="7"/>
  <c r="O49" i="7"/>
  <c r="O53" i="7"/>
  <c r="O57" i="7"/>
  <c r="O61" i="7"/>
  <c r="I94" i="7"/>
  <c r="I90" i="7"/>
  <c r="I86" i="7"/>
  <c r="J87" i="7" s="1"/>
  <c r="I95" i="7"/>
  <c r="I91" i="7"/>
  <c r="I87" i="7"/>
  <c r="I83" i="7"/>
  <c r="I96" i="7"/>
  <c r="I92" i="7"/>
  <c r="I88" i="7"/>
  <c r="I84" i="7"/>
  <c r="I97" i="7"/>
  <c r="I93" i="7"/>
  <c r="I89" i="7"/>
  <c r="I85" i="7"/>
  <c r="J86" i="7" s="1"/>
  <c r="R64" i="7"/>
  <c r="R63" i="7"/>
  <c r="H66" i="7"/>
  <c r="D32" i="24"/>
  <c r="P23" i="24"/>
  <c r="G16" i="31"/>
  <c r="E9" i="31"/>
  <c r="E13" i="31"/>
  <c r="E17" i="31"/>
  <c r="G8" i="31"/>
  <c r="G12" i="31"/>
  <c r="E7" i="31"/>
  <c r="E11" i="31"/>
  <c r="E15" i="31"/>
  <c r="G16" i="33"/>
  <c r="E9" i="33"/>
  <c r="E13" i="33"/>
  <c r="E17" i="33"/>
  <c r="G12" i="33"/>
  <c r="G8" i="33"/>
  <c r="E7" i="33"/>
  <c r="E11" i="33"/>
  <c r="E15" i="33"/>
  <c r="M42" i="10" l="1"/>
  <c r="J42" i="10"/>
  <c r="G42" i="10"/>
  <c r="D29" i="23"/>
  <c r="E41" i="23"/>
  <c r="G42" i="9"/>
  <c r="J42" i="9"/>
  <c r="M42" i="9"/>
  <c r="C14" i="23"/>
  <c r="S41" i="36"/>
  <c r="T41" i="36" s="1"/>
  <c r="U41" i="37"/>
  <c r="V41" i="37" s="1"/>
  <c r="R41" i="11"/>
  <c r="S41" i="11" s="1"/>
  <c r="C37" i="23"/>
  <c r="C39" i="31"/>
  <c r="E39" i="31" s="1"/>
  <c r="M54" i="11"/>
  <c r="C35" i="31"/>
  <c r="M53" i="11"/>
  <c r="I41" i="10"/>
  <c r="F41" i="10"/>
  <c r="R40" i="11" s="1"/>
  <c r="S40" i="11" s="1"/>
  <c r="L41" i="10"/>
  <c r="C17" i="23"/>
  <c r="E29" i="23" s="1"/>
  <c r="C24" i="23"/>
  <c r="C15" i="24"/>
  <c r="D15" i="24" s="1"/>
  <c r="C14" i="24"/>
  <c r="I18" i="10"/>
  <c r="J41" i="9"/>
  <c r="G41" i="9"/>
  <c r="M41" i="9"/>
  <c r="F27" i="10"/>
  <c r="U26" i="37" s="1"/>
  <c r="F29" i="20"/>
  <c r="F41" i="20"/>
  <c r="Q41" i="20"/>
  <c r="T28" i="22"/>
  <c r="W28" i="22" s="1"/>
  <c r="T40" i="22"/>
  <c r="W40" i="22" s="1"/>
  <c r="C5" i="23"/>
  <c r="I30" i="10"/>
  <c r="M40" i="9"/>
  <c r="J40" i="9"/>
  <c r="G40" i="9"/>
  <c r="C19" i="24"/>
  <c r="D19" i="24" s="1"/>
  <c r="D21" i="10"/>
  <c r="G21" i="10" s="1"/>
  <c r="F33" i="10"/>
  <c r="S32" i="36" s="1"/>
  <c r="F25" i="10"/>
  <c r="U24" i="37" s="1"/>
  <c r="V24" i="37" s="1"/>
  <c r="G39" i="9"/>
  <c r="C20" i="24"/>
  <c r="E32" i="24" s="1"/>
  <c r="I29" i="10"/>
  <c r="I40" i="10"/>
  <c r="L40" i="10"/>
  <c r="F40" i="10"/>
  <c r="R39" i="11" s="1"/>
  <c r="S39" i="11" s="1"/>
  <c r="X39" i="24"/>
  <c r="D31" i="10"/>
  <c r="J31" i="10" s="1"/>
  <c r="I31" i="10"/>
  <c r="P39" i="11"/>
  <c r="P38" i="22"/>
  <c r="C18" i="23"/>
  <c r="D18" i="23" s="1"/>
  <c r="C20" i="23"/>
  <c r="I21" i="10"/>
  <c r="I34" i="10"/>
  <c r="H87" i="8"/>
  <c r="F26" i="10"/>
  <c r="S25" i="36" s="1"/>
  <c r="T25" i="36" s="1"/>
  <c r="C30" i="23"/>
  <c r="D31" i="23" s="1"/>
  <c r="C15" i="23"/>
  <c r="C21" i="24"/>
  <c r="C13" i="23"/>
  <c r="D14" i="23" s="1"/>
  <c r="C16" i="24"/>
  <c r="E28" i="24" s="1"/>
  <c r="I33" i="10"/>
  <c r="D29" i="10"/>
  <c r="J29" i="10" s="1"/>
  <c r="I27" i="10"/>
  <c r="L21" i="10"/>
  <c r="D15" i="23"/>
  <c r="I32" i="10"/>
  <c r="F28" i="10"/>
  <c r="U27" i="37" s="1"/>
  <c r="V27" i="37" s="1"/>
  <c r="C19" i="23"/>
  <c r="E31" i="23" s="1"/>
  <c r="C21" i="23"/>
  <c r="D22" i="23" s="1"/>
  <c r="C13" i="24"/>
  <c r="D14" i="24" s="1"/>
  <c r="L27" i="10"/>
  <c r="E26" i="23"/>
  <c r="R29" i="11"/>
  <c r="S29" i="11" s="1"/>
  <c r="U29" i="37"/>
  <c r="S29" i="36"/>
  <c r="L38" i="10"/>
  <c r="J39" i="9"/>
  <c r="S24" i="36"/>
  <c r="T24" i="36" s="1"/>
  <c r="C11" i="24"/>
  <c r="C10" i="23"/>
  <c r="E22" i="23" s="1"/>
  <c r="F38" i="10"/>
  <c r="U37" i="37" s="1"/>
  <c r="V37" i="37" s="1"/>
  <c r="F29" i="10"/>
  <c r="R28" i="11" s="1"/>
  <c r="S28" i="11" s="1"/>
  <c r="L31" i="10"/>
  <c r="C16" i="23"/>
  <c r="D16" i="23" s="1"/>
  <c r="L29" i="10"/>
  <c r="E29" i="24"/>
  <c r="C24" i="31"/>
  <c r="E24" i="31" s="1"/>
  <c r="C19" i="33"/>
  <c r="E19" i="33" s="1"/>
  <c r="C22" i="33"/>
  <c r="E22" i="33" s="1"/>
  <c r="G39" i="31"/>
  <c r="Q36" i="20"/>
  <c r="C38" i="24"/>
  <c r="D39" i="24" s="1"/>
  <c r="C38" i="23"/>
  <c r="C39" i="10"/>
  <c r="U17" i="22"/>
  <c r="H88" i="8"/>
  <c r="Q34" i="20"/>
  <c r="Q37" i="20"/>
  <c r="T37" i="22"/>
  <c r="W37" i="22" s="1"/>
  <c r="F34" i="10"/>
  <c r="R33" i="11" s="1"/>
  <c r="T38" i="22"/>
  <c r="W38" i="22" s="1"/>
  <c r="T36" i="22"/>
  <c r="J37" i="11"/>
  <c r="F24" i="21"/>
  <c r="Q25" i="20"/>
  <c r="T29" i="22"/>
  <c r="AA19" i="11"/>
  <c r="AB19" i="11" s="1"/>
  <c r="F37" i="20"/>
  <c r="Q37" i="21"/>
  <c r="S20" i="22"/>
  <c r="U20" i="22" s="1"/>
  <c r="F24" i="20"/>
  <c r="F38" i="21"/>
  <c r="T24" i="22"/>
  <c r="W24" i="22" s="1"/>
  <c r="F31" i="10"/>
  <c r="U30" i="37" s="1"/>
  <c r="V30" i="37" s="1"/>
  <c r="C30" i="24"/>
  <c r="E30" i="24" s="1"/>
  <c r="I28" i="10"/>
  <c r="Q18" i="20"/>
  <c r="L28" i="10"/>
  <c r="L20" i="21"/>
  <c r="U25" i="22"/>
  <c r="X25" i="22" s="1"/>
  <c r="P21" i="20"/>
  <c r="Q30" i="20"/>
  <c r="F34" i="20"/>
  <c r="X21" i="22"/>
  <c r="Q29" i="20"/>
  <c r="G28" i="33"/>
  <c r="C28" i="31"/>
  <c r="E28" i="31" s="1"/>
  <c r="T31" i="22"/>
  <c r="W31" i="22" s="1"/>
  <c r="W37" i="24"/>
  <c r="X37" i="24" s="1"/>
  <c r="Z37" i="11"/>
  <c r="F30" i="20"/>
  <c r="O21" i="20"/>
  <c r="G13" i="11"/>
  <c r="H13" i="11" s="1"/>
  <c r="G9" i="11"/>
  <c r="H9" i="11" s="1"/>
  <c r="T17" i="22"/>
  <c r="Q36" i="21"/>
  <c r="G16" i="11"/>
  <c r="H16" i="11" s="1"/>
  <c r="J41" i="11"/>
  <c r="W41" i="24" s="1"/>
  <c r="J21" i="11"/>
  <c r="U21" i="11" s="1"/>
  <c r="Q19" i="21"/>
  <c r="G7" i="11"/>
  <c r="H7" i="11" s="1"/>
  <c r="G18" i="11"/>
  <c r="H18" i="11" s="1"/>
  <c r="G19" i="11"/>
  <c r="H19" i="11" s="1"/>
  <c r="O20" i="21"/>
  <c r="T23" i="22"/>
  <c r="W23" i="22" s="1"/>
  <c r="Q31" i="20"/>
  <c r="F19" i="21"/>
  <c r="G12" i="11"/>
  <c r="H12" i="11" s="1"/>
  <c r="J40" i="11"/>
  <c r="O12" i="20"/>
  <c r="G11" i="11"/>
  <c r="H11" i="11" s="1"/>
  <c r="F33" i="21"/>
  <c r="P18" i="20"/>
  <c r="W20" i="22"/>
  <c r="S7" i="23"/>
  <c r="X21" i="23" s="1"/>
  <c r="F31" i="21"/>
  <c r="O18" i="20"/>
  <c r="W25" i="22"/>
  <c r="T33" i="23"/>
  <c r="W33" i="23" s="1"/>
  <c r="G8" i="11"/>
  <c r="H8" i="11" s="1"/>
  <c r="C33" i="23"/>
  <c r="D33" i="23" s="1"/>
  <c r="D34" i="10"/>
  <c r="C33" i="24"/>
  <c r="D33" i="24" s="1"/>
  <c r="L34" i="10"/>
  <c r="D28" i="10"/>
  <c r="C12" i="23"/>
  <c r="E24" i="23" s="1"/>
  <c r="D29" i="24"/>
  <c r="C35" i="24"/>
  <c r="D36" i="24" s="1"/>
  <c r="C12" i="24"/>
  <c r="F22" i="10"/>
  <c r="R21" i="11" s="1"/>
  <c r="S21" i="11" s="1"/>
  <c r="D38" i="10"/>
  <c r="D26" i="10"/>
  <c r="L25" i="10"/>
  <c r="C36" i="23"/>
  <c r="E36" i="23" s="1"/>
  <c r="C37" i="10"/>
  <c r="C34" i="23"/>
  <c r="E34" i="23" s="1"/>
  <c r="C35" i="10"/>
  <c r="D35" i="10" s="1"/>
  <c r="C11" i="23"/>
  <c r="I25" i="10"/>
  <c r="H85" i="8"/>
  <c r="I85" i="8" s="1"/>
  <c r="K24" i="23" s="1"/>
  <c r="C35" i="23"/>
  <c r="C10" i="24"/>
  <c r="C5" i="24"/>
  <c r="E17" i="24" s="1"/>
  <c r="C37" i="24"/>
  <c r="C24" i="24"/>
  <c r="C8" i="24"/>
  <c r="I22" i="10"/>
  <c r="F21" i="10"/>
  <c r="R20" i="11" s="1"/>
  <c r="S20" i="11" s="1"/>
  <c r="D14" i="10"/>
  <c r="I26" i="10"/>
  <c r="L26" i="10"/>
  <c r="C23" i="10"/>
  <c r="C22" i="24"/>
  <c r="C7" i="10"/>
  <c r="F19" i="10" s="1"/>
  <c r="R18" i="11" s="1"/>
  <c r="S18" i="11" s="1"/>
  <c r="C6" i="23"/>
  <c r="R25" i="9"/>
  <c r="H25" i="20"/>
  <c r="D18" i="24"/>
  <c r="E18" i="24"/>
  <c r="E26" i="24"/>
  <c r="C24" i="10"/>
  <c r="C23" i="24"/>
  <c r="C23" i="23"/>
  <c r="C8" i="10"/>
  <c r="L20" i="10" s="1"/>
  <c r="C7" i="23"/>
  <c r="D8" i="23" s="1"/>
  <c r="C7" i="24"/>
  <c r="C9" i="24"/>
  <c r="C35" i="9"/>
  <c r="C34" i="22"/>
  <c r="C9" i="23"/>
  <c r="D9" i="23" s="1"/>
  <c r="F18" i="10"/>
  <c r="R17" i="11" s="1"/>
  <c r="S17" i="11" s="1"/>
  <c r="I38" i="10"/>
  <c r="L32" i="10"/>
  <c r="D22" i="10"/>
  <c r="L22" i="10"/>
  <c r="P24" i="9"/>
  <c r="Q24" i="9" s="1"/>
  <c r="S23" i="22"/>
  <c r="U23" i="22" s="1"/>
  <c r="X23" i="22" s="1"/>
  <c r="L18" i="10"/>
  <c r="D18" i="10"/>
  <c r="G18" i="10" s="1"/>
  <c r="F32" i="10"/>
  <c r="R31" i="11" s="1"/>
  <c r="H86" i="8"/>
  <c r="R26" i="9"/>
  <c r="H26" i="20"/>
  <c r="C29" i="31"/>
  <c r="G30" i="31" s="1"/>
  <c r="C29" i="33"/>
  <c r="C31" i="31"/>
  <c r="C31" i="33"/>
  <c r="C20" i="31"/>
  <c r="C20" i="33"/>
  <c r="M51" i="11"/>
  <c r="C37" i="33"/>
  <c r="C37" i="31"/>
  <c r="G38" i="31" s="1"/>
  <c r="C23" i="31"/>
  <c r="C23" i="33"/>
  <c r="G24" i="33" s="1"/>
  <c r="C21" i="31"/>
  <c r="C21" i="33"/>
  <c r="C26" i="31"/>
  <c r="G27" i="31" s="1"/>
  <c r="C26" i="33"/>
  <c r="G27" i="33" s="1"/>
  <c r="C36" i="33"/>
  <c r="C36" i="31"/>
  <c r="M52" i="11"/>
  <c r="C33" i="33"/>
  <c r="C33" i="31"/>
  <c r="E30" i="31"/>
  <c r="E35" i="31"/>
  <c r="C32" i="31"/>
  <c r="C32" i="33"/>
  <c r="C34" i="31"/>
  <c r="C34" i="33"/>
  <c r="G35" i="33" s="1"/>
  <c r="C18" i="31"/>
  <c r="C18" i="33"/>
  <c r="M44" i="11"/>
  <c r="C25" i="31"/>
  <c r="C25" i="33"/>
  <c r="M25" i="10"/>
  <c r="J25" i="10"/>
  <c r="G25" i="10"/>
  <c r="F32" i="23"/>
  <c r="J32" i="10"/>
  <c r="M32" i="10"/>
  <c r="G32" i="10"/>
  <c r="M27" i="10"/>
  <c r="J27" i="10"/>
  <c r="G27" i="10"/>
  <c r="G31" i="10"/>
  <c r="G28" i="10"/>
  <c r="M33" i="9"/>
  <c r="J33" i="9"/>
  <c r="F32" i="22"/>
  <c r="G33" i="9"/>
  <c r="M38" i="9"/>
  <c r="J38" i="9"/>
  <c r="G38" i="9"/>
  <c r="F37" i="22"/>
  <c r="G38" i="22" s="1"/>
  <c r="F36" i="22"/>
  <c r="M37" i="9"/>
  <c r="J37" i="9"/>
  <c r="G37" i="9"/>
  <c r="M30" i="9"/>
  <c r="J30" i="9"/>
  <c r="F29" i="22"/>
  <c r="H41" i="22" s="1"/>
  <c r="G30" i="9"/>
  <c r="M29" i="9"/>
  <c r="J29" i="9"/>
  <c r="F28" i="22"/>
  <c r="H40" i="22" s="1"/>
  <c r="G29" i="9"/>
  <c r="M22" i="9"/>
  <c r="F21" i="22"/>
  <c r="J22" i="9"/>
  <c r="G22" i="9"/>
  <c r="M21" i="9"/>
  <c r="J21" i="9"/>
  <c r="F20" i="22"/>
  <c r="G21" i="9"/>
  <c r="M32" i="9"/>
  <c r="F31" i="22"/>
  <c r="J32" i="9"/>
  <c r="G32" i="9"/>
  <c r="M31" i="9"/>
  <c r="J31" i="9"/>
  <c r="G31" i="9"/>
  <c r="F30" i="22"/>
  <c r="M24" i="9"/>
  <c r="J24" i="9"/>
  <c r="G24" i="9"/>
  <c r="F23" i="22"/>
  <c r="F22" i="22"/>
  <c r="M23" i="9"/>
  <c r="J23" i="9"/>
  <c r="G23" i="9"/>
  <c r="M34" i="9"/>
  <c r="F33" i="22"/>
  <c r="J34" i="9"/>
  <c r="G34" i="9"/>
  <c r="M26" i="9"/>
  <c r="J26" i="9"/>
  <c r="G26" i="9"/>
  <c r="F25" i="22"/>
  <c r="H25" i="22" s="1"/>
  <c r="F24" i="22"/>
  <c r="M25" i="9"/>
  <c r="J25" i="9"/>
  <c r="G25" i="9"/>
  <c r="M18" i="9"/>
  <c r="J18" i="9"/>
  <c r="F17" i="22"/>
  <c r="G18" i="9"/>
  <c r="M36" i="9"/>
  <c r="F35" i="22"/>
  <c r="J36" i="9"/>
  <c r="G36" i="9"/>
  <c r="M28" i="9"/>
  <c r="J28" i="9"/>
  <c r="F27" i="22"/>
  <c r="H39" i="22" s="1"/>
  <c r="G28" i="9"/>
  <c r="F26" i="22"/>
  <c r="H38" i="22" s="1"/>
  <c r="M27" i="9"/>
  <c r="J27" i="9"/>
  <c r="G27" i="9"/>
  <c r="M20" i="9"/>
  <c r="F19" i="22"/>
  <c r="J20" i="9"/>
  <c r="G20" i="9"/>
  <c r="M19" i="9"/>
  <c r="J19" i="9"/>
  <c r="F18" i="22"/>
  <c r="G19" i="9"/>
  <c r="C27" i="23"/>
  <c r="E39" i="23" s="1"/>
  <c r="C27" i="24"/>
  <c r="E39" i="24" s="1"/>
  <c r="J84" i="8"/>
  <c r="K23" i="23"/>
  <c r="C25" i="23"/>
  <c r="C25" i="24"/>
  <c r="J57" i="8"/>
  <c r="S24" i="22"/>
  <c r="U24" i="22" s="1"/>
  <c r="X24" i="22" s="1"/>
  <c r="J93" i="7"/>
  <c r="J92" i="7"/>
  <c r="R67" i="7"/>
  <c r="R66" i="7"/>
  <c r="C34" i="24"/>
  <c r="J85" i="7"/>
  <c r="J83" i="7"/>
  <c r="J84" i="7"/>
  <c r="J90" i="7"/>
  <c r="J89" i="7"/>
  <c r="J88" i="7"/>
  <c r="J91" i="7"/>
  <c r="F20" i="10" l="1"/>
  <c r="R19" i="11" s="1"/>
  <c r="S19" i="11" s="1"/>
  <c r="D19" i="23"/>
  <c r="D6" i="23"/>
  <c r="E19" i="23"/>
  <c r="I102" i="8"/>
  <c r="X41" i="24"/>
  <c r="S40" i="36"/>
  <c r="T40" i="36" s="1"/>
  <c r="K41" i="11"/>
  <c r="U41" i="11"/>
  <c r="R26" i="11"/>
  <c r="J33" i="10"/>
  <c r="J21" i="10"/>
  <c r="R24" i="11"/>
  <c r="S24" i="11" s="1"/>
  <c r="S39" i="36"/>
  <c r="T39" i="36" s="1"/>
  <c r="M38" i="10"/>
  <c r="S26" i="36"/>
  <c r="T26" i="36" s="1"/>
  <c r="M29" i="10"/>
  <c r="M41" i="10"/>
  <c r="G41" i="10"/>
  <c r="J41" i="10"/>
  <c r="U40" i="37"/>
  <c r="V40" i="37" s="1"/>
  <c r="E17" i="23"/>
  <c r="I86" i="8"/>
  <c r="J86" i="8" s="1"/>
  <c r="J26" i="10"/>
  <c r="U39" i="37"/>
  <c r="V39" i="37" s="1"/>
  <c r="E28" i="23"/>
  <c r="D17" i="23"/>
  <c r="D20" i="24"/>
  <c r="E19" i="24"/>
  <c r="E20" i="24"/>
  <c r="H55" i="11"/>
  <c r="D30" i="23"/>
  <c r="I101" i="8"/>
  <c r="J102" i="8" s="1"/>
  <c r="I98" i="8"/>
  <c r="I100" i="8"/>
  <c r="I99" i="8"/>
  <c r="M31" i="10"/>
  <c r="K40" i="11"/>
  <c r="U40" i="11"/>
  <c r="W40" i="24"/>
  <c r="D6" i="24"/>
  <c r="G30" i="10"/>
  <c r="E23" i="24"/>
  <c r="D11" i="24"/>
  <c r="S17" i="36"/>
  <c r="T17" i="36" s="1"/>
  <c r="D12" i="23"/>
  <c r="J30" i="10"/>
  <c r="U32" i="37"/>
  <c r="V32" i="37" s="1"/>
  <c r="D21" i="23"/>
  <c r="R32" i="11"/>
  <c r="S32" i="11" s="1"/>
  <c r="D16" i="24"/>
  <c r="M33" i="10"/>
  <c r="D31" i="24"/>
  <c r="S27" i="36"/>
  <c r="T27" i="36" s="1"/>
  <c r="D23" i="24"/>
  <c r="G30" i="22"/>
  <c r="M26" i="10"/>
  <c r="G33" i="10"/>
  <c r="R27" i="11"/>
  <c r="R25" i="11"/>
  <c r="S25" i="11" s="1"/>
  <c r="D30" i="24"/>
  <c r="U25" i="37"/>
  <c r="V25" i="37" s="1"/>
  <c r="E31" i="24"/>
  <c r="D13" i="23"/>
  <c r="D21" i="24"/>
  <c r="G26" i="10"/>
  <c r="M21" i="10"/>
  <c r="R30" i="11"/>
  <c r="S30" i="11" s="1"/>
  <c r="E21" i="24"/>
  <c r="D13" i="24"/>
  <c r="I91" i="8"/>
  <c r="K30" i="23" s="1"/>
  <c r="U28" i="37"/>
  <c r="V28" i="37" s="1"/>
  <c r="E33" i="24"/>
  <c r="J28" i="10"/>
  <c r="M40" i="10"/>
  <c r="G40" i="10"/>
  <c r="J40" i="10"/>
  <c r="E38" i="23"/>
  <c r="D39" i="23"/>
  <c r="S33" i="11"/>
  <c r="E38" i="24"/>
  <c r="M28" i="10"/>
  <c r="P39" i="22"/>
  <c r="K40" i="22"/>
  <c r="K41" i="22" s="1"/>
  <c r="P41" i="22" s="1"/>
  <c r="I93" i="8"/>
  <c r="K32" i="23" s="1"/>
  <c r="I88" i="8"/>
  <c r="K27" i="23" s="1"/>
  <c r="G29" i="10"/>
  <c r="D12" i="24"/>
  <c r="S33" i="36"/>
  <c r="T33" i="36" s="1"/>
  <c r="D17" i="24"/>
  <c r="M34" i="10"/>
  <c r="D38" i="23"/>
  <c r="U18" i="37"/>
  <c r="V18" i="37" s="1"/>
  <c r="E32" i="23"/>
  <c r="E20" i="23"/>
  <c r="E30" i="23"/>
  <c r="D10" i="23"/>
  <c r="D11" i="23"/>
  <c r="D20" i="23"/>
  <c r="S20" i="36"/>
  <c r="T20" i="36" s="1"/>
  <c r="T32" i="36"/>
  <c r="R37" i="11"/>
  <c r="S37" i="11" s="1"/>
  <c r="U19" i="37"/>
  <c r="V19" i="37" s="1"/>
  <c r="S30" i="36"/>
  <c r="T30" i="36" s="1"/>
  <c r="S21" i="36"/>
  <c r="T21" i="36" s="1"/>
  <c r="T29" i="36"/>
  <c r="S19" i="36"/>
  <c r="T19" i="36" s="1"/>
  <c r="U17" i="37"/>
  <c r="U33" i="37"/>
  <c r="V33" i="37" s="1"/>
  <c r="U31" i="37"/>
  <c r="V31" i="37" s="1"/>
  <c r="U20" i="37"/>
  <c r="V20" i="37" s="1"/>
  <c r="S28" i="36"/>
  <c r="T28" i="36" s="1"/>
  <c r="V29" i="37"/>
  <c r="S37" i="36"/>
  <c r="T37" i="36" s="1"/>
  <c r="S31" i="36"/>
  <c r="T31" i="36" s="1"/>
  <c r="E24" i="24"/>
  <c r="I95" i="8"/>
  <c r="K34" i="23" s="1"/>
  <c r="S18" i="36"/>
  <c r="T18" i="36" s="1"/>
  <c r="V26" i="37"/>
  <c r="U21" i="37"/>
  <c r="V21" i="37" s="1"/>
  <c r="G5" i="11"/>
  <c r="J34" i="10"/>
  <c r="I96" i="8"/>
  <c r="K35" i="23" s="1"/>
  <c r="J38" i="11"/>
  <c r="W29" i="22"/>
  <c r="W36" i="22"/>
  <c r="I39" i="10"/>
  <c r="D39" i="10"/>
  <c r="L39" i="10"/>
  <c r="F39" i="10"/>
  <c r="J25" i="11"/>
  <c r="W25" i="24" s="1"/>
  <c r="X25" i="24" s="1"/>
  <c r="U37" i="11"/>
  <c r="G28" i="31"/>
  <c r="Q32" i="20"/>
  <c r="F32" i="20"/>
  <c r="Z34" i="11"/>
  <c r="Z35" i="11"/>
  <c r="T32" i="22"/>
  <c r="W32" i="22" s="1"/>
  <c r="T31" i="23"/>
  <c r="W31" i="23" s="1"/>
  <c r="J26" i="11"/>
  <c r="Z26" i="11"/>
  <c r="Z21" i="11"/>
  <c r="AA21" i="11"/>
  <c r="G21" i="11"/>
  <c r="H21" i="11" s="1"/>
  <c r="K21" i="11" s="1"/>
  <c r="T34" i="22"/>
  <c r="W34" i="22" s="1"/>
  <c r="W20" i="23"/>
  <c r="S6" i="23"/>
  <c r="X20" i="23" s="1"/>
  <c r="Z28" i="11"/>
  <c r="J28" i="11"/>
  <c r="F23" i="20"/>
  <c r="Q23" i="20"/>
  <c r="Q35" i="20"/>
  <c r="F35" i="20"/>
  <c r="J19" i="11"/>
  <c r="S20" i="23"/>
  <c r="T32" i="23"/>
  <c r="W32" i="23" s="1"/>
  <c r="W34" i="23"/>
  <c r="Z24" i="11"/>
  <c r="J24" i="11"/>
  <c r="S17" i="23"/>
  <c r="T29" i="23"/>
  <c r="Z29" i="11"/>
  <c r="O7" i="20"/>
  <c r="P19" i="20"/>
  <c r="L19" i="20"/>
  <c r="F21" i="21"/>
  <c r="Q33" i="21"/>
  <c r="Q21" i="21"/>
  <c r="Z18" i="11"/>
  <c r="AA18" i="11"/>
  <c r="P18" i="21"/>
  <c r="L18" i="21"/>
  <c r="Z20" i="11"/>
  <c r="AA20" i="11"/>
  <c r="J20" i="11"/>
  <c r="G20" i="11"/>
  <c r="H20" i="11" s="1"/>
  <c r="J27" i="11"/>
  <c r="G15" i="11"/>
  <c r="H15" i="11" s="1"/>
  <c r="S6" i="22"/>
  <c r="T18" i="22"/>
  <c r="P21" i="21"/>
  <c r="L21" i="21"/>
  <c r="O21" i="21"/>
  <c r="J30" i="11"/>
  <c r="Z30" i="11"/>
  <c r="O18" i="21"/>
  <c r="F30" i="21"/>
  <c r="Q18" i="21"/>
  <c r="Q30" i="21"/>
  <c r="F18" i="21"/>
  <c r="J23" i="11"/>
  <c r="Z23" i="11"/>
  <c r="F19" i="20"/>
  <c r="Q19" i="20"/>
  <c r="O23" i="20"/>
  <c r="P23" i="20"/>
  <c r="L23" i="20"/>
  <c r="F34" i="21"/>
  <c r="Q34" i="21"/>
  <c r="G6" i="11"/>
  <c r="H6" i="11" s="1"/>
  <c r="Z36" i="11"/>
  <c r="J36" i="11"/>
  <c r="S22" i="22"/>
  <c r="U22" i="22" s="1"/>
  <c r="X22" i="22" s="1"/>
  <c r="T22" i="22"/>
  <c r="W22" i="22" s="1"/>
  <c r="D37" i="24"/>
  <c r="D38" i="24"/>
  <c r="G38" i="10"/>
  <c r="D37" i="23"/>
  <c r="D35" i="23"/>
  <c r="D34" i="23"/>
  <c r="E33" i="23"/>
  <c r="L24" i="23"/>
  <c r="S24" i="23" s="1"/>
  <c r="U24" i="23" s="1"/>
  <c r="X24" i="23" s="1"/>
  <c r="M24" i="22"/>
  <c r="E18" i="23"/>
  <c r="I89" i="8"/>
  <c r="J85" i="8"/>
  <c r="I87" i="8"/>
  <c r="J87" i="8" s="1"/>
  <c r="I92" i="8"/>
  <c r="I90" i="8"/>
  <c r="D37" i="10"/>
  <c r="F37" i="10"/>
  <c r="L37" i="10"/>
  <c r="I37" i="10"/>
  <c r="J38" i="10"/>
  <c r="I94" i="8"/>
  <c r="D7" i="23"/>
  <c r="D36" i="23"/>
  <c r="D24" i="24"/>
  <c r="I97" i="8"/>
  <c r="J98" i="8" s="1"/>
  <c r="E36" i="24"/>
  <c r="N26" i="20"/>
  <c r="K26" i="20" s="1"/>
  <c r="I26" i="20"/>
  <c r="E23" i="23"/>
  <c r="E35" i="23"/>
  <c r="D23" i="23"/>
  <c r="S31" i="11"/>
  <c r="D24" i="23"/>
  <c r="E22" i="24"/>
  <c r="D22" i="24"/>
  <c r="G22" i="10"/>
  <c r="M22" i="10"/>
  <c r="J22" i="10"/>
  <c r="G34" i="10"/>
  <c r="D7" i="24"/>
  <c r="D8" i="24"/>
  <c r="F23" i="10"/>
  <c r="D23" i="10"/>
  <c r="L35" i="10"/>
  <c r="I23" i="10"/>
  <c r="I35" i="10"/>
  <c r="L23" i="10"/>
  <c r="F35" i="10"/>
  <c r="E35" i="24"/>
  <c r="M30" i="10"/>
  <c r="R24" i="9"/>
  <c r="H24" i="20"/>
  <c r="S26" i="11"/>
  <c r="P34" i="22"/>
  <c r="E34" i="22"/>
  <c r="D34" i="22"/>
  <c r="D35" i="22"/>
  <c r="D9" i="24"/>
  <c r="D10" i="24"/>
  <c r="D24" i="10"/>
  <c r="I36" i="10"/>
  <c r="I24" i="10"/>
  <c r="L24" i="10"/>
  <c r="F24" i="10"/>
  <c r="F36" i="10"/>
  <c r="L36" i="10"/>
  <c r="I25" i="20"/>
  <c r="N25" i="20"/>
  <c r="K25" i="20" s="1"/>
  <c r="J18" i="10"/>
  <c r="M18" i="10"/>
  <c r="F35" i="9"/>
  <c r="L35" i="9"/>
  <c r="I35" i="9"/>
  <c r="D35" i="9"/>
  <c r="D8" i="10"/>
  <c r="I20" i="10"/>
  <c r="D7" i="10"/>
  <c r="L19" i="10"/>
  <c r="I19" i="10"/>
  <c r="E21" i="23"/>
  <c r="G18" i="33"/>
  <c r="E18" i="33"/>
  <c r="G19" i="33"/>
  <c r="G34" i="31"/>
  <c r="E34" i="31"/>
  <c r="G35" i="31"/>
  <c r="G33" i="33"/>
  <c r="E33" i="33"/>
  <c r="E36" i="31"/>
  <c r="G36" i="31"/>
  <c r="G26" i="33"/>
  <c r="E26" i="33"/>
  <c r="G21" i="31"/>
  <c r="E21" i="31"/>
  <c r="G22" i="31"/>
  <c r="G23" i="33"/>
  <c r="E23" i="33"/>
  <c r="G37" i="33"/>
  <c r="E37" i="33"/>
  <c r="E20" i="31"/>
  <c r="G20" i="31"/>
  <c r="G31" i="31"/>
  <c r="E31" i="31"/>
  <c r="G25" i="31"/>
  <c r="E25" i="31"/>
  <c r="G18" i="31"/>
  <c r="E18" i="31"/>
  <c r="G19" i="31"/>
  <c r="E36" i="33"/>
  <c r="G36" i="33"/>
  <c r="E26" i="31"/>
  <c r="G26" i="31"/>
  <c r="E32" i="33"/>
  <c r="G32" i="33"/>
  <c r="G33" i="31"/>
  <c r="E33" i="31"/>
  <c r="G23" i="31"/>
  <c r="E23" i="31"/>
  <c r="G24" i="31"/>
  <c r="G29" i="33"/>
  <c r="G30" i="33"/>
  <c r="E29" i="33"/>
  <c r="G25" i="33"/>
  <c r="E25" i="33"/>
  <c r="G34" i="33"/>
  <c r="E34" i="33"/>
  <c r="G32" i="31"/>
  <c r="E32" i="31"/>
  <c r="G21" i="33"/>
  <c r="G22" i="33"/>
  <c r="E21" i="33"/>
  <c r="G37" i="31"/>
  <c r="E37" i="31"/>
  <c r="E20" i="33"/>
  <c r="G20" i="33"/>
  <c r="G31" i="33"/>
  <c r="E31" i="33"/>
  <c r="G29" i="31"/>
  <c r="E29" i="31"/>
  <c r="G25" i="22"/>
  <c r="G23" i="22"/>
  <c r="H23" i="22"/>
  <c r="I38" i="22" s="1"/>
  <c r="H37" i="22"/>
  <c r="G37" i="22"/>
  <c r="H19" i="22"/>
  <c r="G19" i="22"/>
  <c r="H33" i="22"/>
  <c r="G33" i="22"/>
  <c r="H31" i="22"/>
  <c r="G31" i="22"/>
  <c r="H21" i="22"/>
  <c r="G21" i="22"/>
  <c r="H30" i="22"/>
  <c r="G18" i="22"/>
  <c r="H18" i="22"/>
  <c r="H27" i="22"/>
  <c r="G27" i="22"/>
  <c r="H17" i="22"/>
  <c r="G17" i="22"/>
  <c r="G20" i="22"/>
  <c r="H20" i="22"/>
  <c r="G28" i="22"/>
  <c r="H28" i="22"/>
  <c r="H29" i="22"/>
  <c r="G29" i="22"/>
  <c r="H32" i="22"/>
  <c r="G32" i="22"/>
  <c r="H35" i="22"/>
  <c r="G26" i="22"/>
  <c r="H26" i="22"/>
  <c r="H36" i="22"/>
  <c r="H24" i="22"/>
  <c r="N24" i="22" s="1"/>
  <c r="G24" i="22"/>
  <c r="H22" i="22"/>
  <c r="G22" i="22"/>
  <c r="G36" i="22"/>
  <c r="L23" i="23"/>
  <c r="M23" i="22"/>
  <c r="D25" i="24"/>
  <c r="D26" i="24"/>
  <c r="E25" i="24"/>
  <c r="E37" i="24"/>
  <c r="D27" i="24"/>
  <c r="D28" i="24"/>
  <c r="E27" i="24"/>
  <c r="E25" i="23"/>
  <c r="D26" i="23"/>
  <c r="E37" i="23"/>
  <c r="D25" i="23"/>
  <c r="K25" i="23"/>
  <c r="D27" i="23"/>
  <c r="E27" i="23"/>
  <c r="D28" i="23"/>
  <c r="D34" i="24"/>
  <c r="D35" i="24"/>
  <c r="E34" i="24"/>
  <c r="I41" i="22" l="1"/>
  <c r="T43" i="22"/>
  <c r="P41" i="11"/>
  <c r="R51" i="11"/>
  <c r="I29" i="22"/>
  <c r="U83" i="37"/>
  <c r="J99" i="8"/>
  <c r="U84" i="37"/>
  <c r="I40" i="22"/>
  <c r="P40" i="22"/>
  <c r="J101" i="8"/>
  <c r="J91" i="8"/>
  <c r="R52" i="11"/>
  <c r="J100" i="8"/>
  <c r="U55" i="11"/>
  <c r="J55" i="11"/>
  <c r="X40" i="24"/>
  <c r="F47" i="11"/>
  <c r="P40" i="11"/>
  <c r="S52" i="11"/>
  <c r="K26" i="23"/>
  <c r="V83" i="37"/>
  <c r="S83" i="36"/>
  <c r="S27" i="11"/>
  <c r="S51" i="11" s="1"/>
  <c r="I36" i="22"/>
  <c r="I33" i="22"/>
  <c r="I37" i="22"/>
  <c r="J92" i="8"/>
  <c r="I35" i="22"/>
  <c r="V84" i="37"/>
  <c r="I39" i="22"/>
  <c r="J95" i="8"/>
  <c r="J88" i="8"/>
  <c r="F44" i="11"/>
  <c r="U38" i="11"/>
  <c r="J97" i="8"/>
  <c r="K33" i="23"/>
  <c r="J94" i="8"/>
  <c r="R38" i="11"/>
  <c r="R55" i="11" s="1"/>
  <c r="U38" i="37"/>
  <c r="S38" i="36"/>
  <c r="T83" i="36"/>
  <c r="T84" i="36"/>
  <c r="R23" i="11"/>
  <c r="S23" i="11" s="1"/>
  <c r="U23" i="37"/>
  <c r="V23" i="37" s="1"/>
  <c r="S23" i="36"/>
  <c r="T23" i="36" s="1"/>
  <c r="J96" i="8"/>
  <c r="R35" i="11"/>
  <c r="S35" i="11" s="1"/>
  <c r="U35" i="37"/>
  <c r="S35" i="36"/>
  <c r="R22" i="11"/>
  <c r="S22" i="11" s="1"/>
  <c r="U22" i="37"/>
  <c r="V22" i="37" s="1"/>
  <c r="S22" i="36"/>
  <c r="T22" i="36" s="1"/>
  <c r="S84" i="36"/>
  <c r="R34" i="11"/>
  <c r="R53" i="11" s="1"/>
  <c r="U34" i="37"/>
  <c r="V34" i="37" s="1"/>
  <c r="V85" i="37" s="1"/>
  <c r="S34" i="36"/>
  <c r="R36" i="11"/>
  <c r="S36" i="11" s="1"/>
  <c r="U36" i="37"/>
  <c r="V36" i="37" s="1"/>
  <c r="S36" i="36"/>
  <c r="T36" i="36" s="1"/>
  <c r="V17" i="37"/>
  <c r="W38" i="24"/>
  <c r="X38" i="24" s="1"/>
  <c r="U25" i="11"/>
  <c r="F43" i="11"/>
  <c r="H5" i="11"/>
  <c r="G43" i="11"/>
  <c r="J29" i="11"/>
  <c r="K36" i="23"/>
  <c r="G39" i="10"/>
  <c r="F38" i="23"/>
  <c r="G39" i="23" s="1"/>
  <c r="M39" i="10"/>
  <c r="J39" i="10"/>
  <c r="P21" i="11"/>
  <c r="V21" i="11"/>
  <c r="W21" i="11" s="1"/>
  <c r="AB21" i="11"/>
  <c r="J35" i="11"/>
  <c r="J51" i="11"/>
  <c r="Q32" i="21"/>
  <c r="F32" i="21"/>
  <c r="F33" i="20"/>
  <c r="Q33" i="20"/>
  <c r="J18" i="11"/>
  <c r="U18" i="11" s="1"/>
  <c r="AB18" i="11"/>
  <c r="U26" i="11"/>
  <c r="W26" i="24"/>
  <c r="X26" i="24" s="1"/>
  <c r="W27" i="24"/>
  <c r="X27" i="24" s="1"/>
  <c r="U27" i="11"/>
  <c r="U51" i="11"/>
  <c r="U19" i="11"/>
  <c r="K19" i="11"/>
  <c r="U23" i="11"/>
  <c r="W23" i="24"/>
  <c r="X23" i="24" s="1"/>
  <c r="W24" i="24"/>
  <c r="X24" i="24" s="1"/>
  <c r="U24" i="11"/>
  <c r="U28" i="11"/>
  <c r="W28" i="24"/>
  <c r="X28" i="24" s="1"/>
  <c r="Z17" i="11"/>
  <c r="G17" i="11"/>
  <c r="AA17" i="11"/>
  <c r="J17" i="11"/>
  <c r="U20" i="11"/>
  <c r="K20" i="11"/>
  <c r="U36" i="11"/>
  <c r="W36" i="24"/>
  <c r="X36" i="24" s="1"/>
  <c r="J22" i="11"/>
  <c r="Z22" i="11"/>
  <c r="AA22" i="11"/>
  <c r="G22" i="11"/>
  <c r="H22" i="11" s="1"/>
  <c r="J34" i="11"/>
  <c r="Z33" i="11"/>
  <c r="J33" i="11"/>
  <c r="U18" i="22"/>
  <c r="X20" i="22"/>
  <c r="U30" i="11"/>
  <c r="W30" i="24"/>
  <c r="X30" i="24" s="1"/>
  <c r="AB20" i="11"/>
  <c r="W29" i="23"/>
  <c r="T42" i="23"/>
  <c r="K31" i="23"/>
  <c r="J93" i="8"/>
  <c r="J90" i="8"/>
  <c r="K28" i="23"/>
  <c r="K29" i="23"/>
  <c r="P25" i="10"/>
  <c r="Q25" i="10" s="1"/>
  <c r="R25" i="10" s="1"/>
  <c r="J89" i="8"/>
  <c r="G37" i="10"/>
  <c r="J37" i="10"/>
  <c r="M37" i="10"/>
  <c r="S23" i="23"/>
  <c r="U23" i="23" s="1"/>
  <c r="X23" i="23" s="1"/>
  <c r="P24" i="10"/>
  <c r="Q24" i="10" s="1"/>
  <c r="I32" i="22"/>
  <c r="J35" i="9"/>
  <c r="F34" i="22"/>
  <c r="M35" i="9"/>
  <c r="G35" i="9"/>
  <c r="N24" i="20"/>
  <c r="K24" i="20" s="1"/>
  <c r="I24" i="20"/>
  <c r="M19" i="10"/>
  <c r="J19" i="10"/>
  <c r="G19" i="10"/>
  <c r="J23" i="10"/>
  <c r="G35" i="10"/>
  <c r="G23" i="10"/>
  <c r="M23" i="10"/>
  <c r="M35" i="10"/>
  <c r="J35" i="10"/>
  <c r="L25" i="20"/>
  <c r="P25" i="20"/>
  <c r="O25" i="20"/>
  <c r="M24" i="10"/>
  <c r="J24" i="10"/>
  <c r="G24" i="10"/>
  <c r="M36" i="10"/>
  <c r="G36" i="10"/>
  <c r="J36" i="10"/>
  <c r="I28" i="22"/>
  <c r="I30" i="22"/>
  <c r="I31" i="22"/>
  <c r="G20" i="10"/>
  <c r="J20" i="10"/>
  <c r="M20" i="10"/>
  <c r="L26" i="20"/>
  <c r="P26" i="20"/>
  <c r="O26" i="20"/>
  <c r="I23" i="22"/>
  <c r="N23" i="22"/>
  <c r="I27" i="22"/>
  <c r="J27" i="22" s="1"/>
  <c r="L27" i="22" s="1"/>
  <c r="I22" i="22"/>
  <c r="N22" i="22"/>
  <c r="I26" i="22"/>
  <c r="J26" i="22" s="1"/>
  <c r="L26" i="22" s="1"/>
  <c r="P27" i="9" s="1"/>
  <c r="Q27" i="9" s="1"/>
  <c r="N19" i="22"/>
  <c r="I19" i="22"/>
  <c r="I17" i="22"/>
  <c r="N17" i="22"/>
  <c r="I24" i="22"/>
  <c r="N20" i="22"/>
  <c r="I20" i="22"/>
  <c r="N18" i="22"/>
  <c r="I18" i="22"/>
  <c r="N21" i="22"/>
  <c r="I21" i="22"/>
  <c r="I25" i="22"/>
  <c r="N25" i="22"/>
  <c r="L25" i="23"/>
  <c r="M25" i="22"/>
  <c r="J41" i="22" l="1"/>
  <c r="S38" i="11"/>
  <c r="S55" i="11" s="1"/>
  <c r="S34" i="11"/>
  <c r="S53" i="11" s="1"/>
  <c r="T74" i="36"/>
  <c r="J54" i="11"/>
  <c r="S54" i="11"/>
  <c r="U44" i="11"/>
  <c r="F48" i="11"/>
  <c r="F49" i="11" s="1"/>
  <c r="H25" i="21"/>
  <c r="I25" i="21" s="1"/>
  <c r="R54" i="11"/>
  <c r="J37" i="22"/>
  <c r="J38" i="22"/>
  <c r="J39" i="22"/>
  <c r="L39" i="22" s="1"/>
  <c r="W29" i="24"/>
  <c r="X29" i="24" s="1"/>
  <c r="F45" i="11"/>
  <c r="U54" i="11"/>
  <c r="K37" i="23"/>
  <c r="K38" i="23" s="1"/>
  <c r="S87" i="36"/>
  <c r="T38" i="36"/>
  <c r="T87" i="36" s="1"/>
  <c r="S44" i="11"/>
  <c r="V38" i="37"/>
  <c r="V87" i="37" s="1"/>
  <c r="U87" i="37"/>
  <c r="J40" i="22"/>
  <c r="J36" i="22"/>
  <c r="C23" i="37"/>
  <c r="C23" i="36"/>
  <c r="C24" i="11"/>
  <c r="N24" i="11" s="1"/>
  <c r="C24" i="37"/>
  <c r="C24" i="36"/>
  <c r="V74" i="37"/>
  <c r="S74" i="36"/>
  <c r="S86" i="36"/>
  <c r="T35" i="36"/>
  <c r="T86" i="36" s="1"/>
  <c r="U85" i="37"/>
  <c r="T34" i="36"/>
  <c r="T85" i="36" s="1"/>
  <c r="S85" i="36"/>
  <c r="R44" i="11"/>
  <c r="U74" i="37"/>
  <c r="U86" i="37"/>
  <c r="V35" i="37"/>
  <c r="V86" i="37" s="1"/>
  <c r="U29" i="11"/>
  <c r="H17" i="11"/>
  <c r="K17" i="11" s="1"/>
  <c r="W35" i="24"/>
  <c r="X35" i="24" s="1"/>
  <c r="K18" i="11"/>
  <c r="V18" i="11" s="1"/>
  <c r="W18" i="11" s="1"/>
  <c r="U35" i="11"/>
  <c r="J44" i="11"/>
  <c r="Z31" i="11"/>
  <c r="J31" i="11"/>
  <c r="U52" i="11" s="1"/>
  <c r="Z32" i="11"/>
  <c r="J32" i="11"/>
  <c r="AB22" i="11"/>
  <c r="V20" i="11"/>
  <c r="W20" i="11" s="1"/>
  <c r="P20" i="11"/>
  <c r="W33" i="24"/>
  <c r="X33" i="24" s="1"/>
  <c r="U33" i="11"/>
  <c r="W34" i="24"/>
  <c r="X34" i="24" s="1"/>
  <c r="U34" i="11"/>
  <c r="U22" i="11"/>
  <c r="K22" i="11"/>
  <c r="U17" i="11"/>
  <c r="P19" i="11"/>
  <c r="V19" i="11"/>
  <c r="W19" i="11" s="1"/>
  <c r="AB17" i="11"/>
  <c r="P24" i="20"/>
  <c r="O24" i="20"/>
  <c r="L24" i="20"/>
  <c r="S25" i="23"/>
  <c r="U25" i="23" s="1"/>
  <c r="X25" i="23" s="1"/>
  <c r="P26" i="10"/>
  <c r="Q26" i="10" s="1"/>
  <c r="R27" i="9"/>
  <c r="H27" i="20"/>
  <c r="J34" i="22"/>
  <c r="J32" i="22"/>
  <c r="J33" i="22"/>
  <c r="N33" i="22" s="1"/>
  <c r="J28" i="22"/>
  <c r="L28" i="22" s="1"/>
  <c r="J35" i="22"/>
  <c r="J30" i="22"/>
  <c r="J29" i="22"/>
  <c r="J31" i="22"/>
  <c r="S26" i="22"/>
  <c r="M26" i="22"/>
  <c r="G35" i="22"/>
  <c r="G34" i="22"/>
  <c r="H34" i="22"/>
  <c r="H24" i="21"/>
  <c r="R24" i="10"/>
  <c r="C23" i="11"/>
  <c r="N26" i="22"/>
  <c r="N27" i="22"/>
  <c r="P28" i="9"/>
  <c r="Q28" i="9" s="1"/>
  <c r="S27" i="22"/>
  <c r="U27" i="22" s="1"/>
  <c r="X27" i="22" s="1"/>
  <c r="M27" i="22"/>
  <c r="F37" i="23"/>
  <c r="G38" i="23" s="1"/>
  <c r="N41" i="22" l="1"/>
  <c r="N25" i="21"/>
  <c r="K25" i="21" s="1"/>
  <c r="L25" i="21" s="1"/>
  <c r="N40" i="22"/>
  <c r="L40" i="22"/>
  <c r="K39" i="23"/>
  <c r="L35" i="22"/>
  <c r="N35" i="22"/>
  <c r="L34" i="22"/>
  <c r="M38" i="22" s="1"/>
  <c r="L36" i="22"/>
  <c r="N36" i="22"/>
  <c r="L38" i="22"/>
  <c r="N38" i="22"/>
  <c r="L37" i="22"/>
  <c r="N37" i="22"/>
  <c r="N34" i="22"/>
  <c r="I34" i="22"/>
  <c r="N39" i="22"/>
  <c r="J53" i="11"/>
  <c r="U53" i="11"/>
  <c r="M37" i="22"/>
  <c r="J52" i="11"/>
  <c r="D24" i="11"/>
  <c r="G24" i="11" s="1"/>
  <c r="H24" i="11" s="1"/>
  <c r="K24" i="11" s="1"/>
  <c r="V24" i="11" s="1"/>
  <c r="W24" i="11" s="1"/>
  <c r="AA24" i="11"/>
  <c r="AB24" i="11" s="1"/>
  <c r="D24" i="36"/>
  <c r="G24" i="36" s="1"/>
  <c r="H24" i="36" s="1"/>
  <c r="AB24" i="36"/>
  <c r="AC24" i="36" s="1"/>
  <c r="O24" i="36"/>
  <c r="D23" i="37"/>
  <c r="AD23" i="37"/>
  <c r="AE23" i="37" s="1"/>
  <c r="Q23" i="37"/>
  <c r="AD24" i="37"/>
  <c r="AE24" i="37" s="1"/>
  <c r="Q24" i="37"/>
  <c r="D24" i="37"/>
  <c r="S37" i="22"/>
  <c r="C25" i="36"/>
  <c r="C25" i="37"/>
  <c r="D23" i="36"/>
  <c r="G23" i="36" s="1"/>
  <c r="AB23" i="36"/>
  <c r="AC23" i="36" s="1"/>
  <c r="O23" i="36"/>
  <c r="P18" i="11"/>
  <c r="U32" i="11"/>
  <c r="W32" i="24"/>
  <c r="X32" i="24" s="1"/>
  <c r="U31" i="11"/>
  <c r="W31" i="24"/>
  <c r="X31" i="24" s="1"/>
  <c r="P22" i="11"/>
  <c r="V22" i="11"/>
  <c r="W22" i="11" s="1"/>
  <c r="V17" i="11"/>
  <c r="W17" i="11" s="1"/>
  <c r="P17" i="11"/>
  <c r="U26" i="22"/>
  <c r="X26" i="22" s="1"/>
  <c r="L29" i="22"/>
  <c r="M29" i="22" s="1"/>
  <c r="N29" i="22"/>
  <c r="M28" i="22"/>
  <c r="N28" i="22"/>
  <c r="I27" i="20"/>
  <c r="N27" i="20"/>
  <c r="K27" i="20" s="1"/>
  <c r="AA23" i="11"/>
  <c r="AB23" i="11" s="1"/>
  <c r="D23" i="11"/>
  <c r="G23" i="11" s="1"/>
  <c r="N23" i="11"/>
  <c r="L30" i="22"/>
  <c r="M30" i="22" s="1"/>
  <c r="N30" i="22"/>
  <c r="L33" i="22"/>
  <c r="M33" i="22" s="1"/>
  <c r="R28" i="9"/>
  <c r="H28" i="20"/>
  <c r="L32" i="22"/>
  <c r="M32" i="22" s="1"/>
  <c r="N32" i="22"/>
  <c r="N24" i="21"/>
  <c r="K24" i="21" s="1"/>
  <c r="I24" i="21"/>
  <c r="L31" i="22"/>
  <c r="M31" i="22" s="1"/>
  <c r="N31" i="22"/>
  <c r="R26" i="10"/>
  <c r="H26" i="21"/>
  <c r="C25" i="11"/>
  <c r="L41" i="22" l="1"/>
  <c r="O25" i="21"/>
  <c r="P25" i="21"/>
  <c r="S40" i="22"/>
  <c r="P41" i="9"/>
  <c r="Q41" i="9" s="1"/>
  <c r="M39" i="22"/>
  <c r="K40" i="23"/>
  <c r="K41" i="23" s="1"/>
  <c r="M34" i="22"/>
  <c r="M35" i="22"/>
  <c r="M36" i="22"/>
  <c r="S34" i="22"/>
  <c r="U34" i="22" s="1"/>
  <c r="X34" i="22" s="1"/>
  <c r="P35" i="9"/>
  <c r="Q35" i="9" s="1"/>
  <c r="S39" i="22"/>
  <c r="U39" i="22" s="1"/>
  <c r="X39" i="22" s="1"/>
  <c r="P40" i="9"/>
  <c r="Q40" i="9" s="1"/>
  <c r="F38" i="24"/>
  <c r="O38" i="24" s="1"/>
  <c r="P24" i="11"/>
  <c r="O25" i="36"/>
  <c r="D25" i="36"/>
  <c r="G25" i="36" s="1"/>
  <c r="H25" i="36" s="1"/>
  <c r="AB25" i="36"/>
  <c r="AC25" i="36" s="1"/>
  <c r="H23" i="36"/>
  <c r="I24" i="36"/>
  <c r="L24" i="36"/>
  <c r="P39" i="9"/>
  <c r="Q39" i="9" s="1"/>
  <c r="S38" i="22"/>
  <c r="U38" i="22" s="1"/>
  <c r="X38" i="22" s="1"/>
  <c r="Q25" i="37"/>
  <c r="AD25" i="37"/>
  <c r="AE25" i="37" s="1"/>
  <c r="D25" i="37"/>
  <c r="H23" i="11"/>
  <c r="K23" i="11" s="1"/>
  <c r="L24" i="21"/>
  <c r="P24" i="21"/>
  <c r="O24" i="21"/>
  <c r="P33" i="9"/>
  <c r="Q33" i="9" s="1"/>
  <c r="S32" i="22"/>
  <c r="U32" i="22" s="1"/>
  <c r="X32" i="22" s="1"/>
  <c r="P30" i="9"/>
  <c r="Q30" i="9" s="1"/>
  <c r="S29" i="22"/>
  <c r="AA25" i="11"/>
  <c r="AB25" i="11" s="1"/>
  <c r="N25" i="11"/>
  <c r="D25" i="11"/>
  <c r="G25" i="11" s="1"/>
  <c r="H25" i="11" s="1"/>
  <c r="K25" i="11" s="1"/>
  <c r="P36" i="9"/>
  <c r="Q36" i="9" s="1"/>
  <c r="S35" i="22"/>
  <c r="U35" i="22" s="1"/>
  <c r="X35" i="22" s="1"/>
  <c r="U37" i="22"/>
  <c r="X37" i="22" s="1"/>
  <c r="P38" i="9"/>
  <c r="Q38" i="9" s="1"/>
  <c r="N26" i="21"/>
  <c r="K26" i="21" s="1"/>
  <c r="I26" i="21"/>
  <c r="P32" i="9"/>
  <c r="Q32" i="9" s="1"/>
  <c r="S31" i="22"/>
  <c r="U31" i="22" s="1"/>
  <c r="X31" i="22" s="1"/>
  <c r="P29" i="9"/>
  <c r="Q29" i="9" s="1"/>
  <c r="S28" i="22"/>
  <c r="N28" i="20"/>
  <c r="K28" i="20" s="1"/>
  <c r="I28" i="20"/>
  <c r="P34" i="9"/>
  <c r="Q34" i="9" s="1"/>
  <c r="S33" i="22"/>
  <c r="U33" i="22" s="1"/>
  <c r="X33" i="22" s="1"/>
  <c r="P31" i="9"/>
  <c r="Q31" i="9" s="1"/>
  <c r="S30" i="22"/>
  <c r="U30" i="22" s="1"/>
  <c r="X30" i="22" s="1"/>
  <c r="P27" i="20"/>
  <c r="O27" i="20"/>
  <c r="L27" i="20"/>
  <c r="P37" i="9"/>
  <c r="Q37" i="9" s="1"/>
  <c r="S36" i="22"/>
  <c r="U36" i="22" s="1"/>
  <c r="X36" i="22" s="1"/>
  <c r="F36" i="24"/>
  <c r="P42" i="9" l="1"/>
  <c r="Q42" i="9" s="1"/>
  <c r="H42" i="20" s="1"/>
  <c r="N42" i="20" s="1"/>
  <c r="K42" i="20" s="1"/>
  <c r="O42" i="20" s="1"/>
  <c r="S41" i="22"/>
  <c r="U41" i="22" s="1"/>
  <c r="X41" i="22" s="1"/>
  <c r="R42" i="9"/>
  <c r="U29" i="22"/>
  <c r="X29" i="22" s="1"/>
  <c r="F41" i="24"/>
  <c r="M41" i="22"/>
  <c r="H41" i="20"/>
  <c r="R41" i="9"/>
  <c r="F40" i="24"/>
  <c r="M40" i="22"/>
  <c r="U28" i="22"/>
  <c r="X28" i="22" s="1"/>
  <c r="U40" i="22"/>
  <c r="X40" i="22" s="1"/>
  <c r="H40" i="20"/>
  <c r="N40" i="20" s="1"/>
  <c r="R40" i="9"/>
  <c r="R35" i="9"/>
  <c r="H35" i="20"/>
  <c r="F39" i="24"/>
  <c r="R39" i="9"/>
  <c r="H39" i="20"/>
  <c r="Q24" i="36"/>
  <c r="W24" i="36"/>
  <c r="X24" i="36" s="1"/>
  <c r="L25" i="36"/>
  <c r="I25" i="36"/>
  <c r="L23" i="36"/>
  <c r="I23" i="36"/>
  <c r="V23" i="11"/>
  <c r="W23" i="11" s="1"/>
  <c r="P23" i="11"/>
  <c r="R38" i="9"/>
  <c r="H38" i="20"/>
  <c r="I38" i="20" s="1"/>
  <c r="R34" i="9"/>
  <c r="H34" i="20"/>
  <c r="R32" i="9"/>
  <c r="H32" i="20"/>
  <c r="N32" i="20" s="1"/>
  <c r="V25" i="11"/>
  <c r="W25" i="11" s="1"/>
  <c r="P25" i="11"/>
  <c r="R31" i="9"/>
  <c r="H31" i="20"/>
  <c r="R29" i="9"/>
  <c r="H29" i="20"/>
  <c r="R30" i="9"/>
  <c r="H30" i="20"/>
  <c r="I42" i="20" s="1"/>
  <c r="R33" i="9"/>
  <c r="H33" i="20"/>
  <c r="N33" i="20" s="1"/>
  <c r="K33" i="20" s="1"/>
  <c r="R37" i="9"/>
  <c r="H37" i="20"/>
  <c r="R36" i="9"/>
  <c r="H36" i="20"/>
  <c r="O28" i="20"/>
  <c r="L28" i="20"/>
  <c r="P28" i="20"/>
  <c r="P26" i="21"/>
  <c r="O26" i="21"/>
  <c r="L26" i="21"/>
  <c r="F37" i="24"/>
  <c r="O37" i="24" s="1"/>
  <c r="O36" i="24"/>
  <c r="F36" i="23"/>
  <c r="O41" i="24" l="1"/>
  <c r="N41" i="20"/>
  <c r="K41" i="20" s="1"/>
  <c r="O41" i="20" s="1"/>
  <c r="I41" i="20"/>
  <c r="U43" i="22"/>
  <c r="O40" i="24"/>
  <c r="I35" i="20"/>
  <c r="N35" i="20"/>
  <c r="K35" i="20" s="1"/>
  <c r="K40" i="20"/>
  <c r="I40" i="20"/>
  <c r="O39" i="24"/>
  <c r="Q23" i="36"/>
  <c r="W23" i="36"/>
  <c r="X23" i="36" s="1"/>
  <c r="N39" i="20"/>
  <c r="K39" i="20" s="1"/>
  <c r="I39" i="20"/>
  <c r="Q25" i="36"/>
  <c r="W25" i="36"/>
  <c r="X25" i="36" s="1"/>
  <c r="I31" i="20"/>
  <c r="N31" i="20"/>
  <c r="K31" i="20" s="1"/>
  <c r="N38" i="20"/>
  <c r="K38" i="20" s="1"/>
  <c r="P38" i="20" s="1"/>
  <c r="N36" i="20"/>
  <c r="K36" i="20" s="1"/>
  <c r="I36" i="20"/>
  <c r="I37" i="20"/>
  <c r="N37" i="20"/>
  <c r="K37" i="20" s="1"/>
  <c r="P37" i="20" s="1"/>
  <c r="N34" i="20"/>
  <c r="K34" i="20" s="1"/>
  <c r="P34" i="20" s="1"/>
  <c r="I34" i="20"/>
  <c r="I33" i="20"/>
  <c r="N30" i="20"/>
  <c r="K30" i="20" s="1"/>
  <c r="I30" i="20"/>
  <c r="I29" i="20"/>
  <c r="N29" i="20"/>
  <c r="K29" i="20" s="1"/>
  <c r="K32" i="20"/>
  <c r="I32" i="20"/>
  <c r="G37" i="23"/>
  <c r="L40" i="20" l="1"/>
  <c r="L42" i="20"/>
  <c r="P42" i="20"/>
  <c r="P41" i="20"/>
  <c r="L41" i="20"/>
  <c r="O40" i="20"/>
  <c r="P40" i="20"/>
  <c r="P35" i="20"/>
  <c r="L35" i="20"/>
  <c r="O35" i="20"/>
  <c r="O39" i="20"/>
  <c r="P39" i="20"/>
  <c r="L39" i="20"/>
  <c r="L33" i="20"/>
  <c r="P33" i="20"/>
  <c r="O33" i="20"/>
  <c r="O38" i="20"/>
  <c r="L38" i="20"/>
  <c r="P31" i="20"/>
  <c r="O31" i="20"/>
  <c r="L31" i="20"/>
  <c r="P29" i="20"/>
  <c r="O29" i="20"/>
  <c r="L29" i="20"/>
  <c r="L37" i="20"/>
  <c r="O37" i="20"/>
  <c r="L32" i="20"/>
  <c r="P32" i="20"/>
  <c r="O32" i="20"/>
  <c r="L30" i="20"/>
  <c r="P30" i="20"/>
  <c r="O30" i="20"/>
  <c r="L34" i="20"/>
  <c r="O34" i="20"/>
  <c r="P36" i="20"/>
  <c r="O36" i="20"/>
  <c r="L36" i="20"/>
  <c r="S68" i="7"/>
  <c r="F35" i="24"/>
  <c r="S64" i="7" l="1"/>
  <c r="F31" i="24"/>
  <c r="O35" i="24"/>
  <c r="S63" i="7"/>
  <c r="F30" i="24"/>
  <c r="F35" i="23"/>
  <c r="G36" i="23" l="1"/>
  <c r="O30" i="24"/>
  <c r="O31" i="24"/>
  <c r="T64" i="7"/>
  <c r="U64" i="7" s="1"/>
  <c r="S67" i="7" l="1"/>
  <c r="F34" i="24"/>
  <c r="F34" i="23"/>
  <c r="G35" i="23" l="1"/>
  <c r="O34" i="24"/>
  <c r="T68" i="7"/>
  <c r="U68" i="7" s="1"/>
  <c r="S66" i="7" l="1"/>
  <c r="F33" i="24"/>
  <c r="O33" i="24" l="1"/>
  <c r="T67" i="7"/>
  <c r="U67" i="7" s="1"/>
  <c r="F33" i="23"/>
  <c r="G33" i="23" l="1"/>
  <c r="G34" i="23"/>
  <c r="S65" i="7" l="1"/>
  <c r="F32" i="24"/>
  <c r="O32" i="24" l="1"/>
  <c r="T65" i="7"/>
  <c r="U65" i="7" s="1"/>
  <c r="T66" i="7"/>
  <c r="U66" i="7" s="1"/>
  <c r="F31" i="23" l="1"/>
  <c r="G32" i="23" l="1"/>
  <c r="H62" i="5" l="1"/>
  <c r="S57" i="7" l="1"/>
  <c r="F24" i="24"/>
  <c r="S56" i="7"/>
  <c r="T56" i="7" s="1"/>
  <c r="U56" i="7" s="1"/>
  <c r="F23" i="24"/>
  <c r="F30" i="23"/>
  <c r="G31" i="23" l="1"/>
  <c r="S59" i="7"/>
  <c r="F26" i="24"/>
  <c r="O23" i="24"/>
  <c r="Q23" i="24" s="1"/>
  <c r="H23" i="24"/>
  <c r="K23" i="24" s="1"/>
  <c r="S58" i="7"/>
  <c r="T58" i="7" s="1"/>
  <c r="U58" i="7" s="1"/>
  <c r="F25" i="24"/>
  <c r="O24" i="24"/>
  <c r="Q24" i="24" s="1"/>
  <c r="H24" i="24"/>
  <c r="K24" i="24" s="1"/>
  <c r="T57" i="7"/>
  <c r="U57" i="7" s="1"/>
  <c r="J60" i="5"/>
  <c r="H61" i="5"/>
  <c r="S62" i="7" l="1"/>
  <c r="F29" i="24"/>
  <c r="Y24" i="24"/>
  <c r="T24" i="24"/>
  <c r="R24" i="24"/>
  <c r="T23" i="24"/>
  <c r="Y23" i="24"/>
  <c r="R23" i="24"/>
  <c r="S60" i="7"/>
  <c r="T60" i="7" s="1"/>
  <c r="U60" i="7" s="1"/>
  <c r="F27" i="24"/>
  <c r="O25" i="24"/>
  <c r="Q25" i="24" s="1"/>
  <c r="H25" i="24"/>
  <c r="K25" i="24" s="1"/>
  <c r="O26" i="24"/>
  <c r="S61" i="7"/>
  <c r="F28" i="24"/>
  <c r="T59" i="7"/>
  <c r="U59" i="7" s="1"/>
  <c r="F29" i="23"/>
  <c r="H41" i="23" s="1"/>
  <c r="G30" i="23" l="1"/>
  <c r="T61" i="7"/>
  <c r="U61" i="7" s="1"/>
  <c r="O28" i="24"/>
  <c r="R25" i="24"/>
  <c r="Y25" i="24"/>
  <c r="T25" i="24"/>
  <c r="O27" i="24"/>
  <c r="O29" i="24"/>
  <c r="T62" i="7"/>
  <c r="U62" i="7" s="1"/>
  <c r="T63" i="7"/>
  <c r="U63" i="7" s="1"/>
  <c r="H60" i="5" l="1"/>
  <c r="F28" i="23" l="1"/>
  <c r="H40" i="23" s="1"/>
  <c r="G29" i="23" l="1"/>
  <c r="H59" i="5"/>
  <c r="F27" i="23" l="1"/>
  <c r="H39" i="23" s="1"/>
  <c r="G28" i="23" l="1"/>
  <c r="H58" i="5" l="1"/>
  <c r="F26" i="23" l="1"/>
  <c r="H38" i="23" s="1"/>
  <c r="G27" i="23" l="1"/>
  <c r="K60" i="5" l="1"/>
  <c r="J23" i="31" l="1"/>
  <c r="K23" i="31" s="1"/>
  <c r="J23" i="33"/>
  <c r="K23" i="33" s="1"/>
  <c r="J20" i="33"/>
  <c r="K20" i="33" s="1"/>
  <c r="J20" i="31"/>
  <c r="K20" i="31" s="1"/>
  <c r="J19" i="31"/>
  <c r="K19" i="31" s="1"/>
  <c r="J19" i="33"/>
  <c r="K19" i="33" s="1"/>
  <c r="J21" i="31"/>
  <c r="K21" i="31" s="1"/>
  <c r="J21" i="33"/>
  <c r="K21" i="33" s="1"/>
  <c r="J22" i="33"/>
  <c r="K22" i="33" s="1"/>
  <c r="J22" i="31"/>
  <c r="K22" i="31" s="1"/>
  <c r="J18" i="33"/>
  <c r="K18" i="33" s="1"/>
  <c r="J18" i="31"/>
  <c r="K18" i="31" s="1"/>
  <c r="H57" i="5" l="1"/>
  <c r="F11" i="23" l="1"/>
  <c r="F8" i="23"/>
  <c r="F5" i="23"/>
  <c r="F10" i="23"/>
  <c r="F12" i="23"/>
  <c r="F7" i="23"/>
  <c r="F13" i="23"/>
  <c r="F6" i="23"/>
  <c r="F9" i="23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G13" i="23" l="1"/>
  <c r="G8" i="23"/>
  <c r="G7" i="23"/>
  <c r="G6" i="23"/>
  <c r="G12" i="23"/>
  <c r="G11" i="23"/>
  <c r="G10" i="23"/>
  <c r="G9" i="23"/>
  <c r="F23" i="23"/>
  <c r="F19" i="23"/>
  <c r="F18" i="23"/>
  <c r="F17" i="23"/>
  <c r="F14" i="23"/>
  <c r="F20" i="23"/>
  <c r="F24" i="23"/>
  <c r="F22" i="23"/>
  <c r="H22" i="23" l="1"/>
  <c r="H34" i="23"/>
  <c r="F16" i="23"/>
  <c r="H28" i="23" s="1"/>
  <c r="H20" i="23"/>
  <c r="H32" i="23"/>
  <c r="G20" i="23"/>
  <c r="G14" i="23"/>
  <c r="H26" i="23"/>
  <c r="G18" i="23"/>
  <c r="H17" i="23"/>
  <c r="G17" i="23"/>
  <c r="H29" i="23"/>
  <c r="G19" i="23"/>
  <c r="H19" i="23"/>
  <c r="H31" i="23"/>
  <c r="F25" i="23"/>
  <c r="H18" i="23"/>
  <c r="H30" i="23"/>
  <c r="F21" i="23"/>
  <c r="G23" i="23"/>
  <c r="H23" i="23"/>
  <c r="H35" i="23"/>
  <c r="H24" i="23"/>
  <c r="G24" i="23"/>
  <c r="H36" i="23"/>
  <c r="I36" i="23" s="1"/>
  <c r="F15" i="23"/>
  <c r="I40" i="23" l="1"/>
  <c r="I41" i="23"/>
  <c r="I35" i="23"/>
  <c r="J36" i="23" s="1"/>
  <c r="G36" i="24" s="1"/>
  <c r="I39" i="23"/>
  <c r="I38" i="23"/>
  <c r="G16" i="23"/>
  <c r="G15" i="23"/>
  <c r="H27" i="23"/>
  <c r="I27" i="23" s="1"/>
  <c r="G22" i="23"/>
  <c r="G21" i="23"/>
  <c r="H21" i="23"/>
  <c r="I21" i="23" s="1"/>
  <c r="H33" i="23"/>
  <c r="I33" i="23" s="1"/>
  <c r="I31" i="23"/>
  <c r="I28" i="23"/>
  <c r="I30" i="23"/>
  <c r="I32" i="23"/>
  <c r="I34" i="23"/>
  <c r="G25" i="23"/>
  <c r="H25" i="23"/>
  <c r="I25" i="23" s="1"/>
  <c r="H37" i="23"/>
  <c r="I37" i="23" s="1"/>
  <c r="G26" i="23"/>
  <c r="I29" i="23"/>
  <c r="I26" i="23"/>
  <c r="J26" i="23" s="1"/>
  <c r="L36" i="23" l="1"/>
  <c r="J37" i="23"/>
  <c r="J38" i="23" s="1"/>
  <c r="J33" i="23"/>
  <c r="L33" i="23" s="1"/>
  <c r="P34" i="10" s="1"/>
  <c r="Q34" i="10" s="1"/>
  <c r="J30" i="23"/>
  <c r="J31" i="23"/>
  <c r="G31" i="24" s="1"/>
  <c r="I20" i="23"/>
  <c r="J35" i="23"/>
  <c r="L35" i="23" s="1"/>
  <c r="I19" i="23"/>
  <c r="J34" i="23"/>
  <c r="I24" i="23"/>
  <c r="J29" i="23"/>
  <c r="L29" i="23" s="1"/>
  <c r="I22" i="23"/>
  <c r="I18" i="23"/>
  <c r="I23" i="23"/>
  <c r="S33" i="23"/>
  <c r="U33" i="23" s="1"/>
  <c r="X33" i="23" s="1"/>
  <c r="I17" i="23"/>
  <c r="L26" i="23"/>
  <c r="G26" i="24"/>
  <c r="G33" i="24"/>
  <c r="H33" i="24" s="1"/>
  <c r="K33" i="24" s="1"/>
  <c r="J28" i="23"/>
  <c r="J27" i="23"/>
  <c r="J32" i="23"/>
  <c r="P36" i="24"/>
  <c r="Q36" i="24" s="1"/>
  <c r="H36" i="24"/>
  <c r="K36" i="24" s="1"/>
  <c r="G29" i="24" l="1"/>
  <c r="H29" i="24" s="1"/>
  <c r="K29" i="24" s="1"/>
  <c r="L37" i="23"/>
  <c r="D37" i="11" s="1"/>
  <c r="G37" i="11" s="1"/>
  <c r="H37" i="11" s="1"/>
  <c r="J39" i="23"/>
  <c r="L38" i="23"/>
  <c r="L31" i="23"/>
  <c r="P32" i="10" s="1"/>
  <c r="Q32" i="10" s="1"/>
  <c r="L34" i="23"/>
  <c r="P35" i="10" s="1"/>
  <c r="Q35" i="10" s="1"/>
  <c r="R35" i="10" s="1"/>
  <c r="G34" i="24"/>
  <c r="P34" i="24" s="1"/>
  <c r="Q34" i="24" s="1"/>
  <c r="T34" i="24" s="1"/>
  <c r="C33" i="37"/>
  <c r="C33" i="36"/>
  <c r="L30" i="23"/>
  <c r="G30" i="24"/>
  <c r="P33" i="24"/>
  <c r="Q33" i="24" s="1"/>
  <c r="R33" i="24" s="1"/>
  <c r="R34" i="10"/>
  <c r="H34" i="21"/>
  <c r="C33" i="11"/>
  <c r="D33" i="11" s="1"/>
  <c r="G35" i="24"/>
  <c r="S29" i="23"/>
  <c r="U29" i="23" s="1"/>
  <c r="X29" i="23" s="1"/>
  <c r="P30" i="10"/>
  <c r="Q30" i="10" s="1"/>
  <c r="S31" i="23"/>
  <c r="U31" i="23" s="1"/>
  <c r="X31" i="23" s="1"/>
  <c r="S26" i="23"/>
  <c r="U26" i="23" s="1"/>
  <c r="X26" i="23" s="1"/>
  <c r="P27" i="10"/>
  <c r="Q27" i="10" s="1"/>
  <c r="S36" i="23"/>
  <c r="U36" i="23" s="1"/>
  <c r="X36" i="23" s="1"/>
  <c r="P37" i="10"/>
  <c r="Q37" i="10" s="1"/>
  <c r="C36" i="11" s="1"/>
  <c r="D36" i="11" s="1"/>
  <c r="P29" i="24"/>
  <c r="Q29" i="24" s="1"/>
  <c r="G37" i="24"/>
  <c r="L27" i="23"/>
  <c r="G27" i="24"/>
  <c r="H31" i="24"/>
  <c r="K31" i="24" s="1"/>
  <c r="P31" i="24"/>
  <c r="Q31" i="24" s="1"/>
  <c r="P26" i="24"/>
  <c r="Q26" i="24" s="1"/>
  <c r="H26" i="24"/>
  <c r="K26" i="24" s="1"/>
  <c r="L32" i="23"/>
  <c r="G32" i="24"/>
  <c r="L28" i="23"/>
  <c r="G28" i="24"/>
  <c r="T36" i="24"/>
  <c r="Y36" i="24"/>
  <c r="R34" i="24" l="1"/>
  <c r="S34" i="23"/>
  <c r="U34" i="23" s="1"/>
  <c r="X34" i="23" s="1"/>
  <c r="J40" i="23"/>
  <c r="J41" i="23" s="1"/>
  <c r="L39" i="23"/>
  <c r="Y34" i="24"/>
  <c r="C34" i="11"/>
  <c r="D34" i="11" s="1"/>
  <c r="G34" i="11" s="1"/>
  <c r="C34" i="37"/>
  <c r="Q34" i="37" s="1"/>
  <c r="Y33" i="24"/>
  <c r="H35" i="21"/>
  <c r="I35" i="21" s="1"/>
  <c r="H34" i="24"/>
  <c r="K34" i="24" s="1"/>
  <c r="C34" i="36"/>
  <c r="AB34" i="36" s="1"/>
  <c r="AC34" i="36" s="1"/>
  <c r="G39" i="24"/>
  <c r="T33" i="24"/>
  <c r="C29" i="37"/>
  <c r="C29" i="36"/>
  <c r="C31" i="37"/>
  <c r="C31" i="36"/>
  <c r="AB33" i="36"/>
  <c r="AC33" i="36" s="1"/>
  <c r="D33" i="36"/>
  <c r="G33" i="36" s="1"/>
  <c r="H33" i="36" s="1"/>
  <c r="O33" i="36"/>
  <c r="C26" i="37"/>
  <c r="C26" i="36"/>
  <c r="D34" i="37"/>
  <c r="H34" i="37" s="1"/>
  <c r="AD33" i="37"/>
  <c r="AE33" i="37" s="1"/>
  <c r="D33" i="37"/>
  <c r="H33" i="37" s="1"/>
  <c r="Q33" i="37"/>
  <c r="R37" i="24"/>
  <c r="D37" i="36"/>
  <c r="G37" i="36" s="1"/>
  <c r="H37" i="36" s="1"/>
  <c r="D37" i="37"/>
  <c r="K38" i="11"/>
  <c r="D38" i="37"/>
  <c r="D38" i="36"/>
  <c r="C36" i="36"/>
  <c r="C36" i="37"/>
  <c r="P39" i="10"/>
  <c r="Q39" i="10" s="1"/>
  <c r="G38" i="24"/>
  <c r="P31" i="10"/>
  <c r="Q31" i="10" s="1"/>
  <c r="S30" i="23"/>
  <c r="U30" i="23" s="1"/>
  <c r="X30" i="23" s="1"/>
  <c r="H30" i="24"/>
  <c r="K30" i="24" s="1"/>
  <c r="P30" i="24"/>
  <c r="Q30" i="24" s="1"/>
  <c r="R37" i="10"/>
  <c r="H37" i="21"/>
  <c r="N36" i="11"/>
  <c r="P35" i="24"/>
  <c r="Q35" i="24" s="1"/>
  <c r="H35" i="24"/>
  <c r="K35" i="24" s="1"/>
  <c r="P36" i="10"/>
  <c r="Q36" i="10" s="1"/>
  <c r="C35" i="11" s="1"/>
  <c r="D35" i="11" s="1"/>
  <c r="S35" i="23"/>
  <c r="U35" i="23" s="1"/>
  <c r="X35" i="23" s="1"/>
  <c r="R27" i="10"/>
  <c r="H27" i="21"/>
  <c r="C26" i="11"/>
  <c r="R30" i="10"/>
  <c r="H30" i="21"/>
  <c r="C29" i="11"/>
  <c r="G33" i="11"/>
  <c r="H33" i="11" s="1"/>
  <c r="K33" i="11" s="1"/>
  <c r="AA33" i="11"/>
  <c r="AB33" i="11" s="1"/>
  <c r="N33" i="11"/>
  <c r="R32" i="10"/>
  <c r="H32" i="21"/>
  <c r="C31" i="11"/>
  <c r="N34" i="21"/>
  <c r="K34" i="21" s="1"/>
  <c r="I34" i="21"/>
  <c r="S28" i="23"/>
  <c r="U28" i="23" s="1"/>
  <c r="X28" i="23" s="1"/>
  <c r="P29" i="10"/>
  <c r="Q29" i="10" s="1"/>
  <c r="S32" i="23"/>
  <c r="U32" i="23" s="1"/>
  <c r="X32" i="23" s="1"/>
  <c r="P33" i="10"/>
  <c r="Q33" i="10" s="1"/>
  <c r="S27" i="23"/>
  <c r="U27" i="23" s="1"/>
  <c r="X27" i="23" s="1"/>
  <c r="P28" i="10"/>
  <c r="Q28" i="10" s="1"/>
  <c r="P38" i="10"/>
  <c r="Q38" i="10" s="1"/>
  <c r="P32" i="24"/>
  <c r="Q32" i="24" s="1"/>
  <c r="H32" i="24"/>
  <c r="K32" i="24" s="1"/>
  <c r="T26" i="24"/>
  <c r="R26" i="24"/>
  <c r="Y26" i="24"/>
  <c r="Y31" i="24"/>
  <c r="R31" i="24"/>
  <c r="T31" i="24"/>
  <c r="H37" i="24"/>
  <c r="K37" i="24" s="1"/>
  <c r="P37" i="24"/>
  <c r="Q37" i="24" s="1"/>
  <c r="P28" i="24"/>
  <c r="Q28" i="24" s="1"/>
  <c r="H28" i="24"/>
  <c r="K28" i="24" s="1"/>
  <c r="P27" i="24"/>
  <c r="Q27" i="24" s="1"/>
  <c r="H27" i="24"/>
  <c r="K27" i="24" s="1"/>
  <c r="Y29" i="24"/>
  <c r="T29" i="24"/>
  <c r="R29" i="24"/>
  <c r="J25" i="31"/>
  <c r="K25" i="31" s="1"/>
  <c r="J24" i="33"/>
  <c r="K24" i="33" s="1"/>
  <c r="J24" i="31"/>
  <c r="K24" i="31" s="1"/>
  <c r="J26" i="33"/>
  <c r="K26" i="33" s="1"/>
  <c r="J26" i="31"/>
  <c r="K26" i="31" s="1"/>
  <c r="G41" i="24" l="1"/>
  <c r="L41" i="23"/>
  <c r="O34" i="36"/>
  <c r="AD34" i="37"/>
  <c r="AE34" i="37" s="1"/>
  <c r="D34" i="36"/>
  <c r="G34" i="36" s="1"/>
  <c r="H34" i="36" s="1"/>
  <c r="I46" i="36" s="1"/>
  <c r="G40" i="24"/>
  <c r="L40" i="23"/>
  <c r="AA34" i="11"/>
  <c r="AB34" i="11" s="1"/>
  <c r="N34" i="11"/>
  <c r="P40" i="10"/>
  <c r="Q40" i="10" s="1"/>
  <c r="D39" i="37"/>
  <c r="D39" i="36"/>
  <c r="N35" i="21"/>
  <c r="K35" i="21" s="1"/>
  <c r="O35" i="21" s="1"/>
  <c r="N33" i="37"/>
  <c r="S33" i="37" s="1"/>
  <c r="I45" i="37"/>
  <c r="I46" i="37"/>
  <c r="N34" i="37"/>
  <c r="S34" i="37" s="1"/>
  <c r="P39" i="24"/>
  <c r="Q39" i="24" s="1"/>
  <c r="H39" i="24"/>
  <c r="K39" i="24" s="1"/>
  <c r="H34" i="11"/>
  <c r="L34" i="36"/>
  <c r="I34" i="36"/>
  <c r="O29" i="36"/>
  <c r="AB29" i="36"/>
  <c r="AC29" i="36" s="1"/>
  <c r="D29" i="36"/>
  <c r="G29" i="36" s="1"/>
  <c r="C32" i="37"/>
  <c r="C32" i="36"/>
  <c r="C35" i="37"/>
  <c r="C35" i="36"/>
  <c r="D26" i="37"/>
  <c r="AD26" i="37"/>
  <c r="AE26" i="37" s="1"/>
  <c r="Q26" i="37"/>
  <c r="O31" i="36"/>
  <c r="AB31" i="36"/>
  <c r="AC31" i="36" s="1"/>
  <c r="D31" i="36"/>
  <c r="G31" i="36" s="1"/>
  <c r="H31" i="36" s="1"/>
  <c r="C27" i="37"/>
  <c r="C27" i="36"/>
  <c r="C30" i="37"/>
  <c r="C30" i="36"/>
  <c r="D31" i="37"/>
  <c r="Q31" i="37"/>
  <c r="AD31" i="37"/>
  <c r="AE31" i="37" s="1"/>
  <c r="C28" i="37"/>
  <c r="C28" i="36"/>
  <c r="I33" i="36"/>
  <c r="L33" i="36"/>
  <c r="I45" i="36"/>
  <c r="O26" i="36"/>
  <c r="AB26" i="36"/>
  <c r="AC26" i="36" s="1"/>
  <c r="D26" i="36"/>
  <c r="G26" i="36" s="1"/>
  <c r="Q29" i="37"/>
  <c r="AD29" i="37"/>
  <c r="AE29" i="37" s="1"/>
  <c r="D29" i="37"/>
  <c r="D36" i="37"/>
  <c r="Q36" i="37"/>
  <c r="AD36" i="37"/>
  <c r="AE36" i="37" s="1"/>
  <c r="O36" i="36"/>
  <c r="AB36" i="36"/>
  <c r="AC36" i="36" s="1"/>
  <c r="D36" i="36"/>
  <c r="G36" i="36" s="1"/>
  <c r="C37" i="36"/>
  <c r="C37" i="37"/>
  <c r="C38" i="36"/>
  <c r="C38" i="37"/>
  <c r="I49" i="36"/>
  <c r="L37" i="36"/>
  <c r="I37" i="36"/>
  <c r="K37" i="11"/>
  <c r="R39" i="10"/>
  <c r="C38" i="11"/>
  <c r="N38" i="11" s="1"/>
  <c r="H39" i="21"/>
  <c r="R38" i="24"/>
  <c r="P38" i="11"/>
  <c r="P38" i="24"/>
  <c r="Q38" i="24" s="1"/>
  <c r="T38" i="24" s="1"/>
  <c r="H38" i="24"/>
  <c r="K38" i="24" s="1"/>
  <c r="Y30" i="24"/>
  <c r="R30" i="24"/>
  <c r="T30" i="24"/>
  <c r="C30" i="11"/>
  <c r="H31" i="21"/>
  <c r="R31" i="10"/>
  <c r="R28" i="10"/>
  <c r="H28" i="21"/>
  <c r="C27" i="11"/>
  <c r="AA31" i="11"/>
  <c r="AB31" i="11" s="1"/>
  <c r="D31" i="11"/>
  <c r="G31" i="11" s="1"/>
  <c r="H31" i="11" s="1"/>
  <c r="K31" i="11" s="1"/>
  <c r="N31" i="11"/>
  <c r="N30" i="21"/>
  <c r="K30" i="21" s="1"/>
  <c r="I30" i="21"/>
  <c r="AA36" i="11"/>
  <c r="AB36" i="11" s="1"/>
  <c r="G36" i="11"/>
  <c r="N32" i="21"/>
  <c r="K32" i="21" s="1"/>
  <c r="I32" i="21"/>
  <c r="U42" i="23"/>
  <c r="D29" i="11"/>
  <c r="G29" i="11" s="1"/>
  <c r="V41" i="11" s="1"/>
  <c r="W41" i="11" s="1"/>
  <c r="N29" i="11"/>
  <c r="AA29" i="11"/>
  <c r="AB29" i="11" s="1"/>
  <c r="N27" i="21"/>
  <c r="K27" i="21" s="1"/>
  <c r="I27" i="21"/>
  <c r="T35" i="24"/>
  <c r="Y35" i="24"/>
  <c r="R29" i="10"/>
  <c r="H29" i="21"/>
  <c r="C28" i="11"/>
  <c r="L34" i="21"/>
  <c r="P34" i="21"/>
  <c r="O34" i="21"/>
  <c r="R36" i="10"/>
  <c r="H36" i="21"/>
  <c r="N35" i="11"/>
  <c r="I37" i="21"/>
  <c r="N37" i="21"/>
  <c r="K37" i="21" s="1"/>
  <c r="R38" i="10"/>
  <c r="H38" i="21"/>
  <c r="C37" i="11"/>
  <c r="N37" i="11" s="1"/>
  <c r="R33" i="10"/>
  <c r="H33" i="21"/>
  <c r="C32" i="11"/>
  <c r="P33" i="11"/>
  <c r="V33" i="11"/>
  <c r="W33" i="11" s="1"/>
  <c r="AA26" i="11"/>
  <c r="AB26" i="11" s="1"/>
  <c r="D26" i="11"/>
  <c r="G26" i="11" s="1"/>
  <c r="N26" i="11"/>
  <c r="J25" i="33"/>
  <c r="K25" i="33" s="1"/>
  <c r="R28" i="24"/>
  <c r="Y28" i="24"/>
  <c r="T28" i="24"/>
  <c r="Y27" i="24"/>
  <c r="R27" i="24"/>
  <c r="T27" i="24"/>
  <c r="T37" i="24"/>
  <c r="Y37" i="24"/>
  <c r="T32" i="24"/>
  <c r="Y32" i="24"/>
  <c r="R32" i="24"/>
  <c r="J34" i="33"/>
  <c r="K34" i="33" s="1"/>
  <c r="J34" i="31"/>
  <c r="K34" i="31" s="1"/>
  <c r="P42" i="10" l="1"/>
  <c r="Q42" i="10" s="1"/>
  <c r="D41" i="36"/>
  <c r="D41" i="37"/>
  <c r="H29" i="36"/>
  <c r="W41" i="36"/>
  <c r="X41" i="36" s="1"/>
  <c r="P41" i="24"/>
  <c r="Q41" i="24" s="1"/>
  <c r="T41" i="24" s="1"/>
  <c r="H41" i="24"/>
  <c r="K41" i="24" s="1"/>
  <c r="K44" i="21"/>
  <c r="C39" i="36"/>
  <c r="C39" i="37"/>
  <c r="Q39" i="37" s="1"/>
  <c r="P55" i="11"/>
  <c r="P35" i="21"/>
  <c r="P37" i="11"/>
  <c r="P41" i="10"/>
  <c r="Q41" i="10" s="1"/>
  <c r="D40" i="36"/>
  <c r="D40" i="37"/>
  <c r="P40" i="24"/>
  <c r="Q40" i="24" s="1"/>
  <c r="H40" i="24"/>
  <c r="K40" i="24" s="1"/>
  <c r="R40" i="10"/>
  <c r="H40" i="21"/>
  <c r="C39" i="11"/>
  <c r="L35" i="21"/>
  <c r="T39" i="24"/>
  <c r="Y39" i="24"/>
  <c r="H36" i="11"/>
  <c r="N54" i="11"/>
  <c r="K34" i="11"/>
  <c r="AB27" i="36"/>
  <c r="AC27" i="36" s="1"/>
  <c r="D27" i="36"/>
  <c r="G27" i="36" s="1"/>
  <c r="O27" i="36"/>
  <c r="AB35" i="36"/>
  <c r="AC35" i="36" s="1"/>
  <c r="D35" i="36"/>
  <c r="G35" i="36" s="1"/>
  <c r="H35" i="36" s="1"/>
  <c r="O35" i="36"/>
  <c r="Q28" i="37"/>
  <c r="D28" i="37"/>
  <c r="H28" i="37" s="1"/>
  <c r="AD28" i="37"/>
  <c r="AE28" i="37" s="1"/>
  <c r="D30" i="36"/>
  <c r="G30" i="36" s="1"/>
  <c r="H30" i="36" s="1"/>
  <c r="O30" i="36"/>
  <c r="AB30" i="36"/>
  <c r="AC30" i="36" s="1"/>
  <c r="I43" i="36"/>
  <c r="L31" i="36"/>
  <c r="I31" i="36"/>
  <c r="O32" i="36"/>
  <c r="O85" i="36" s="1"/>
  <c r="AB32" i="36"/>
  <c r="AC32" i="36" s="1"/>
  <c r="D32" i="36"/>
  <c r="G32" i="36" s="1"/>
  <c r="H32" i="36" s="1"/>
  <c r="O84" i="36"/>
  <c r="H26" i="36"/>
  <c r="W38" i="36"/>
  <c r="X38" i="36" s="1"/>
  <c r="G79" i="36"/>
  <c r="H79" i="36" s="1"/>
  <c r="W33" i="36"/>
  <c r="X33" i="36" s="1"/>
  <c r="Q33" i="36"/>
  <c r="Q30" i="37"/>
  <c r="Q84" i="37" s="1"/>
  <c r="D30" i="37"/>
  <c r="AD30" i="37"/>
  <c r="AE30" i="37" s="1"/>
  <c r="D32" i="37"/>
  <c r="H32" i="37" s="1"/>
  <c r="AD32" i="37"/>
  <c r="AE32" i="37" s="1"/>
  <c r="Q32" i="37"/>
  <c r="Q85" i="37" s="1"/>
  <c r="L29" i="36"/>
  <c r="O28" i="36"/>
  <c r="O83" i="36" s="1"/>
  <c r="D28" i="36"/>
  <c r="G28" i="36" s="1"/>
  <c r="AB28" i="36"/>
  <c r="AC28" i="36" s="1"/>
  <c r="D27" i="37"/>
  <c r="Q27" i="37"/>
  <c r="Q74" i="37" s="1"/>
  <c r="AD27" i="37"/>
  <c r="AE27" i="37" s="1"/>
  <c r="AD35" i="37"/>
  <c r="AE35" i="37" s="1"/>
  <c r="Q35" i="37"/>
  <c r="D35" i="37"/>
  <c r="W34" i="36"/>
  <c r="X34" i="36" s="1"/>
  <c r="Q34" i="36"/>
  <c r="AB37" i="36"/>
  <c r="AC37" i="36" s="1"/>
  <c r="O37" i="36"/>
  <c r="AD37" i="37"/>
  <c r="AE37" i="37" s="1"/>
  <c r="Q37" i="37"/>
  <c r="Q38" i="37"/>
  <c r="AD38" i="37"/>
  <c r="AE38" i="37" s="1"/>
  <c r="H36" i="36"/>
  <c r="W37" i="36"/>
  <c r="X37" i="36" s="1"/>
  <c r="Q37" i="36"/>
  <c r="AB38" i="36"/>
  <c r="AC38" i="36" s="1"/>
  <c r="O38" i="36"/>
  <c r="V37" i="11"/>
  <c r="H29" i="11"/>
  <c r="I39" i="21"/>
  <c r="N39" i="21"/>
  <c r="K39" i="21" s="1"/>
  <c r="K55" i="11"/>
  <c r="K61" i="11" s="1"/>
  <c r="L61" i="11" s="1"/>
  <c r="AA38" i="11"/>
  <c r="AB38" i="11" s="1"/>
  <c r="H26" i="11"/>
  <c r="V38" i="11"/>
  <c r="Y38" i="24"/>
  <c r="N30" i="11"/>
  <c r="J31" i="33" s="1"/>
  <c r="K31" i="33" s="1"/>
  <c r="AA30" i="11"/>
  <c r="AB30" i="11" s="1"/>
  <c r="D30" i="11"/>
  <c r="G30" i="11" s="1"/>
  <c r="H30" i="11" s="1"/>
  <c r="K30" i="11" s="1"/>
  <c r="N31" i="21"/>
  <c r="K31" i="21" s="1"/>
  <c r="I31" i="21"/>
  <c r="L37" i="21"/>
  <c r="O37" i="21"/>
  <c r="P37" i="21"/>
  <c r="AA28" i="11"/>
  <c r="AB28" i="11" s="1"/>
  <c r="N28" i="11"/>
  <c r="D28" i="11"/>
  <c r="G28" i="11" s="1"/>
  <c r="O30" i="21"/>
  <c r="L30" i="21"/>
  <c r="P30" i="21"/>
  <c r="J38" i="31"/>
  <c r="K38" i="31" s="1"/>
  <c r="AA37" i="11"/>
  <c r="AB37" i="11" s="1"/>
  <c r="I33" i="21"/>
  <c r="N33" i="21"/>
  <c r="K33" i="21" s="1"/>
  <c r="N36" i="21"/>
  <c r="K36" i="21" s="1"/>
  <c r="I36" i="21"/>
  <c r="P32" i="21"/>
  <c r="O32" i="21"/>
  <c r="L32" i="21"/>
  <c r="N27" i="11"/>
  <c r="J28" i="31" s="1"/>
  <c r="K28" i="31" s="1"/>
  <c r="D27" i="11"/>
  <c r="G27" i="11" s="1"/>
  <c r="AA27" i="11"/>
  <c r="AB27" i="11" s="1"/>
  <c r="I29" i="21"/>
  <c r="N29" i="21"/>
  <c r="K29" i="21" s="1"/>
  <c r="K29" i="11"/>
  <c r="N28" i="21"/>
  <c r="K28" i="21" s="1"/>
  <c r="I28" i="21"/>
  <c r="AA32" i="11"/>
  <c r="AB32" i="11" s="1"/>
  <c r="N32" i="11"/>
  <c r="N53" i="11" s="1"/>
  <c r="D32" i="11"/>
  <c r="G32" i="11" s="1"/>
  <c r="H32" i="11" s="1"/>
  <c r="H53" i="11" s="1"/>
  <c r="N38" i="21"/>
  <c r="K38" i="21" s="1"/>
  <c r="I38" i="21"/>
  <c r="G35" i="11"/>
  <c r="AA35" i="11"/>
  <c r="AB35" i="11" s="1"/>
  <c r="L27" i="21"/>
  <c r="O27" i="21"/>
  <c r="P27" i="21"/>
  <c r="P31" i="11"/>
  <c r="V31" i="11"/>
  <c r="W31" i="11" s="1"/>
  <c r="J36" i="33"/>
  <c r="K36" i="33" s="1"/>
  <c r="J32" i="33"/>
  <c r="K32" i="33" s="1"/>
  <c r="J32" i="31"/>
  <c r="K32" i="31" s="1"/>
  <c r="J27" i="31"/>
  <c r="K27" i="31" s="1"/>
  <c r="J27" i="33"/>
  <c r="K27" i="33" s="1"/>
  <c r="J37" i="31"/>
  <c r="K37" i="31" s="1"/>
  <c r="J37" i="33"/>
  <c r="K37" i="33" s="1"/>
  <c r="H84" i="36" l="1"/>
  <c r="I29" i="36"/>
  <c r="I41" i="36"/>
  <c r="Y41" i="24"/>
  <c r="C41" i="36"/>
  <c r="C41" i="37"/>
  <c r="Q41" i="37" s="1"/>
  <c r="H42" i="21"/>
  <c r="R42" i="10"/>
  <c r="C41" i="11"/>
  <c r="C40" i="37"/>
  <c r="Q40" i="37" s="1"/>
  <c r="Q87" i="37" s="1"/>
  <c r="C40" i="36"/>
  <c r="Q86" i="37"/>
  <c r="AB39" i="36"/>
  <c r="AC39" i="36" s="1"/>
  <c r="O39" i="36"/>
  <c r="W37" i="11"/>
  <c r="W38" i="11"/>
  <c r="H28" i="36"/>
  <c r="I28" i="36" s="1"/>
  <c r="W40" i="36"/>
  <c r="X40" i="36" s="1"/>
  <c r="H27" i="36"/>
  <c r="I27" i="36" s="1"/>
  <c r="W39" i="36"/>
  <c r="X39" i="36" s="1"/>
  <c r="Q83" i="37"/>
  <c r="T40" i="24"/>
  <c r="Y40" i="24"/>
  <c r="R41" i="10"/>
  <c r="H41" i="21"/>
  <c r="C40" i="11"/>
  <c r="H28" i="11"/>
  <c r="K28" i="11" s="1"/>
  <c r="V28" i="11" s="1"/>
  <c r="W28" i="11" s="1"/>
  <c r="V40" i="11"/>
  <c r="G47" i="11"/>
  <c r="H47" i="11" s="1"/>
  <c r="G48" i="11"/>
  <c r="H48" i="11" s="1"/>
  <c r="O74" i="36"/>
  <c r="N52" i="11"/>
  <c r="N39" i="11"/>
  <c r="AA39" i="11"/>
  <c r="AB39" i="11" s="1"/>
  <c r="G75" i="36"/>
  <c r="I40" i="21"/>
  <c r="N40" i="21"/>
  <c r="K40" i="21" s="1"/>
  <c r="K52" i="11"/>
  <c r="K58" i="11" s="1"/>
  <c r="L58" i="11" s="1"/>
  <c r="H27" i="11"/>
  <c r="K27" i="11" s="1"/>
  <c r="V27" i="11" s="1"/>
  <c r="W27" i="11" s="1"/>
  <c r="V39" i="11"/>
  <c r="H52" i="11"/>
  <c r="H85" i="37"/>
  <c r="I44" i="37"/>
  <c r="N32" i="37"/>
  <c r="I40" i="37"/>
  <c r="N28" i="37"/>
  <c r="S28" i="37" s="1"/>
  <c r="V55" i="11"/>
  <c r="O86" i="36"/>
  <c r="K36" i="11"/>
  <c r="R36" i="24"/>
  <c r="G80" i="36"/>
  <c r="H80" i="36" s="1"/>
  <c r="V34" i="11"/>
  <c r="W34" i="11" s="1"/>
  <c r="P34" i="11"/>
  <c r="Q29" i="36"/>
  <c r="W29" i="36"/>
  <c r="X29" i="36" s="1"/>
  <c r="G74" i="36"/>
  <c r="J31" i="31"/>
  <c r="K31" i="31" s="1"/>
  <c r="W87" i="36"/>
  <c r="I32" i="36"/>
  <c r="L32" i="36"/>
  <c r="H85" i="36"/>
  <c r="I44" i="36"/>
  <c r="Q31" i="36"/>
  <c r="W31" i="36"/>
  <c r="X31" i="36" s="1"/>
  <c r="I42" i="36"/>
  <c r="I30" i="36"/>
  <c r="L30" i="36"/>
  <c r="I26" i="36"/>
  <c r="I38" i="36"/>
  <c r="L26" i="36"/>
  <c r="I47" i="36"/>
  <c r="L35" i="36"/>
  <c r="I35" i="36"/>
  <c r="L36" i="36"/>
  <c r="I36" i="36"/>
  <c r="I48" i="36"/>
  <c r="H86" i="36"/>
  <c r="G44" i="11"/>
  <c r="G45" i="11" s="1"/>
  <c r="O39" i="21"/>
  <c r="P39" i="21"/>
  <c r="L39" i="21"/>
  <c r="H35" i="11"/>
  <c r="N44" i="11"/>
  <c r="J39" i="31"/>
  <c r="K39" i="31" s="1"/>
  <c r="K26" i="11"/>
  <c r="N51" i="11"/>
  <c r="V30" i="11"/>
  <c r="W30" i="11" s="1"/>
  <c r="P30" i="11"/>
  <c r="J28" i="33"/>
  <c r="K28" i="33" s="1"/>
  <c r="L31" i="21"/>
  <c r="P31" i="21"/>
  <c r="O31" i="21"/>
  <c r="P28" i="21"/>
  <c r="O28" i="21"/>
  <c r="L28" i="21"/>
  <c r="J36" i="31"/>
  <c r="K36" i="31" s="1"/>
  <c r="K32" i="11"/>
  <c r="K53" i="11" s="1"/>
  <c r="L36" i="21"/>
  <c r="P36" i="21"/>
  <c r="O36" i="21"/>
  <c r="V29" i="11"/>
  <c r="W29" i="11" s="1"/>
  <c r="V52" i="11"/>
  <c r="P29" i="11"/>
  <c r="P33" i="21"/>
  <c r="O33" i="21"/>
  <c r="L33" i="21"/>
  <c r="L38" i="21"/>
  <c r="P38" i="21"/>
  <c r="O38" i="21"/>
  <c r="O29" i="21"/>
  <c r="P29" i="21"/>
  <c r="L29" i="21"/>
  <c r="J29" i="33"/>
  <c r="K29" i="33" s="1"/>
  <c r="J29" i="31"/>
  <c r="K29" i="31" s="1"/>
  <c r="J30" i="33"/>
  <c r="K30" i="33" s="1"/>
  <c r="J30" i="31"/>
  <c r="K30" i="31" s="1"/>
  <c r="J35" i="31"/>
  <c r="K35" i="31" s="1"/>
  <c r="J35" i="33"/>
  <c r="K35" i="33" s="1"/>
  <c r="J33" i="31"/>
  <c r="K33" i="31" s="1"/>
  <c r="J33" i="33"/>
  <c r="K33" i="33" s="1"/>
  <c r="AA41" i="11" l="1"/>
  <c r="AB41" i="11" s="1"/>
  <c r="N41" i="11"/>
  <c r="O41" i="36"/>
  <c r="AB41" i="36"/>
  <c r="AC41" i="36" s="1"/>
  <c r="I42" i="21"/>
  <c r="N42" i="21"/>
  <c r="K42" i="21" s="1"/>
  <c r="I39" i="36"/>
  <c r="O40" i="36"/>
  <c r="O87" i="36" s="1"/>
  <c r="AB40" i="36"/>
  <c r="AC40" i="36" s="1"/>
  <c r="W39" i="11"/>
  <c r="W40" i="11"/>
  <c r="V36" i="11"/>
  <c r="I40" i="36"/>
  <c r="L28" i="36"/>
  <c r="L27" i="36"/>
  <c r="W27" i="36" s="1"/>
  <c r="X27" i="36" s="1"/>
  <c r="H83" i="36"/>
  <c r="N40" i="11"/>
  <c r="N55" i="11" s="1"/>
  <c r="AA40" i="11"/>
  <c r="AB40" i="11" s="1"/>
  <c r="P28" i="11"/>
  <c r="I41" i="21"/>
  <c r="N41" i="21"/>
  <c r="K41" i="21" s="1"/>
  <c r="H51" i="11"/>
  <c r="P27" i="11"/>
  <c r="J61" i="5"/>
  <c r="J62" i="5" s="1"/>
  <c r="P36" i="11"/>
  <c r="P52" i="11"/>
  <c r="N85" i="37"/>
  <c r="N91" i="37" s="1"/>
  <c r="O91" i="37" s="1"/>
  <c r="S32" i="37"/>
  <c r="S85" i="37" s="1"/>
  <c r="G49" i="11"/>
  <c r="H49" i="11" s="1"/>
  <c r="V51" i="11"/>
  <c r="K51" i="11"/>
  <c r="K57" i="11" s="1"/>
  <c r="L57" i="11" s="1"/>
  <c r="V44" i="11"/>
  <c r="P40" i="21"/>
  <c r="L40" i="21"/>
  <c r="O40" i="21"/>
  <c r="R35" i="24"/>
  <c r="H54" i="11"/>
  <c r="K35" i="11"/>
  <c r="I76" i="36"/>
  <c r="J76" i="36" s="1"/>
  <c r="Q35" i="36"/>
  <c r="W35" i="36"/>
  <c r="X35" i="36" s="1"/>
  <c r="G11" i="37"/>
  <c r="H11" i="37" s="1"/>
  <c r="G21" i="37"/>
  <c r="G26" i="37"/>
  <c r="G18" i="37"/>
  <c r="G16" i="37"/>
  <c r="G5" i="37"/>
  <c r="G9" i="37"/>
  <c r="H9" i="37" s="1"/>
  <c r="G14" i="37"/>
  <c r="H14" i="37" s="1"/>
  <c r="G13" i="37"/>
  <c r="H13" i="37" s="1"/>
  <c r="G23" i="37"/>
  <c r="G15" i="37"/>
  <c r="G8" i="37"/>
  <c r="H8" i="37" s="1"/>
  <c r="G20" i="37"/>
  <c r="G7" i="37"/>
  <c r="H7" i="37" s="1"/>
  <c r="G10" i="37"/>
  <c r="H10" i="37" s="1"/>
  <c r="G12" i="37"/>
  <c r="H12" i="37" s="1"/>
  <c r="G22" i="37"/>
  <c r="G17" i="37"/>
  <c r="G24" i="37"/>
  <c r="G25" i="37"/>
  <c r="G6" i="37"/>
  <c r="H6" i="37" s="1"/>
  <c r="G19" i="37"/>
  <c r="Q30" i="36"/>
  <c r="W30" i="36"/>
  <c r="X30" i="36" s="1"/>
  <c r="I74" i="36"/>
  <c r="J74" i="36" s="1"/>
  <c r="W84" i="36"/>
  <c r="W26" i="36"/>
  <c r="X26" i="36" s="1"/>
  <c r="Q26" i="36"/>
  <c r="L84" i="36"/>
  <c r="L90" i="36" s="1"/>
  <c r="M90" i="36" s="1"/>
  <c r="W32" i="36"/>
  <c r="X32" i="36" s="1"/>
  <c r="W85" i="36"/>
  <c r="L85" i="36"/>
  <c r="L91" i="36" s="1"/>
  <c r="M91" i="36" s="1"/>
  <c r="Q32" i="36"/>
  <c r="Q85" i="36" s="1"/>
  <c r="Q84" i="36"/>
  <c r="W36" i="36"/>
  <c r="X36" i="36" s="1"/>
  <c r="Q36" i="36"/>
  <c r="L86" i="36"/>
  <c r="L92" i="36" s="1"/>
  <c r="M92" i="36" s="1"/>
  <c r="W86" i="36"/>
  <c r="H45" i="11"/>
  <c r="K44" i="11"/>
  <c r="V26" i="11"/>
  <c r="W26" i="11" s="1"/>
  <c r="P26" i="11"/>
  <c r="P32" i="11"/>
  <c r="P53" i="11" s="1"/>
  <c r="V32" i="11"/>
  <c r="W32" i="11" s="1"/>
  <c r="V53" i="11"/>
  <c r="K59" i="11"/>
  <c r="L59" i="11" s="1"/>
  <c r="O42" i="21" l="1"/>
  <c r="K45" i="21"/>
  <c r="L45" i="21" s="1"/>
  <c r="P42" i="21"/>
  <c r="L42" i="21"/>
  <c r="I75" i="36"/>
  <c r="J75" i="36" s="1"/>
  <c r="L83" i="36"/>
  <c r="L89" i="36" s="1"/>
  <c r="M89" i="36" s="1"/>
  <c r="W28" i="36"/>
  <c r="X28" i="36" s="1"/>
  <c r="Q28" i="36"/>
  <c r="L74" i="36"/>
  <c r="W74" i="36"/>
  <c r="W83" i="36"/>
  <c r="K54" i="11"/>
  <c r="K60" i="11" s="1"/>
  <c r="L60" i="11" s="1"/>
  <c r="P51" i="11"/>
  <c r="Q27" i="36"/>
  <c r="W36" i="11"/>
  <c r="O41" i="21"/>
  <c r="L41" i="21"/>
  <c r="P41" i="21"/>
  <c r="Q86" i="36"/>
  <c r="P35" i="11"/>
  <c r="V35" i="11"/>
  <c r="V54" i="11"/>
  <c r="Y31" i="37"/>
  <c r="Z31" i="37" s="1"/>
  <c r="J19" i="37"/>
  <c r="H19" i="37"/>
  <c r="J31" i="37"/>
  <c r="Y86" i="37"/>
  <c r="Y35" i="37"/>
  <c r="Z35" i="37" s="1"/>
  <c r="J23" i="37"/>
  <c r="J35" i="37"/>
  <c r="H23" i="37"/>
  <c r="G73" i="37"/>
  <c r="H5" i="37"/>
  <c r="Y33" i="37"/>
  <c r="Z33" i="37" s="1"/>
  <c r="H21" i="37"/>
  <c r="J21" i="37"/>
  <c r="J33" i="37"/>
  <c r="Y34" i="37"/>
  <c r="Z34" i="37" s="1"/>
  <c r="J34" i="37"/>
  <c r="J22" i="37"/>
  <c r="H22" i="37"/>
  <c r="Y85" i="37"/>
  <c r="J20" i="37"/>
  <c r="H20" i="37"/>
  <c r="Y32" i="37"/>
  <c r="Z32" i="37" s="1"/>
  <c r="J32" i="37"/>
  <c r="Y28" i="37"/>
  <c r="Z28" i="37" s="1"/>
  <c r="J28" i="37"/>
  <c r="H16" i="37"/>
  <c r="I28" i="37" s="1"/>
  <c r="Y29" i="37"/>
  <c r="Z29" i="37" s="1"/>
  <c r="G79" i="37"/>
  <c r="H80" i="37" s="1"/>
  <c r="H17" i="37"/>
  <c r="J17" i="37"/>
  <c r="Y84" i="37"/>
  <c r="G74" i="37"/>
  <c r="J29" i="37"/>
  <c r="Y37" i="37"/>
  <c r="Z37" i="37" s="1"/>
  <c r="J37" i="37"/>
  <c r="H25" i="37"/>
  <c r="J25" i="37"/>
  <c r="J30" i="37"/>
  <c r="H18" i="37"/>
  <c r="J18" i="37"/>
  <c r="Y30" i="37"/>
  <c r="Z30" i="37" s="1"/>
  <c r="Y36" i="37"/>
  <c r="Z36" i="37" s="1"/>
  <c r="H24" i="37"/>
  <c r="J24" i="37"/>
  <c r="J36" i="37"/>
  <c r="Y27" i="37"/>
  <c r="Z27" i="37" s="1"/>
  <c r="H15" i="37"/>
  <c r="I27" i="37" s="1"/>
  <c r="J27" i="37"/>
  <c r="Y38" i="37"/>
  <c r="Z38" i="37" s="1"/>
  <c r="Y87" i="37"/>
  <c r="H26" i="37"/>
  <c r="I38" i="37" s="1"/>
  <c r="J26" i="37"/>
  <c r="J38" i="37"/>
  <c r="P44" i="11"/>
  <c r="Q83" i="36" l="1"/>
  <c r="Q74" i="36"/>
  <c r="W35" i="11"/>
  <c r="P54" i="11"/>
  <c r="N24" i="37"/>
  <c r="I36" i="37"/>
  <c r="I24" i="37"/>
  <c r="N25" i="37"/>
  <c r="I37" i="37"/>
  <c r="I25" i="37"/>
  <c r="I34" i="37"/>
  <c r="N22" i="37"/>
  <c r="I22" i="37"/>
  <c r="I17" i="37"/>
  <c r="N17" i="37"/>
  <c r="I29" i="37"/>
  <c r="N20" i="37"/>
  <c r="I32" i="37"/>
  <c r="I20" i="37"/>
  <c r="I19" i="37"/>
  <c r="I31" i="37"/>
  <c r="N19" i="37"/>
  <c r="N26" i="37"/>
  <c r="H83" i="37"/>
  <c r="I26" i="37"/>
  <c r="L81" i="37"/>
  <c r="H75" i="37"/>
  <c r="J75" i="37" s="1"/>
  <c r="I74" i="37"/>
  <c r="I75" i="37"/>
  <c r="H74" i="37"/>
  <c r="J74" i="37" s="1"/>
  <c r="I30" i="37"/>
  <c r="N18" i="37"/>
  <c r="I18" i="37"/>
  <c r="N21" i="37"/>
  <c r="I33" i="37"/>
  <c r="I21" i="37"/>
  <c r="I23" i="37"/>
  <c r="I35" i="37"/>
  <c r="N23" i="37"/>
  <c r="Y23" i="37" l="1"/>
  <c r="Z23" i="37" s="1"/>
  <c r="S23" i="37"/>
  <c r="N83" i="37"/>
  <c r="N89" i="37" s="1"/>
  <c r="O89" i="37" s="1"/>
  <c r="Y26" i="37"/>
  <c r="Z26" i="37" s="1"/>
  <c r="S26" i="37"/>
  <c r="S83" i="37" s="1"/>
  <c r="Y83" i="37"/>
  <c r="S22" i="37"/>
  <c r="Y22" i="37"/>
  <c r="Z22" i="37" s="1"/>
  <c r="Y25" i="37"/>
  <c r="Z25" i="37" s="1"/>
  <c r="S25" i="37"/>
  <c r="Y19" i="37"/>
  <c r="Z19" i="37" s="1"/>
  <c r="S19" i="37"/>
  <c r="Y21" i="37"/>
  <c r="Z21" i="37" s="1"/>
  <c r="S21" i="37"/>
  <c r="Y74" i="37"/>
  <c r="S17" i="37"/>
  <c r="Y17" i="37"/>
  <c r="Z17" i="37" s="1"/>
  <c r="N74" i="37"/>
  <c r="Y18" i="37"/>
  <c r="Z18" i="37" s="1"/>
  <c r="S18" i="37"/>
  <c r="S20" i="37"/>
  <c r="Y20" i="37"/>
  <c r="Z20" i="37" s="1"/>
  <c r="Y24" i="37"/>
  <c r="Z24" i="37" s="1"/>
  <c r="S24" i="37"/>
  <c r="S74" i="37" l="1"/>
</calcChain>
</file>

<file path=xl/sharedStrings.xml><?xml version="1.0" encoding="utf-8"?>
<sst xmlns="http://schemas.openxmlformats.org/spreadsheetml/2006/main" count="335" uniqueCount="165">
  <si>
    <t>North</t>
  </si>
  <si>
    <t>East</t>
  </si>
  <si>
    <t>West</t>
  </si>
  <si>
    <t>Broward</t>
  </si>
  <si>
    <t>Dade</t>
  </si>
  <si>
    <t>Entire System</t>
  </si>
  <si>
    <t>Period</t>
  </si>
  <si>
    <t>Inactive Premises with &gt; 1kwh monthly consumption (UKU)</t>
  </si>
  <si>
    <t>Revenue Protection
Inactive Premises  (UKU) - RCS Capable Only 
January 2012 - Septeber 2013</t>
  </si>
  <si>
    <t xml:space="preserve"> </t>
  </si>
  <si>
    <t>Revenue Protection
Non-Residential Inactive Premises  (UKU) - RCS Capable Only 
January 2012 - Septeber 2013</t>
  </si>
  <si>
    <t>Revenue Protection
Residential Inactive Premises  (UKU) - RCS Capable Only 
January 2012 - Septeber 2013</t>
  </si>
  <si>
    <t>Non-Residential Inactive Premises with &gt; 1kwh monthly consumption (UKU)</t>
  </si>
  <si>
    <t>Residential Inactive Premises with &gt; 1kwh monthly consumption (UKU)</t>
  </si>
  <si>
    <t>UKU RCS ENABLED</t>
  </si>
  <si>
    <t>TOTAL</t>
  </si>
  <si>
    <t>OTHER</t>
  </si>
  <si>
    <t>RESIDENTIAL</t>
  </si>
  <si>
    <t>DELTA</t>
  </si>
  <si>
    <t>COMMERCIAL</t>
  </si>
  <si>
    <t>INACTIVES AS REPORTED</t>
  </si>
  <si>
    <t>ADJ INACTIVES</t>
  </si>
  <si>
    <t>Annual Change</t>
  </si>
  <si>
    <t>Annual Percent Change</t>
  </si>
  <si>
    <t>Month</t>
  </si>
  <si>
    <t>Reported Inactives</t>
  </si>
  <si>
    <t>Change from Prior</t>
  </si>
  <si>
    <t>Adjusted Inactive</t>
  </si>
  <si>
    <t>Adjusted Customers</t>
  </si>
  <si>
    <t>Customers Reported</t>
  </si>
  <si>
    <t>Residential</t>
  </si>
  <si>
    <t>Commercial</t>
  </si>
  <si>
    <t>Inactive Adjustment</t>
  </si>
  <si>
    <t>Customer Adjustment</t>
  </si>
  <si>
    <t>Adj Cust % Chng</t>
  </si>
  <si>
    <t>Cust % Chng</t>
  </si>
  <si>
    <t>CUSTOMERS AS REPORTED</t>
  </si>
  <si>
    <t>ADJ CUSTOMERS</t>
  </si>
  <si>
    <t>Notes:</t>
  </si>
  <si>
    <t>Total inactives for July-Sep and Nov were based on the average of the current and prior months annual growth rates of "Other" category.</t>
  </si>
  <si>
    <t>Total inactives for July-Sep were based on the average of the current and prior months annual growth rates of "Other" category.</t>
  </si>
  <si>
    <t>October inactives used average of Total Inactives for Oct2012-Sep2013 to estimate "UKU RCS Enabled" and trending for estimating "Other"</t>
  </si>
  <si>
    <t>Oct-Dec inactives used trending for estimating "UKU RCS Enabled" and for "Other"</t>
  </si>
  <si>
    <t>Reported Annual Chng UKU Enabled</t>
  </si>
  <si>
    <t>Reported Annual Chng in Other</t>
  </si>
  <si>
    <t>REPORTED ANNUAL CHANGE IN CUSTOMERS</t>
  </si>
  <si>
    <t>REPORTED ANNUAL CHANGE IN INACTIVES</t>
  </si>
  <si>
    <t>ADJ ANNUAL CHANGE IN INACTIVES</t>
  </si>
  <si>
    <t>AVG 2013</t>
  </si>
  <si>
    <t>2013 Q4</t>
  </si>
  <si>
    <t>ADJ ANNUAL CHANGE IN CUSTOMERS</t>
  </si>
  <si>
    <t>UKU IMPACT ON INACTIVES</t>
  </si>
  <si>
    <t>Adj % Customer Growth</t>
  </si>
  <si>
    <t>YR</t>
  </si>
  <si>
    <t>QTD</t>
  </si>
  <si>
    <t>Change in UKU inactive</t>
  </si>
  <si>
    <t>Change in non-UKU inactive</t>
  </si>
  <si>
    <t>UKU Impact</t>
  </si>
  <si>
    <t>Adj Total Inactive</t>
  </si>
  <si>
    <t>Annual Chg in Adj Inactive</t>
  </si>
  <si>
    <t>non-Uku Residential</t>
  </si>
  <si>
    <t>Total UkU Inactive</t>
  </si>
  <si>
    <t>Monthly Change</t>
  </si>
  <si>
    <t>Est UKU converting in non-UKU inactives</t>
  </si>
  <si>
    <t>Raw UKU adjustment</t>
  </si>
  <si>
    <t>Deviation in in non-UKU  Average</t>
  </si>
  <si>
    <t>Raw Adjustments</t>
  </si>
  <si>
    <t>Est UKU Converting to non-UKU inactive</t>
  </si>
  <si>
    <t>Proposed UKU Adjustment</t>
  </si>
  <si>
    <t>Current Method of UKU Adjustment</t>
  </si>
  <si>
    <t>Change in Total Inactive Meters</t>
  </si>
  <si>
    <t>Reported</t>
  </si>
  <si>
    <t>UKU-adjusted (Current Method)</t>
  </si>
  <si>
    <t>UKU-impact (Current Method)</t>
  </si>
  <si>
    <t>UkU_adjusted (Current Method) change from prior month</t>
  </si>
  <si>
    <t>Reported Inactive Meters change from prior month</t>
  </si>
  <si>
    <t>UKU-adjusted (Proposed Method)</t>
  </si>
  <si>
    <t>UKU-impact (Proposed Method)</t>
  </si>
  <si>
    <t>Month 1</t>
  </si>
  <si>
    <t>Month 2</t>
  </si>
  <si>
    <t>Month 3</t>
  </si>
  <si>
    <t>Month 4</t>
  </si>
  <si>
    <t>Month 5</t>
  </si>
  <si>
    <t>Month 0</t>
  </si>
  <si>
    <t>Month -1</t>
  </si>
  <si>
    <t>Month -11</t>
  </si>
  <si>
    <t>Month -10</t>
  </si>
  <si>
    <t>Month -9</t>
  </si>
  <si>
    <t>Month -8</t>
  </si>
  <si>
    <t>Month -7</t>
  </si>
  <si>
    <t>Month -6</t>
  </si>
  <si>
    <t>Month -5</t>
  </si>
  <si>
    <t>Month -4</t>
  </si>
  <si>
    <t>Month -3</t>
  </si>
  <si>
    <t>Month -2</t>
  </si>
  <si>
    <t>Month -12</t>
  </si>
  <si>
    <t>UKU</t>
  </si>
  <si>
    <t>Non-UKU</t>
  </si>
  <si>
    <t>Total</t>
  </si>
  <si>
    <t>Impact on Customer Growth</t>
  </si>
  <si>
    <t>Current</t>
  </si>
  <si>
    <t>----------Proposed-----------</t>
  </si>
  <si>
    <t>Delta</t>
  </si>
  <si>
    <t>Recorded Customer Growth</t>
  </si>
  <si>
    <t>Customer Growth UKU-adjusted Current Method</t>
  </si>
  <si>
    <t>Customer Growth UKU-adjusted Proposed Method</t>
  </si>
  <si>
    <t>Month 6</t>
  </si>
  <si>
    <t>Cummulative</t>
  </si>
  <si>
    <t>Centered Avg</t>
  </si>
  <si>
    <t>3 Month</t>
  </si>
  <si>
    <t>2 Month Avg</t>
  </si>
  <si>
    <t>Adj annual Change non-UKU</t>
  </si>
  <si>
    <t>Reported % Customer Growth</t>
  </si>
  <si>
    <t>customers</t>
  </si>
  <si>
    <t>adj customers</t>
  </si>
  <si>
    <t>reported increase</t>
  </si>
  <si>
    <t>Month 7</t>
  </si>
  <si>
    <t>Month 8</t>
  </si>
  <si>
    <t>Deviation in non-UKU Long-term Average</t>
  </si>
  <si>
    <t>UKU Adj with non-uku impact</t>
  </si>
  <si>
    <t>Adj UKU Inact</t>
  </si>
  <si>
    <t>YTD</t>
  </si>
  <si>
    <t>2014 Q1</t>
  </si>
  <si>
    <t>Reported Inactive Ratio</t>
  </si>
  <si>
    <t>Month 9</t>
  </si>
  <si>
    <t>2014 Q2</t>
  </si>
  <si>
    <t>Difference</t>
  </si>
  <si>
    <t>Month 10</t>
  </si>
  <si>
    <t>Month 11</t>
  </si>
  <si>
    <t>Raw Monthly UKU Adj</t>
  </si>
  <si>
    <t>Month 12</t>
  </si>
  <si>
    <t>2014 Q3</t>
  </si>
  <si>
    <t>Total Rev</t>
  </si>
  <si>
    <t>Month 13</t>
  </si>
  <si>
    <t>2014 Q4</t>
  </si>
  <si>
    <t>AVG 2012</t>
  </si>
  <si>
    <t>2013 Jan-Oct</t>
  </si>
  <si>
    <t>2014 Jan-Oct</t>
  </si>
  <si>
    <t>AVG 2014</t>
  </si>
  <si>
    <t>AVG 2015</t>
  </si>
  <si>
    <t>AVG 2016</t>
  </si>
  <si>
    <t>ADJ CUSTOMERS INLCUDING UKU in HISTORYU</t>
  </si>
  <si>
    <t>ADJ CUSTOMER GROWTH</t>
  </si>
  <si>
    <t>not adj</t>
  </si>
  <si>
    <t>Month 14</t>
  </si>
  <si>
    <t>Month 15</t>
  </si>
  <si>
    <t>2013 Jan-Dec</t>
  </si>
  <si>
    <t>2014 Jan-Dec</t>
  </si>
  <si>
    <t>Month 16</t>
  </si>
  <si>
    <t>OPC 010270</t>
  </si>
  <si>
    <t>FPL RC-16</t>
  </si>
  <si>
    <t>OPC 010271</t>
  </si>
  <si>
    <t>OPC 010272</t>
  </si>
  <si>
    <t>OPC 010273</t>
  </si>
  <si>
    <t>OPC 010274</t>
  </si>
  <si>
    <t>OPC 010283</t>
  </si>
  <si>
    <t>OPC 010284</t>
  </si>
  <si>
    <t>OPC 010285</t>
  </si>
  <si>
    <t>OPC 010286</t>
  </si>
  <si>
    <t>OPC 010287</t>
  </si>
  <si>
    <t>OPC 010289</t>
  </si>
  <si>
    <t>OPC 010290</t>
  </si>
  <si>
    <t>OPC 010291</t>
  </si>
  <si>
    <t>OPC 010292</t>
  </si>
  <si>
    <t>OPC 010293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</si>
</sst>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rgb="FF31035E"/>
      <name val="Trebuchet MS"/>
      <family val="2"/>
    </font>
    <font>
      <sz val="11"/>
      <color rgb="FF31035E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164" fontId="2" fillId="0" borderId="1" xfId="1" applyNumberFormat="1" applyFont="1" applyFill="1" applyBorder="1" applyAlignment="1">
      <alignment vertical="top" wrapText="1"/>
    </xf>
    <xf numFmtId="17" fontId="1" fillId="0" borderId="5" xfId="0" applyNumberFormat="1" applyFont="1" applyFill="1" applyBorder="1" applyAlignment="1">
      <alignment horizontal="center" vertical="top" wrapText="1"/>
    </xf>
    <xf numFmtId="164" fontId="0" fillId="0" borderId="6" xfId="0" applyNumberFormat="1" applyFill="1" applyBorder="1"/>
    <xf numFmtId="17" fontId="1" fillId="0" borderId="7" xfId="0" applyNumberFormat="1" applyFont="1" applyFill="1" applyBorder="1" applyAlignment="1">
      <alignment horizontal="center" vertical="top" wrapText="1"/>
    </xf>
    <xf numFmtId="164" fontId="2" fillId="0" borderId="8" xfId="1" applyNumberFormat="1" applyFont="1" applyFill="1" applyBorder="1" applyAlignment="1">
      <alignment vertical="top" wrapText="1"/>
    </xf>
    <xf numFmtId="164" fontId="0" fillId="0" borderId="9" xfId="0" applyNumberFormat="1" applyFill="1" applyBorder="1"/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6" fillId="0" borderId="0" xfId="0" applyFont="1" applyAlignment="1"/>
    <xf numFmtId="164" fontId="0" fillId="0" borderId="0" xfId="0" applyNumberFormat="1"/>
    <xf numFmtId="17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5" fontId="0" fillId="0" borderId="0" xfId="0" applyNumberForma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0" fillId="0" borderId="0" xfId="0" applyNumberFormat="1"/>
    <xf numFmtId="43" fontId="0" fillId="0" borderId="0" xfId="0" applyNumberFormat="1" applyFill="1" applyBorder="1"/>
    <xf numFmtId="17" fontId="1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ill="1" applyBorder="1"/>
    <xf numFmtId="10" fontId="0" fillId="0" borderId="0" xfId="2" applyNumberFormat="1" applyFont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8" fillId="0" borderId="0" xfId="0" applyFont="1"/>
    <xf numFmtId="3" fontId="0" fillId="0" borderId="0" xfId="0" applyNumberFormat="1" applyAlignment="1">
      <alignment horizontal="center"/>
    </xf>
    <xf numFmtId="164" fontId="0" fillId="0" borderId="0" xfId="2" applyNumberFormat="1" applyFont="1"/>
    <xf numFmtId="10" fontId="0" fillId="0" borderId="0" xfId="0" applyNumberFormat="1"/>
    <xf numFmtId="43" fontId="0" fillId="0" borderId="0" xfId="0" applyNumberFormat="1"/>
    <xf numFmtId="16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7" fontId="1" fillId="0" borderId="11" xfId="0" applyNumberFormat="1" applyFont="1" applyFill="1" applyBorder="1" applyAlignment="1">
      <alignment horizontal="center" vertical="top" wrapText="1"/>
    </xf>
    <xf numFmtId="164" fontId="0" fillId="0" borderId="12" xfId="0" applyNumberFormat="1" applyFill="1" applyBorder="1"/>
    <xf numFmtId="164" fontId="0" fillId="3" borderId="0" xfId="0" applyNumberFormat="1" applyFill="1"/>
    <xf numFmtId="0" fontId="0" fillId="0" borderId="0" xfId="0" applyAlignment="1">
      <alignment wrapText="1"/>
    </xf>
    <xf numFmtId="164" fontId="2" fillId="3" borderId="8" xfId="1" applyNumberFormat="1" applyFont="1" applyFill="1" applyBorder="1" applyAlignment="1">
      <alignment vertical="top" wrapText="1"/>
    </xf>
    <xf numFmtId="164" fontId="2" fillId="3" borderId="1" xfId="1" applyNumberFormat="1" applyFont="1" applyFill="1" applyBorder="1" applyAlignment="1">
      <alignment vertical="top" wrapText="1"/>
    </xf>
    <xf numFmtId="164" fontId="2" fillId="4" borderId="1" xfId="1" applyNumberFormat="1" applyFont="1" applyFill="1" applyBorder="1" applyAlignment="1">
      <alignment vertical="top" wrapText="1"/>
    </xf>
    <xf numFmtId="164" fontId="2" fillId="5" borderId="1" xfId="1" applyNumberFormat="1" applyFont="1" applyFill="1" applyBorder="1" applyAlignment="1">
      <alignment vertical="top" wrapText="1"/>
    </xf>
    <xf numFmtId="164" fontId="2" fillId="6" borderId="1" xfId="1" applyNumberFormat="1" applyFont="1" applyFill="1" applyBorder="1" applyAlignment="1">
      <alignment vertical="top" wrapText="1"/>
    </xf>
    <xf numFmtId="164" fontId="2" fillId="6" borderId="8" xfId="1" applyNumberFormat="1" applyFont="1" applyFill="1" applyBorder="1" applyAlignment="1">
      <alignment vertical="top" wrapText="1"/>
    </xf>
    <xf numFmtId="164" fontId="0" fillId="5" borderId="0" xfId="0" applyNumberFormat="1" applyFill="1"/>
    <xf numFmtId="164" fontId="9" fillId="5" borderId="0" xfId="0" applyNumberFormat="1" applyFont="1" applyFill="1"/>
    <xf numFmtId="164" fontId="0" fillId="7" borderId="0" xfId="0" applyNumberFormat="1" applyFill="1"/>
    <xf numFmtId="164" fontId="10" fillId="5" borderId="0" xfId="0" applyNumberFormat="1" applyFont="1" applyFill="1"/>
    <xf numFmtId="164" fontId="0" fillId="5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1" fillId="3" borderId="0" xfId="0" applyNumberFormat="1" applyFont="1" applyFill="1"/>
    <xf numFmtId="0" fontId="0" fillId="0" borderId="0" xfId="0" quotePrefix="1" applyAlignment="1">
      <alignment horizontal="left" wrapText="1"/>
    </xf>
    <xf numFmtId="0" fontId="0" fillId="0" borderId="0" xfId="0" applyAlignment="1">
      <alignment horizontal="right"/>
    </xf>
    <xf numFmtId="9" fontId="0" fillId="0" borderId="0" xfId="2" applyNumberFormat="1" applyFont="1"/>
    <xf numFmtId="164" fontId="2" fillId="0" borderId="13" xfId="1" applyNumberFormat="1" applyFont="1" applyFill="1" applyBorder="1" applyAlignment="1">
      <alignment vertical="top" wrapText="1"/>
    </xf>
    <xf numFmtId="164" fontId="2" fillId="0" borderId="14" xfId="1" applyNumberFormat="1" applyFont="1" applyFill="1" applyBorder="1" applyAlignment="1">
      <alignment vertical="top" wrapText="1"/>
    </xf>
    <xf numFmtId="164" fontId="2" fillId="0" borderId="15" xfId="1" applyNumberFormat="1" applyFont="1" applyFill="1" applyBorder="1" applyAlignment="1">
      <alignment vertical="top" wrapText="1"/>
    </xf>
    <xf numFmtId="0" fontId="0" fillId="6" borderId="0" xfId="0" applyFill="1" applyAlignment="1">
      <alignment wrapText="1"/>
    </xf>
    <xf numFmtId="0" fontId="0" fillId="6" borderId="0" xfId="0" applyFill="1"/>
    <xf numFmtId="164" fontId="0" fillId="6" borderId="0" xfId="0" applyNumberFormat="1" applyFill="1"/>
    <xf numFmtId="0" fontId="0" fillId="0" borderId="0" xfId="0" applyAlignment="1">
      <alignment horizontal="center"/>
    </xf>
    <xf numFmtId="3" fontId="0" fillId="3" borderId="0" xfId="0" applyNumberForma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2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7.xml"/><Relationship Id="rId17" Type="http://schemas.openxmlformats.org/officeDocument/2006/relationships/worksheet" Target="worksheets/sheet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7.xml"/><Relationship Id="rId23" Type="http://schemas.openxmlformats.org/officeDocument/2006/relationships/worksheet" Target="worksheets/sheet14.xml"/><Relationship Id="rId28" Type="http://schemas.openxmlformats.org/officeDocument/2006/relationships/calcChain" Target="calcChain.xml"/><Relationship Id="rId10" Type="http://schemas.openxmlformats.org/officeDocument/2006/relationships/chartsheet" Target="chartsheets/sheet5.xml"/><Relationship Id="rId19" Type="http://schemas.openxmlformats.org/officeDocument/2006/relationships/chartsheet" Target="chartsheets/sheet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3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Premise!#REF!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40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50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v>70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v>80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081984"/>
        <c:axId val="113619328"/>
      </c:barChart>
      <c:catAx>
        <c:axId val="95081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13619328"/>
        <c:crosses val="autoZero"/>
        <c:auto val="1"/>
        <c:lblAlgn val="ctr"/>
        <c:lblOffset val="100"/>
        <c:noMultiLvlLbl val="1"/>
      </c:catAx>
      <c:valAx>
        <c:axId val="11361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8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comparison2!$E$5</c:f>
              <c:strCache>
                <c:ptCount val="1"/>
                <c:pt idx="0">
                  <c:v>UKU-impact (Current Method)</c:v>
                </c:pt>
              </c:strCache>
            </c:strRef>
          </c:tx>
          <c:invertIfNegative val="0"/>
          <c:cat>
            <c:numRef>
              <c:f>comparison2!$B$23:$B$39</c:f>
              <c:numCache>
                <c:formatCode>mmm\-yy</c:formatCode>
                <c:ptCount val="17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  <c:pt idx="13">
                  <c:v>41821</c:v>
                </c:pt>
                <c:pt idx="14">
                  <c:v>41852</c:v>
                </c:pt>
                <c:pt idx="15">
                  <c:v>41883</c:v>
                </c:pt>
                <c:pt idx="16">
                  <c:v>41913</c:v>
                </c:pt>
              </c:numCache>
            </c:numRef>
          </c:cat>
          <c:val>
            <c:numRef>
              <c:f>comparison2!$E$23:$E$39</c:f>
              <c:numCache>
                <c:formatCode>#,##0</c:formatCode>
                <c:ptCount val="17"/>
                <c:pt idx="0">
                  <c:v>0</c:v>
                </c:pt>
                <c:pt idx="1">
                  <c:v>1369.4892256942112</c:v>
                </c:pt>
                <c:pt idx="2">
                  <c:v>14446.562606450345</c:v>
                </c:pt>
                <c:pt idx="3">
                  <c:v>23824.689038850542</c:v>
                </c:pt>
                <c:pt idx="4">
                  <c:v>34270.010000000009</c:v>
                </c:pt>
                <c:pt idx="5">
                  <c:v>39645.135017686465</c:v>
                </c:pt>
                <c:pt idx="6">
                  <c:v>38649.310296176118</c:v>
                </c:pt>
                <c:pt idx="7">
                  <c:v>42284.643843854079</c:v>
                </c:pt>
                <c:pt idx="8">
                  <c:v>45999.106769622944</c:v>
                </c:pt>
                <c:pt idx="9">
                  <c:v>46189.324782041222</c:v>
                </c:pt>
                <c:pt idx="10">
                  <c:v>43753.937523720931</c:v>
                </c:pt>
                <c:pt idx="11">
                  <c:v>45735.45136215302</c:v>
                </c:pt>
                <c:pt idx="12">
                  <c:v>39777.010285666212</c:v>
                </c:pt>
                <c:pt idx="13">
                  <c:v>38582.00670746126</c:v>
                </c:pt>
                <c:pt idx="14">
                  <c:v>29120.869838154991</c:v>
                </c:pt>
                <c:pt idx="15">
                  <c:v>15867.170579438272</c:v>
                </c:pt>
                <c:pt idx="16">
                  <c:v>10081.872991792043</c:v>
                </c:pt>
              </c:numCache>
            </c:numRef>
          </c:val>
        </c:ser>
        <c:ser>
          <c:idx val="1"/>
          <c:order val="1"/>
          <c:tx>
            <c:strRef>
              <c:f>comparison2!$K$5</c:f>
              <c:strCache>
                <c:ptCount val="1"/>
                <c:pt idx="0">
                  <c:v>UKU-impact (Proposed Method)</c:v>
                </c:pt>
              </c:strCache>
            </c:strRef>
          </c:tx>
          <c:invertIfNegative val="0"/>
          <c:cat>
            <c:numRef>
              <c:f>comparison2!$B$23:$B$39</c:f>
              <c:numCache>
                <c:formatCode>mmm\-yy</c:formatCode>
                <c:ptCount val="17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  <c:pt idx="13">
                  <c:v>41821</c:v>
                </c:pt>
                <c:pt idx="14">
                  <c:v>41852</c:v>
                </c:pt>
                <c:pt idx="15">
                  <c:v>41883</c:v>
                </c:pt>
                <c:pt idx="16">
                  <c:v>41913</c:v>
                </c:pt>
              </c:numCache>
            </c:numRef>
          </c:cat>
          <c:val>
            <c:numRef>
              <c:f>comparison2!$K$23:$K$39</c:f>
              <c:numCache>
                <c:formatCode>#,##0</c:formatCode>
                <c:ptCount val="17"/>
                <c:pt idx="0">
                  <c:v>0</c:v>
                </c:pt>
                <c:pt idx="1">
                  <c:v>4953</c:v>
                </c:pt>
                <c:pt idx="2">
                  <c:v>12765</c:v>
                </c:pt>
                <c:pt idx="3">
                  <c:v>28311</c:v>
                </c:pt>
                <c:pt idx="4">
                  <c:v>43338</c:v>
                </c:pt>
                <c:pt idx="5">
                  <c:v>43895</c:v>
                </c:pt>
                <c:pt idx="6">
                  <c:v>42433.666666666657</c:v>
                </c:pt>
                <c:pt idx="7">
                  <c:v>42718.666666666657</c:v>
                </c:pt>
                <c:pt idx="8">
                  <c:v>42842.666666666657</c:v>
                </c:pt>
                <c:pt idx="9">
                  <c:v>42907.666666666657</c:v>
                </c:pt>
                <c:pt idx="10">
                  <c:v>43191.666666666657</c:v>
                </c:pt>
                <c:pt idx="11">
                  <c:v>43431.666666666657</c:v>
                </c:pt>
                <c:pt idx="12">
                  <c:v>43306.166666666657</c:v>
                </c:pt>
                <c:pt idx="13">
                  <c:v>33202.666666666657</c:v>
                </c:pt>
                <c:pt idx="14">
                  <c:v>17517.666666666657</c:v>
                </c:pt>
                <c:pt idx="15">
                  <c:v>-13574.333333333343</c:v>
                </c:pt>
                <c:pt idx="16">
                  <c:v>-43628.333333333343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78976"/>
        <c:axId val="85975424"/>
      </c:barChart>
      <c:dateAx>
        <c:axId val="466478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85975424"/>
        <c:crosses val="autoZero"/>
        <c:auto val="1"/>
        <c:lblOffset val="100"/>
        <c:baseTimeUnit val="months"/>
      </c:dateAx>
      <c:valAx>
        <c:axId val="85975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6647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 UKU Inactive</a:t>
            </a:r>
            <a:r>
              <a:rPr lang="en-US" baseline="0"/>
              <a:t> Meters</a:t>
            </a:r>
            <a:endParaRPr lang="en-US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Recorded</c:v>
          </c:tx>
          <c:invertIfNegative val="0"/>
          <c:cat>
            <c:numLit>
              <c:formatCode>General</c:formatCode>
              <c:ptCount val="9"/>
              <c:pt idx="0">
                <c:v>41426</c:v>
              </c:pt>
              <c:pt idx="1">
                <c:v>41456</c:v>
              </c:pt>
              <c:pt idx="2">
                <c:v>41487</c:v>
              </c:pt>
              <c:pt idx="3">
                <c:v>41518</c:v>
              </c:pt>
              <c:pt idx="4">
                <c:v>41548</c:v>
              </c:pt>
              <c:pt idx="5">
                <c:v>41579</c:v>
              </c:pt>
              <c:pt idx="6">
                <c:v>41609</c:v>
              </c:pt>
              <c:pt idx="7">
                <c:v>41640</c:v>
              </c:pt>
              <c:pt idx="8">
                <c:v>41671</c:v>
              </c:pt>
            </c:numLit>
          </c:cat>
          <c:val>
            <c:numLit>
              <c:formatCode>General</c:formatCode>
              <c:ptCount val="9"/>
              <c:pt idx="0">
                <c:v>181619</c:v>
              </c:pt>
              <c:pt idx="1">
                <c:v>182671</c:v>
              </c:pt>
              <c:pt idx="2">
                <c:v>166628</c:v>
              </c:pt>
              <c:pt idx="3">
                <c:v>158608</c:v>
              </c:pt>
              <c:pt idx="4">
                <c:v>145991</c:v>
              </c:pt>
              <c:pt idx="5">
                <c:v>142007</c:v>
              </c:pt>
              <c:pt idx="6">
                <c:v>142001</c:v>
              </c:pt>
              <c:pt idx="7">
                <c:v>136762</c:v>
              </c:pt>
              <c:pt idx="8">
                <c:v>131412</c:v>
              </c:pt>
            </c:numLit>
          </c:val>
        </c:ser>
        <c:ser>
          <c:idx val="1"/>
          <c:order val="1"/>
          <c:tx>
            <c:v>Trendline</c:v>
          </c:tx>
          <c:invertIfNegative val="0"/>
          <c:cat>
            <c:numLit>
              <c:formatCode>General</c:formatCode>
              <c:ptCount val="9"/>
              <c:pt idx="0">
                <c:v>41426</c:v>
              </c:pt>
              <c:pt idx="1">
                <c:v>41456</c:v>
              </c:pt>
              <c:pt idx="2">
                <c:v>41487</c:v>
              </c:pt>
              <c:pt idx="3">
                <c:v>41518</c:v>
              </c:pt>
              <c:pt idx="4">
                <c:v>41548</c:v>
              </c:pt>
              <c:pt idx="5">
                <c:v>41579</c:v>
              </c:pt>
              <c:pt idx="6">
                <c:v>41609</c:v>
              </c:pt>
              <c:pt idx="7">
                <c:v>41640</c:v>
              </c:pt>
              <c:pt idx="8">
                <c:v>41671</c:v>
              </c:pt>
            </c:numLit>
          </c:cat>
          <c:val>
            <c:numLit>
              <c:formatCode>General</c:formatCode>
              <c:ptCount val="9"/>
              <c:pt idx="0">
                <c:v>181619</c:v>
              </c:pt>
              <c:pt idx="1">
                <c:v>183770.8937483216</c:v>
              </c:pt>
              <c:pt idx="2">
                <c:v>180137.64629085502</c:v>
              </c:pt>
              <c:pt idx="3">
                <c:v>180150.03457866888</c:v>
              </c:pt>
              <c:pt idx="4">
                <c:v>177769.16</c:v>
              </c:pt>
              <c:pt idx="5">
                <c:v>176101.93</c:v>
              </c:pt>
              <c:pt idx="6">
                <c:v>174434.7</c:v>
              </c:pt>
              <c:pt idx="7">
                <c:v>172767.47</c:v>
              </c:pt>
              <c:pt idx="8">
                <c:v>171100.24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15072"/>
        <c:axId val="91716608"/>
      </c:barChart>
      <c:catAx>
        <c:axId val="917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16608"/>
        <c:crosses val="autoZero"/>
        <c:auto val="1"/>
        <c:lblAlgn val="ctr"/>
        <c:lblOffset val="100"/>
        <c:noMultiLvlLbl val="1"/>
      </c:catAx>
      <c:valAx>
        <c:axId val="9171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1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 Inactives</a:t>
            </a:r>
            <a:r>
              <a:rPr lang="en-US" baseline="0"/>
              <a:t> - Excluding UKU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14132898979199"/>
          <c:y val="0.21795166229221347"/>
          <c:w val="0.82163644392748114"/>
          <c:h val="0.58460885097696125"/>
        </c:manualLayout>
      </c:layout>
      <c:lineChart>
        <c:grouping val="standard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18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</c:numLit>
          </c:cat>
          <c:val>
            <c:numLit>
              <c:formatCode>General</c:formatCode>
              <c:ptCount val="18"/>
              <c:pt idx="0">
                <c:v>128846</c:v>
              </c:pt>
              <c:pt idx="1">
                <c:v>124159</c:v>
              </c:pt>
              <c:pt idx="2">
                <c:v>120733</c:v>
              </c:pt>
              <c:pt idx="3">
                <c:v>123411</c:v>
              </c:pt>
              <c:pt idx="4">
                <c:v>125679</c:v>
              </c:pt>
              <c:pt idx="5">
                <c:v>124900</c:v>
              </c:pt>
              <c:pt idx="6">
                <c:v>123906</c:v>
              </c:pt>
              <c:pt idx="7">
                <c:v>122895</c:v>
              </c:pt>
              <c:pt idx="8">
                <c:v>125185</c:v>
              </c:pt>
              <c:pt idx="9">
                <c:v>125063</c:v>
              </c:pt>
              <c:pt idx="10">
                <c:v>123294</c:v>
              </c:pt>
              <c:pt idx="11">
                <c:v>121215</c:v>
              </c:pt>
              <c:pt idx="12">
                <c:v>120832</c:v>
              </c:pt>
              <c:pt idx="13">
                <c:v>115337</c:v>
              </c:pt>
              <c:pt idx="14">
                <c:v>111936</c:v>
              </c:pt>
              <c:pt idx="15">
                <c:v>117207</c:v>
              </c:pt>
              <c:pt idx="16">
                <c:v>117745</c:v>
              </c:pt>
              <c:pt idx="17">
                <c:v>110276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42976"/>
        <c:axId val="91744512"/>
      </c:lineChart>
      <c:catAx>
        <c:axId val="9174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91744512"/>
        <c:crosses val="autoZero"/>
        <c:auto val="1"/>
        <c:lblAlgn val="ctr"/>
        <c:lblOffset val="100"/>
        <c:noMultiLvlLbl val="1"/>
      </c:catAx>
      <c:valAx>
        <c:axId val="91744512"/>
        <c:scaling>
          <c:orientation val="minMax"/>
          <c:min val="8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42976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</a:t>
            </a:r>
            <a:r>
              <a:rPr lang="en-US" baseline="0"/>
              <a:t> </a:t>
            </a:r>
            <a:r>
              <a:rPr lang="en-US"/>
              <a:t>UKU Inactives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12"/>
              <c:pt idx="0">
                <c:v>41122</c:v>
              </c:pt>
              <c:pt idx="1">
                <c:v>41153</c:v>
              </c:pt>
              <c:pt idx="2">
                <c:v>41183</c:v>
              </c:pt>
              <c:pt idx="3">
                <c:v>41214</c:v>
              </c:pt>
              <c:pt idx="4">
                <c:v>41244</c:v>
              </c:pt>
              <c:pt idx="5">
                <c:v>41275</c:v>
              </c:pt>
              <c:pt idx="6">
                <c:v>41306</c:v>
              </c:pt>
              <c:pt idx="7">
                <c:v>41334</c:v>
              </c:pt>
              <c:pt idx="8">
                <c:v>41365</c:v>
              </c:pt>
              <c:pt idx="9">
                <c:v>41395</c:v>
              </c:pt>
              <c:pt idx="10">
                <c:v>41426</c:v>
              </c:pt>
              <c:pt idx="11">
                <c:v>41456</c:v>
              </c:pt>
            </c:numLit>
          </c:cat>
          <c:val>
            <c:numLit>
              <c:formatCode>General</c:formatCode>
              <c:ptCount val="12"/>
              <c:pt idx="0">
                <c:v>78321</c:v>
              </c:pt>
              <c:pt idx="1">
                <c:v>78229</c:v>
              </c:pt>
              <c:pt idx="2">
                <c:v>78108</c:v>
              </c:pt>
              <c:pt idx="3">
                <c:v>76552</c:v>
              </c:pt>
              <c:pt idx="4">
                <c:v>75633</c:v>
              </c:pt>
              <c:pt idx="5">
                <c:v>72813</c:v>
              </c:pt>
              <c:pt idx="6">
                <c:v>73438</c:v>
              </c:pt>
              <c:pt idx="7">
                <c:v>70429</c:v>
              </c:pt>
              <c:pt idx="8">
                <c:v>70094</c:v>
              </c:pt>
              <c:pt idx="9">
                <c:v>70592</c:v>
              </c:pt>
              <c:pt idx="10">
                <c:v>71343</c:v>
              </c:pt>
              <c:pt idx="11">
                <c:v>67994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85120"/>
        <c:axId val="94086656"/>
      </c:lineChart>
      <c:catAx>
        <c:axId val="940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086656"/>
        <c:crosses val="autoZero"/>
        <c:auto val="1"/>
        <c:lblAlgn val="ctr"/>
        <c:lblOffset val="100"/>
        <c:noMultiLvlLbl val="1"/>
      </c:catAx>
      <c:valAx>
        <c:axId val="9408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085120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 UKU Accounts (kwh &gt; 1)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'Premise (RES)'!$C$36</c:f>
              <c:strCache>
                <c:ptCount val="1"/>
                <c:pt idx="0">
                  <c:v>North</c:v>
                </c:pt>
              </c:strCache>
            </c:strRef>
          </c:tx>
          <c:marker>
            <c:symbol val="none"/>
          </c:marker>
          <c:cat>
            <c:numRef>
              <c:f>'Premise (RES)'!$B$37:$B$73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(RES)'!$C$37:$C$73</c:f>
              <c:numCache>
                <c:formatCode>_(* #,##0_);_(* \(#,##0\);_(* "-"??_);_(@_)</c:formatCode>
                <c:ptCount val="37"/>
                <c:pt idx="0">
                  <c:v>10844</c:v>
                </c:pt>
                <c:pt idx="1">
                  <c:v>10371</c:v>
                </c:pt>
                <c:pt idx="2">
                  <c:v>10106</c:v>
                </c:pt>
                <c:pt idx="3">
                  <c:v>10100</c:v>
                </c:pt>
                <c:pt idx="4">
                  <c:v>10241</c:v>
                </c:pt>
                <c:pt idx="5">
                  <c:v>10491</c:v>
                </c:pt>
                <c:pt idx="6">
                  <c:v>10341</c:v>
                </c:pt>
                <c:pt idx="7">
                  <c:v>10248</c:v>
                </c:pt>
                <c:pt idx="8">
                  <c:v>10446</c:v>
                </c:pt>
                <c:pt idx="9">
                  <c:v>10531</c:v>
                </c:pt>
                <c:pt idx="10">
                  <c:v>10757</c:v>
                </c:pt>
                <c:pt idx="11">
                  <c:v>11013</c:v>
                </c:pt>
                <c:pt idx="12">
                  <c:v>11151</c:v>
                </c:pt>
                <c:pt idx="13">
                  <c:v>11128</c:v>
                </c:pt>
                <c:pt idx="14">
                  <c:v>10706</c:v>
                </c:pt>
                <c:pt idx="15">
                  <c:v>10669</c:v>
                </c:pt>
                <c:pt idx="16">
                  <c:v>10758</c:v>
                </c:pt>
                <c:pt idx="17">
                  <c:v>10913</c:v>
                </c:pt>
                <c:pt idx="18">
                  <c:v>10968</c:v>
                </c:pt>
                <c:pt idx="19">
                  <c:v>10992</c:v>
                </c:pt>
                <c:pt idx="20">
                  <c:v>10794</c:v>
                </c:pt>
                <c:pt idx="21">
                  <c:v>7087</c:v>
                </c:pt>
                <c:pt idx="22">
                  <c:v>2973</c:v>
                </c:pt>
                <c:pt idx="23">
                  <c:v>2616</c:v>
                </c:pt>
                <c:pt idx="24">
                  <c:v>2350</c:v>
                </c:pt>
                <c:pt idx="25">
                  <c:v>2159</c:v>
                </c:pt>
                <c:pt idx="26">
                  <c:v>2130</c:v>
                </c:pt>
                <c:pt idx="27">
                  <c:v>2108</c:v>
                </c:pt>
                <c:pt idx="28">
                  <c:v>2252</c:v>
                </c:pt>
                <c:pt idx="29">
                  <c:v>2271</c:v>
                </c:pt>
                <c:pt idx="30">
                  <c:v>2299</c:v>
                </c:pt>
                <c:pt idx="31">
                  <c:v>2359</c:v>
                </c:pt>
                <c:pt idx="32">
                  <c:v>2269</c:v>
                </c:pt>
                <c:pt idx="33">
                  <c:v>2153</c:v>
                </c:pt>
                <c:pt idx="34">
                  <c:v>2087</c:v>
                </c:pt>
                <c:pt idx="35">
                  <c:v>1925</c:v>
                </c:pt>
                <c:pt idx="36">
                  <c:v>1602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'Premise (RES)'!$D$36</c:f>
              <c:strCache>
                <c:ptCount val="1"/>
                <c:pt idx="0">
                  <c:v>East</c:v>
                </c:pt>
              </c:strCache>
            </c:strRef>
          </c:tx>
          <c:marker>
            <c:symbol val="none"/>
          </c:marker>
          <c:cat>
            <c:numRef>
              <c:f>'Premise (RES)'!$B$37:$B$73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(RES)'!$D$37:$D$73</c:f>
              <c:numCache>
                <c:formatCode>_(* #,##0_);_(* \(#,##0\);_(* "-"??_);_(@_)</c:formatCode>
                <c:ptCount val="37"/>
                <c:pt idx="0">
                  <c:v>15671</c:v>
                </c:pt>
                <c:pt idx="1">
                  <c:v>15112</c:v>
                </c:pt>
                <c:pt idx="2">
                  <c:v>14723</c:v>
                </c:pt>
                <c:pt idx="3">
                  <c:v>14582</c:v>
                </c:pt>
                <c:pt idx="4">
                  <c:v>14620</c:v>
                </c:pt>
                <c:pt idx="5">
                  <c:v>14918</c:v>
                </c:pt>
                <c:pt idx="6">
                  <c:v>14972</c:v>
                </c:pt>
                <c:pt idx="7">
                  <c:v>14676</c:v>
                </c:pt>
                <c:pt idx="8">
                  <c:v>14587</c:v>
                </c:pt>
                <c:pt idx="9">
                  <c:v>14463</c:v>
                </c:pt>
                <c:pt idx="10">
                  <c:v>14294</c:v>
                </c:pt>
                <c:pt idx="11">
                  <c:v>13993</c:v>
                </c:pt>
                <c:pt idx="12">
                  <c:v>13329</c:v>
                </c:pt>
                <c:pt idx="13">
                  <c:v>13360</c:v>
                </c:pt>
                <c:pt idx="14">
                  <c:v>12976</c:v>
                </c:pt>
                <c:pt idx="15">
                  <c:v>13108</c:v>
                </c:pt>
                <c:pt idx="16">
                  <c:v>13045</c:v>
                </c:pt>
                <c:pt idx="17">
                  <c:v>13165</c:v>
                </c:pt>
                <c:pt idx="18">
                  <c:v>13290</c:v>
                </c:pt>
                <c:pt idx="19">
                  <c:v>13440</c:v>
                </c:pt>
                <c:pt idx="20">
                  <c:v>10205</c:v>
                </c:pt>
                <c:pt idx="21">
                  <c:v>4005</c:v>
                </c:pt>
                <c:pt idx="22">
                  <c:v>3002</c:v>
                </c:pt>
                <c:pt idx="23">
                  <c:v>2827</c:v>
                </c:pt>
                <c:pt idx="24">
                  <c:v>2647</c:v>
                </c:pt>
                <c:pt idx="25">
                  <c:v>2393</c:v>
                </c:pt>
                <c:pt idx="26">
                  <c:v>2470</c:v>
                </c:pt>
                <c:pt idx="27">
                  <c:v>2554</c:v>
                </c:pt>
                <c:pt idx="28">
                  <c:v>2734</c:v>
                </c:pt>
                <c:pt idx="29">
                  <c:v>2715</c:v>
                </c:pt>
                <c:pt idx="30">
                  <c:v>2720</c:v>
                </c:pt>
                <c:pt idx="31">
                  <c:v>2747</c:v>
                </c:pt>
                <c:pt idx="32">
                  <c:v>2597</c:v>
                </c:pt>
                <c:pt idx="33">
                  <c:v>2606</c:v>
                </c:pt>
                <c:pt idx="34">
                  <c:v>2497</c:v>
                </c:pt>
                <c:pt idx="35">
                  <c:v>2243</c:v>
                </c:pt>
                <c:pt idx="36">
                  <c:v>1769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'Premise (RES)'!$E$36</c:f>
              <c:strCache>
                <c:ptCount val="1"/>
                <c:pt idx="0">
                  <c:v>West</c:v>
                </c:pt>
              </c:strCache>
            </c:strRef>
          </c:tx>
          <c:marker>
            <c:symbol val="none"/>
          </c:marker>
          <c:cat>
            <c:numRef>
              <c:f>'Premise (RES)'!$B$37:$B$73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(RES)'!$E$37:$E$73</c:f>
              <c:numCache>
                <c:formatCode>_(* #,##0_);_(* \(#,##0\);_(* "-"??_);_(@_)</c:formatCode>
                <c:ptCount val="37"/>
                <c:pt idx="0">
                  <c:v>11441</c:v>
                </c:pt>
                <c:pt idx="1">
                  <c:v>10886</c:v>
                </c:pt>
                <c:pt idx="2">
                  <c:v>10586</c:v>
                </c:pt>
                <c:pt idx="3">
                  <c:v>11223</c:v>
                </c:pt>
                <c:pt idx="4">
                  <c:v>11503</c:v>
                </c:pt>
                <c:pt idx="5">
                  <c:v>11648</c:v>
                </c:pt>
                <c:pt idx="6">
                  <c:v>11903</c:v>
                </c:pt>
                <c:pt idx="7">
                  <c:v>11843</c:v>
                </c:pt>
                <c:pt idx="8">
                  <c:v>11651</c:v>
                </c:pt>
                <c:pt idx="9">
                  <c:v>11478</c:v>
                </c:pt>
                <c:pt idx="10">
                  <c:v>11395</c:v>
                </c:pt>
                <c:pt idx="11">
                  <c:v>11360</c:v>
                </c:pt>
                <c:pt idx="12">
                  <c:v>11188</c:v>
                </c:pt>
                <c:pt idx="13">
                  <c:v>11288</c:v>
                </c:pt>
                <c:pt idx="14">
                  <c:v>10733</c:v>
                </c:pt>
                <c:pt idx="15">
                  <c:v>10763</c:v>
                </c:pt>
                <c:pt idx="16">
                  <c:v>10901</c:v>
                </c:pt>
                <c:pt idx="17">
                  <c:v>10989</c:v>
                </c:pt>
                <c:pt idx="18">
                  <c:v>11147</c:v>
                </c:pt>
                <c:pt idx="19">
                  <c:v>11093</c:v>
                </c:pt>
                <c:pt idx="20">
                  <c:v>10705</c:v>
                </c:pt>
                <c:pt idx="21">
                  <c:v>6567</c:v>
                </c:pt>
                <c:pt idx="22">
                  <c:v>2533</c:v>
                </c:pt>
                <c:pt idx="23">
                  <c:v>2311</c:v>
                </c:pt>
                <c:pt idx="24">
                  <c:v>1976</c:v>
                </c:pt>
                <c:pt idx="25">
                  <c:v>1789</c:v>
                </c:pt>
                <c:pt idx="26">
                  <c:v>1960</c:v>
                </c:pt>
                <c:pt idx="27">
                  <c:v>2007</c:v>
                </c:pt>
                <c:pt idx="28">
                  <c:v>2217</c:v>
                </c:pt>
                <c:pt idx="29">
                  <c:v>2346</c:v>
                </c:pt>
                <c:pt idx="30">
                  <c:v>2244</c:v>
                </c:pt>
                <c:pt idx="31">
                  <c:v>2173</c:v>
                </c:pt>
                <c:pt idx="32">
                  <c:v>2122</c:v>
                </c:pt>
                <c:pt idx="33">
                  <c:v>1920</c:v>
                </c:pt>
                <c:pt idx="34">
                  <c:v>1920</c:v>
                </c:pt>
                <c:pt idx="35">
                  <c:v>1744</c:v>
                </c:pt>
                <c:pt idx="36">
                  <c:v>1462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'Premise (RES)'!$F$36</c:f>
              <c:strCache>
                <c:ptCount val="1"/>
                <c:pt idx="0">
                  <c:v>Broward</c:v>
                </c:pt>
              </c:strCache>
            </c:strRef>
          </c:tx>
          <c:marker>
            <c:symbol val="none"/>
          </c:marker>
          <c:cat>
            <c:numRef>
              <c:f>'Premise (RES)'!$B$37:$B$73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(RES)'!$F$37:$F$73</c:f>
              <c:numCache>
                <c:formatCode>_(* #,##0_);_(* \(#,##0\);_(* "-"??_);_(@_)</c:formatCode>
                <c:ptCount val="37"/>
                <c:pt idx="0">
                  <c:v>16782</c:v>
                </c:pt>
                <c:pt idx="1">
                  <c:v>16571</c:v>
                </c:pt>
                <c:pt idx="2">
                  <c:v>15956</c:v>
                </c:pt>
                <c:pt idx="3">
                  <c:v>15680</c:v>
                </c:pt>
                <c:pt idx="4">
                  <c:v>15699</c:v>
                </c:pt>
                <c:pt idx="5">
                  <c:v>16211</c:v>
                </c:pt>
                <c:pt idx="6">
                  <c:v>16663</c:v>
                </c:pt>
                <c:pt idx="7">
                  <c:v>16863</c:v>
                </c:pt>
                <c:pt idx="8">
                  <c:v>17064</c:v>
                </c:pt>
                <c:pt idx="9">
                  <c:v>17276</c:v>
                </c:pt>
                <c:pt idx="10">
                  <c:v>16103</c:v>
                </c:pt>
                <c:pt idx="11">
                  <c:v>15013</c:v>
                </c:pt>
                <c:pt idx="12">
                  <c:v>13611</c:v>
                </c:pt>
                <c:pt idx="13">
                  <c:v>13611</c:v>
                </c:pt>
                <c:pt idx="14">
                  <c:v>12546</c:v>
                </c:pt>
                <c:pt idx="15">
                  <c:v>12335</c:v>
                </c:pt>
                <c:pt idx="16">
                  <c:v>12553</c:v>
                </c:pt>
                <c:pt idx="17">
                  <c:v>11932</c:v>
                </c:pt>
                <c:pt idx="18">
                  <c:v>6797</c:v>
                </c:pt>
                <c:pt idx="19">
                  <c:v>4658</c:v>
                </c:pt>
                <c:pt idx="20">
                  <c:v>4298</c:v>
                </c:pt>
                <c:pt idx="21">
                  <c:v>3881</c:v>
                </c:pt>
                <c:pt idx="22">
                  <c:v>4059</c:v>
                </c:pt>
                <c:pt idx="23">
                  <c:v>3597</c:v>
                </c:pt>
                <c:pt idx="24">
                  <c:v>3391</c:v>
                </c:pt>
                <c:pt idx="25">
                  <c:v>3236</c:v>
                </c:pt>
                <c:pt idx="26">
                  <c:v>3288</c:v>
                </c:pt>
                <c:pt idx="27">
                  <c:v>3173</c:v>
                </c:pt>
                <c:pt idx="28">
                  <c:v>3327</c:v>
                </c:pt>
                <c:pt idx="29">
                  <c:v>3421</c:v>
                </c:pt>
                <c:pt idx="30">
                  <c:v>3437</c:v>
                </c:pt>
                <c:pt idx="31">
                  <c:v>3420</c:v>
                </c:pt>
                <c:pt idx="32">
                  <c:v>3460</c:v>
                </c:pt>
                <c:pt idx="33">
                  <c:v>3260</c:v>
                </c:pt>
                <c:pt idx="34">
                  <c:v>3338</c:v>
                </c:pt>
                <c:pt idx="35">
                  <c:v>3061</c:v>
                </c:pt>
                <c:pt idx="36">
                  <c:v>2518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'Premise (RES)'!$G$36</c:f>
              <c:strCache>
                <c:ptCount val="1"/>
                <c:pt idx="0">
                  <c:v>Dade</c:v>
                </c:pt>
              </c:strCache>
            </c:strRef>
          </c:tx>
          <c:marker>
            <c:symbol val="none"/>
          </c:marker>
          <c:cat>
            <c:numRef>
              <c:f>'Premise (RES)'!$B$37:$B$73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(RES)'!$G$37:$G$73</c:f>
              <c:numCache>
                <c:formatCode>_(* #,##0_);_(* \(#,##0\);_(* "-"??_);_(@_)</c:formatCode>
                <c:ptCount val="37"/>
                <c:pt idx="0">
                  <c:v>26699</c:v>
                </c:pt>
                <c:pt idx="1">
                  <c:v>26534</c:v>
                </c:pt>
                <c:pt idx="2">
                  <c:v>25311</c:v>
                </c:pt>
                <c:pt idx="3">
                  <c:v>24350</c:v>
                </c:pt>
                <c:pt idx="4">
                  <c:v>24237</c:v>
                </c:pt>
                <c:pt idx="5">
                  <c:v>24800</c:v>
                </c:pt>
                <c:pt idx="6">
                  <c:v>25453</c:v>
                </c:pt>
                <c:pt idx="7">
                  <c:v>24691</c:v>
                </c:pt>
                <c:pt idx="8">
                  <c:v>24481</c:v>
                </c:pt>
                <c:pt idx="9">
                  <c:v>24360</c:v>
                </c:pt>
                <c:pt idx="10">
                  <c:v>24003</c:v>
                </c:pt>
                <c:pt idx="11">
                  <c:v>24254</c:v>
                </c:pt>
                <c:pt idx="12">
                  <c:v>23534</c:v>
                </c:pt>
                <c:pt idx="13">
                  <c:v>24051</c:v>
                </c:pt>
                <c:pt idx="14">
                  <c:v>23468</c:v>
                </c:pt>
                <c:pt idx="15">
                  <c:v>23219</c:v>
                </c:pt>
                <c:pt idx="16">
                  <c:v>23335</c:v>
                </c:pt>
                <c:pt idx="17">
                  <c:v>24344</c:v>
                </c:pt>
                <c:pt idx="18">
                  <c:v>25792</c:v>
                </c:pt>
                <c:pt idx="19">
                  <c:v>20144</c:v>
                </c:pt>
                <c:pt idx="20">
                  <c:v>9152</c:v>
                </c:pt>
                <c:pt idx="21">
                  <c:v>6424</c:v>
                </c:pt>
                <c:pt idx="22">
                  <c:v>6095</c:v>
                </c:pt>
                <c:pt idx="23">
                  <c:v>5751</c:v>
                </c:pt>
                <c:pt idx="24">
                  <c:v>5605</c:v>
                </c:pt>
                <c:pt idx="25">
                  <c:v>5477</c:v>
                </c:pt>
                <c:pt idx="26">
                  <c:v>5489</c:v>
                </c:pt>
                <c:pt idx="27">
                  <c:v>5319</c:v>
                </c:pt>
                <c:pt idx="28">
                  <c:v>5389</c:v>
                </c:pt>
                <c:pt idx="29">
                  <c:v>5535</c:v>
                </c:pt>
                <c:pt idx="30">
                  <c:v>5410</c:v>
                </c:pt>
                <c:pt idx="31">
                  <c:v>5439</c:v>
                </c:pt>
                <c:pt idx="32">
                  <c:v>5592</c:v>
                </c:pt>
                <c:pt idx="33">
                  <c:v>5289</c:v>
                </c:pt>
                <c:pt idx="34">
                  <c:v>5108</c:v>
                </c:pt>
                <c:pt idx="35">
                  <c:v>4825</c:v>
                </c:pt>
                <c:pt idx="36">
                  <c:v>4035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68576"/>
        <c:axId val="94170112"/>
      </c:lineChart>
      <c:dateAx>
        <c:axId val="94168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4170112"/>
        <c:crosses val="autoZero"/>
        <c:auto val="1"/>
        <c:lblOffset val="100"/>
        <c:baseTimeUnit val="months"/>
      </c:dateAx>
      <c:valAx>
        <c:axId val="941701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416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Change</a:t>
            </a:r>
            <a:r>
              <a:rPr lang="en-US" baseline="0"/>
              <a:t> in Residential UKU Inactive Meters</a:t>
            </a:r>
          </a:p>
          <a:p>
            <a:pPr>
              <a:defRPr/>
            </a:pPr>
            <a:r>
              <a:rPr lang="en-US" baseline="0"/>
              <a:t>Based on Timeline of UKU Sweep</a:t>
            </a:r>
          </a:p>
          <a:p>
            <a:pPr>
              <a:defRPr/>
            </a:pPr>
            <a:r>
              <a:rPr lang="en-US" baseline="0"/>
              <a:t>(Month 1 = First Full Month After Sweep)</a:t>
            </a:r>
          </a:p>
          <a:p>
            <a:pPr>
              <a:defRPr/>
            </a:pP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6002365161702723E-2"/>
          <c:y val="0.16373186854798891"/>
          <c:w val="0.90790190754531286"/>
          <c:h val="0.761193473235081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'Premise (RES)'!$O$36</c:f>
              <c:strCache>
                <c:ptCount val="1"/>
                <c:pt idx="0">
                  <c:v>Entire System</c:v>
                </c:pt>
              </c:strCache>
            </c:strRef>
          </c:tx>
          <c:invertIfNegative val="0"/>
          <c:cat>
            <c:strRef>
              <c:f>'Premise (RES)'!$I$45:$I$73</c:f>
              <c:strCache>
                <c:ptCount val="29"/>
                <c:pt idx="0">
                  <c:v>Month -12</c:v>
                </c:pt>
                <c:pt idx="1">
                  <c:v>Month -11</c:v>
                </c:pt>
                <c:pt idx="2">
                  <c:v>Month -10</c:v>
                </c:pt>
                <c:pt idx="3">
                  <c:v>Month -9</c:v>
                </c:pt>
                <c:pt idx="4">
                  <c:v>Month -8</c:v>
                </c:pt>
                <c:pt idx="5">
                  <c:v>Month -7</c:v>
                </c:pt>
                <c:pt idx="6">
                  <c:v>Month -6</c:v>
                </c:pt>
                <c:pt idx="7">
                  <c:v>Month -5</c:v>
                </c:pt>
                <c:pt idx="8">
                  <c:v>Month -4</c:v>
                </c:pt>
                <c:pt idx="9">
                  <c:v>Month -3</c:v>
                </c:pt>
                <c:pt idx="10">
                  <c:v>Month -2</c:v>
                </c:pt>
                <c:pt idx="11">
                  <c:v>Month -1</c:v>
                </c:pt>
                <c:pt idx="12">
                  <c:v>Month 0</c:v>
                </c:pt>
                <c:pt idx="13">
                  <c:v>Month 1</c:v>
                </c:pt>
                <c:pt idx="14">
                  <c:v>Month 2</c:v>
                </c:pt>
                <c:pt idx="15">
                  <c:v>Month 3</c:v>
                </c:pt>
                <c:pt idx="16">
                  <c:v>Month 4</c:v>
                </c:pt>
                <c:pt idx="17">
                  <c:v>Month 5</c:v>
                </c:pt>
                <c:pt idx="18">
                  <c:v>Month 6</c:v>
                </c:pt>
                <c:pt idx="19">
                  <c:v>Month 7</c:v>
                </c:pt>
                <c:pt idx="20">
                  <c:v>Month 8</c:v>
                </c:pt>
                <c:pt idx="21">
                  <c:v>Month 9</c:v>
                </c:pt>
                <c:pt idx="22">
                  <c:v>Month 10</c:v>
                </c:pt>
                <c:pt idx="23">
                  <c:v>Month 11</c:v>
                </c:pt>
                <c:pt idx="24">
                  <c:v>Month 12</c:v>
                </c:pt>
                <c:pt idx="25">
                  <c:v>Month 13</c:v>
                </c:pt>
                <c:pt idx="26">
                  <c:v>Month 14</c:v>
                </c:pt>
                <c:pt idx="27">
                  <c:v>Month 15</c:v>
                </c:pt>
                <c:pt idx="28">
                  <c:v>Month 16</c:v>
                </c:pt>
              </c:strCache>
            </c:strRef>
          </c:cat>
          <c:val>
            <c:numRef>
              <c:f>'Premise (RES)'!$O$45:$O$73</c:f>
              <c:numCache>
                <c:formatCode>_(* #,##0_);_(* \(#,##0\);_(* "-"??_);_(@_)</c:formatCode>
                <c:ptCount val="29"/>
                <c:pt idx="0">
                  <c:v>875</c:v>
                </c:pt>
                <c:pt idx="1">
                  <c:v>-487</c:v>
                </c:pt>
                <c:pt idx="2">
                  <c:v>9</c:v>
                </c:pt>
                <c:pt idx="3">
                  <c:v>132</c:v>
                </c:pt>
                <c:pt idx="4">
                  <c:v>-480</c:v>
                </c:pt>
                <c:pt idx="5">
                  <c:v>-1509</c:v>
                </c:pt>
                <c:pt idx="6">
                  <c:v>-2756</c:v>
                </c:pt>
                <c:pt idx="7">
                  <c:v>-1276</c:v>
                </c:pt>
                <c:pt idx="8">
                  <c:v>-224</c:v>
                </c:pt>
                <c:pt idx="9">
                  <c:v>-1134</c:v>
                </c:pt>
                <c:pt idx="10">
                  <c:v>238</c:v>
                </c:pt>
                <c:pt idx="11">
                  <c:v>1322</c:v>
                </c:pt>
                <c:pt idx="12">
                  <c:v>391</c:v>
                </c:pt>
                <c:pt idx="13">
                  <c:v>-21863</c:v>
                </c:pt>
                <c:pt idx="14">
                  <c:v>-27479</c:v>
                </c:pt>
                <c:pt idx="15">
                  <c:v>-4670</c:v>
                </c:pt>
                <c:pt idx="16">
                  <c:v>-1522</c:v>
                </c:pt>
                <c:pt idx="17">
                  <c:v>-724</c:v>
                </c:pt>
                <c:pt idx="18">
                  <c:v>-720</c:v>
                </c:pt>
                <c:pt idx="19">
                  <c:v>-232</c:v>
                </c:pt>
                <c:pt idx="20">
                  <c:v>295</c:v>
                </c:pt>
                <c:pt idx="21">
                  <c:v>210</c:v>
                </c:pt>
                <c:pt idx="22">
                  <c:v>-138</c:v>
                </c:pt>
                <c:pt idx="23">
                  <c:v>294</c:v>
                </c:pt>
                <c:pt idx="24">
                  <c:v>-145</c:v>
                </c:pt>
                <c:pt idx="25">
                  <c:v>-423</c:v>
                </c:pt>
                <c:pt idx="26">
                  <c:v>79</c:v>
                </c:pt>
                <c:pt idx="27">
                  <c:v>-710</c:v>
                </c:pt>
                <c:pt idx="28">
                  <c:v>-1240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78016"/>
        <c:axId val="94279552"/>
      </c:barChart>
      <c:catAx>
        <c:axId val="942780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94279552"/>
        <c:crosses val="autoZero"/>
        <c:auto val="1"/>
        <c:lblAlgn val="ctr"/>
        <c:lblOffset val="100"/>
        <c:noMultiLvlLbl val="0"/>
      </c:catAx>
      <c:valAx>
        <c:axId val="942795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4278016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Non-UKU Residential Inactive Meters</a:t>
            </a:r>
          </a:p>
          <a:p>
            <a:pPr>
              <a:defRPr/>
            </a:pPr>
            <a:r>
              <a:rPr lang="en-US"/>
              <a:t>Change</a:t>
            </a:r>
            <a:r>
              <a:rPr lang="en-US" baseline="0"/>
              <a:t> from Prior Year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610383317469932E-2"/>
          <c:y val="0.11152944716423087"/>
          <c:w val="0.90777895070808456"/>
          <c:h val="0.83776512073928611"/>
        </c:manualLayout>
      </c:layout>
      <c:barChart>
        <c:barDir val="col"/>
        <c:grouping val="clustered"/>
        <c:varyColors val="0"/>
        <c:ser>
          <c:idx val="0"/>
          <c:order val="0"/>
          <c:tx>
            <c:v>Annual change Non-UKU Inactives</c:v>
          </c:tx>
          <c:invertIfNegative val="0"/>
          <c:cat>
            <c:numRef>
              <c:f>'Res Adjustment'!$B$17:$B$41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'Res Adjustment'!$H$17:$H$41</c:f>
              <c:numCache>
                <c:formatCode>_(* #,##0_);_(* \(#,##0\);_(* "-"??_);_(@_)</c:formatCode>
                <c:ptCount val="25"/>
                <c:pt idx="0">
                  <c:v>-8014</c:v>
                </c:pt>
                <c:pt idx="1">
                  <c:v>-8822</c:v>
                </c:pt>
                <c:pt idx="2">
                  <c:v>-8797</c:v>
                </c:pt>
                <c:pt idx="3">
                  <c:v>-6204</c:v>
                </c:pt>
                <c:pt idx="4">
                  <c:v>-7934</c:v>
                </c:pt>
                <c:pt idx="5">
                  <c:v>-14624</c:v>
                </c:pt>
                <c:pt idx="6">
                  <c:v>-9229</c:v>
                </c:pt>
                <c:pt idx="7">
                  <c:v>-16594</c:v>
                </c:pt>
                <c:pt idx="8">
                  <c:v>-11731</c:v>
                </c:pt>
                <c:pt idx="9">
                  <c:v>-7036</c:v>
                </c:pt>
                <c:pt idx="10">
                  <c:v>51</c:v>
                </c:pt>
                <c:pt idx="11">
                  <c:v>3684</c:v>
                </c:pt>
                <c:pt idx="12">
                  <c:v>-39</c:v>
                </c:pt>
                <c:pt idx="13">
                  <c:v>1021</c:v>
                </c:pt>
                <c:pt idx="14">
                  <c:v>2590</c:v>
                </c:pt>
                <c:pt idx="15">
                  <c:v>-1705</c:v>
                </c:pt>
                <c:pt idx="16">
                  <c:v>-6732</c:v>
                </c:pt>
                <c:pt idx="17">
                  <c:v>4201</c:v>
                </c:pt>
                <c:pt idx="18">
                  <c:v>-1620</c:v>
                </c:pt>
                <c:pt idx="19">
                  <c:v>1255</c:v>
                </c:pt>
                <c:pt idx="20">
                  <c:v>-3457</c:v>
                </c:pt>
                <c:pt idx="21">
                  <c:v>-14819</c:v>
                </c:pt>
                <c:pt idx="22">
                  <c:v>-23334</c:v>
                </c:pt>
                <c:pt idx="23">
                  <c:v>-25109</c:v>
                </c:pt>
                <c:pt idx="24">
                  <c:v>-24774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97088"/>
        <c:axId val="94302976"/>
      </c:barChart>
      <c:lineChart>
        <c:grouping val="standard"/>
        <c:varyColors val="0"/>
        <c:ser>
          <c:idx val="1"/>
          <c:order val="1"/>
          <c:tx>
            <c:v>Average Pre-UKU Sweeps</c:v>
          </c:tx>
          <c:val>
            <c:numRef>
              <c:f>'Res Adjustment'!$N$17:$N$41</c:f>
              <c:numCache>
                <c:formatCode>_(* #,##0_);_(* \(#,##0\);_(* "-"??_);_(@_)</c:formatCode>
                <c:ptCount val="25"/>
                <c:pt idx="0">
                  <c:v>-8014</c:v>
                </c:pt>
                <c:pt idx="1">
                  <c:v>-8822</c:v>
                </c:pt>
                <c:pt idx="2">
                  <c:v>-8797</c:v>
                </c:pt>
                <c:pt idx="3">
                  <c:v>-6204</c:v>
                </c:pt>
                <c:pt idx="4">
                  <c:v>-7934</c:v>
                </c:pt>
                <c:pt idx="5">
                  <c:v>-14624</c:v>
                </c:pt>
                <c:pt idx="6">
                  <c:v>-9229</c:v>
                </c:pt>
                <c:pt idx="7">
                  <c:v>-16594</c:v>
                </c:pt>
                <c:pt idx="8">
                  <c:v>-11731</c:v>
                </c:pt>
                <c:pt idx="9">
                  <c:v>-9229</c:v>
                </c:pt>
                <c:pt idx="10">
                  <c:v>-9229</c:v>
                </c:pt>
                <c:pt idx="11">
                  <c:v>-7100.3333333333339</c:v>
                </c:pt>
                <c:pt idx="12">
                  <c:v>-10823.333333333334</c:v>
                </c:pt>
                <c:pt idx="13">
                  <c:v>-9763.3333333333339</c:v>
                </c:pt>
                <c:pt idx="14">
                  <c:v>-8194.3333333333339</c:v>
                </c:pt>
                <c:pt idx="15">
                  <c:v>-12489.333333333334</c:v>
                </c:pt>
                <c:pt idx="16">
                  <c:v>-17516.333333333336</c:v>
                </c:pt>
                <c:pt idx="17">
                  <c:v>-6583.3333333333339</c:v>
                </c:pt>
                <c:pt idx="18">
                  <c:v>-12404.333333333334</c:v>
                </c:pt>
                <c:pt idx="19">
                  <c:v>-9529.3333333333339</c:v>
                </c:pt>
                <c:pt idx="20">
                  <c:v>-14241.333333333334</c:v>
                </c:pt>
                <c:pt idx="21">
                  <c:v>-25603.333333333336</c:v>
                </c:pt>
                <c:pt idx="22">
                  <c:v>-34118.333333333336</c:v>
                </c:pt>
                <c:pt idx="23">
                  <c:v>-35893.333333333336</c:v>
                </c:pt>
                <c:pt idx="24">
                  <c:v>-35558.333333333336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97088"/>
        <c:axId val="94302976"/>
      </c:lineChart>
      <c:dateAx>
        <c:axId val="9429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94302976"/>
        <c:crosses val="autoZero"/>
        <c:auto val="1"/>
        <c:lblOffset val="100"/>
        <c:baseTimeUnit val="months"/>
      </c:dateAx>
      <c:valAx>
        <c:axId val="943029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4297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853404862853682"/>
          <c:y val="0.88243813065833421"/>
          <c:w val="0.50963756453520237"/>
          <c:h val="3.6600455742634506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UKU Adjustment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Increase in Customers/Decline in Inactive Meters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0536067606933747E-2"/>
          <c:y val="0.11557751784418242"/>
          <c:w val="0.80272412102333357"/>
          <c:h val="0.8337170500593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Adjustment'!$H$4</c:f>
              <c:strCache>
                <c:ptCount val="1"/>
                <c:pt idx="0">
                  <c:v>Proposed UKU Adjustment</c:v>
                </c:pt>
              </c:strCache>
            </c:strRef>
          </c:tx>
          <c:invertIfNegative val="0"/>
          <c:cat>
            <c:numRef>
              <c:f>'Total Adjustment'!$B$23:$B$41</c:f>
              <c:numCache>
                <c:formatCode>mmm\-yy</c:formatCode>
                <c:ptCount val="1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</c:numCache>
            </c:numRef>
          </c:cat>
          <c:val>
            <c:numRef>
              <c:f>'Total Adjustment'!$K$23:$K$41</c:f>
              <c:numCache>
                <c:formatCode>_(* #,##0_);_(* \(#,##0\);_(* "-"??_);_(@_)</c:formatCode>
                <c:ptCount val="19"/>
                <c:pt idx="0">
                  <c:v>4953</c:v>
                </c:pt>
                <c:pt idx="1">
                  <c:v>12765</c:v>
                </c:pt>
                <c:pt idx="2">
                  <c:v>28311</c:v>
                </c:pt>
                <c:pt idx="3">
                  <c:v>43338</c:v>
                </c:pt>
                <c:pt idx="4">
                  <c:v>43895</c:v>
                </c:pt>
                <c:pt idx="5">
                  <c:v>42433.666666666664</c:v>
                </c:pt>
                <c:pt idx="6">
                  <c:v>42718.666666666664</c:v>
                </c:pt>
                <c:pt idx="7">
                  <c:v>42842.666666666664</c:v>
                </c:pt>
                <c:pt idx="8">
                  <c:v>42907.666666666664</c:v>
                </c:pt>
                <c:pt idx="9">
                  <c:v>43191.666666666664</c:v>
                </c:pt>
                <c:pt idx="10">
                  <c:v>43431.666666666664</c:v>
                </c:pt>
                <c:pt idx="11">
                  <c:v>43306.166666666664</c:v>
                </c:pt>
                <c:pt idx="12">
                  <c:v>43108.666666666664</c:v>
                </c:pt>
                <c:pt idx="13">
                  <c:v>43047.666666666664</c:v>
                </c:pt>
                <c:pt idx="14">
                  <c:v>43047.666666666664</c:v>
                </c:pt>
                <c:pt idx="15">
                  <c:v>43047.666666666664</c:v>
                </c:pt>
                <c:pt idx="16">
                  <c:v>43047.666666666664</c:v>
                </c:pt>
                <c:pt idx="17">
                  <c:v>43047.666666666664</c:v>
                </c:pt>
                <c:pt idx="18">
                  <c:v>43047.666666666664</c:v>
                </c:pt>
              </c:numCache>
            </c:numRef>
          </c:val>
        </c:ser>
        <c:ser>
          <c:idx val="1"/>
          <c:order val="1"/>
          <c:tx>
            <c:strRef>
              <c:f>'Total Adjustment'!$I$4</c:f>
              <c:strCache>
                <c:ptCount val="1"/>
                <c:pt idx="0">
                  <c:v>Current Method of UKU Adjustment</c:v>
                </c:pt>
              </c:strCache>
            </c:strRef>
          </c:tx>
          <c:invertIfNegative val="0"/>
          <c:cat>
            <c:numRef>
              <c:f>'Total Adjustment'!$B$23:$B$41</c:f>
              <c:numCache>
                <c:formatCode>mmm\-yy</c:formatCode>
                <c:ptCount val="1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</c:numCache>
            </c:numRef>
          </c:cat>
          <c:val>
            <c:numRef>
              <c:f>'Total Adjustment'!$L$23:$L$41</c:f>
              <c:numCache>
                <c:formatCode>_(* #,##0_);_(* \(#,##0\);_(* "-"??_);_(@_)</c:formatCode>
                <c:ptCount val="19"/>
                <c:pt idx="0">
                  <c:v>1369.4892256939784</c:v>
                </c:pt>
                <c:pt idx="1">
                  <c:v>14446.56260645017</c:v>
                </c:pt>
                <c:pt idx="2">
                  <c:v>23824.689038850367</c:v>
                </c:pt>
                <c:pt idx="3">
                  <c:v>34270.009999999776</c:v>
                </c:pt>
                <c:pt idx="4">
                  <c:v>39645.135017686523</c:v>
                </c:pt>
                <c:pt idx="5">
                  <c:v>38649.310296176001</c:v>
                </c:pt>
                <c:pt idx="6">
                  <c:v>42284.643843853846</c:v>
                </c:pt>
                <c:pt idx="7">
                  <c:v>45999.106769623235</c:v>
                </c:pt>
                <c:pt idx="8">
                  <c:v>46189.324782040901</c:v>
                </c:pt>
                <c:pt idx="9">
                  <c:v>43753.937523720786</c:v>
                </c:pt>
                <c:pt idx="10">
                  <c:v>45735.451362152584</c:v>
                </c:pt>
                <c:pt idx="11">
                  <c:v>39777.010285666212</c:v>
                </c:pt>
                <c:pt idx="12">
                  <c:v>39951.495933155529</c:v>
                </c:pt>
                <c:pt idx="13">
                  <c:v>43567.432444605045</c:v>
                </c:pt>
                <c:pt idx="14">
                  <c:v>39691.859618288465</c:v>
                </c:pt>
                <c:pt idx="15">
                  <c:v>44351.882991791703</c:v>
                </c:pt>
                <c:pt idx="16">
                  <c:v>47198.734997808002</c:v>
                </c:pt>
                <c:pt idx="17">
                  <c:v>46721.666762690991</c:v>
                </c:pt>
                <c:pt idx="18">
                  <c:v>51395.600270604715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45888"/>
        <c:axId val="95047680"/>
      </c:barChart>
      <c:dateAx>
        <c:axId val="95045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047680"/>
        <c:crosses val="autoZero"/>
        <c:auto val="1"/>
        <c:lblOffset val="100"/>
        <c:baseTimeUnit val="months"/>
      </c:dateAx>
      <c:valAx>
        <c:axId val="950476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045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9098554988318743E-2"/>
          <c:y val="0.12538564248140996"/>
          <c:w val="0.23983917394941018"/>
          <c:h val="7.3200911485269013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UKU Adjustment</a:t>
            </a:r>
          </a:p>
          <a:p>
            <a:pPr>
              <a:defRPr/>
            </a:pPr>
            <a:r>
              <a:rPr lang="en-US"/>
              <a:t>Increase in Customers/Decline in Inactive Meters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536067606933747E-2"/>
          <c:y val="0.12939902966674621"/>
          <c:w val="0.80977127859017617"/>
          <c:h val="0.81999156923566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'Total Adjustment'!$B$23:$B$41</c:f>
              <c:numCache>
                <c:formatCode>mmm\-yy</c:formatCode>
                <c:ptCount val="1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</c:numCache>
            </c:numRef>
          </c:cat>
          <c:val>
            <c:numRef>
              <c:f>'Total Adjustment'!$R$23:$R$41</c:f>
              <c:numCache>
                <c:formatCode>_(* #,##0_);_(* \(#,##0\);_(* "-"??_);_(@_)</c:formatCode>
                <c:ptCount val="19"/>
                <c:pt idx="0">
                  <c:v>4953</c:v>
                </c:pt>
                <c:pt idx="1">
                  <c:v>12765</c:v>
                </c:pt>
                <c:pt idx="2">
                  <c:v>28311</c:v>
                </c:pt>
                <c:pt idx="3">
                  <c:v>43338</c:v>
                </c:pt>
                <c:pt idx="4">
                  <c:v>43895</c:v>
                </c:pt>
                <c:pt idx="5">
                  <c:v>42433.666666666664</c:v>
                </c:pt>
                <c:pt idx="6">
                  <c:v>42718.666666666664</c:v>
                </c:pt>
                <c:pt idx="7">
                  <c:v>42842.666666666664</c:v>
                </c:pt>
                <c:pt idx="8">
                  <c:v>42907.666666666664</c:v>
                </c:pt>
                <c:pt idx="9">
                  <c:v>43191.666666666664</c:v>
                </c:pt>
                <c:pt idx="10">
                  <c:v>43431.666666666664</c:v>
                </c:pt>
                <c:pt idx="11">
                  <c:v>43306.166666666664</c:v>
                </c:pt>
                <c:pt idx="12">
                  <c:v>38155.666666666977</c:v>
                </c:pt>
                <c:pt idx="13">
                  <c:v>30282.666666666977</c:v>
                </c:pt>
                <c:pt idx="14">
                  <c:v>14736.666666666977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numRef>
              <c:f>'Total Adjustment'!$B$23:$B$41</c:f>
              <c:numCache>
                <c:formatCode>mmm\-yy</c:formatCode>
                <c:ptCount val="1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</c:numCache>
            </c:numRef>
          </c:cat>
          <c:val>
            <c:numRef>
              <c:f>'Total Adjustment'!$S$23:$S$41</c:f>
              <c:numCache>
                <c:formatCode>#,##0</c:formatCode>
                <c:ptCount val="19"/>
                <c:pt idx="0">
                  <c:v>1369.4892256939784</c:v>
                </c:pt>
                <c:pt idx="1">
                  <c:v>14446.56260645017</c:v>
                </c:pt>
                <c:pt idx="2">
                  <c:v>23824.689038850367</c:v>
                </c:pt>
                <c:pt idx="3">
                  <c:v>34270.009999999776</c:v>
                </c:pt>
                <c:pt idx="4">
                  <c:v>39645.135017686523</c:v>
                </c:pt>
                <c:pt idx="5">
                  <c:v>38649.310296176001</c:v>
                </c:pt>
                <c:pt idx="6">
                  <c:v>42284.643843853846</c:v>
                </c:pt>
                <c:pt idx="7">
                  <c:v>45999.106769623235</c:v>
                </c:pt>
                <c:pt idx="8">
                  <c:v>46189.324782040901</c:v>
                </c:pt>
                <c:pt idx="9">
                  <c:v>43753.937523720786</c:v>
                </c:pt>
                <c:pt idx="10">
                  <c:v>45735.451362152584</c:v>
                </c:pt>
                <c:pt idx="11">
                  <c:v>39777.010285666212</c:v>
                </c:pt>
                <c:pt idx="12">
                  <c:v>39951.495933155529</c:v>
                </c:pt>
                <c:pt idx="13">
                  <c:v>43567.432444605045</c:v>
                </c:pt>
                <c:pt idx="14">
                  <c:v>39691.859618288465</c:v>
                </c:pt>
                <c:pt idx="15">
                  <c:v>44351.882991791703</c:v>
                </c:pt>
                <c:pt idx="16">
                  <c:v>47198.734997808002</c:v>
                </c:pt>
                <c:pt idx="17">
                  <c:v>46721.666762690991</c:v>
                </c:pt>
                <c:pt idx="18">
                  <c:v>51395.600270604715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85696"/>
        <c:axId val="95087232"/>
      </c:barChart>
      <c:dateAx>
        <c:axId val="95085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087232"/>
        <c:crosses val="autoZero"/>
        <c:auto val="1"/>
        <c:lblOffset val="100"/>
        <c:baseTimeUnit val="months"/>
      </c:dateAx>
      <c:valAx>
        <c:axId val="950872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08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842144731908481E-2"/>
          <c:y val="0.14321625705877677"/>
          <c:w val="0.23983917394941018"/>
          <c:h val="7.3062276306370799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Premise!#REF!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40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50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v>70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v>80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693824"/>
        <c:axId val="95699712"/>
      </c:barChart>
      <c:catAx>
        <c:axId val="95693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699712"/>
        <c:crosses val="autoZero"/>
        <c:auto val="1"/>
        <c:lblAlgn val="ctr"/>
        <c:lblOffset val="100"/>
        <c:noMultiLvlLbl val="1"/>
      </c:catAx>
      <c:valAx>
        <c:axId val="9569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9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Entire</a:t>
            </a:r>
            <a:r>
              <a:rPr lang="en-US" baseline="0"/>
              <a:t> System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Inactive Premise with UKU</c:v>
          </c:tx>
          <c:invertIfNegative val="0"/>
          <c:dLbls>
            <c:dLbl>
              <c:idx val="0"/>
              <c:layout>
                <c:manualLayout>
                  <c:x val="3.2599832816762883E-3"/>
                  <c:y val="-0.257875701317151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0.27140889498904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3.2599832816762883E-3"/>
                  <c:y val="-0.259005032627802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-0.253919429796046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1.6299916408381442E-3"/>
                  <c:y val="-0.232585422235064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5.9765669745948379E-17"/>
                  <c:y val="-0.234869127597582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layout>
                <c:manualLayout>
                  <c:x val="0"/>
                  <c:y val="-0.243545474246911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0.238633244238965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6"/>
              <c:layout>
                <c:manualLayout>
                  <c:x val="0"/>
                  <c:y val="-0.24531917455272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layout>
                <c:manualLayout>
                  <c:x val="0"/>
                  <c:y val="-0.242587589395362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2834579837166113E-7"/>
                  <c:y val="-0.186147511377591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154235835199499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Premise!$B$37:$B$57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Premise!$H$37:$H$57</c:f>
              <c:numCache>
                <c:formatCode>_(* #,##0_);_(* \(#,##0\);_(* "-"??_);_(@_)</c:formatCode>
                <c:ptCount val="21"/>
                <c:pt idx="0">
                  <c:v>88601</c:v>
                </c:pt>
                <c:pt idx="1">
                  <c:v>86741</c:v>
                </c:pt>
                <c:pt idx="2">
                  <c:v>84017</c:v>
                </c:pt>
                <c:pt idx="3">
                  <c:v>83376</c:v>
                </c:pt>
                <c:pt idx="4">
                  <c:v>83945</c:v>
                </c:pt>
                <c:pt idx="5">
                  <c:v>85671</c:v>
                </c:pt>
                <c:pt idx="6">
                  <c:v>86942</c:v>
                </c:pt>
                <c:pt idx="7">
                  <c:v>85723</c:v>
                </c:pt>
                <c:pt idx="8">
                  <c:v>85690</c:v>
                </c:pt>
                <c:pt idx="9">
                  <c:v>85608</c:v>
                </c:pt>
                <c:pt idx="10">
                  <c:v>84083</c:v>
                </c:pt>
                <c:pt idx="11">
                  <c:v>82943</c:v>
                </c:pt>
                <c:pt idx="12">
                  <c:v>80027</c:v>
                </c:pt>
                <c:pt idx="13">
                  <c:v>80994</c:v>
                </c:pt>
                <c:pt idx="14">
                  <c:v>77967</c:v>
                </c:pt>
                <c:pt idx="15">
                  <c:v>77730</c:v>
                </c:pt>
                <c:pt idx="16">
                  <c:v>78206</c:v>
                </c:pt>
                <c:pt idx="17">
                  <c:v>78893</c:v>
                </c:pt>
                <c:pt idx="18">
                  <c:v>75060</c:v>
                </c:pt>
                <c:pt idx="19">
                  <c:v>66781</c:v>
                </c:pt>
                <c:pt idx="20">
                  <c:v>50204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082944"/>
        <c:axId val="114084480"/>
      </c:barChart>
      <c:dateAx>
        <c:axId val="114082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14084480"/>
        <c:crosses val="autoZero"/>
        <c:auto val="1"/>
        <c:lblOffset val="100"/>
        <c:baseTimeUnit val="months"/>
      </c:dateAx>
      <c:valAx>
        <c:axId val="11408448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1408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Entire</a:t>
            </a:r>
            <a:r>
              <a:rPr lang="en-US" baseline="0"/>
              <a:t> System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Inactive Premise with UKU</c:v>
          </c:tx>
          <c:invertIfNegative val="0"/>
          <c:dLbls>
            <c:dLbl>
              <c:idx val="0"/>
              <c:layout>
                <c:manualLayout>
                  <c:x val="3.2599832816762883E-3"/>
                  <c:y val="-0.257875701317151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0.27140889498904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3.2599832816762883E-3"/>
                  <c:y val="-0.259005032627802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-0.253919429796046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1.6299916408381442E-3"/>
                  <c:y val="-0.232585422235064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5.9765669745948379E-17"/>
                  <c:y val="-0.234869127597582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layout>
                <c:manualLayout>
                  <c:x val="0"/>
                  <c:y val="-0.243545474246911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0.238633244238965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6"/>
              <c:layout>
                <c:manualLayout>
                  <c:x val="0"/>
                  <c:y val="-0.24531917455272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layout>
                <c:manualLayout>
                  <c:x val="0"/>
                  <c:y val="-0.242587589395362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2834579837166113E-7"/>
                  <c:y val="-0.186147511377591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154235835199499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'Premise (RES)'!$B$37:$B$57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(RES)'!$H$37:$H$57</c:f>
              <c:numCache>
                <c:formatCode>_(* #,##0_);_(* \(#,##0\);_(* "-"??_);_(@_)</c:formatCode>
                <c:ptCount val="21"/>
                <c:pt idx="0">
                  <c:v>81437</c:v>
                </c:pt>
                <c:pt idx="1">
                  <c:v>79474</c:v>
                </c:pt>
                <c:pt idx="2">
                  <c:v>76682</c:v>
                </c:pt>
                <c:pt idx="3">
                  <c:v>75935</c:v>
                </c:pt>
                <c:pt idx="4">
                  <c:v>76300</c:v>
                </c:pt>
                <c:pt idx="5">
                  <c:v>78068</c:v>
                </c:pt>
                <c:pt idx="6">
                  <c:v>79332</c:v>
                </c:pt>
                <c:pt idx="7">
                  <c:v>78321</c:v>
                </c:pt>
                <c:pt idx="8">
                  <c:v>78229</c:v>
                </c:pt>
                <c:pt idx="9">
                  <c:v>78108</c:v>
                </c:pt>
                <c:pt idx="10">
                  <c:v>76552</c:v>
                </c:pt>
                <c:pt idx="11">
                  <c:v>75633</c:v>
                </c:pt>
                <c:pt idx="12">
                  <c:v>72813</c:v>
                </c:pt>
                <c:pt idx="13">
                  <c:v>73438</c:v>
                </c:pt>
                <c:pt idx="14">
                  <c:v>70429</c:v>
                </c:pt>
                <c:pt idx="15">
                  <c:v>70094</c:v>
                </c:pt>
                <c:pt idx="16">
                  <c:v>70592</c:v>
                </c:pt>
                <c:pt idx="17">
                  <c:v>71343</c:v>
                </c:pt>
                <c:pt idx="18">
                  <c:v>67994</c:v>
                </c:pt>
                <c:pt idx="19">
                  <c:v>60327</c:v>
                </c:pt>
                <c:pt idx="20">
                  <c:v>45154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741440"/>
        <c:axId val="95742976"/>
      </c:barChart>
      <c:dateAx>
        <c:axId val="95741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742976"/>
        <c:crosses val="autoZero"/>
        <c:auto val="1"/>
        <c:lblOffset val="100"/>
        <c:baseTimeUnit val="months"/>
      </c:dateAx>
      <c:valAx>
        <c:axId val="9574297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574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Inactive Premises by Area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'Premise (RES)'!$C$36</c:f>
              <c:strCache>
                <c:ptCount val="1"/>
                <c:pt idx="0">
                  <c:v>North</c:v>
                </c:pt>
              </c:strCache>
            </c:strRef>
          </c:tx>
          <c:marker>
            <c:symbol val="none"/>
          </c:marker>
          <c:cat>
            <c:numRef>
              <c:f>'Premise (RES)'!$B$37:$B$57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(RES)'!$C$37:$C$57</c:f>
              <c:numCache>
                <c:formatCode>_(* #,##0_);_(* \(#,##0\);_(* "-"??_);_(@_)</c:formatCode>
                <c:ptCount val="21"/>
                <c:pt idx="0">
                  <c:v>10844</c:v>
                </c:pt>
                <c:pt idx="1">
                  <c:v>10371</c:v>
                </c:pt>
                <c:pt idx="2">
                  <c:v>10106</c:v>
                </c:pt>
                <c:pt idx="3">
                  <c:v>10100</c:v>
                </c:pt>
                <c:pt idx="4">
                  <c:v>10241</c:v>
                </c:pt>
                <c:pt idx="5">
                  <c:v>10491</c:v>
                </c:pt>
                <c:pt idx="6">
                  <c:v>10341</c:v>
                </c:pt>
                <c:pt idx="7">
                  <c:v>10248</c:v>
                </c:pt>
                <c:pt idx="8">
                  <c:v>10446</c:v>
                </c:pt>
                <c:pt idx="9">
                  <c:v>10531</c:v>
                </c:pt>
                <c:pt idx="10">
                  <c:v>10757</c:v>
                </c:pt>
                <c:pt idx="11">
                  <c:v>11013</c:v>
                </c:pt>
                <c:pt idx="12">
                  <c:v>11151</c:v>
                </c:pt>
                <c:pt idx="13">
                  <c:v>11128</c:v>
                </c:pt>
                <c:pt idx="14">
                  <c:v>10706</c:v>
                </c:pt>
                <c:pt idx="15">
                  <c:v>10669</c:v>
                </c:pt>
                <c:pt idx="16">
                  <c:v>10758</c:v>
                </c:pt>
                <c:pt idx="17">
                  <c:v>10913</c:v>
                </c:pt>
                <c:pt idx="18">
                  <c:v>10968</c:v>
                </c:pt>
                <c:pt idx="19">
                  <c:v>10992</c:v>
                </c:pt>
                <c:pt idx="20">
                  <c:v>10794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'Premise (RES)'!$D$36</c:f>
              <c:strCache>
                <c:ptCount val="1"/>
                <c:pt idx="0">
                  <c:v>East</c:v>
                </c:pt>
              </c:strCache>
            </c:strRef>
          </c:tx>
          <c:marker>
            <c:symbol val="none"/>
          </c:marker>
          <c:cat>
            <c:numRef>
              <c:f>'Premise (RES)'!$B$37:$B$57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(RES)'!$D$37:$D$57</c:f>
              <c:numCache>
                <c:formatCode>_(* #,##0_);_(* \(#,##0\);_(* "-"??_);_(@_)</c:formatCode>
                <c:ptCount val="21"/>
                <c:pt idx="0">
                  <c:v>15671</c:v>
                </c:pt>
                <c:pt idx="1">
                  <c:v>15112</c:v>
                </c:pt>
                <c:pt idx="2">
                  <c:v>14723</c:v>
                </c:pt>
                <c:pt idx="3">
                  <c:v>14582</c:v>
                </c:pt>
                <c:pt idx="4">
                  <c:v>14620</c:v>
                </c:pt>
                <c:pt idx="5">
                  <c:v>14918</c:v>
                </c:pt>
                <c:pt idx="6">
                  <c:v>14972</c:v>
                </c:pt>
                <c:pt idx="7">
                  <c:v>14676</c:v>
                </c:pt>
                <c:pt idx="8">
                  <c:v>14587</c:v>
                </c:pt>
                <c:pt idx="9">
                  <c:v>14463</c:v>
                </c:pt>
                <c:pt idx="10">
                  <c:v>14294</c:v>
                </c:pt>
                <c:pt idx="11">
                  <c:v>13993</c:v>
                </c:pt>
                <c:pt idx="12">
                  <c:v>13329</c:v>
                </c:pt>
                <c:pt idx="13">
                  <c:v>13360</c:v>
                </c:pt>
                <c:pt idx="14">
                  <c:v>12976</c:v>
                </c:pt>
                <c:pt idx="15">
                  <c:v>13108</c:v>
                </c:pt>
                <c:pt idx="16">
                  <c:v>13045</c:v>
                </c:pt>
                <c:pt idx="17">
                  <c:v>13165</c:v>
                </c:pt>
                <c:pt idx="18">
                  <c:v>13290</c:v>
                </c:pt>
                <c:pt idx="19">
                  <c:v>13440</c:v>
                </c:pt>
                <c:pt idx="20">
                  <c:v>10205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'Premise (RES)'!$E$36</c:f>
              <c:strCache>
                <c:ptCount val="1"/>
                <c:pt idx="0">
                  <c:v>West</c:v>
                </c:pt>
              </c:strCache>
            </c:strRef>
          </c:tx>
          <c:marker>
            <c:symbol val="none"/>
          </c:marker>
          <c:cat>
            <c:numRef>
              <c:f>'Premise (RES)'!$B$37:$B$57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(RES)'!$E$37:$E$57</c:f>
              <c:numCache>
                <c:formatCode>_(* #,##0_);_(* \(#,##0\);_(* "-"??_);_(@_)</c:formatCode>
                <c:ptCount val="21"/>
                <c:pt idx="0">
                  <c:v>11441</c:v>
                </c:pt>
                <c:pt idx="1">
                  <c:v>10886</c:v>
                </c:pt>
                <c:pt idx="2">
                  <c:v>10586</c:v>
                </c:pt>
                <c:pt idx="3">
                  <c:v>11223</c:v>
                </c:pt>
                <c:pt idx="4">
                  <c:v>11503</c:v>
                </c:pt>
                <c:pt idx="5">
                  <c:v>11648</c:v>
                </c:pt>
                <c:pt idx="6">
                  <c:v>11903</c:v>
                </c:pt>
                <c:pt idx="7">
                  <c:v>11843</c:v>
                </c:pt>
                <c:pt idx="8">
                  <c:v>11651</c:v>
                </c:pt>
                <c:pt idx="9">
                  <c:v>11478</c:v>
                </c:pt>
                <c:pt idx="10">
                  <c:v>11395</c:v>
                </c:pt>
                <c:pt idx="11">
                  <c:v>11360</c:v>
                </c:pt>
                <c:pt idx="12">
                  <c:v>11188</c:v>
                </c:pt>
                <c:pt idx="13">
                  <c:v>11288</c:v>
                </c:pt>
                <c:pt idx="14">
                  <c:v>10733</c:v>
                </c:pt>
                <c:pt idx="15">
                  <c:v>10763</c:v>
                </c:pt>
                <c:pt idx="16">
                  <c:v>10901</c:v>
                </c:pt>
                <c:pt idx="17">
                  <c:v>10989</c:v>
                </c:pt>
                <c:pt idx="18">
                  <c:v>11147</c:v>
                </c:pt>
                <c:pt idx="19">
                  <c:v>11093</c:v>
                </c:pt>
                <c:pt idx="20">
                  <c:v>10705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'Premise (RES)'!$F$36</c:f>
              <c:strCache>
                <c:ptCount val="1"/>
                <c:pt idx="0">
                  <c:v>Broward</c:v>
                </c:pt>
              </c:strCache>
            </c:strRef>
          </c:tx>
          <c:marker>
            <c:symbol val="none"/>
          </c:marker>
          <c:cat>
            <c:numRef>
              <c:f>'Premise (RES)'!$B$37:$B$57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(RES)'!$F$37:$F$57</c:f>
              <c:numCache>
                <c:formatCode>_(* #,##0_);_(* \(#,##0\);_(* "-"??_);_(@_)</c:formatCode>
                <c:ptCount val="21"/>
                <c:pt idx="0">
                  <c:v>16782</c:v>
                </c:pt>
                <c:pt idx="1">
                  <c:v>16571</c:v>
                </c:pt>
                <c:pt idx="2">
                  <c:v>15956</c:v>
                </c:pt>
                <c:pt idx="3">
                  <c:v>15680</c:v>
                </c:pt>
                <c:pt idx="4">
                  <c:v>15699</c:v>
                </c:pt>
                <c:pt idx="5">
                  <c:v>16211</c:v>
                </c:pt>
                <c:pt idx="6">
                  <c:v>16663</c:v>
                </c:pt>
                <c:pt idx="7">
                  <c:v>16863</c:v>
                </c:pt>
                <c:pt idx="8">
                  <c:v>17064</c:v>
                </c:pt>
                <c:pt idx="9">
                  <c:v>17276</c:v>
                </c:pt>
                <c:pt idx="10">
                  <c:v>16103</c:v>
                </c:pt>
                <c:pt idx="11">
                  <c:v>15013</c:v>
                </c:pt>
                <c:pt idx="12">
                  <c:v>13611</c:v>
                </c:pt>
                <c:pt idx="13">
                  <c:v>13611</c:v>
                </c:pt>
                <c:pt idx="14">
                  <c:v>12546</c:v>
                </c:pt>
                <c:pt idx="15">
                  <c:v>12335</c:v>
                </c:pt>
                <c:pt idx="16">
                  <c:v>12553</c:v>
                </c:pt>
                <c:pt idx="17">
                  <c:v>11932</c:v>
                </c:pt>
                <c:pt idx="18">
                  <c:v>6797</c:v>
                </c:pt>
                <c:pt idx="19">
                  <c:v>4658</c:v>
                </c:pt>
                <c:pt idx="20">
                  <c:v>4298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'Premise (RES)'!$G$36</c:f>
              <c:strCache>
                <c:ptCount val="1"/>
                <c:pt idx="0">
                  <c:v>Dade</c:v>
                </c:pt>
              </c:strCache>
            </c:strRef>
          </c:tx>
          <c:marker>
            <c:symbol val="none"/>
          </c:marker>
          <c:cat>
            <c:numRef>
              <c:f>'Premise (RES)'!$B$37:$B$57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(RES)'!$G$37:$G$57</c:f>
              <c:numCache>
                <c:formatCode>_(* #,##0_);_(* \(#,##0\);_(* "-"??_);_(@_)</c:formatCode>
                <c:ptCount val="21"/>
                <c:pt idx="0">
                  <c:v>26699</c:v>
                </c:pt>
                <c:pt idx="1">
                  <c:v>26534</c:v>
                </c:pt>
                <c:pt idx="2">
                  <c:v>25311</c:v>
                </c:pt>
                <c:pt idx="3">
                  <c:v>24350</c:v>
                </c:pt>
                <c:pt idx="4">
                  <c:v>24237</c:v>
                </c:pt>
                <c:pt idx="5">
                  <c:v>24800</c:v>
                </c:pt>
                <c:pt idx="6">
                  <c:v>25453</c:v>
                </c:pt>
                <c:pt idx="7">
                  <c:v>24691</c:v>
                </c:pt>
                <c:pt idx="8">
                  <c:v>24481</c:v>
                </c:pt>
                <c:pt idx="9">
                  <c:v>24360</c:v>
                </c:pt>
                <c:pt idx="10">
                  <c:v>24003</c:v>
                </c:pt>
                <c:pt idx="11">
                  <c:v>24254</c:v>
                </c:pt>
                <c:pt idx="12">
                  <c:v>23534</c:v>
                </c:pt>
                <c:pt idx="13">
                  <c:v>24051</c:v>
                </c:pt>
                <c:pt idx="14">
                  <c:v>23468</c:v>
                </c:pt>
                <c:pt idx="15">
                  <c:v>23219</c:v>
                </c:pt>
                <c:pt idx="16">
                  <c:v>23335</c:v>
                </c:pt>
                <c:pt idx="17">
                  <c:v>24344</c:v>
                </c:pt>
                <c:pt idx="18">
                  <c:v>25792</c:v>
                </c:pt>
                <c:pt idx="19">
                  <c:v>20144</c:v>
                </c:pt>
                <c:pt idx="20">
                  <c:v>9152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94304"/>
        <c:axId val="95795840"/>
      </c:lineChart>
      <c:dateAx>
        <c:axId val="95794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795840"/>
        <c:crosses val="autoZero"/>
        <c:auto val="1"/>
        <c:lblOffset val="100"/>
        <c:baseTimeUnit val="months"/>
      </c:dateAx>
      <c:valAx>
        <c:axId val="957958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794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'Premise (RES)'!$R$38:$R$61</c:f>
              <c:numCache>
                <c:formatCode>_(* #,##0_);_(* \(#,##0\);_(* "-"??_);_(@_)</c:formatCode>
                <c:ptCount val="24"/>
                <c:pt idx="0">
                  <c:v>-1963</c:v>
                </c:pt>
                <c:pt idx="1">
                  <c:v>-2792</c:v>
                </c:pt>
                <c:pt idx="2">
                  <c:v>-747</c:v>
                </c:pt>
                <c:pt idx="3">
                  <c:v>365</c:v>
                </c:pt>
                <c:pt idx="4">
                  <c:v>1768</c:v>
                </c:pt>
                <c:pt idx="5">
                  <c:v>1264</c:v>
                </c:pt>
                <c:pt idx="6">
                  <c:v>-1011</c:v>
                </c:pt>
                <c:pt idx="7">
                  <c:v>-92</c:v>
                </c:pt>
                <c:pt idx="8">
                  <c:v>-121</c:v>
                </c:pt>
                <c:pt idx="9">
                  <c:v>-1556</c:v>
                </c:pt>
                <c:pt idx="10">
                  <c:v>-919</c:v>
                </c:pt>
                <c:pt idx="11">
                  <c:v>-2820</c:v>
                </c:pt>
                <c:pt idx="12">
                  <c:v>625</c:v>
                </c:pt>
                <c:pt idx="13">
                  <c:v>-3009</c:v>
                </c:pt>
                <c:pt idx="14">
                  <c:v>-335</c:v>
                </c:pt>
                <c:pt idx="15">
                  <c:v>498</c:v>
                </c:pt>
                <c:pt idx="16">
                  <c:v>751</c:v>
                </c:pt>
                <c:pt idx="17">
                  <c:v>-3349</c:v>
                </c:pt>
                <c:pt idx="18">
                  <c:v>-7667</c:v>
                </c:pt>
                <c:pt idx="19">
                  <c:v>-15173</c:v>
                </c:pt>
                <c:pt idx="20">
                  <c:v>-17190</c:v>
                </c:pt>
                <c:pt idx="21">
                  <c:v>-9302</c:v>
                </c:pt>
                <c:pt idx="22">
                  <c:v>-1560</c:v>
                </c:pt>
                <c:pt idx="23">
                  <c:v>-1133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'Premise (RES)'!$U$38:$U$61</c:f>
              <c:numCache>
                <c:formatCode>_(* #,##0_);_(* \(#,##0\);_(* "-"??_);_(@_)</c:formatCode>
                <c:ptCount val="24"/>
                <c:pt idx="0">
                  <c:v>-1963</c:v>
                </c:pt>
                <c:pt idx="1">
                  <c:v>-2792</c:v>
                </c:pt>
                <c:pt idx="2">
                  <c:v>-747</c:v>
                </c:pt>
                <c:pt idx="3">
                  <c:v>365</c:v>
                </c:pt>
                <c:pt idx="4">
                  <c:v>1768</c:v>
                </c:pt>
                <c:pt idx="5">
                  <c:v>1264</c:v>
                </c:pt>
                <c:pt idx="6">
                  <c:v>-1011</c:v>
                </c:pt>
                <c:pt idx="7">
                  <c:v>-92</c:v>
                </c:pt>
                <c:pt idx="8">
                  <c:v>-121</c:v>
                </c:pt>
                <c:pt idx="9">
                  <c:v>-1556</c:v>
                </c:pt>
                <c:pt idx="10">
                  <c:v>-919</c:v>
                </c:pt>
                <c:pt idx="11">
                  <c:v>-2820</c:v>
                </c:pt>
                <c:pt idx="12">
                  <c:v>625</c:v>
                </c:pt>
                <c:pt idx="13">
                  <c:v>-3009</c:v>
                </c:pt>
                <c:pt idx="14">
                  <c:v>-335</c:v>
                </c:pt>
                <c:pt idx="15">
                  <c:v>498</c:v>
                </c:pt>
                <c:pt idx="16">
                  <c:v>751</c:v>
                </c:pt>
                <c:pt idx="17">
                  <c:v>-3349</c:v>
                </c:pt>
                <c:pt idx="18">
                  <c:v>-3153</c:v>
                </c:pt>
                <c:pt idx="19">
                  <c:v>-8007</c:v>
                </c:pt>
                <c:pt idx="20">
                  <c:v>-3023</c:v>
                </c:pt>
                <c:pt idx="21">
                  <c:v>6914</c:v>
                </c:pt>
                <c:pt idx="22">
                  <c:v>6002</c:v>
                </c:pt>
                <c:pt idx="23">
                  <c:v>-1133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8112"/>
        <c:axId val="95819648"/>
      </c:lineChart>
      <c:catAx>
        <c:axId val="9581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95819648"/>
        <c:crosses val="autoZero"/>
        <c:auto val="1"/>
        <c:lblAlgn val="ctr"/>
        <c:lblOffset val="100"/>
        <c:noMultiLvlLbl val="0"/>
      </c:catAx>
      <c:valAx>
        <c:axId val="958196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818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'Premise (RES)'!$B$37:$B$73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(RES)'!$H$37:$H$73</c:f>
              <c:numCache>
                <c:formatCode>_(* #,##0_);_(* \(#,##0\);_(* "-"??_);_(@_)</c:formatCode>
                <c:ptCount val="37"/>
                <c:pt idx="0">
                  <c:v>81437</c:v>
                </c:pt>
                <c:pt idx="1">
                  <c:v>79474</c:v>
                </c:pt>
                <c:pt idx="2">
                  <c:v>76682</c:v>
                </c:pt>
                <c:pt idx="3">
                  <c:v>75935</c:v>
                </c:pt>
                <c:pt idx="4">
                  <c:v>76300</c:v>
                </c:pt>
                <c:pt idx="5">
                  <c:v>78068</c:v>
                </c:pt>
                <c:pt idx="6">
                  <c:v>79332</c:v>
                </c:pt>
                <c:pt idx="7">
                  <c:v>78321</c:v>
                </c:pt>
                <c:pt idx="8">
                  <c:v>78229</c:v>
                </c:pt>
                <c:pt idx="9">
                  <c:v>78108</c:v>
                </c:pt>
                <c:pt idx="10">
                  <c:v>76552</c:v>
                </c:pt>
                <c:pt idx="11">
                  <c:v>75633</c:v>
                </c:pt>
                <c:pt idx="12">
                  <c:v>72813</c:v>
                </c:pt>
                <c:pt idx="13">
                  <c:v>73438</c:v>
                </c:pt>
                <c:pt idx="14">
                  <c:v>70429</c:v>
                </c:pt>
                <c:pt idx="15">
                  <c:v>70094</c:v>
                </c:pt>
                <c:pt idx="16">
                  <c:v>70592</c:v>
                </c:pt>
                <c:pt idx="17">
                  <c:v>71343</c:v>
                </c:pt>
                <c:pt idx="18">
                  <c:v>67994</c:v>
                </c:pt>
                <c:pt idx="19">
                  <c:v>60327</c:v>
                </c:pt>
                <c:pt idx="20">
                  <c:v>45154</c:v>
                </c:pt>
                <c:pt idx="21">
                  <c:v>27964</c:v>
                </c:pt>
                <c:pt idx="22">
                  <c:v>18662</c:v>
                </c:pt>
                <c:pt idx="23">
                  <c:v>17102</c:v>
                </c:pt>
                <c:pt idx="24">
                  <c:v>15969</c:v>
                </c:pt>
                <c:pt idx="25">
                  <c:v>15054</c:v>
                </c:pt>
                <c:pt idx="26">
                  <c:v>15337</c:v>
                </c:pt>
                <c:pt idx="27">
                  <c:v>15161</c:v>
                </c:pt>
                <c:pt idx="28">
                  <c:v>15919</c:v>
                </c:pt>
                <c:pt idx="29">
                  <c:v>16288</c:v>
                </c:pt>
                <c:pt idx="30">
                  <c:v>16110</c:v>
                </c:pt>
                <c:pt idx="31">
                  <c:v>16138</c:v>
                </c:pt>
                <c:pt idx="32">
                  <c:v>16040</c:v>
                </c:pt>
                <c:pt idx="33">
                  <c:v>15228</c:v>
                </c:pt>
                <c:pt idx="34">
                  <c:v>14950</c:v>
                </c:pt>
                <c:pt idx="35">
                  <c:v>13798</c:v>
                </c:pt>
                <c:pt idx="36">
                  <c:v>11386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47168"/>
        <c:axId val="95848704"/>
      </c:lineChart>
      <c:dateAx>
        <c:axId val="95847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848704"/>
        <c:crosses val="autoZero"/>
        <c:auto val="1"/>
        <c:lblOffset val="100"/>
        <c:baseTimeUnit val="months"/>
      </c:dateAx>
      <c:valAx>
        <c:axId val="958487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84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'Res Adjustment'!$C$5:$C$30</c:f>
              <c:numCache>
                <c:formatCode>_(* #,##0_);_(* \(#,##0\);_(* "-"??_);_(@_)</c:formatCode>
                <c:ptCount val="26"/>
                <c:pt idx="0">
                  <c:v>81437</c:v>
                </c:pt>
                <c:pt idx="1">
                  <c:v>79474</c:v>
                </c:pt>
                <c:pt idx="2">
                  <c:v>76682</c:v>
                </c:pt>
                <c:pt idx="3">
                  <c:v>75935</c:v>
                </c:pt>
                <c:pt idx="4">
                  <c:v>76300</c:v>
                </c:pt>
                <c:pt idx="5">
                  <c:v>78068</c:v>
                </c:pt>
                <c:pt idx="6">
                  <c:v>79332</c:v>
                </c:pt>
                <c:pt idx="7">
                  <c:v>78321</c:v>
                </c:pt>
                <c:pt idx="8">
                  <c:v>78229</c:v>
                </c:pt>
                <c:pt idx="9">
                  <c:v>78108</c:v>
                </c:pt>
                <c:pt idx="10">
                  <c:v>76552</c:v>
                </c:pt>
                <c:pt idx="11">
                  <c:v>75633</c:v>
                </c:pt>
                <c:pt idx="12">
                  <c:v>72813</c:v>
                </c:pt>
                <c:pt idx="13">
                  <c:v>73438</c:v>
                </c:pt>
                <c:pt idx="14">
                  <c:v>70429</c:v>
                </c:pt>
                <c:pt idx="15">
                  <c:v>70094</c:v>
                </c:pt>
                <c:pt idx="16">
                  <c:v>70592</c:v>
                </c:pt>
                <c:pt idx="17">
                  <c:v>71343</c:v>
                </c:pt>
                <c:pt idx="18">
                  <c:v>67994</c:v>
                </c:pt>
                <c:pt idx="19">
                  <c:v>60327</c:v>
                </c:pt>
                <c:pt idx="20">
                  <c:v>45154</c:v>
                </c:pt>
                <c:pt idx="21">
                  <c:v>27964</c:v>
                </c:pt>
                <c:pt idx="22">
                  <c:v>18662</c:v>
                </c:pt>
                <c:pt idx="23">
                  <c:v>17102</c:v>
                </c:pt>
                <c:pt idx="24">
                  <c:v>15969</c:v>
                </c:pt>
                <c:pt idx="25">
                  <c:v>15054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'Res Adjustment'!$P$5:$P$30</c:f>
              <c:numCache>
                <c:formatCode>_(* #,##0_);_(* \(#,##0\);_(* "-"??_);_(@_)</c:formatCode>
                <c:ptCount val="26"/>
                <c:pt idx="0">
                  <c:v>81437</c:v>
                </c:pt>
                <c:pt idx="1">
                  <c:v>79474</c:v>
                </c:pt>
                <c:pt idx="2">
                  <c:v>76682</c:v>
                </c:pt>
                <c:pt idx="3">
                  <c:v>75935</c:v>
                </c:pt>
                <c:pt idx="4">
                  <c:v>76300</c:v>
                </c:pt>
                <c:pt idx="5">
                  <c:v>78068</c:v>
                </c:pt>
                <c:pt idx="6">
                  <c:v>79332</c:v>
                </c:pt>
                <c:pt idx="7">
                  <c:v>78321</c:v>
                </c:pt>
                <c:pt idx="8">
                  <c:v>78229</c:v>
                </c:pt>
                <c:pt idx="9">
                  <c:v>78108</c:v>
                </c:pt>
                <c:pt idx="10">
                  <c:v>76552</c:v>
                </c:pt>
                <c:pt idx="11">
                  <c:v>75633</c:v>
                </c:pt>
                <c:pt idx="12">
                  <c:v>72813</c:v>
                </c:pt>
                <c:pt idx="13">
                  <c:v>73438</c:v>
                </c:pt>
                <c:pt idx="14">
                  <c:v>70429</c:v>
                </c:pt>
                <c:pt idx="15">
                  <c:v>70094</c:v>
                </c:pt>
                <c:pt idx="16">
                  <c:v>70592</c:v>
                </c:pt>
                <c:pt idx="17">
                  <c:v>71343</c:v>
                </c:pt>
                <c:pt idx="18">
                  <c:v>72508</c:v>
                </c:pt>
                <c:pt idx="19">
                  <c:v>72007</c:v>
                </c:pt>
                <c:pt idx="20">
                  <c:v>71001</c:v>
                </c:pt>
                <c:pt idx="21">
                  <c:v>70027</c:v>
                </c:pt>
                <c:pt idx="22">
                  <c:v>68287</c:v>
                </c:pt>
                <c:pt idx="23">
                  <c:v>66727</c:v>
                </c:pt>
                <c:pt idx="24">
                  <c:v>65594</c:v>
                </c:pt>
                <c:pt idx="25">
                  <c:v>64679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15392"/>
        <c:axId val="95917184"/>
      </c:lineChart>
      <c:catAx>
        <c:axId val="9591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95917184"/>
        <c:crosses val="autoZero"/>
        <c:auto val="1"/>
        <c:lblAlgn val="ctr"/>
        <c:lblOffset val="100"/>
        <c:noMultiLvlLbl val="0"/>
      </c:catAx>
      <c:valAx>
        <c:axId val="959171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9591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Premise!#REF!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40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50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v>70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v>80</c:v>
          </c:tx>
          <c:invertIfNegative val="0"/>
          <c:cat>
            <c:multiLvlStrRef>
              <c:f>Premise!#REF!</c:f>
            </c:multiLvlStrRef>
          </c:cat>
          <c:val>
            <c:numRef>
              <c:f>Premise!#REF!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049088"/>
        <c:axId val="315050624"/>
      </c:barChart>
      <c:catAx>
        <c:axId val="315049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15050624"/>
        <c:crosses val="autoZero"/>
        <c:auto val="1"/>
        <c:lblAlgn val="ctr"/>
        <c:lblOffset val="100"/>
        <c:noMultiLvlLbl val="1"/>
      </c:catAx>
      <c:valAx>
        <c:axId val="31505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04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Entire</a:t>
            </a:r>
            <a:r>
              <a:rPr lang="en-US" baseline="0"/>
              <a:t> System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Inactive Premise with UKU</c:v>
          </c:tx>
          <c:invertIfNegative val="0"/>
          <c:dLbls>
            <c:dLbl>
              <c:idx val="0"/>
              <c:layout>
                <c:manualLayout>
                  <c:x val="3.2599832816762883E-3"/>
                  <c:y val="-0.257875701317151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0.27140889498904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3.2599832816762883E-3"/>
                  <c:y val="-0.259005032627802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-0.253919429796046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1.6299916408381442E-3"/>
                  <c:y val="-0.232585422235064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5.9765669745948379E-17"/>
                  <c:y val="-0.234869127597582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layout>
                <c:manualLayout>
                  <c:x val="0"/>
                  <c:y val="-0.243545474246911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delete val="1"/>
            </c:dLbl>
            <c:dLbl>
              <c:idx val="14"/>
              <c:layout>
                <c:manualLayout>
                  <c:x val="0"/>
                  <c:y val="-0.238633244238965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6"/>
              <c:layout>
                <c:manualLayout>
                  <c:x val="0"/>
                  <c:y val="-0.24531917455272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delete val="1"/>
            </c:dLbl>
            <c:dLbl>
              <c:idx val="18"/>
              <c:layout>
                <c:manualLayout>
                  <c:x val="0"/>
                  <c:y val="-0.242587589395362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2834579837166113E-7"/>
                  <c:y val="-0.186147511377591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154235835199499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'Premise (COM)'!$B$37:$B$57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(COM)'!$H$37:$H$57</c:f>
              <c:numCache>
                <c:formatCode>_(* #,##0_);_(* \(#,##0\);_(* "-"??_);_(@_)</c:formatCode>
                <c:ptCount val="21"/>
                <c:pt idx="0">
                  <c:v>7164</c:v>
                </c:pt>
                <c:pt idx="1">
                  <c:v>7267</c:v>
                </c:pt>
                <c:pt idx="2">
                  <c:v>7335</c:v>
                </c:pt>
                <c:pt idx="3">
                  <c:v>7441</c:v>
                </c:pt>
                <c:pt idx="4">
                  <c:v>7645</c:v>
                </c:pt>
                <c:pt idx="5">
                  <c:v>7603</c:v>
                </c:pt>
                <c:pt idx="6">
                  <c:v>7610</c:v>
                </c:pt>
                <c:pt idx="7">
                  <c:v>7402</c:v>
                </c:pt>
                <c:pt idx="8">
                  <c:v>7461</c:v>
                </c:pt>
                <c:pt idx="9">
                  <c:v>7500</c:v>
                </c:pt>
                <c:pt idx="10">
                  <c:v>7531</c:v>
                </c:pt>
                <c:pt idx="11">
                  <c:v>7310</c:v>
                </c:pt>
                <c:pt idx="12">
                  <c:v>7214</c:v>
                </c:pt>
                <c:pt idx="13">
                  <c:v>7556</c:v>
                </c:pt>
                <c:pt idx="14">
                  <c:v>7538</c:v>
                </c:pt>
                <c:pt idx="15">
                  <c:v>7636</c:v>
                </c:pt>
                <c:pt idx="16">
                  <c:v>7614</c:v>
                </c:pt>
                <c:pt idx="17">
                  <c:v>7550</c:v>
                </c:pt>
                <c:pt idx="18">
                  <c:v>7066</c:v>
                </c:pt>
                <c:pt idx="19">
                  <c:v>6454</c:v>
                </c:pt>
                <c:pt idx="20">
                  <c:v>5050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067776"/>
        <c:axId val="315094144"/>
      </c:barChart>
      <c:dateAx>
        <c:axId val="315067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15094144"/>
        <c:crosses val="autoZero"/>
        <c:auto val="1"/>
        <c:lblOffset val="100"/>
        <c:baseTimeUnit val="months"/>
      </c:dateAx>
      <c:valAx>
        <c:axId val="31509414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1506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Inactive Premises by Area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'Premise (COM)'!$C$36</c:f>
              <c:strCache>
                <c:ptCount val="1"/>
                <c:pt idx="0">
                  <c:v>North</c:v>
                </c:pt>
              </c:strCache>
            </c:strRef>
          </c:tx>
          <c:marker>
            <c:symbol val="none"/>
          </c:marker>
          <c:cat>
            <c:numRef>
              <c:f>'Premise (COM)'!$B$37:$B$57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(COM)'!$C$37:$C$57</c:f>
              <c:numCache>
                <c:formatCode>_(* #,##0_);_(* \(#,##0\);_(* "-"??_);_(@_)</c:formatCode>
                <c:ptCount val="21"/>
                <c:pt idx="0">
                  <c:v>1094</c:v>
                </c:pt>
                <c:pt idx="1">
                  <c:v>1086</c:v>
                </c:pt>
                <c:pt idx="2">
                  <c:v>1141</c:v>
                </c:pt>
                <c:pt idx="3">
                  <c:v>1165</c:v>
                </c:pt>
                <c:pt idx="4">
                  <c:v>1191</c:v>
                </c:pt>
                <c:pt idx="5">
                  <c:v>1193</c:v>
                </c:pt>
                <c:pt idx="6">
                  <c:v>1168</c:v>
                </c:pt>
                <c:pt idx="7">
                  <c:v>1122</c:v>
                </c:pt>
                <c:pt idx="8">
                  <c:v>1145</c:v>
                </c:pt>
                <c:pt idx="9">
                  <c:v>1176</c:v>
                </c:pt>
                <c:pt idx="10">
                  <c:v>1230</c:v>
                </c:pt>
                <c:pt idx="11">
                  <c:v>1233</c:v>
                </c:pt>
                <c:pt idx="12">
                  <c:v>1245</c:v>
                </c:pt>
                <c:pt idx="13">
                  <c:v>1298</c:v>
                </c:pt>
                <c:pt idx="14">
                  <c:v>1282</c:v>
                </c:pt>
                <c:pt idx="15">
                  <c:v>1323</c:v>
                </c:pt>
                <c:pt idx="16">
                  <c:v>1336</c:v>
                </c:pt>
                <c:pt idx="17">
                  <c:v>1358</c:v>
                </c:pt>
                <c:pt idx="18">
                  <c:v>1335</c:v>
                </c:pt>
                <c:pt idx="19">
                  <c:v>1341</c:v>
                </c:pt>
                <c:pt idx="20">
                  <c:v>1395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'Premise (COM)'!$D$36</c:f>
              <c:strCache>
                <c:ptCount val="1"/>
                <c:pt idx="0">
                  <c:v>East</c:v>
                </c:pt>
              </c:strCache>
            </c:strRef>
          </c:tx>
          <c:marker>
            <c:symbol val="none"/>
          </c:marker>
          <c:cat>
            <c:numRef>
              <c:f>'Premise (COM)'!$B$37:$B$57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(COM)'!$D$37:$D$57</c:f>
              <c:numCache>
                <c:formatCode>_(* #,##0_);_(* \(#,##0\);_(* "-"??_);_(@_)</c:formatCode>
                <c:ptCount val="21"/>
                <c:pt idx="0">
                  <c:v>1394</c:v>
                </c:pt>
                <c:pt idx="1">
                  <c:v>1452</c:v>
                </c:pt>
                <c:pt idx="2">
                  <c:v>1429</c:v>
                </c:pt>
                <c:pt idx="3">
                  <c:v>1424</c:v>
                </c:pt>
                <c:pt idx="4">
                  <c:v>1469</c:v>
                </c:pt>
                <c:pt idx="5">
                  <c:v>1422</c:v>
                </c:pt>
                <c:pt idx="6">
                  <c:v>1497</c:v>
                </c:pt>
                <c:pt idx="7">
                  <c:v>1435</c:v>
                </c:pt>
                <c:pt idx="8">
                  <c:v>1443</c:v>
                </c:pt>
                <c:pt idx="9">
                  <c:v>1456</c:v>
                </c:pt>
                <c:pt idx="10">
                  <c:v>1454</c:v>
                </c:pt>
                <c:pt idx="11">
                  <c:v>1436</c:v>
                </c:pt>
                <c:pt idx="12">
                  <c:v>1435</c:v>
                </c:pt>
                <c:pt idx="13">
                  <c:v>1488</c:v>
                </c:pt>
                <c:pt idx="14">
                  <c:v>1479</c:v>
                </c:pt>
                <c:pt idx="15">
                  <c:v>1496</c:v>
                </c:pt>
                <c:pt idx="16">
                  <c:v>1366</c:v>
                </c:pt>
                <c:pt idx="17">
                  <c:v>1321</c:v>
                </c:pt>
                <c:pt idx="18">
                  <c:v>1332</c:v>
                </c:pt>
                <c:pt idx="19">
                  <c:v>1330</c:v>
                </c:pt>
                <c:pt idx="20">
                  <c:v>1000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'Premise (COM)'!$E$36</c:f>
              <c:strCache>
                <c:ptCount val="1"/>
                <c:pt idx="0">
                  <c:v>West</c:v>
                </c:pt>
              </c:strCache>
            </c:strRef>
          </c:tx>
          <c:marker>
            <c:symbol val="none"/>
          </c:marker>
          <c:cat>
            <c:numRef>
              <c:f>'Premise (COM)'!$B$37:$B$57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(COM)'!$E$37:$E$57</c:f>
              <c:numCache>
                <c:formatCode>_(* #,##0_);_(* \(#,##0\);_(* "-"??_);_(@_)</c:formatCode>
                <c:ptCount val="21"/>
                <c:pt idx="0">
                  <c:v>1276</c:v>
                </c:pt>
                <c:pt idx="1">
                  <c:v>1298</c:v>
                </c:pt>
                <c:pt idx="2">
                  <c:v>1351</c:v>
                </c:pt>
                <c:pt idx="3">
                  <c:v>1406</c:v>
                </c:pt>
                <c:pt idx="4">
                  <c:v>1480</c:v>
                </c:pt>
                <c:pt idx="5">
                  <c:v>1489</c:v>
                </c:pt>
                <c:pt idx="6">
                  <c:v>1456</c:v>
                </c:pt>
                <c:pt idx="7">
                  <c:v>1442</c:v>
                </c:pt>
                <c:pt idx="8">
                  <c:v>1453</c:v>
                </c:pt>
                <c:pt idx="9">
                  <c:v>1432</c:v>
                </c:pt>
                <c:pt idx="10">
                  <c:v>1419</c:v>
                </c:pt>
                <c:pt idx="11">
                  <c:v>1420</c:v>
                </c:pt>
                <c:pt idx="12">
                  <c:v>1434</c:v>
                </c:pt>
                <c:pt idx="13">
                  <c:v>1517</c:v>
                </c:pt>
                <c:pt idx="14">
                  <c:v>1495</c:v>
                </c:pt>
                <c:pt idx="15">
                  <c:v>1533</c:v>
                </c:pt>
                <c:pt idx="16">
                  <c:v>1595</c:v>
                </c:pt>
                <c:pt idx="17">
                  <c:v>1547</c:v>
                </c:pt>
                <c:pt idx="18">
                  <c:v>1567</c:v>
                </c:pt>
                <c:pt idx="19">
                  <c:v>1597</c:v>
                </c:pt>
                <c:pt idx="20">
                  <c:v>1553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'Premise (COM)'!$F$36</c:f>
              <c:strCache>
                <c:ptCount val="1"/>
                <c:pt idx="0">
                  <c:v>Broward</c:v>
                </c:pt>
              </c:strCache>
            </c:strRef>
          </c:tx>
          <c:marker>
            <c:symbol val="none"/>
          </c:marker>
          <c:cat>
            <c:numRef>
              <c:f>'Premise (COM)'!$B$37:$B$57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(COM)'!$F$37:$F$57</c:f>
              <c:numCache>
                <c:formatCode>_(* #,##0_);_(* \(#,##0\);_(* "-"??_);_(@_)</c:formatCode>
                <c:ptCount val="21"/>
                <c:pt idx="0">
                  <c:v>1328</c:v>
                </c:pt>
                <c:pt idx="1">
                  <c:v>1315</c:v>
                </c:pt>
                <c:pt idx="2">
                  <c:v>1347</c:v>
                </c:pt>
                <c:pt idx="3">
                  <c:v>1386</c:v>
                </c:pt>
                <c:pt idx="4">
                  <c:v>1404</c:v>
                </c:pt>
                <c:pt idx="5">
                  <c:v>1424</c:v>
                </c:pt>
                <c:pt idx="6">
                  <c:v>1402</c:v>
                </c:pt>
                <c:pt idx="7">
                  <c:v>1411</c:v>
                </c:pt>
                <c:pt idx="8">
                  <c:v>1396</c:v>
                </c:pt>
                <c:pt idx="9">
                  <c:v>1383</c:v>
                </c:pt>
                <c:pt idx="10">
                  <c:v>1346</c:v>
                </c:pt>
                <c:pt idx="11">
                  <c:v>1214</c:v>
                </c:pt>
                <c:pt idx="12">
                  <c:v>1114</c:v>
                </c:pt>
                <c:pt idx="13">
                  <c:v>1148</c:v>
                </c:pt>
                <c:pt idx="14">
                  <c:v>1146</c:v>
                </c:pt>
                <c:pt idx="15">
                  <c:v>1137</c:v>
                </c:pt>
                <c:pt idx="16">
                  <c:v>1155</c:v>
                </c:pt>
                <c:pt idx="17">
                  <c:v>1089</c:v>
                </c:pt>
                <c:pt idx="18">
                  <c:v>584</c:v>
                </c:pt>
                <c:pt idx="19">
                  <c:v>278</c:v>
                </c:pt>
                <c:pt idx="20">
                  <c:v>245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'Premise (COM)'!$G$36</c:f>
              <c:strCache>
                <c:ptCount val="1"/>
                <c:pt idx="0">
                  <c:v>Dade</c:v>
                </c:pt>
              </c:strCache>
            </c:strRef>
          </c:tx>
          <c:marker>
            <c:symbol val="none"/>
          </c:marker>
          <c:cat>
            <c:numRef>
              <c:f>'Premise (COM)'!$B$37:$B$57</c:f>
              <c:numCache>
                <c:formatCode>mmm\-yy</c:formatCode>
                <c:ptCount val="2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</c:numCache>
            </c:numRef>
          </c:cat>
          <c:val>
            <c:numRef>
              <c:f>'Premise (COM)'!$G$37:$G$57</c:f>
              <c:numCache>
                <c:formatCode>_(* #,##0_);_(* \(#,##0\);_(* "-"??_);_(@_)</c:formatCode>
                <c:ptCount val="21"/>
                <c:pt idx="0">
                  <c:v>2072</c:v>
                </c:pt>
                <c:pt idx="1">
                  <c:v>2116</c:v>
                </c:pt>
                <c:pt idx="2">
                  <c:v>2067</c:v>
                </c:pt>
                <c:pt idx="3">
                  <c:v>2060</c:v>
                </c:pt>
                <c:pt idx="4">
                  <c:v>2101</c:v>
                </c:pt>
                <c:pt idx="5">
                  <c:v>2075</c:v>
                </c:pt>
                <c:pt idx="6">
                  <c:v>2087</c:v>
                </c:pt>
                <c:pt idx="7">
                  <c:v>1992</c:v>
                </c:pt>
                <c:pt idx="8">
                  <c:v>2024</c:v>
                </c:pt>
                <c:pt idx="9">
                  <c:v>2053</c:v>
                </c:pt>
                <c:pt idx="10">
                  <c:v>2082</c:v>
                </c:pt>
                <c:pt idx="11">
                  <c:v>2007</c:v>
                </c:pt>
                <c:pt idx="12">
                  <c:v>1986</c:v>
                </c:pt>
                <c:pt idx="13">
                  <c:v>2105</c:v>
                </c:pt>
                <c:pt idx="14">
                  <c:v>2136</c:v>
                </c:pt>
                <c:pt idx="15">
                  <c:v>2147</c:v>
                </c:pt>
                <c:pt idx="16">
                  <c:v>2162</c:v>
                </c:pt>
                <c:pt idx="17">
                  <c:v>2235</c:v>
                </c:pt>
                <c:pt idx="18">
                  <c:v>2248</c:v>
                </c:pt>
                <c:pt idx="19">
                  <c:v>1908</c:v>
                </c:pt>
                <c:pt idx="20">
                  <c:v>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276288"/>
        <c:axId val="315974400"/>
      </c:lineChart>
      <c:dateAx>
        <c:axId val="315276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15974400"/>
        <c:crosses val="autoZero"/>
        <c:auto val="1"/>
        <c:lblOffset val="100"/>
        <c:baseTimeUnit val="months"/>
      </c:dateAx>
      <c:valAx>
        <c:axId val="3159744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15276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'Premise (COM)'!$B$37:$B$73</c:f>
              <c:numCache>
                <c:formatCode>mmm\-yy</c:formatCode>
                <c:ptCount val="3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</c:numCache>
            </c:numRef>
          </c:cat>
          <c:val>
            <c:numRef>
              <c:f>'Premise (COM)'!$H$37:$H$73</c:f>
              <c:numCache>
                <c:formatCode>_(* #,##0_);_(* \(#,##0\);_(* "-"??_);_(@_)</c:formatCode>
                <c:ptCount val="37"/>
                <c:pt idx="0">
                  <c:v>7164</c:v>
                </c:pt>
                <c:pt idx="1">
                  <c:v>7267</c:v>
                </c:pt>
                <c:pt idx="2">
                  <c:v>7335</c:v>
                </c:pt>
                <c:pt idx="3">
                  <c:v>7441</c:v>
                </c:pt>
                <c:pt idx="4">
                  <c:v>7645</c:v>
                </c:pt>
                <c:pt idx="5">
                  <c:v>7603</c:v>
                </c:pt>
                <c:pt idx="6">
                  <c:v>7610</c:v>
                </c:pt>
                <c:pt idx="7">
                  <c:v>7402</c:v>
                </c:pt>
                <c:pt idx="8">
                  <c:v>7461</c:v>
                </c:pt>
                <c:pt idx="9">
                  <c:v>7500</c:v>
                </c:pt>
                <c:pt idx="10">
                  <c:v>7531</c:v>
                </c:pt>
                <c:pt idx="11">
                  <c:v>7310</c:v>
                </c:pt>
                <c:pt idx="12">
                  <c:v>7214</c:v>
                </c:pt>
                <c:pt idx="13">
                  <c:v>7556</c:v>
                </c:pt>
                <c:pt idx="14">
                  <c:v>7538</c:v>
                </c:pt>
                <c:pt idx="15">
                  <c:v>7636</c:v>
                </c:pt>
                <c:pt idx="16">
                  <c:v>7614</c:v>
                </c:pt>
                <c:pt idx="17">
                  <c:v>7550</c:v>
                </c:pt>
                <c:pt idx="18">
                  <c:v>7066</c:v>
                </c:pt>
                <c:pt idx="19">
                  <c:v>6454</c:v>
                </c:pt>
                <c:pt idx="20">
                  <c:v>5050</c:v>
                </c:pt>
                <c:pt idx="21">
                  <c:v>2864</c:v>
                </c:pt>
                <c:pt idx="22">
                  <c:v>1341</c:v>
                </c:pt>
                <c:pt idx="23">
                  <c:v>1244</c:v>
                </c:pt>
                <c:pt idx="24">
                  <c:v>1245</c:v>
                </c:pt>
                <c:pt idx="25">
                  <c:v>1179</c:v>
                </c:pt>
                <c:pt idx="26">
                  <c:v>1146</c:v>
                </c:pt>
                <c:pt idx="27">
                  <c:v>1092</c:v>
                </c:pt>
                <c:pt idx="28">
                  <c:v>1158</c:v>
                </c:pt>
                <c:pt idx="29">
                  <c:v>1167</c:v>
                </c:pt>
                <c:pt idx="30">
                  <c:v>1066</c:v>
                </c:pt>
                <c:pt idx="31">
                  <c:v>1124</c:v>
                </c:pt>
                <c:pt idx="32">
                  <c:v>1136</c:v>
                </c:pt>
                <c:pt idx="33">
                  <c:v>1170</c:v>
                </c:pt>
                <c:pt idx="34">
                  <c:v>1233</c:v>
                </c:pt>
                <c:pt idx="35">
                  <c:v>1179</c:v>
                </c:pt>
                <c:pt idx="36">
                  <c:v>1091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18176"/>
        <c:axId val="316819712"/>
      </c:lineChart>
      <c:dateAx>
        <c:axId val="31681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16819712"/>
        <c:crosses val="autoZero"/>
        <c:auto val="1"/>
        <c:lblOffset val="100"/>
        <c:baseTimeUnit val="months"/>
      </c:dateAx>
      <c:valAx>
        <c:axId val="3168197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1681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Inactive Meters</a:t>
            </a:r>
            <a:r>
              <a:rPr lang="en-US" baseline="0"/>
              <a:t> from the Prior Year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6055617015315491E-2"/>
          <c:y val="0.10702833163576068"/>
          <c:w val="0.7405129222107758"/>
          <c:h val="0.87059449745237139"/>
        </c:manualLayout>
      </c:layout>
      <c:barChart>
        <c:barDir val="col"/>
        <c:grouping val="stacked"/>
        <c:varyColors val="0"/>
        <c:ser>
          <c:idx val="0"/>
          <c:order val="0"/>
          <c:tx>
            <c:v>UKU premises*</c:v>
          </c:tx>
          <c:invertIfNegative val="0"/>
          <c:cat>
            <c:numRef>
              <c:f>'Summary Inact &amp; Cust'!$A$17:$A$25</c:f>
              <c:numCache>
                <c:formatCode>mmm\-yy</c:formatCode>
                <c:ptCount val="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</c:numCache>
            </c:numRef>
          </c:cat>
          <c:val>
            <c:numRef>
              <c:f>'Summary Inact &amp; Cust'!$R$17:$R$27</c:f>
              <c:numCache>
                <c:formatCode>_(* #,##0_);_(* \(#,##0\);_(* "-"??_);_(@_)</c:formatCode>
                <c:ptCount val="11"/>
                <c:pt idx="0">
                  <c:v>-8574</c:v>
                </c:pt>
                <c:pt idx="1">
                  <c:v>-5747</c:v>
                </c:pt>
                <c:pt idx="2">
                  <c:v>-6050</c:v>
                </c:pt>
                <c:pt idx="3">
                  <c:v>-5646</c:v>
                </c:pt>
                <c:pt idx="4">
                  <c:v>-5739</c:v>
                </c:pt>
                <c:pt idx="5">
                  <c:v>-6778</c:v>
                </c:pt>
                <c:pt idx="6">
                  <c:v>-11882</c:v>
                </c:pt>
                <c:pt idx="7">
                  <c:v>-18942</c:v>
                </c:pt>
                <c:pt idx="8">
                  <c:v>-35486</c:v>
                </c:pt>
                <c:pt idx="9">
                  <c:v>-54780</c:v>
                </c:pt>
                <c:pt idx="10">
                  <c:v>-64080</c:v>
                </c:pt>
              </c:numCache>
            </c:numRef>
          </c:val>
        </c:ser>
        <c:ser>
          <c:idx val="1"/>
          <c:order val="1"/>
          <c:tx>
            <c:v>All Other</c:v>
          </c:tx>
          <c:invertIfNegative val="0"/>
          <c:cat>
            <c:numRef>
              <c:f>'Summary Inact &amp; Cust'!$A$17:$A$25</c:f>
              <c:numCache>
                <c:formatCode>mmm\-yy</c:formatCode>
                <c:ptCount val="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</c:numCache>
            </c:numRef>
          </c:cat>
          <c:val>
            <c:numRef>
              <c:f>'Summary Inact &amp; Cust'!$S$17:$S$27</c:f>
              <c:numCache>
                <c:formatCode>_(* #,##0_);_(* \(#,##0\);_(* "-"??_);_(@_)</c:formatCode>
                <c:ptCount val="11"/>
                <c:pt idx="0">
                  <c:v>-9227</c:v>
                </c:pt>
                <c:pt idx="1">
                  <c:v>-10458</c:v>
                </c:pt>
                <c:pt idx="2">
                  <c:v>-10087</c:v>
                </c:pt>
                <c:pt idx="3">
                  <c:v>-7433</c:v>
                </c:pt>
                <c:pt idx="4">
                  <c:v>-9165</c:v>
                </c:pt>
                <c:pt idx="5">
                  <c:v>-16057</c:v>
                </c:pt>
                <c:pt idx="6">
                  <c:v>-10472</c:v>
                </c:pt>
                <c:pt idx="7">
                  <c:v>-18181</c:v>
                </c:pt>
                <c:pt idx="8">
                  <c:v>-13510</c:v>
                </c:pt>
                <c:pt idx="9">
                  <c:v>-7516</c:v>
                </c:pt>
                <c:pt idx="10">
                  <c:v>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2731136"/>
        <c:axId val="332732672"/>
      </c:barChart>
      <c:lineChart>
        <c:grouping val="standard"/>
        <c:varyColors val="0"/>
        <c:ser>
          <c:idx val="2"/>
          <c:order val="2"/>
          <c:val>
            <c:numRef>
              <c:f>'Summary Inact &amp; Cust'!$N$17:$N$27</c:f>
              <c:numCache>
                <c:formatCode>#,##0</c:formatCode>
                <c:ptCount val="11"/>
                <c:pt idx="0">
                  <c:v>-17801</c:v>
                </c:pt>
                <c:pt idx="1">
                  <c:v>-16205</c:v>
                </c:pt>
                <c:pt idx="2">
                  <c:v>-16137</c:v>
                </c:pt>
                <c:pt idx="3">
                  <c:v>-13079</c:v>
                </c:pt>
                <c:pt idx="4">
                  <c:v>-14904</c:v>
                </c:pt>
                <c:pt idx="5">
                  <c:v>-22835</c:v>
                </c:pt>
                <c:pt idx="6">
                  <c:v>-17401</c:v>
                </c:pt>
                <c:pt idx="7">
                  <c:v>-24358</c:v>
                </c:pt>
                <c:pt idx="8">
                  <c:v>-20685</c:v>
                </c:pt>
                <c:pt idx="9">
                  <c:v>-18958</c:v>
                </c:pt>
                <c:pt idx="10">
                  <c:v>-19284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731136"/>
        <c:axId val="332732672"/>
      </c:lineChart>
      <c:dateAx>
        <c:axId val="332731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32732672"/>
        <c:crosses val="autoZero"/>
        <c:auto val="1"/>
        <c:lblOffset val="100"/>
        <c:baseTimeUnit val="months"/>
      </c:dateAx>
      <c:valAx>
        <c:axId val="3327326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3273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19829775360894"/>
          <c:y val="0.53208094898172631"/>
          <c:w val="0.38666300790534569"/>
          <c:h val="5.4752827815349382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Inactive Premises by Area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Premise!$C$36</c:f>
              <c:strCache>
                <c:ptCount val="1"/>
                <c:pt idx="0">
                  <c:v>North</c:v>
                </c:pt>
              </c:strCache>
            </c:strRef>
          </c:tx>
          <c:marker>
            <c:symbol val="none"/>
          </c:marker>
          <c:cat>
            <c:numRef>
              <c:f>Premise!$B$37:$B$58</c:f>
              <c:numCache>
                <c:formatCode>mmm\-yy</c:formatCode>
                <c:ptCount val="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</c:numCache>
            </c:numRef>
          </c:cat>
          <c:val>
            <c:numRef>
              <c:f>Premise!$C$37:$C$58</c:f>
              <c:numCache>
                <c:formatCode>_(* #,##0_);_(* \(#,##0\);_(* "-"??_);_(@_)</c:formatCode>
                <c:ptCount val="22"/>
                <c:pt idx="0">
                  <c:v>11938</c:v>
                </c:pt>
                <c:pt idx="1">
                  <c:v>11457</c:v>
                </c:pt>
                <c:pt idx="2">
                  <c:v>11247</c:v>
                </c:pt>
                <c:pt idx="3">
                  <c:v>11265</c:v>
                </c:pt>
                <c:pt idx="4">
                  <c:v>11432</c:v>
                </c:pt>
                <c:pt idx="5">
                  <c:v>11684</c:v>
                </c:pt>
                <c:pt idx="6">
                  <c:v>11509</c:v>
                </c:pt>
                <c:pt idx="7">
                  <c:v>11370</c:v>
                </c:pt>
                <c:pt idx="8">
                  <c:v>11591</c:v>
                </c:pt>
                <c:pt idx="9">
                  <c:v>11707</c:v>
                </c:pt>
                <c:pt idx="10">
                  <c:v>11987</c:v>
                </c:pt>
                <c:pt idx="11">
                  <c:v>12246</c:v>
                </c:pt>
                <c:pt idx="12">
                  <c:v>12396</c:v>
                </c:pt>
                <c:pt idx="13">
                  <c:v>12426</c:v>
                </c:pt>
                <c:pt idx="14">
                  <c:v>11988</c:v>
                </c:pt>
                <c:pt idx="15">
                  <c:v>11992</c:v>
                </c:pt>
                <c:pt idx="16">
                  <c:v>12094</c:v>
                </c:pt>
                <c:pt idx="17">
                  <c:v>12271</c:v>
                </c:pt>
                <c:pt idx="18">
                  <c:v>12303</c:v>
                </c:pt>
                <c:pt idx="19">
                  <c:v>12333</c:v>
                </c:pt>
                <c:pt idx="20">
                  <c:v>12189</c:v>
                </c:pt>
                <c:pt idx="21">
                  <c:v>7987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Premise!$D$36</c:f>
              <c:strCache>
                <c:ptCount val="1"/>
                <c:pt idx="0">
                  <c:v>East</c:v>
                </c:pt>
              </c:strCache>
            </c:strRef>
          </c:tx>
          <c:marker>
            <c:symbol val="none"/>
          </c:marker>
          <c:cat>
            <c:numRef>
              <c:f>Premise!$B$37:$B$58</c:f>
              <c:numCache>
                <c:formatCode>mmm\-yy</c:formatCode>
                <c:ptCount val="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</c:numCache>
            </c:numRef>
          </c:cat>
          <c:val>
            <c:numRef>
              <c:f>Premise!$D$37:$D$58</c:f>
              <c:numCache>
                <c:formatCode>_(* #,##0_);_(* \(#,##0\);_(* "-"??_);_(@_)</c:formatCode>
                <c:ptCount val="22"/>
                <c:pt idx="0">
                  <c:v>17065</c:v>
                </c:pt>
                <c:pt idx="1">
                  <c:v>16564</c:v>
                </c:pt>
                <c:pt idx="2">
                  <c:v>16152</c:v>
                </c:pt>
                <c:pt idx="3">
                  <c:v>16006</c:v>
                </c:pt>
                <c:pt idx="4">
                  <c:v>16089</c:v>
                </c:pt>
                <c:pt idx="5">
                  <c:v>16340</c:v>
                </c:pt>
                <c:pt idx="6">
                  <c:v>16469</c:v>
                </c:pt>
                <c:pt idx="7">
                  <c:v>16111</c:v>
                </c:pt>
                <c:pt idx="8">
                  <c:v>16030</c:v>
                </c:pt>
                <c:pt idx="9">
                  <c:v>15919</c:v>
                </c:pt>
                <c:pt idx="10">
                  <c:v>15748</c:v>
                </c:pt>
                <c:pt idx="11">
                  <c:v>15429</c:v>
                </c:pt>
                <c:pt idx="12">
                  <c:v>14764</c:v>
                </c:pt>
                <c:pt idx="13">
                  <c:v>14848</c:v>
                </c:pt>
                <c:pt idx="14">
                  <c:v>14455</c:v>
                </c:pt>
                <c:pt idx="15">
                  <c:v>14604</c:v>
                </c:pt>
                <c:pt idx="16">
                  <c:v>14411</c:v>
                </c:pt>
                <c:pt idx="17">
                  <c:v>14486</c:v>
                </c:pt>
                <c:pt idx="18">
                  <c:v>14622</c:v>
                </c:pt>
                <c:pt idx="19">
                  <c:v>14770</c:v>
                </c:pt>
                <c:pt idx="20">
                  <c:v>11205</c:v>
                </c:pt>
                <c:pt idx="21">
                  <c:v>4258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Premise!$E$36</c:f>
              <c:strCache>
                <c:ptCount val="1"/>
                <c:pt idx="0">
                  <c:v>West</c:v>
                </c:pt>
              </c:strCache>
            </c:strRef>
          </c:tx>
          <c:marker>
            <c:symbol val="none"/>
          </c:marker>
          <c:cat>
            <c:numRef>
              <c:f>Premise!$B$37:$B$58</c:f>
              <c:numCache>
                <c:formatCode>mmm\-yy</c:formatCode>
                <c:ptCount val="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</c:numCache>
            </c:numRef>
          </c:cat>
          <c:val>
            <c:numRef>
              <c:f>Premise!$E$37:$E$58</c:f>
              <c:numCache>
                <c:formatCode>_(* #,##0_);_(* \(#,##0\);_(* "-"??_);_(@_)</c:formatCode>
                <c:ptCount val="22"/>
                <c:pt idx="0">
                  <c:v>12717</c:v>
                </c:pt>
                <c:pt idx="1">
                  <c:v>12184</c:v>
                </c:pt>
                <c:pt idx="2">
                  <c:v>11937</c:v>
                </c:pt>
                <c:pt idx="3">
                  <c:v>12629</c:v>
                </c:pt>
                <c:pt idx="4">
                  <c:v>12983</c:v>
                </c:pt>
                <c:pt idx="5">
                  <c:v>13137</c:v>
                </c:pt>
                <c:pt idx="6">
                  <c:v>13359</c:v>
                </c:pt>
                <c:pt idx="7">
                  <c:v>13285</c:v>
                </c:pt>
                <c:pt idx="8">
                  <c:v>13104</c:v>
                </c:pt>
                <c:pt idx="9">
                  <c:v>12910</c:v>
                </c:pt>
                <c:pt idx="10">
                  <c:v>12814</c:v>
                </c:pt>
                <c:pt idx="11">
                  <c:v>12780</c:v>
                </c:pt>
                <c:pt idx="12">
                  <c:v>12622</c:v>
                </c:pt>
                <c:pt idx="13">
                  <c:v>12805</c:v>
                </c:pt>
                <c:pt idx="14">
                  <c:v>12228</c:v>
                </c:pt>
                <c:pt idx="15">
                  <c:v>12296</c:v>
                </c:pt>
                <c:pt idx="16">
                  <c:v>12496</c:v>
                </c:pt>
                <c:pt idx="17">
                  <c:v>12536</c:v>
                </c:pt>
                <c:pt idx="18">
                  <c:v>12714</c:v>
                </c:pt>
                <c:pt idx="19">
                  <c:v>12690</c:v>
                </c:pt>
                <c:pt idx="20">
                  <c:v>12258</c:v>
                </c:pt>
                <c:pt idx="21">
                  <c:v>7551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Premise!$F$36</c:f>
              <c:strCache>
                <c:ptCount val="1"/>
                <c:pt idx="0">
                  <c:v>Broward</c:v>
                </c:pt>
              </c:strCache>
            </c:strRef>
          </c:tx>
          <c:marker>
            <c:symbol val="none"/>
          </c:marker>
          <c:cat>
            <c:numRef>
              <c:f>Premise!$B$37:$B$58</c:f>
              <c:numCache>
                <c:formatCode>mmm\-yy</c:formatCode>
                <c:ptCount val="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</c:numCache>
            </c:numRef>
          </c:cat>
          <c:val>
            <c:numRef>
              <c:f>Premise!$F$37:$F$58</c:f>
              <c:numCache>
                <c:formatCode>_(* #,##0_);_(* \(#,##0\);_(* "-"??_);_(@_)</c:formatCode>
                <c:ptCount val="22"/>
                <c:pt idx="0">
                  <c:v>18110</c:v>
                </c:pt>
                <c:pt idx="1">
                  <c:v>17886</c:v>
                </c:pt>
                <c:pt idx="2">
                  <c:v>17303</c:v>
                </c:pt>
                <c:pt idx="3">
                  <c:v>17066</c:v>
                </c:pt>
                <c:pt idx="4">
                  <c:v>17103</c:v>
                </c:pt>
                <c:pt idx="5">
                  <c:v>17635</c:v>
                </c:pt>
                <c:pt idx="6">
                  <c:v>18065</c:v>
                </c:pt>
                <c:pt idx="7">
                  <c:v>18274</c:v>
                </c:pt>
                <c:pt idx="8">
                  <c:v>18460</c:v>
                </c:pt>
                <c:pt idx="9">
                  <c:v>18659</c:v>
                </c:pt>
                <c:pt idx="10">
                  <c:v>17449</c:v>
                </c:pt>
                <c:pt idx="11">
                  <c:v>16227</c:v>
                </c:pt>
                <c:pt idx="12">
                  <c:v>14725</c:v>
                </c:pt>
                <c:pt idx="13">
                  <c:v>14759</c:v>
                </c:pt>
                <c:pt idx="14">
                  <c:v>13692</c:v>
                </c:pt>
                <c:pt idx="15">
                  <c:v>13472</c:v>
                </c:pt>
                <c:pt idx="16">
                  <c:v>13708</c:v>
                </c:pt>
                <c:pt idx="17">
                  <c:v>13021</c:v>
                </c:pt>
                <c:pt idx="18">
                  <c:v>7381</c:v>
                </c:pt>
                <c:pt idx="19">
                  <c:v>4936</c:v>
                </c:pt>
                <c:pt idx="20">
                  <c:v>4543</c:v>
                </c:pt>
                <c:pt idx="21">
                  <c:v>4119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Premise!$G$36</c:f>
              <c:strCache>
                <c:ptCount val="1"/>
                <c:pt idx="0">
                  <c:v>Dade</c:v>
                </c:pt>
              </c:strCache>
            </c:strRef>
          </c:tx>
          <c:marker>
            <c:symbol val="none"/>
          </c:marker>
          <c:cat>
            <c:numRef>
              <c:f>Premise!$B$37:$B$58</c:f>
              <c:numCache>
                <c:formatCode>mmm\-yy</c:formatCode>
                <c:ptCount val="2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</c:numCache>
            </c:numRef>
          </c:cat>
          <c:val>
            <c:numRef>
              <c:f>Premise!$G$37:$G$58</c:f>
              <c:numCache>
                <c:formatCode>_(* #,##0_);_(* \(#,##0\);_(* "-"??_);_(@_)</c:formatCode>
                <c:ptCount val="22"/>
                <c:pt idx="0">
                  <c:v>28771</c:v>
                </c:pt>
                <c:pt idx="1">
                  <c:v>28650</c:v>
                </c:pt>
                <c:pt idx="2">
                  <c:v>27378</c:v>
                </c:pt>
                <c:pt idx="3">
                  <c:v>26410</c:v>
                </c:pt>
                <c:pt idx="4">
                  <c:v>26338</c:v>
                </c:pt>
                <c:pt idx="5">
                  <c:v>26875</c:v>
                </c:pt>
                <c:pt idx="6">
                  <c:v>27540</c:v>
                </c:pt>
                <c:pt idx="7">
                  <c:v>26683</c:v>
                </c:pt>
                <c:pt idx="8">
                  <c:v>26505</c:v>
                </c:pt>
                <c:pt idx="9">
                  <c:v>26413</c:v>
                </c:pt>
                <c:pt idx="10">
                  <c:v>26085</c:v>
                </c:pt>
                <c:pt idx="11">
                  <c:v>26261</c:v>
                </c:pt>
                <c:pt idx="12">
                  <c:v>25520</c:v>
                </c:pt>
                <c:pt idx="13">
                  <c:v>26156</c:v>
                </c:pt>
                <c:pt idx="14">
                  <c:v>25604</c:v>
                </c:pt>
                <c:pt idx="15">
                  <c:v>25366</c:v>
                </c:pt>
                <c:pt idx="16">
                  <c:v>25497</c:v>
                </c:pt>
                <c:pt idx="17">
                  <c:v>26579</c:v>
                </c:pt>
                <c:pt idx="18">
                  <c:v>28040</c:v>
                </c:pt>
                <c:pt idx="19">
                  <c:v>22052</c:v>
                </c:pt>
                <c:pt idx="20">
                  <c:v>10009</c:v>
                </c:pt>
                <c:pt idx="21">
                  <c:v>6913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08512"/>
        <c:axId val="315278080"/>
      </c:lineChart>
      <c:dateAx>
        <c:axId val="313408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15278080"/>
        <c:crosses val="autoZero"/>
        <c:auto val="1"/>
        <c:lblOffset val="100"/>
        <c:baseTimeUnit val="months"/>
      </c:dateAx>
      <c:valAx>
        <c:axId val="3152780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13408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63862743801275E-2"/>
          <c:y val="5.1400554097404488E-2"/>
          <c:w val="0.86948725218842471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RESIDENTIAL!$H$5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RESIDENTIAL!$A$18:$A$42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RESIDENTIAL!$H$18:$H$42</c:f>
              <c:numCache>
                <c:formatCode>0.0%</c:formatCode>
                <c:ptCount val="25"/>
                <c:pt idx="0">
                  <c:v>-7.9121945188151188E-2</c:v>
                </c:pt>
                <c:pt idx="1">
                  <c:v>-7.2964598075950349E-2</c:v>
                </c:pt>
                <c:pt idx="2">
                  <c:v>-7.6235341792670219E-2</c:v>
                </c:pt>
                <c:pt idx="3">
                  <c:v>-6.0422581842625389E-2</c:v>
                </c:pt>
                <c:pt idx="4">
                  <c:v>-6.7541675124641709E-2</c:v>
                </c:pt>
                <c:pt idx="5">
                  <c:v>-0.10518406842457928</c:v>
                </c:pt>
                <c:pt idx="6">
                  <c:v>-0.10119662661510154</c:v>
                </c:pt>
                <c:pt idx="7">
                  <c:v>-0.17189487913486001</c:v>
                </c:pt>
                <c:pt idx="8">
                  <c:v>-0.22026999124937319</c:v>
                </c:pt>
                <c:pt idx="9">
                  <c:v>-0.28143780362354864</c:v>
                </c:pt>
                <c:pt idx="10">
                  <c:v>-0.28941785174584433</c:v>
                </c:pt>
                <c:pt idx="11">
                  <c:v>-0.2786261480939608</c:v>
                </c:pt>
                <c:pt idx="12">
                  <c:v>-0.29374887035554753</c:v>
                </c:pt>
                <c:pt idx="13">
                  <c:v>-0.30386968613428689</c:v>
                </c:pt>
                <c:pt idx="14">
                  <c:v>-0.28789515532037402</c:v>
                </c:pt>
                <c:pt idx="15">
                  <c:v>-0.30239027020677944</c:v>
                </c:pt>
                <c:pt idx="16">
                  <c:v>-0.32603790014707679</c:v>
                </c:pt>
                <c:pt idx="17">
                  <c:v>-0.2800037441016634</c:v>
                </c:pt>
                <c:pt idx="18">
                  <c:v>-0.29289816117500866</c:v>
                </c:pt>
                <c:pt idx="19">
                  <c:v>-0.2576637779964952</c:v>
                </c:pt>
                <c:pt idx="20">
                  <c:v>-0.20535534147079593</c:v>
                </c:pt>
                <c:pt idx="21">
                  <c:v>-0.18874451164797834</c:v>
                </c:pt>
                <c:pt idx="22">
                  <c:v>-0.19045540008591122</c:v>
                </c:pt>
                <c:pt idx="23">
                  <c:v>-0.20009014021028015</c:v>
                </c:pt>
                <c:pt idx="24">
                  <c:v>-0.21465758032201931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RESIDENTIAL!$I$5</c:f>
              <c:strCache>
                <c:ptCount val="1"/>
                <c:pt idx="0">
                  <c:v>UKU RCS ENABLED</c:v>
                </c:pt>
              </c:strCache>
            </c:strRef>
          </c:tx>
          <c:marker>
            <c:symbol val="none"/>
          </c:marker>
          <c:cat>
            <c:numRef>
              <c:f>RESIDENTIAL!$A$18:$A$42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RESIDENTIAL!$I$18:$I$42</c:f>
              <c:numCache>
                <c:formatCode>0.0%</c:formatCode>
                <c:ptCount val="25"/>
                <c:pt idx="0">
                  <c:v>-0.10589781057750158</c:v>
                </c:pt>
                <c:pt idx="1">
                  <c:v>-7.5949367088607556E-2</c:v>
                </c:pt>
                <c:pt idx="2">
                  <c:v>-8.1544560653086795E-2</c:v>
                </c:pt>
                <c:pt idx="3">
                  <c:v>-7.6921050898794974E-2</c:v>
                </c:pt>
                <c:pt idx="4">
                  <c:v>-7.4809960681520349E-2</c:v>
                </c:pt>
                <c:pt idx="5">
                  <c:v>-8.614284982323106E-2</c:v>
                </c:pt>
                <c:pt idx="6">
                  <c:v>-0.14291836837593908</c:v>
                </c:pt>
                <c:pt idx="7">
                  <c:v>-0.22974681120006124</c:v>
                </c:pt>
                <c:pt idx="8">
                  <c:v>-0.42279717240409564</c:v>
                </c:pt>
                <c:pt idx="9">
                  <c:v>-0.64198289547805598</c:v>
                </c:pt>
                <c:pt idx="10">
                  <c:v>-0.75621799561082659</c:v>
                </c:pt>
                <c:pt idx="11">
                  <c:v>-0.77388177118453583</c:v>
                </c:pt>
                <c:pt idx="12">
                  <c:v>-0.78068476782992047</c:v>
                </c:pt>
                <c:pt idx="13">
                  <c:v>-0.79501075737356686</c:v>
                </c:pt>
                <c:pt idx="14">
                  <c:v>-0.7822345908645586</c:v>
                </c:pt>
                <c:pt idx="15">
                  <c:v>-0.78370473935001572</c:v>
                </c:pt>
                <c:pt idx="16">
                  <c:v>-0.77449286038077969</c:v>
                </c:pt>
                <c:pt idx="17">
                  <c:v>-0.7716944899990188</c:v>
                </c:pt>
                <c:pt idx="18">
                  <c:v>-0.76306732947024736</c:v>
                </c:pt>
                <c:pt idx="19">
                  <c:v>-0.73249125598819764</c:v>
                </c:pt>
                <c:pt idx="20">
                  <c:v>-0.64477122735527304</c:v>
                </c:pt>
                <c:pt idx="21">
                  <c:v>-0.45544271205836073</c:v>
                </c:pt>
                <c:pt idx="22">
                  <c:v>-0.19890686957453652</c:v>
                </c:pt>
                <c:pt idx="23">
                  <c:v>-0.19319377850543795</c:v>
                </c:pt>
                <c:pt idx="24">
                  <c:v>-0.28699355000313109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RESIDENTIAL!$J$5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RESIDENTIAL!$A$18:$A$42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RESIDENTIAL!$J$18:$J$42</c:f>
              <c:numCache>
                <c:formatCode>0.00%</c:formatCode>
                <c:ptCount val="25"/>
                <c:pt idx="0">
                  <c:v>-6.2198283221830741E-2</c:v>
                </c:pt>
                <c:pt idx="1">
                  <c:v>-7.1054051659565576E-2</c:v>
                </c:pt>
                <c:pt idx="2">
                  <c:v>-7.2863260251960993E-2</c:v>
                </c:pt>
                <c:pt idx="3">
                  <c:v>-5.0271045530787317E-2</c:v>
                </c:pt>
                <c:pt idx="4">
                  <c:v>-6.3129082822110272E-2</c:v>
                </c:pt>
                <c:pt idx="5">
                  <c:v>-0.11708566853482782</c:v>
                </c:pt>
                <c:pt idx="6">
                  <c:v>-7.4483882943521706E-2</c:v>
                </c:pt>
                <c:pt idx="7">
                  <c:v>-0.13502583506245169</c:v>
                </c:pt>
                <c:pt idx="8">
                  <c:v>-9.3709310220873143E-2</c:v>
                </c:pt>
                <c:pt idx="9">
                  <c:v>-5.6259645138850067E-2</c:v>
                </c:pt>
                <c:pt idx="10">
                  <c:v>4.1364543286781519E-4</c:v>
                </c:pt>
                <c:pt idx="11">
                  <c:v>3.0392278183393184E-2</c:v>
                </c:pt>
                <c:pt idx="12">
                  <c:v>-3.2276218220339548E-4</c:v>
                </c:pt>
                <c:pt idx="13">
                  <c:v>8.8523197239394058E-3</c:v>
                </c:pt>
                <c:pt idx="14">
                  <c:v>2.3138221841052076E-2</c:v>
                </c:pt>
                <c:pt idx="15">
                  <c:v>-1.454691272705555E-2</c:v>
                </c:pt>
                <c:pt idx="16">
                  <c:v>-5.7174402310076866E-2</c:v>
                </c:pt>
                <c:pt idx="17">
                  <c:v>3.8095324458631064E-2</c:v>
                </c:pt>
                <c:pt idx="18">
                  <c:v>-1.4126633937058042E-2</c:v>
                </c:pt>
                <c:pt idx="19">
                  <c:v>1.1806097778948477E-2</c:v>
                </c:pt>
                <c:pt idx="20">
                  <c:v>-3.047049905688648E-2</c:v>
                </c:pt>
                <c:pt idx="21">
                  <c:v>-0.12555601684360362</c:v>
                </c:pt>
                <c:pt idx="22">
                  <c:v>-0.18917669950139848</c:v>
                </c:pt>
                <c:pt idx="23">
                  <c:v>-0.20103443582414593</c:v>
                </c:pt>
                <c:pt idx="24">
                  <c:v>-0.20509466608164384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02240"/>
        <c:axId val="336603776"/>
      </c:lineChart>
      <c:dateAx>
        <c:axId val="336602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36603776"/>
        <c:crosses val="autoZero"/>
        <c:auto val="1"/>
        <c:lblOffset val="100"/>
        <c:baseTimeUnit val="months"/>
      </c:dateAx>
      <c:valAx>
        <c:axId val="3366037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660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434841079426367"/>
          <c:y val="0.48553514144065324"/>
          <c:w val="0.36282611384958779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4052469079416"/>
          <c:y val="5.0977709679915141E-2"/>
          <c:w val="0.88942161854522828"/>
          <c:h val="0.89804458064016968"/>
        </c:manualLayout>
      </c:layout>
      <c:lineChart>
        <c:grouping val="standard"/>
        <c:varyColors val="0"/>
        <c:ser>
          <c:idx val="0"/>
          <c:order val="0"/>
          <c:tx>
            <c:strRef>
              <c:f>COMMERCIAL!$H$5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COMMERCIAL!$A$18:$A$42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COMMERCIAL!$H$18:$H$42</c:f>
              <c:numCache>
                <c:formatCode>0.0%</c:formatCode>
                <c:ptCount val="25"/>
                <c:pt idx="0">
                  <c:v>-1.7854949643822171E-2</c:v>
                </c:pt>
                <c:pt idx="1">
                  <c:v>-2.0703965570242899E-2</c:v>
                </c:pt>
                <c:pt idx="2">
                  <c:v>-1.6801916685988072E-2</c:v>
                </c:pt>
                <c:pt idx="3">
                  <c:v>-1.6062884483937112E-2</c:v>
                </c:pt>
                <c:pt idx="4">
                  <c:v>-1.9589581198969253E-2</c:v>
                </c:pt>
                <c:pt idx="5">
                  <c:v>-2.3131284829239429E-2</c:v>
                </c:pt>
                <c:pt idx="6">
                  <c:v>-2.7827955649682323E-2</c:v>
                </c:pt>
                <c:pt idx="7">
                  <c:v>-3.9736656477780352E-2</c:v>
                </c:pt>
                <c:pt idx="8">
                  <c:v>-6.5474888270775411E-2</c:v>
                </c:pt>
                <c:pt idx="9">
                  <c:v>-8.0127803533391773E-2</c:v>
                </c:pt>
                <c:pt idx="10">
                  <c:v>-8.3714805292531502E-2</c:v>
                </c:pt>
                <c:pt idx="11">
                  <c:v>-8.3065691143524134E-2</c:v>
                </c:pt>
                <c:pt idx="12">
                  <c:v>-8.8928141559720508E-2</c:v>
                </c:pt>
                <c:pt idx="13">
                  <c:v>-9.1990645551143446E-2</c:v>
                </c:pt>
                <c:pt idx="14">
                  <c:v>-9.8132310401207401E-2</c:v>
                </c:pt>
                <c:pt idx="15">
                  <c:v>-0.10413969496984432</c:v>
                </c:pt>
                <c:pt idx="16">
                  <c:v>-0.10744141861937939</c:v>
                </c:pt>
                <c:pt idx="17">
                  <c:v>-9.8540378609216606E-2</c:v>
                </c:pt>
                <c:pt idx="18">
                  <c:v>-9.5067997244870139E-2</c:v>
                </c:pt>
                <c:pt idx="19">
                  <c:v>-8.1766242246163912E-2</c:v>
                </c:pt>
                <c:pt idx="20">
                  <c:v>-6.2387131295565501E-2</c:v>
                </c:pt>
                <c:pt idx="21">
                  <c:v>-5.6613089967990193E-2</c:v>
                </c:pt>
                <c:pt idx="22">
                  <c:v>-5.4013824254037779E-2</c:v>
                </c:pt>
                <c:pt idx="23">
                  <c:v>-5.3342901566798218E-2</c:v>
                </c:pt>
                <c:pt idx="24">
                  <c:v>-5.5195250840710974E-2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COMMERCIAL!$I$5</c:f>
              <c:strCache>
                <c:ptCount val="1"/>
                <c:pt idx="0">
                  <c:v>UKU RCS ENABLED</c:v>
                </c:pt>
              </c:strCache>
            </c:strRef>
          </c:tx>
          <c:marker>
            <c:symbol val="none"/>
          </c:marker>
          <c:cat>
            <c:numRef>
              <c:f>COMMERCIAL!$A$18:$A$42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COMMERCIAL!$I$18:$I$42</c:f>
              <c:numCache>
                <c:formatCode>0.0%</c:formatCode>
                <c:ptCount val="25"/>
                <c:pt idx="0">
                  <c:v>6.9793411501954949E-3</c:v>
                </c:pt>
                <c:pt idx="1">
                  <c:v>3.9768817944130896E-2</c:v>
                </c:pt>
                <c:pt idx="2">
                  <c:v>2.7675528289025308E-2</c:v>
                </c:pt>
                <c:pt idx="3">
                  <c:v>2.6206155086681893E-2</c:v>
                </c:pt>
                <c:pt idx="4">
                  <c:v>-4.0549378678874648E-3</c:v>
                </c:pt>
                <c:pt idx="5">
                  <c:v>-6.970932526634277E-3</c:v>
                </c:pt>
                <c:pt idx="6">
                  <c:v>-7.1484888304861993E-2</c:v>
                </c:pt>
                <c:pt idx="7">
                  <c:v>-0.1280734936503648</c:v>
                </c:pt>
                <c:pt idx="8">
                  <c:v>-0.32314703122905775</c:v>
                </c:pt>
                <c:pt idx="9">
                  <c:v>-0.61813333333333331</c:v>
                </c:pt>
                <c:pt idx="10">
                  <c:v>-0.82193599787544813</c:v>
                </c:pt>
                <c:pt idx="11">
                  <c:v>-0.82982216142270859</c:v>
                </c:pt>
                <c:pt idx="12">
                  <c:v>-0.82741890767951209</c:v>
                </c:pt>
                <c:pt idx="13">
                  <c:v>-0.84396506087877188</c:v>
                </c:pt>
                <c:pt idx="14">
                  <c:v>-0.84797028389493234</c:v>
                </c:pt>
                <c:pt idx="15">
                  <c:v>-0.856993190151912</c:v>
                </c:pt>
                <c:pt idx="16">
                  <c:v>-0.84791174152876281</c:v>
                </c:pt>
                <c:pt idx="17">
                  <c:v>-0.84543046357615892</c:v>
                </c:pt>
                <c:pt idx="18">
                  <c:v>-0.84913671101047272</c:v>
                </c:pt>
                <c:pt idx="19">
                  <c:v>-0.82584443755810355</c:v>
                </c:pt>
                <c:pt idx="20">
                  <c:v>-0.77504950495049507</c:v>
                </c:pt>
                <c:pt idx="21">
                  <c:v>-0.59148044692737423</c:v>
                </c:pt>
                <c:pt idx="22">
                  <c:v>-8.0536912751677847E-2</c:v>
                </c:pt>
                <c:pt idx="23">
                  <c:v>-5.2250803858520878E-2</c:v>
                </c:pt>
                <c:pt idx="24">
                  <c:v>-0.12369477911646587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COMMERCIAL!$J$5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COMMERCIAL!$A$18:$A$42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COMMERCIAL!$J$18:$J$42</c:f>
              <c:numCache>
                <c:formatCode>0.0%</c:formatCode>
                <c:ptCount val="25"/>
                <c:pt idx="0">
                  <c:v>-2.0923894293797041E-2</c:v>
                </c:pt>
                <c:pt idx="1">
                  <c:v>-2.8307926565500963E-2</c:v>
                </c:pt>
                <c:pt idx="2">
                  <c:v>-2.2489539748953957E-2</c:v>
                </c:pt>
                <c:pt idx="3">
                  <c:v>-2.1587535788937462E-2</c:v>
                </c:pt>
                <c:pt idx="4">
                  <c:v>-2.1681314616834313E-2</c:v>
                </c:pt>
                <c:pt idx="5">
                  <c:v>-2.5300587934109053E-2</c:v>
                </c:pt>
                <c:pt idx="6">
                  <c:v>-2.1958802953750522E-2</c:v>
                </c:pt>
                <c:pt idx="7">
                  <c:v>-2.8141790647775444E-2</c:v>
                </c:pt>
                <c:pt idx="8">
                  <c:v>-3.1468345921850993E-2</c:v>
                </c:pt>
                <c:pt idx="9">
                  <c:v>-8.5184922268758401E-3</c:v>
                </c:pt>
                <c:pt idx="10">
                  <c:v>1.5109230851271915E-2</c:v>
                </c:pt>
                <c:pt idx="11">
                  <c:v>1.3517578159556898E-2</c:v>
                </c:pt>
                <c:pt idx="12">
                  <c:v>4.9331383569126697E-3</c:v>
                </c:pt>
                <c:pt idx="13">
                  <c:v>9.188525028046346E-3</c:v>
                </c:pt>
                <c:pt idx="14">
                  <c:v>2.675227394328461E-3</c:v>
                </c:pt>
                <c:pt idx="15">
                  <c:v>-9.3353919069327773E-4</c:v>
                </c:pt>
                <c:pt idx="16">
                  <c:v>-5.9410218557591765E-3</c:v>
                </c:pt>
                <c:pt idx="17">
                  <c:v>3.6046806506540019E-3</c:v>
                </c:pt>
                <c:pt idx="18">
                  <c:v>1.1740693242778821E-3</c:v>
                </c:pt>
                <c:pt idx="19">
                  <c:v>5.8570229536911711E-3</c:v>
                </c:pt>
                <c:pt idx="20">
                  <c:v>3.3422215728531324E-3</c:v>
                </c:pt>
                <c:pt idx="21">
                  <c:v>-2.9193813990119555E-2</c:v>
                </c:pt>
                <c:pt idx="22">
                  <c:v>-5.3391002854291103E-2</c:v>
                </c:pt>
                <c:pt idx="23">
                  <c:v>-5.3366618368451357E-2</c:v>
                </c:pt>
                <c:pt idx="24">
                  <c:v>-5.3700099931625722E-2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73312"/>
        <c:axId val="337774848"/>
      </c:lineChart>
      <c:dateAx>
        <c:axId val="337773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37774848"/>
        <c:crosses val="autoZero"/>
        <c:auto val="1"/>
        <c:lblOffset val="100"/>
        <c:baseTimeUnit val="months"/>
      </c:dateAx>
      <c:valAx>
        <c:axId val="3377748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3777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845625445311221"/>
          <c:y val="0.53616112198539811"/>
          <c:w val="0.36198762508137311"/>
          <c:h val="0.249085487321914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0120093541253"/>
          <c:y val="5.1400554097404488E-2"/>
          <c:w val="0.84308234878890431"/>
          <c:h val="0.75511920384951881"/>
        </c:manualLayout>
      </c:layout>
      <c:lineChart>
        <c:grouping val="standard"/>
        <c:varyColors val="0"/>
        <c:ser>
          <c:idx val="0"/>
          <c:order val="0"/>
          <c:tx>
            <c:strRef>
              <c:f>'Summary Inact &amp; Cust'!$M$4</c:f>
              <c:strCache>
                <c:ptCount val="1"/>
                <c:pt idx="0">
                  <c:v>REPORTED ANNUAL CHANGE IN INACTIVES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'Summary Inact &amp; Cust'!$A$5:$A$40</c:f>
              <c:numCache>
                <c:formatCode>mmm\-yy</c:formatCode>
                <c:ptCount val="3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</c:numCache>
            </c:numRef>
          </c:cat>
          <c:val>
            <c:numRef>
              <c:f>'Summary Inact &amp; Cust'!$M$5:$M$40</c:f>
              <c:numCache>
                <c:formatCode>#,##0</c:formatCode>
                <c:ptCount val="36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-22354</c:v>
                </c:pt>
                <c:pt idx="19">
                  <c:v>-37123</c:v>
                </c:pt>
                <c:pt idx="20">
                  <c:v>-48996</c:v>
                </c:pt>
                <c:pt idx="21">
                  <c:v>-62296</c:v>
                </c:pt>
                <c:pt idx="22">
                  <c:v>-63179</c:v>
                </c:pt>
                <c:pt idx="23">
                  <c:v>-60149</c:v>
                </c:pt>
                <c:pt idx="24">
                  <c:v>-62572</c:v>
                </c:pt>
                <c:pt idx="25">
                  <c:v>-63224</c:v>
                </c:pt>
                <c:pt idx="26">
                  <c:v>-58744</c:v>
                </c:pt>
                <c:pt idx="27">
                  <c:v>-63234</c:v>
                </c:pt>
                <c:pt idx="28">
                  <c:v>-68191</c:v>
                </c:pt>
                <c:pt idx="29">
                  <c:v>-57038</c:v>
                </c:pt>
                <c:pt idx="30">
                  <c:v>-59439</c:v>
                </c:pt>
                <c:pt idx="31">
                  <c:v>-47943</c:v>
                </c:pt>
                <c:pt idx="32">
                  <c:v>-36302</c:v>
                </c:pt>
                <c:pt idx="33">
                  <c:v>-30880</c:v>
                </c:pt>
                <c:pt idx="34">
                  <c:v>-30203</c:v>
                </c:pt>
                <c:pt idx="35">
                  <c:v>-31535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'Summary Inact &amp; Cust'!$N$4</c:f>
              <c:strCache>
                <c:ptCount val="1"/>
                <c:pt idx="0">
                  <c:v>ADJ ANNUAL CHANGE IN INACTIVES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'Summary Inact &amp; Cust'!$A$5:$A$40</c:f>
              <c:numCache>
                <c:formatCode>mmm\-yy</c:formatCode>
                <c:ptCount val="3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</c:numCache>
            </c:numRef>
          </c:cat>
          <c:val>
            <c:numRef>
              <c:f>'Summary Inact &amp; Cust'!$N$5:$N$40</c:f>
              <c:numCache>
                <c:formatCode>#,##0</c:formatCode>
                <c:ptCount val="36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-17401</c:v>
                </c:pt>
                <c:pt idx="19">
                  <c:v>-24358</c:v>
                </c:pt>
                <c:pt idx="20">
                  <c:v>-20685</c:v>
                </c:pt>
                <c:pt idx="21">
                  <c:v>-18958</c:v>
                </c:pt>
                <c:pt idx="22">
                  <c:v>-19284</c:v>
                </c:pt>
                <c:pt idx="23">
                  <c:v>-17715.333333333343</c:v>
                </c:pt>
                <c:pt idx="24">
                  <c:v>-19853.333333333343</c:v>
                </c:pt>
                <c:pt idx="25">
                  <c:v>-20381.333333333343</c:v>
                </c:pt>
                <c:pt idx="26">
                  <c:v>-15836.333333333343</c:v>
                </c:pt>
                <c:pt idx="27">
                  <c:v>-20042.333333333343</c:v>
                </c:pt>
                <c:pt idx="28">
                  <c:v>-24759.333333333343</c:v>
                </c:pt>
                <c:pt idx="29">
                  <c:v>-13731.833333333343</c:v>
                </c:pt>
                <c:pt idx="30">
                  <c:v>-26236.333333333343</c:v>
                </c:pt>
                <c:pt idx="31">
                  <c:v>-30425.333333333343</c:v>
                </c:pt>
                <c:pt idx="32">
                  <c:v>-49876.333333333343</c:v>
                </c:pt>
                <c:pt idx="33">
                  <c:v>-74508.333333333343</c:v>
                </c:pt>
                <c:pt idx="34">
                  <c:v>-74945.333333333343</c:v>
                </c:pt>
                <c:pt idx="35">
                  <c:v>-73354.666666666657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16960"/>
        <c:axId val="338076800"/>
      </c:lineChart>
      <c:dateAx>
        <c:axId val="337816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38076800"/>
        <c:crosses val="autoZero"/>
        <c:auto val="1"/>
        <c:lblOffset val="100"/>
        <c:baseTimeUnit val="months"/>
      </c:dateAx>
      <c:valAx>
        <c:axId val="33807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7816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53073266813079"/>
          <c:y val="0.63850503062117236"/>
          <c:w val="0.539287774458041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From Prior Year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58662585574429"/>
          <c:y val="0.15788203557888597"/>
          <c:w val="0.77291076894319966"/>
          <c:h val="0.6388232720909886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'Summary Res Inact &amp; Cust'!$A$18:$A$42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'Summary Res Inact &amp; Cust'!$F$18:$F$42</c:f>
              <c:numCache>
                <c:formatCode>#,##0</c:formatCode>
                <c:ptCount val="25"/>
                <c:pt idx="0">
                  <c:v>30603</c:v>
                </c:pt>
                <c:pt idx="1">
                  <c:v>29312</c:v>
                </c:pt>
                <c:pt idx="2">
                  <c:v>27551</c:v>
                </c:pt>
                <c:pt idx="3">
                  <c:v>28314</c:v>
                </c:pt>
                <c:pt idx="4">
                  <c:v>30471</c:v>
                </c:pt>
                <c:pt idx="5">
                  <c:v>33483</c:v>
                </c:pt>
                <c:pt idx="6">
                  <c:v>38739</c:v>
                </c:pt>
                <c:pt idx="7">
                  <c:v>45884</c:v>
                </c:pt>
                <c:pt idx="8">
                  <c:v>59033</c:v>
                </c:pt>
                <c:pt idx="9">
                  <c:v>69326</c:v>
                </c:pt>
                <c:pt idx="10">
                  <c:v>72476</c:v>
                </c:pt>
                <c:pt idx="11">
                  <c:v>74782</c:v>
                </c:pt>
                <c:pt idx="12">
                  <c:v>75410</c:v>
                </c:pt>
                <c:pt idx="13">
                  <c:v>78028</c:v>
                </c:pt>
                <c:pt idx="14">
                  <c:v>78854</c:v>
                </c:pt>
                <c:pt idx="15">
                  <c:v>79087</c:v>
                </c:pt>
                <c:pt idx="16">
                  <c:v>79826</c:v>
                </c:pt>
                <c:pt idx="17">
                  <c:v>81068</c:v>
                </c:pt>
                <c:pt idx="18">
                  <c:v>77732</c:v>
                </c:pt>
                <c:pt idx="19">
                  <c:v>72015</c:v>
                </c:pt>
                <c:pt idx="20">
                  <c:v>64500</c:v>
                </c:pt>
                <c:pt idx="21">
                  <c:v>58230</c:v>
                </c:pt>
                <c:pt idx="22">
                  <c:v>58334</c:v>
                </c:pt>
                <c:pt idx="23">
                  <c:v>59190</c:v>
                </c:pt>
                <c:pt idx="24">
                  <c:v>58582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'Summary Res Inact &amp; Cust'!$A$18:$A$42</c:f>
              <c:numCache>
                <c:formatCode>mmm\-yy</c:formatCode>
                <c:ptCount val="2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</c:numCache>
            </c:numRef>
          </c:cat>
          <c:val>
            <c:numRef>
              <c:f>'Summary Res Inact &amp; Cust'!$L$18:$L$42</c:f>
              <c:numCache>
                <c:formatCode>#,##0</c:formatCode>
                <c:ptCount val="25"/>
                <c:pt idx="0">
                  <c:v>30603</c:v>
                </c:pt>
                <c:pt idx="1">
                  <c:v>29312</c:v>
                </c:pt>
                <c:pt idx="2">
                  <c:v>27551</c:v>
                </c:pt>
                <c:pt idx="3">
                  <c:v>28314</c:v>
                </c:pt>
                <c:pt idx="4">
                  <c:v>30471</c:v>
                </c:pt>
                <c:pt idx="5">
                  <c:v>33483</c:v>
                </c:pt>
                <c:pt idx="6">
                  <c:v>34225</c:v>
                </c:pt>
                <c:pt idx="7">
                  <c:v>34204</c:v>
                </c:pt>
                <c:pt idx="8">
                  <c:v>33186</c:v>
                </c:pt>
                <c:pt idx="9">
                  <c:v>29456</c:v>
                </c:pt>
                <c:pt idx="10">
                  <c:v>32131</c:v>
                </c:pt>
                <c:pt idx="11">
                  <c:v>35941.333333333489</c:v>
                </c:pt>
                <c:pt idx="12">
                  <c:v>36569.333333333489</c:v>
                </c:pt>
                <c:pt idx="13">
                  <c:v>39187.333333333489</c:v>
                </c:pt>
                <c:pt idx="14">
                  <c:v>40013.333333333489</c:v>
                </c:pt>
                <c:pt idx="15">
                  <c:v>40246.333333333489</c:v>
                </c:pt>
                <c:pt idx="16">
                  <c:v>40985.333333333489</c:v>
                </c:pt>
                <c:pt idx="17">
                  <c:v>42227.333333333489</c:v>
                </c:pt>
                <c:pt idx="18">
                  <c:v>47919.333333333489</c:v>
                </c:pt>
                <c:pt idx="19">
                  <c:v>56534.333333333489</c:v>
                </c:pt>
                <c:pt idx="20">
                  <c:v>77353.333333333489</c:v>
                </c:pt>
                <c:pt idx="21">
                  <c:v>99129.333333333489</c:v>
                </c:pt>
                <c:pt idx="22">
                  <c:v>100183.33333333349</c:v>
                </c:pt>
                <c:pt idx="23">
                  <c:v>98030.666666666511</c:v>
                </c:pt>
                <c:pt idx="24">
                  <c:v>97422.666666666511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436224"/>
        <c:axId val="356438016"/>
      </c:lineChart>
      <c:dateAx>
        <c:axId val="356436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6438016"/>
        <c:crosses val="autoZero"/>
        <c:auto val="1"/>
        <c:lblOffset val="100"/>
        <c:baseTimeUnit val="months"/>
      </c:dateAx>
      <c:valAx>
        <c:axId val="356438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643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912938852940413"/>
          <c:y val="0.21682487605715953"/>
          <c:w val="0.33413871780878873"/>
          <c:h val="0.172831729367162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Premise!$B$37:$B$62</c:f>
              <c:numCache>
                <c:formatCode>mmm\-yy</c:formatCode>
                <c:ptCount val="26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</c:numCache>
            </c:numRef>
          </c:cat>
          <c:val>
            <c:numRef>
              <c:f>Premise!$H$37:$H$62</c:f>
              <c:numCache>
                <c:formatCode>_(* #,##0_);_(* \(#,##0\);_(* "-"??_);_(@_)</c:formatCode>
                <c:ptCount val="26"/>
                <c:pt idx="0">
                  <c:v>88601</c:v>
                </c:pt>
                <c:pt idx="1">
                  <c:v>86741</c:v>
                </c:pt>
                <c:pt idx="2">
                  <c:v>84017</c:v>
                </c:pt>
                <c:pt idx="3">
                  <c:v>83376</c:v>
                </c:pt>
                <c:pt idx="4">
                  <c:v>83945</c:v>
                </c:pt>
                <c:pt idx="5">
                  <c:v>85671</c:v>
                </c:pt>
                <c:pt idx="6">
                  <c:v>86942</c:v>
                </c:pt>
                <c:pt idx="7">
                  <c:v>85723</c:v>
                </c:pt>
                <c:pt idx="8">
                  <c:v>85690</c:v>
                </c:pt>
                <c:pt idx="9">
                  <c:v>85608</c:v>
                </c:pt>
                <c:pt idx="10">
                  <c:v>84083</c:v>
                </c:pt>
                <c:pt idx="11">
                  <c:v>82943</c:v>
                </c:pt>
                <c:pt idx="12">
                  <c:v>80027</c:v>
                </c:pt>
                <c:pt idx="13">
                  <c:v>80994</c:v>
                </c:pt>
                <c:pt idx="14">
                  <c:v>77967</c:v>
                </c:pt>
                <c:pt idx="15">
                  <c:v>77730</c:v>
                </c:pt>
                <c:pt idx="16">
                  <c:v>78206</c:v>
                </c:pt>
                <c:pt idx="17">
                  <c:v>78893</c:v>
                </c:pt>
                <c:pt idx="18">
                  <c:v>75060</c:v>
                </c:pt>
                <c:pt idx="19">
                  <c:v>66781</c:v>
                </c:pt>
                <c:pt idx="20">
                  <c:v>50204</c:v>
                </c:pt>
                <c:pt idx="21">
                  <c:v>30828</c:v>
                </c:pt>
                <c:pt idx="22">
                  <c:v>20003</c:v>
                </c:pt>
                <c:pt idx="23">
                  <c:v>18346</c:v>
                </c:pt>
                <c:pt idx="24">
                  <c:v>17214</c:v>
                </c:pt>
                <c:pt idx="25">
                  <c:v>16233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36096"/>
        <c:axId val="316859136"/>
      </c:lineChart>
      <c:dateAx>
        <c:axId val="316836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16859136"/>
        <c:crosses val="autoZero"/>
        <c:auto val="1"/>
        <c:lblOffset val="100"/>
        <c:baseTimeUnit val="months"/>
      </c:dateAx>
      <c:valAx>
        <c:axId val="3168591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1683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0120093541253"/>
          <c:y val="5.1400554097404488E-2"/>
          <c:w val="0.84308234878890431"/>
          <c:h val="0.75511920384951881"/>
        </c:manualLayout>
      </c:layout>
      <c:lineChart>
        <c:grouping val="standard"/>
        <c:varyColors val="0"/>
        <c:ser>
          <c:idx val="0"/>
          <c:order val="0"/>
          <c:tx>
            <c:strRef>
              <c:f>'Summary Inact &amp; Cust ADJ Histor'!$P$4</c:f>
              <c:strCache>
                <c:ptCount val="1"/>
                <c:pt idx="0">
                  <c:v>REPORTED ANNUAL CHANGE IN INACTIVES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'Summary Inact &amp; Cust ADJ Histor'!$A$5:$A$38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'Summary Inact &amp; Cust ADJ Histor'!$P$5:$P$38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-22354</c:v>
                </c:pt>
                <c:pt idx="19">
                  <c:v>-37123</c:v>
                </c:pt>
                <c:pt idx="20">
                  <c:v>-48996</c:v>
                </c:pt>
                <c:pt idx="21">
                  <c:v>-62296</c:v>
                </c:pt>
                <c:pt idx="22">
                  <c:v>-63179</c:v>
                </c:pt>
                <c:pt idx="23">
                  <c:v>-60149</c:v>
                </c:pt>
                <c:pt idx="24">
                  <c:v>-62572</c:v>
                </c:pt>
                <c:pt idx="25">
                  <c:v>-63224</c:v>
                </c:pt>
                <c:pt idx="26">
                  <c:v>-58744</c:v>
                </c:pt>
                <c:pt idx="27">
                  <c:v>-63234</c:v>
                </c:pt>
                <c:pt idx="28">
                  <c:v>-68191</c:v>
                </c:pt>
                <c:pt idx="29">
                  <c:v>-57038</c:v>
                </c:pt>
                <c:pt idx="30">
                  <c:v>-59439</c:v>
                </c:pt>
                <c:pt idx="31">
                  <c:v>-47943</c:v>
                </c:pt>
                <c:pt idx="32">
                  <c:v>-36302</c:v>
                </c:pt>
                <c:pt idx="33">
                  <c:v>-30880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'Summary Inact &amp; Cust ADJ Histor'!$Q$4</c:f>
              <c:strCache>
                <c:ptCount val="1"/>
                <c:pt idx="0">
                  <c:v>ADJ ANNUAL CHANGE IN INACTIVES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'Summary Inact &amp; Cust ADJ Histor'!$A$5:$A$38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'Summary Inact &amp; Cust ADJ Histor'!$Q$5:$Q$38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-17401</c:v>
                </c:pt>
                <c:pt idx="19">
                  <c:v>-24358</c:v>
                </c:pt>
                <c:pt idx="20">
                  <c:v>-20685</c:v>
                </c:pt>
                <c:pt idx="21">
                  <c:v>-18958</c:v>
                </c:pt>
                <c:pt idx="22">
                  <c:v>-19284</c:v>
                </c:pt>
                <c:pt idx="23">
                  <c:v>-17715.333333333343</c:v>
                </c:pt>
                <c:pt idx="24">
                  <c:v>-19853.333333333343</c:v>
                </c:pt>
                <c:pt idx="25">
                  <c:v>-20381.333333333343</c:v>
                </c:pt>
                <c:pt idx="26">
                  <c:v>-15836.333333333343</c:v>
                </c:pt>
                <c:pt idx="27">
                  <c:v>-20042.333333333343</c:v>
                </c:pt>
                <c:pt idx="28">
                  <c:v>-24759.333333333343</c:v>
                </c:pt>
                <c:pt idx="29">
                  <c:v>-13731.833333333343</c:v>
                </c:pt>
                <c:pt idx="30">
                  <c:v>-26236.333333333343</c:v>
                </c:pt>
                <c:pt idx="31">
                  <c:v>-30425.333333333343</c:v>
                </c:pt>
                <c:pt idx="32">
                  <c:v>-49876.333333333343</c:v>
                </c:pt>
                <c:pt idx="33">
                  <c:v>-74508.333333333343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04576"/>
        <c:axId val="316906496"/>
      </c:lineChart>
      <c:dateAx>
        <c:axId val="316904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16906496"/>
        <c:crosses val="autoZero"/>
        <c:auto val="1"/>
        <c:lblOffset val="100"/>
        <c:baseTimeUnit val="months"/>
      </c:dateAx>
      <c:valAx>
        <c:axId val="316906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690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952552214016804"/>
          <c:y val="0.61535688247302422"/>
          <c:w val="0.539287774458041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0120093541253"/>
          <c:y val="5.1400554097404488E-2"/>
          <c:w val="0.84308234878890431"/>
          <c:h val="0.75511920384951881"/>
        </c:manualLayout>
      </c:layout>
      <c:lineChart>
        <c:grouping val="standard"/>
        <c:varyColors val="0"/>
        <c:ser>
          <c:idx val="0"/>
          <c:order val="0"/>
          <c:tx>
            <c:strRef>
              <c:f>'Summary Inact &amp; Cust (2)'!$N$4</c:f>
              <c:strCache>
                <c:ptCount val="1"/>
                <c:pt idx="0">
                  <c:v>REPORTED ANNUAL CHANGE IN INACTIVES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'Summary Inact &amp; Cust (2)'!$A$5:$A$38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'Summary Inact &amp; Cust (2)'!$N$5:$N$38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-22354</c:v>
                </c:pt>
                <c:pt idx="19">
                  <c:v>-37123</c:v>
                </c:pt>
                <c:pt idx="20">
                  <c:v>-48996</c:v>
                </c:pt>
                <c:pt idx="21">
                  <c:v>-62296</c:v>
                </c:pt>
                <c:pt idx="22">
                  <c:v>-63179</c:v>
                </c:pt>
                <c:pt idx="23">
                  <c:v>-60149</c:v>
                </c:pt>
                <c:pt idx="24">
                  <c:v>-62572</c:v>
                </c:pt>
                <c:pt idx="25">
                  <c:v>-63224</c:v>
                </c:pt>
                <c:pt idx="26">
                  <c:v>-58744</c:v>
                </c:pt>
                <c:pt idx="27">
                  <c:v>-63234</c:v>
                </c:pt>
                <c:pt idx="28">
                  <c:v>-68191</c:v>
                </c:pt>
                <c:pt idx="29">
                  <c:v>-57038</c:v>
                </c:pt>
                <c:pt idx="30">
                  <c:v>-59439</c:v>
                </c:pt>
                <c:pt idx="31">
                  <c:v>-47943</c:v>
                </c:pt>
                <c:pt idx="32">
                  <c:v>-36302</c:v>
                </c:pt>
                <c:pt idx="33">
                  <c:v>-30880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'Summary Inact &amp; Cust (2)'!$O$4</c:f>
              <c:strCache>
                <c:ptCount val="1"/>
                <c:pt idx="0">
                  <c:v>ADJ ANNUAL CHANGE IN INACTIVES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'Summary Inact &amp; Cust (2)'!$A$5:$A$38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'Summary Inact &amp; Cust (2)'!$O$5:$O$38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-17401</c:v>
                </c:pt>
                <c:pt idx="19">
                  <c:v>-24358</c:v>
                </c:pt>
                <c:pt idx="20">
                  <c:v>-20685</c:v>
                </c:pt>
                <c:pt idx="21">
                  <c:v>-18958</c:v>
                </c:pt>
                <c:pt idx="22">
                  <c:v>-19284</c:v>
                </c:pt>
                <c:pt idx="23">
                  <c:v>-17715.333333333343</c:v>
                </c:pt>
                <c:pt idx="24">
                  <c:v>-19853.333333333343</c:v>
                </c:pt>
                <c:pt idx="25">
                  <c:v>-20381.333333333343</c:v>
                </c:pt>
                <c:pt idx="26">
                  <c:v>-15836.333333333343</c:v>
                </c:pt>
                <c:pt idx="27">
                  <c:v>-20042.333333333343</c:v>
                </c:pt>
                <c:pt idx="28">
                  <c:v>-24759.333333333343</c:v>
                </c:pt>
                <c:pt idx="29">
                  <c:v>-13731.833333333343</c:v>
                </c:pt>
                <c:pt idx="30">
                  <c:v>-26236.333333333343</c:v>
                </c:pt>
                <c:pt idx="31">
                  <c:v>-30425.333333333343</c:v>
                </c:pt>
                <c:pt idx="32">
                  <c:v>-49876.333333333343</c:v>
                </c:pt>
                <c:pt idx="33">
                  <c:v>-74508.333333333343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0112"/>
        <c:axId val="319532032"/>
      </c:lineChart>
      <c:dateAx>
        <c:axId val="31953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19532032"/>
        <c:crosses val="autoZero"/>
        <c:auto val="1"/>
        <c:lblOffset val="100"/>
        <c:baseTimeUnit val="months"/>
      </c:dateAx>
      <c:valAx>
        <c:axId val="319532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953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952552214016804"/>
          <c:y val="0.61535688247302422"/>
          <c:w val="0.539287774458041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9072615923"/>
          <c:y val="5.1400554097404488E-2"/>
          <c:w val="0.79321850393700777"/>
          <c:h val="0.76076735199766699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1'!$C$5</c:f>
              <c:strCache>
                <c:ptCount val="1"/>
                <c:pt idx="0">
                  <c:v>Reported</c:v>
                </c:pt>
              </c:strCache>
            </c:strRef>
          </c:tx>
          <c:marker>
            <c:symbol val="none"/>
          </c:marker>
          <c:cat>
            <c:numRef>
              <c:f>'comparison 1'!$B$6:$B$37</c:f>
              <c:numCache>
                <c:formatCode>mmm\-yy</c:formatCode>
                <c:ptCount val="3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</c:numCache>
            </c:numRef>
          </c:cat>
          <c:val>
            <c:numRef>
              <c:f>'comparison 1'!$C$6:$C$37</c:f>
              <c:numCache>
                <c:formatCode>#,##0</c:formatCode>
                <c:ptCount val="32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-22354</c:v>
                </c:pt>
                <c:pt idx="19">
                  <c:v>-37123</c:v>
                </c:pt>
                <c:pt idx="20">
                  <c:v>-48996</c:v>
                </c:pt>
                <c:pt idx="21">
                  <c:v>-62296</c:v>
                </c:pt>
                <c:pt idx="22">
                  <c:v>-63179</c:v>
                </c:pt>
                <c:pt idx="23">
                  <c:v>-60149</c:v>
                </c:pt>
                <c:pt idx="24">
                  <c:v>-62572</c:v>
                </c:pt>
                <c:pt idx="25">
                  <c:v>-63224</c:v>
                </c:pt>
                <c:pt idx="26">
                  <c:v>-58744</c:v>
                </c:pt>
                <c:pt idx="27">
                  <c:v>-63234</c:v>
                </c:pt>
                <c:pt idx="28">
                  <c:v>-68191</c:v>
                </c:pt>
                <c:pt idx="29">
                  <c:v>-57038</c:v>
                </c:pt>
                <c:pt idx="30">
                  <c:v>-59439</c:v>
                </c:pt>
                <c:pt idx="31">
                  <c:v>-47943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'comparison 1'!$D$5</c:f>
              <c:strCache>
                <c:ptCount val="1"/>
                <c:pt idx="0">
                  <c:v>UKU-adjusted (Current Method)</c:v>
                </c:pt>
              </c:strCache>
            </c:strRef>
          </c:tx>
          <c:marker>
            <c:symbol val="none"/>
          </c:marker>
          <c:cat>
            <c:numRef>
              <c:f>'comparison 1'!$B$6:$B$37</c:f>
              <c:numCache>
                <c:formatCode>mmm\-yy</c:formatCode>
                <c:ptCount val="3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</c:numCache>
            </c:numRef>
          </c:cat>
          <c:val>
            <c:numRef>
              <c:f>'comparison 1'!$D$6:$D$37</c:f>
              <c:numCache>
                <c:formatCode>#,##0</c:formatCode>
                <c:ptCount val="32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-20984.510774305789</c:v>
                </c:pt>
                <c:pt idx="19">
                  <c:v>-22676.437393549655</c:v>
                </c:pt>
                <c:pt idx="20">
                  <c:v>-25171.310961149458</c:v>
                </c:pt>
                <c:pt idx="21">
                  <c:v>-28025.989999999991</c:v>
                </c:pt>
                <c:pt idx="22">
                  <c:v>-23533.864982313535</c:v>
                </c:pt>
                <c:pt idx="23">
                  <c:v>-21499.689703823882</c:v>
                </c:pt>
                <c:pt idx="24">
                  <c:v>-20287.356156145921</c:v>
                </c:pt>
                <c:pt idx="25">
                  <c:v>-17224.893230377056</c:v>
                </c:pt>
                <c:pt idx="26">
                  <c:v>-12554.675217958778</c:v>
                </c:pt>
                <c:pt idx="27">
                  <c:v>-19480.062476279069</c:v>
                </c:pt>
                <c:pt idx="28">
                  <c:v>-22455.54863784698</c:v>
                </c:pt>
                <c:pt idx="29">
                  <c:v>-17260.989714333788</c:v>
                </c:pt>
                <c:pt idx="30">
                  <c:v>-20856.99329253874</c:v>
                </c:pt>
                <c:pt idx="31">
                  <c:v>-18822.130161845009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'comparison 1'!$J$5</c:f>
              <c:strCache>
                <c:ptCount val="1"/>
                <c:pt idx="0">
                  <c:v>UKU-adjusted (Proposed Method)</c:v>
                </c:pt>
              </c:strCache>
            </c:strRef>
          </c:tx>
          <c:marker>
            <c:symbol val="none"/>
          </c:marker>
          <c:cat>
            <c:numRef>
              <c:f>'comparison 1'!$B$6:$B$37</c:f>
              <c:numCache>
                <c:formatCode>mmm\-yy</c:formatCode>
                <c:ptCount val="3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</c:numCache>
            </c:numRef>
          </c:cat>
          <c:val>
            <c:numRef>
              <c:f>'comparison 1'!$J$6:$J$37</c:f>
              <c:numCache>
                <c:formatCode>#,##0</c:formatCode>
                <c:ptCount val="32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-17401</c:v>
                </c:pt>
                <c:pt idx="19">
                  <c:v>-24358</c:v>
                </c:pt>
                <c:pt idx="20">
                  <c:v>-20685</c:v>
                </c:pt>
                <c:pt idx="21">
                  <c:v>-18958</c:v>
                </c:pt>
                <c:pt idx="22">
                  <c:v>-19284</c:v>
                </c:pt>
                <c:pt idx="23">
                  <c:v>-17715.333333333343</c:v>
                </c:pt>
                <c:pt idx="24">
                  <c:v>-19853.333333333343</c:v>
                </c:pt>
                <c:pt idx="25">
                  <c:v>-20381.333333333343</c:v>
                </c:pt>
                <c:pt idx="26">
                  <c:v>-15836.333333333343</c:v>
                </c:pt>
                <c:pt idx="27">
                  <c:v>-20042.333333333343</c:v>
                </c:pt>
                <c:pt idx="28">
                  <c:v>-24759.333333333343</c:v>
                </c:pt>
                <c:pt idx="29">
                  <c:v>-13731.833333333343</c:v>
                </c:pt>
                <c:pt idx="30">
                  <c:v>-26236.333333333343</c:v>
                </c:pt>
                <c:pt idx="31">
                  <c:v>-30425.333333333343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62432"/>
        <c:axId val="336633856"/>
      </c:lineChart>
      <c:dateAx>
        <c:axId val="336562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36633856"/>
        <c:crosses val="autoZero"/>
        <c:auto val="1"/>
        <c:lblOffset val="100"/>
        <c:baseTimeUnit val="months"/>
      </c:dateAx>
      <c:valAx>
        <c:axId val="336633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656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084942097555224"/>
          <c:y val="0.44421523167099036"/>
          <c:w val="0.38783073519068489"/>
          <c:h val="0.246801079063210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1'!$E$5</c:f>
              <c:strCache>
                <c:ptCount val="1"/>
                <c:pt idx="0">
                  <c:v>UKU-impact (Current Method)</c:v>
                </c:pt>
              </c:strCache>
            </c:strRef>
          </c:tx>
          <c:invertIfNegative val="0"/>
          <c:cat>
            <c:numRef>
              <c:f>'comparison 1'!$B$23:$B$37</c:f>
              <c:numCache>
                <c:formatCode>mmm\-yy</c:formatCode>
                <c:ptCount val="15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  <c:pt idx="13">
                  <c:v>41821</c:v>
                </c:pt>
                <c:pt idx="14">
                  <c:v>41852</c:v>
                </c:pt>
              </c:numCache>
            </c:numRef>
          </c:cat>
          <c:val>
            <c:numRef>
              <c:f>'comparison 1'!$E$23:$E$37</c:f>
              <c:numCache>
                <c:formatCode>#,##0</c:formatCode>
                <c:ptCount val="15"/>
                <c:pt idx="0">
                  <c:v>0</c:v>
                </c:pt>
                <c:pt idx="1">
                  <c:v>1369.4892256942112</c:v>
                </c:pt>
                <c:pt idx="2">
                  <c:v>14446.562606450345</c:v>
                </c:pt>
                <c:pt idx="3">
                  <c:v>23824.689038850542</c:v>
                </c:pt>
                <c:pt idx="4">
                  <c:v>34270.010000000009</c:v>
                </c:pt>
                <c:pt idx="5">
                  <c:v>39645.135017686465</c:v>
                </c:pt>
                <c:pt idx="6">
                  <c:v>38649.310296176118</c:v>
                </c:pt>
                <c:pt idx="7">
                  <c:v>42284.643843854079</c:v>
                </c:pt>
                <c:pt idx="8">
                  <c:v>45999.106769622944</c:v>
                </c:pt>
                <c:pt idx="9">
                  <c:v>46189.324782041222</c:v>
                </c:pt>
                <c:pt idx="10">
                  <c:v>43753.937523720931</c:v>
                </c:pt>
                <c:pt idx="11">
                  <c:v>45735.45136215302</c:v>
                </c:pt>
                <c:pt idx="12">
                  <c:v>39777.010285666212</c:v>
                </c:pt>
                <c:pt idx="13">
                  <c:v>38582.00670746126</c:v>
                </c:pt>
                <c:pt idx="14">
                  <c:v>29120.869838154991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63296"/>
        <c:axId val="336665216"/>
      </c:barChart>
      <c:dateAx>
        <c:axId val="336663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36665216"/>
        <c:crosses val="autoZero"/>
        <c:auto val="1"/>
        <c:lblOffset val="100"/>
        <c:baseTimeUnit val="months"/>
      </c:dateAx>
      <c:valAx>
        <c:axId val="336665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666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69072615923"/>
          <c:y val="5.1400554097404488E-2"/>
          <c:w val="0.79321850393700777"/>
          <c:h val="0.760767351997666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comparison2!$B$6:$B$39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comparison2!$C$6:$C$39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-22354</c:v>
                </c:pt>
                <c:pt idx="19">
                  <c:v>-37123</c:v>
                </c:pt>
                <c:pt idx="20">
                  <c:v>-48996</c:v>
                </c:pt>
                <c:pt idx="21">
                  <c:v>-62296</c:v>
                </c:pt>
                <c:pt idx="22">
                  <c:v>-63179</c:v>
                </c:pt>
                <c:pt idx="23">
                  <c:v>-60149</c:v>
                </c:pt>
                <c:pt idx="24">
                  <c:v>-62572</c:v>
                </c:pt>
                <c:pt idx="25">
                  <c:v>-63224</c:v>
                </c:pt>
                <c:pt idx="26">
                  <c:v>-58744</c:v>
                </c:pt>
                <c:pt idx="27">
                  <c:v>-63234</c:v>
                </c:pt>
                <c:pt idx="28">
                  <c:v>-68191</c:v>
                </c:pt>
                <c:pt idx="29">
                  <c:v>-57038</c:v>
                </c:pt>
                <c:pt idx="30">
                  <c:v>-59439</c:v>
                </c:pt>
                <c:pt idx="31">
                  <c:v>-47943</c:v>
                </c:pt>
                <c:pt idx="32">
                  <c:v>-36302</c:v>
                </c:pt>
                <c:pt idx="33">
                  <c:v>-30880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comparison2!$B$6:$B$39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comparison2!$D$6:$D$39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-20984.510774305789</c:v>
                </c:pt>
                <c:pt idx="19">
                  <c:v>-22676.437393549655</c:v>
                </c:pt>
                <c:pt idx="20">
                  <c:v>-25171.310961149458</c:v>
                </c:pt>
                <c:pt idx="21">
                  <c:v>-28025.989999999991</c:v>
                </c:pt>
                <c:pt idx="22">
                  <c:v>-23533.864982313535</c:v>
                </c:pt>
                <c:pt idx="23">
                  <c:v>-21499.689703823882</c:v>
                </c:pt>
                <c:pt idx="24">
                  <c:v>-20287.356156145921</c:v>
                </c:pt>
                <c:pt idx="25">
                  <c:v>-17224.893230377056</c:v>
                </c:pt>
                <c:pt idx="26">
                  <c:v>-12554.675217958778</c:v>
                </c:pt>
                <c:pt idx="27">
                  <c:v>-19480.062476279069</c:v>
                </c:pt>
                <c:pt idx="28">
                  <c:v>-22455.54863784698</c:v>
                </c:pt>
                <c:pt idx="29">
                  <c:v>-17260.989714333788</c:v>
                </c:pt>
                <c:pt idx="30">
                  <c:v>-20856.99329253874</c:v>
                </c:pt>
                <c:pt idx="31">
                  <c:v>-18822.130161845009</c:v>
                </c:pt>
                <c:pt idx="32">
                  <c:v>-20434.829420561728</c:v>
                </c:pt>
                <c:pt idx="33">
                  <c:v>-20798.127008207957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comparison2!$J$5</c:f>
              <c:strCache>
                <c:ptCount val="1"/>
                <c:pt idx="0">
                  <c:v>UKU-adjusted (Proposed Method)</c:v>
                </c:pt>
              </c:strCache>
            </c:strRef>
          </c:tx>
          <c:marker>
            <c:symbol val="none"/>
          </c:marker>
          <c:cat>
            <c:numRef>
              <c:f>comparison2!$B$6:$B$39</c:f>
              <c:numCache>
                <c:formatCode>mmm\-yy</c:formatCode>
                <c:ptCount val="3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</c:numCache>
            </c:numRef>
          </c:cat>
          <c:val>
            <c:numRef>
              <c:f>comparison2!$J$6:$J$39</c:f>
              <c:numCache>
                <c:formatCode>#,##0</c:formatCode>
                <c:ptCount val="34"/>
                <c:pt idx="0">
                  <c:v>-15758</c:v>
                </c:pt>
                <c:pt idx="1">
                  <c:v>-18247</c:v>
                </c:pt>
                <c:pt idx="2">
                  <c:v>-19702</c:v>
                </c:pt>
                <c:pt idx="3">
                  <c:v>-18218</c:v>
                </c:pt>
                <c:pt idx="4">
                  <c:v>-16223</c:v>
                </c:pt>
                <c:pt idx="5">
                  <c:v>-18041</c:v>
                </c:pt>
                <c:pt idx="6">
                  <c:v>-17648</c:v>
                </c:pt>
                <c:pt idx="7">
                  <c:v>-21176</c:v>
                </c:pt>
                <c:pt idx="8">
                  <c:v>-19670</c:v>
                </c:pt>
                <c:pt idx="9">
                  <c:v>-18125</c:v>
                </c:pt>
                <c:pt idx="10">
                  <c:v>-18937</c:v>
                </c:pt>
                <c:pt idx="11">
                  <c:v>-16092</c:v>
                </c:pt>
                <c:pt idx="12">
                  <c:v>-17801</c:v>
                </c:pt>
                <c:pt idx="13">
                  <c:v>-16205</c:v>
                </c:pt>
                <c:pt idx="14">
                  <c:v>-16137</c:v>
                </c:pt>
                <c:pt idx="15">
                  <c:v>-13079</c:v>
                </c:pt>
                <c:pt idx="16">
                  <c:v>-14904</c:v>
                </c:pt>
                <c:pt idx="17">
                  <c:v>-22835</c:v>
                </c:pt>
                <c:pt idx="18">
                  <c:v>-17401</c:v>
                </c:pt>
                <c:pt idx="19">
                  <c:v>-24358</c:v>
                </c:pt>
                <c:pt idx="20">
                  <c:v>-20685</c:v>
                </c:pt>
                <c:pt idx="21">
                  <c:v>-18958</c:v>
                </c:pt>
                <c:pt idx="22">
                  <c:v>-19284</c:v>
                </c:pt>
                <c:pt idx="23">
                  <c:v>-17715.333333333343</c:v>
                </c:pt>
                <c:pt idx="24">
                  <c:v>-19853.333333333343</c:v>
                </c:pt>
                <c:pt idx="25">
                  <c:v>-20381.333333333343</c:v>
                </c:pt>
                <c:pt idx="26">
                  <c:v>-15836.333333333343</c:v>
                </c:pt>
                <c:pt idx="27">
                  <c:v>-20042.333333333343</c:v>
                </c:pt>
                <c:pt idx="28">
                  <c:v>-24759.333333333343</c:v>
                </c:pt>
                <c:pt idx="29">
                  <c:v>-13731.833333333343</c:v>
                </c:pt>
                <c:pt idx="30">
                  <c:v>-26236.333333333343</c:v>
                </c:pt>
                <c:pt idx="31">
                  <c:v>-30425.333333333343</c:v>
                </c:pt>
                <c:pt idx="32">
                  <c:v>-49876.333333333343</c:v>
                </c:pt>
                <c:pt idx="33">
                  <c:v>-74508.333333333343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23616"/>
        <c:axId val="338034688"/>
      </c:lineChart>
      <c:dateAx>
        <c:axId val="337823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crossAx val="338034688"/>
        <c:crosses val="autoZero"/>
        <c:auto val="1"/>
        <c:lblOffset val="100"/>
        <c:baseTimeUnit val="months"/>
      </c:dateAx>
      <c:valAx>
        <c:axId val="338034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782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026334208223972"/>
          <c:y val="0.36998651210265382"/>
          <c:w val="0.33544575678040245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5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6"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166687</xdr:rowOff>
    </xdr:from>
    <xdr:to>
      <xdr:col>0</xdr:col>
      <xdr:colOff>0</xdr:colOff>
      <xdr:row>34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104773</xdr:colOff>
      <xdr:row>4</xdr:row>
      <xdr:rowOff>85725</xdr:rowOff>
    </xdr:from>
    <xdr:to>
      <xdr:col>7</xdr:col>
      <xdr:colOff>1009650</xdr:colOff>
      <xdr:row>15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85726</xdr:colOff>
      <xdr:row>17</xdr:row>
      <xdr:rowOff>0</xdr:rowOff>
    </xdr:from>
    <xdr:to>
      <xdr:col>7</xdr:col>
      <xdr:colOff>990600</xdr:colOff>
      <xdr:row>32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6349</xdr:colOff>
      <xdr:row>63</xdr:row>
      <xdr:rowOff>75141</xdr:rowOff>
    </xdr:from>
    <xdr:to>
      <xdr:col>7</xdr:col>
      <xdr:colOff>878416</xdr:colOff>
      <xdr:row>69</xdr:row>
      <xdr:rowOff>17991</xdr:rowOff>
    </xdr:to>
    <xdr:sp macro="" textlink="">
      <xdr:nvSpPr>
        <xdr:cNvPr id="3" name="TextBox 2"/>
        <xdr:cNvSpPr txBox="1"/>
      </xdr:nvSpPr>
      <xdr:spPr>
        <a:xfrm>
          <a:off x="154516" y="12626974"/>
          <a:ext cx="7560733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</a:t>
          </a:r>
          <a:r>
            <a:rPr lang="en-US" sz="1100" baseline="0"/>
            <a:t> - </a:t>
          </a:r>
          <a:r>
            <a:rPr lang="en-US" sz="1100"/>
            <a:t>The</a:t>
          </a:r>
          <a:r>
            <a:rPr lang="en-US" sz="1100" baseline="0"/>
            <a:t> above figures represent the number of inactive premises with at least 1 kwh of consumption (UKU) for </a:t>
          </a:r>
          <a:r>
            <a:rPr lang="en-US" sz="1100" b="1" u="sng" baseline="0"/>
            <a:t>RCS capable meters only</a:t>
          </a:r>
          <a:r>
            <a:rPr lang="en-US" sz="1100" baseline="0"/>
            <a:t>.                                                                                                                                                                                                            RCS has three main effects on these premises either  1) Disconnect a vacant premise  and premise stays inactive, 2) Disconect occupied premise and existing tenant opens an account, or 3) Tenant moves into a disconnected premise and opens account right away.  The first one reduces load, and the last two increase accounts and sales.</a:t>
          </a:r>
          <a:endParaRPr lang="en-US" sz="1100"/>
        </a:p>
      </xdr:txBody>
    </xdr:sp>
    <xdr:clientData/>
  </xdr:twoCellAnchor>
  <xdr:twoCellAnchor>
    <xdr:from>
      <xdr:col>8</xdr:col>
      <xdr:colOff>105834</xdr:colOff>
      <xdr:row>42</xdr:row>
      <xdr:rowOff>51857</xdr:rowOff>
    </xdr:from>
    <xdr:to>
      <xdr:col>11</xdr:col>
      <xdr:colOff>508001</xdr:colOff>
      <xdr:row>55</xdr:row>
      <xdr:rowOff>43390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0.61362</cdr:x>
      <cdr:y>0.19235</cdr:y>
    </cdr:from>
    <cdr:to>
      <cdr:x>0.90607</cdr:x>
      <cdr:y>0.40875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23316" y="1210654"/>
          <a:ext cx="2537033" cy="1361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Residential UKU meters = 80,595-926.37*time</a:t>
          </a:r>
        </a:p>
        <a:p xmlns:a="http://schemas.openxmlformats.org/drawingml/2006/main">
          <a:endParaRPr lang="en-US" sz="1100" b="1"/>
        </a:p>
        <a:p xmlns:a="http://schemas.openxmlformats.org/drawingml/2006/main">
          <a:r>
            <a:rPr lang="en-US" sz="1100" b="1"/>
            <a:t>i.e.</a:t>
          </a:r>
          <a:r>
            <a:rPr lang="en-US" sz="1100" b="1" baseline="0"/>
            <a:t> they decline by about 926 each month</a:t>
          </a:r>
          <a:endParaRPr lang="en-US" sz="1100" b="1"/>
        </a:p>
      </cdr:txBody>
    </cdr:sp>
  </cdr:relSizeAnchor>
  <cdr:relSizeAnchor xmlns:cdr="http://schemas.openxmlformats.org/drawingml/2006/chartDrawing">
    <cdr:from>
      <cdr:x>0.05589</cdr:x>
      <cdr:y>0.01639</cdr:y>
    </cdr:from>
    <cdr:to>
      <cdr:x>0.17598</cdr:x>
      <cdr:y>0.09344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83973" y="102973"/>
          <a:ext cx="1040027" cy="483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010277     FPL RC-16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0.08086</cdr:x>
      <cdr:y>0.02459</cdr:y>
    </cdr:from>
    <cdr:to>
      <cdr:x>0.23306</cdr:x>
      <cdr:y>0.09508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0216" y="154459"/>
          <a:ext cx="1318054" cy="44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010278            FPL RC-16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0.01546</cdr:x>
      <cdr:y>0.01803</cdr:y>
    </cdr:from>
    <cdr:to>
      <cdr:x>0.13199</cdr:x>
      <cdr:y>0.08852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865" y="113270"/>
          <a:ext cx="1009135" cy="44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010279     FPL RC-16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0.09275</cdr:x>
      <cdr:y>0.01311</cdr:y>
    </cdr:from>
    <cdr:to>
      <cdr:x>0.22473</cdr:x>
      <cdr:y>0.08689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03189" y="82378"/>
          <a:ext cx="1143000" cy="463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010280        FPL RC-16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0.05113</cdr:x>
      <cdr:y>0.01639</cdr:y>
    </cdr:from>
    <cdr:to>
      <cdr:x>0.17122</cdr:x>
      <cdr:y>0.08689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2784" y="102973"/>
          <a:ext cx="1040027" cy="44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010281    FPL RC-16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898524</xdr:colOff>
      <xdr:row>92</xdr:row>
      <xdr:rowOff>145520</xdr:rowOff>
    </xdr:from>
    <xdr:to>
      <xdr:col>8</xdr:col>
      <xdr:colOff>423333</xdr:colOff>
      <xdr:row>107</xdr:row>
      <xdr:rowOff>31220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0.04281</cdr:x>
      <cdr:y>0.02131</cdr:y>
    </cdr:from>
    <cdr:to>
      <cdr:x>0.14507</cdr:x>
      <cdr:y>0.1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703" y="133865"/>
          <a:ext cx="885567" cy="494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010282  FPL RC-16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166687</xdr:rowOff>
    </xdr:from>
    <xdr:to>
      <xdr:col>0</xdr:col>
      <xdr:colOff>0</xdr:colOff>
      <xdr:row>34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104773</xdr:colOff>
      <xdr:row>4</xdr:row>
      <xdr:rowOff>85725</xdr:rowOff>
    </xdr:from>
    <xdr:to>
      <xdr:col>7</xdr:col>
      <xdr:colOff>1009650</xdr:colOff>
      <xdr:row>15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85726</xdr:colOff>
      <xdr:row>17</xdr:row>
      <xdr:rowOff>0</xdr:rowOff>
    </xdr:from>
    <xdr:to>
      <xdr:col>7</xdr:col>
      <xdr:colOff>990600</xdr:colOff>
      <xdr:row>32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27517</xdr:colOff>
      <xdr:row>73</xdr:row>
      <xdr:rowOff>43390</xdr:rowOff>
    </xdr:from>
    <xdr:to>
      <xdr:col>7</xdr:col>
      <xdr:colOff>899584</xdr:colOff>
      <xdr:row>78</xdr:row>
      <xdr:rowOff>176740</xdr:rowOff>
    </xdr:to>
    <xdr:sp macro="" textlink="">
      <xdr:nvSpPr>
        <xdr:cNvPr id="5" name="TextBox 4"/>
        <xdr:cNvSpPr txBox="1"/>
      </xdr:nvSpPr>
      <xdr:spPr>
        <a:xfrm>
          <a:off x="175684" y="13505390"/>
          <a:ext cx="789940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</a:t>
          </a:r>
          <a:r>
            <a:rPr lang="en-US" sz="1100" baseline="0"/>
            <a:t> - </a:t>
          </a:r>
          <a:r>
            <a:rPr lang="en-US" sz="1100"/>
            <a:t>The</a:t>
          </a:r>
          <a:r>
            <a:rPr lang="en-US" sz="1100" baseline="0"/>
            <a:t> above figures represent the number of inactive premises with at least 1 kwh of consumption (UKU) for </a:t>
          </a:r>
          <a:r>
            <a:rPr lang="en-US" sz="1100" b="1" u="sng" baseline="0"/>
            <a:t>RCS capable meters only</a:t>
          </a:r>
          <a:r>
            <a:rPr lang="en-US" sz="1100" baseline="0"/>
            <a:t>.                                                                                                                                                                                                            RCS has three main effects on these premises either  1) Disconnect a vacant premise  and premise stays inactive, 2) Disconect occupied premise and existing tenant opens an account, or 3) Tenant moves into a disconnected premise and opens account right away.  The first one reduces load, and the last two increase accounts and sales.</a:t>
          </a:r>
          <a:endParaRPr lang="en-US" sz="1100"/>
        </a:p>
      </xdr:txBody>
    </xdr:sp>
    <xdr:clientData/>
  </xdr:twoCellAnchor>
  <xdr:twoCellAnchor>
    <xdr:from>
      <xdr:col>17</xdr:col>
      <xdr:colOff>158750</xdr:colOff>
      <xdr:row>42</xdr:row>
      <xdr:rowOff>104774</xdr:rowOff>
    </xdr:from>
    <xdr:to>
      <xdr:col>19</xdr:col>
      <xdr:colOff>1090084</xdr:colOff>
      <xdr:row>55</xdr:row>
      <xdr:rowOff>96307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296333</xdr:colOff>
      <xdr:row>74</xdr:row>
      <xdr:rowOff>136523</xdr:rowOff>
    </xdr:from>
    <xdr:to>
      <xdr:col>15</xdr:col>
      <xdr:colOff>1703915</xdr:colOff>
      <xdr:row>91</xdr:row>
      <xdr:rowOff>179916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223837</xdr:colOff>
      <xdr:row>4</xdr:row>
      <xdr:rowOff>133350</xdr:rowOff>
    </xdr:from>
    <xdr:to>
      <xdr:col>13</xdr:col>
      <xdr:colOff>47625</xdr:colOff>
      <xdr:row>17</xdr:row>
      <xdr:rowOff>23811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166687</xdr:rowOff>
    </xdr:from>
    <xdr:to>
      <xdr:col>0</xdr:col>
      <xdr:colOff>0</xdr:colOff>
      <xdr:row>34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104773</xdr:colOff>
      <xdr:row>4</xdr:row>
      <xdr:rowOff>85725</xdr:rowOff>
    </xdr:from>
    <xdr:to>
      <xdr:col>7</xdr:col>
      <xdr:colOff>1009650</xdr:colOff>
      <xdr:row>15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85726</xdr:colOff>
      <xdr:row>17</xdr:row>
      <xdr:rowOff>0</xdr:rowOff>
    </xdr:from>
    <xdr:to>
      <xdr:col>7</xdr:col>
      <xdr:colOff>990600</xdr:colOff>
      <xdr:row>32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6350</xdr:colOff>
      <xdr:row>73</xdr:row>
      <xdr:rowOff>64558</xdr:rowOff>
    </xdr:from>
    <xdr:to>
      <xdr:col>7</xdr:col>
      <xdr:colOff>878417</xdr:colOff>
      <xdr:row>79</xdr:row>
      <xdr:rowOff>7408</xdr:rowOff>
    </xdr:to>
    <xdr:sp macro="" textlink="">
      <xdr:nvSpPr>
        <xdr:cNvPr id="5" name="TextBox 4"/>
        <xdr:cNvSpPr txBox="1"/>
      </xdr:nvSpPr>
      <xdr:spPr>
        <a:xfrm>
          <a:off x="154517" y="12637558"/>
          <a:ext cx="7560733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</a:t>
          </a:r>
          <a:r>
            <a:rPr lang="en-US" sz="1100" baseline="0"/>
            <a:t> - </a:t>
          </a:r>
          <a:r>
            <a:rPr lang="en-US" sz="1100"/>
            <a:t>The</a:t>
          </a:r>
          <a:r>
            <a:rPr lang="en-US" sz="1100" baseline="0"/>
            <a:t> above figures represent the number of inactive premises with at least 1 kwh of consumption (UKU) for </a:t>
          </a:r>
          <a:r>
            <a:rPr lang="en-US" sz="1100" b="1" u="sng" baseline="0"/>
            <a:t>RCS capable meters only</a:t>
          </a:r>
          <a:r>
            <a:rPr lang="en-US" sz="1100" baseline="0"/>
            <a:t>.                                                                                                                                                                                                            RCS has three main effects on these premises either  1) Disconnect a vacant premise  and premise stays inactive, 2) Disconect occupied premise and existing tenant opens an account, or 3) Tenant moves into a disconnected premise and opens account right away.  The first one reduces load, and the last two increase accounts and sales.</a:t>
          </a:r>
          <a:endParaRPr lang="en-US" sz="1100"/>
        </a:p>
      </xdr:txBody>
    </xdr:sp>
    <xdr:clientData/>
  </xdr:twoCellAnchor>
  <xdr:twoCellAnchor>
    <xdr:from>
      <xdr:col>8</xdr:col>
      <xdr:colOff>42334</xdr:colOff>
      <xdr:row>38</xdr:row>
      <xdr:rowOff>157692</xdr:rowOff>
    </xdr:from>
    <xdr:to>
      <xdr:col>11</xdr:col>
      <xdr:colOff>1524000</xdr:colOff>
      <xdr:row>51</xdr:row>
      <xdr:rowOff>149225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0.14572</cdr:x>
      <cdr:y>0.85488</cdr:y>
    </cdr:from>
    <cdr:to>
      <cdr:x>0.25115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3894" y="56966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*</a:t>
          </a:r>
          <a:r>
            <a:rPr lang="en-US" sz="1100" baseline="0"/>
            <a:t> Limited to UKU premises with &gt; 1 Kwh of usage and  remote switch-enabled</a:t>
          </a:r>
          <a:endParaRPr lang="en-US" sz="1100"/>
        </a:p>
      </cdr:txBody>
    </cdr:sp>
  </cdr:relSizeAnchor>
  <cdr:relSizeAnchor xmlns:cdr="http://schemas.openxmlformats.org/drawingml/2006/chartDrawing">
    <cdr:from>
      <cdr:x>0.01665</cdr:x>
      <cdr:y>0.01311</cdr:y>
    </cdr:from>
    <cdr:to>
      <cdr:x>0.13793</cdr:x>
      <cdr:y>0.09344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4162" y="82378"/>
          <a:ext cx="1050324" cy="50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010288       FPL RC-16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93132</xdr:colOff>
      <xdr:row>46</xdr:row>
      <xdr:rowOff>28048</xdr:rowOff>
    </xdr:from>
    <xdr:to>
      <xdr:col>9</xdr:col>
      <xdr:colOff>10584</xdr:colOff>
      <xdr:row>60</xdr:row>
      <xdr:rowOff>104248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156633</xdr:colOff>
      <xdr:row>46</xdr:row>
      <xdr:rowOff>49213</xdr:rowOff>
    </xdr:from>
    <xdr:to>
      <xdr:col>11</xdr:col>
      <xdr:colOff>190500</xdr:colOff>
      <xdr:row>60</xdr:row>
      <xdr:rowOff>148167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898524</xdr:colOff>
      <xdr:row>60</xdr:row>
      <xdr:rowOff>145520</xdr:rowOff>
    </xdr:from>
    <xdr:to>
      <xdr:col>8</xdr:col>
      <xdr:colOff>423333</xdr:colOff>
      <xdr:row>75</xdr:row>
      <xdr:rowOff>31220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898524</xdr:colOff>
      <xdr:row>92</xdr:row>
      <xdr:rowOff>145520</xdr:rowOff>
    </xdr:from>
    <xdr:to>
      <xdr:col>8</xdr:col>
      <xdr:colOff>423333</xdr:colOff>
      <xdr:row>107</xdr:row>
      <xdr:rowOff>31220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539751</xdr:colOff>
      <xdr:row>44</xdr:row>
      <xdr:rowOff>110066</xdr:rowOff>
    </xdr:from>
    <xdr:to>
      <xdr:col>13</xdr:col>
      <xdr:colOff>640292</xdr:colOff>
      <xdr:row>58</xdr:row>
      <xdr:rowOff>186266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92868</xdr:colOff>
      <xdr:row>39</xdr:row>
      <xdr:rowOff>150017</xdr:rowOff>
    </xdr:from>
    <xdr:to>
      <xdr:col>6</xdr:col>
      <xdr:colOff>1059656</xdr:colOff>
      <xdr:row>57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202405</xdr:colOff>
      <xdr:row>39</xdr:row>
      <xdr:rowOff>111918</xdr:rowOff>
    </xdr:from>
    <xdr:to>
      <xdr:col>14</xdr:col>
      <xdr:colOff>145254</xdr:colOff>
      <xdr:row>53</xdr:row>
      <xdr:rowOff>188118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41</xdr:row>
      <xdr:rowOff>154775</xdr:rowOff>
    </xdr:from>
    <xdr:to>
      <xdr:col>6</xdr:col>
      <xdr:colOff>119062</xdr:colOff>
      <xdr:row>56</xdr:row>
      <xdr:rowOff>40475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678656</xdr:colOff>
      <xdr:row>41</xdr:row>
      <xdr:rowOff>164300</xdr:rowOff>
    </xdr:from>
    <xdr:to>
      <xdr:col>13</xdr:col>
      <xdr:colOff>133349</xdr:colOff>
      <xdr:row>56</xdr:row>
      <xdr:rowOff>50000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0.06778</cdr:x>
      <cdr:y>0.01639</cdr:y>
    </cdr:from>
    <cdr:to>
      <cdr:x>0.17122</cdr:x>
      <cdr:y>0.10984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6946" y="102973"/>
          <a:ext cx="895865" cy="586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 010275               FPL</a:t>
          </a:r>
          <a:r>
            <a:rPr lang="en-US" sz="1100" b="1" baseline="0"/>
            <a:t> RC-16</a:t>
          </a:r>
          <a:endParaRPr lang="en-US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0027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0.28834</cdr:x>
      <cdr:y>0.50917</cdr:y>
    </cdr:from>
    <cdr:to>
      <cdr:x>0.39375</cdr:x>
      <cdr:y>0.65445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01425" y="320467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Residential non-UKU meters =128,295-(741*time)</a:t>
          </a:r>
        </a:p>
        <a:p xmlns:a="http://schemas.openxmlformats.org/drawingml/2006/main">
          <a:endParaRPr lang="en-US" sz="1100" b="1"/>
        </a:p>
        <a:p xmlns:a="http://schemas.openxmlformats.org/drawingml/2006/main">
          <a:r>
            <a:rPr lang="en-US" sz="1100" b="1"/>
            <a:t>i.e. they decline by</a:t>
          </a:r>
          <a:r>
            <a:rPr lang="en-US" sz="1100" b="1" baseline="0"/>
            <a:t> about 741 meters per month</a:t>
          </a:r>
          <a:r>
            <a:rPr lang="en-US" sz="1100" b="1"/>
            <a:t> </a:t>
          </a:r>
        </a:p>
      </cdr:txBody>
    </cdr:sp>
  </cdr:relSizeAnchor>
  <cdr:relSizeAnchor xmlns:cdr="http://schemas.openxmlformats.org/drawingml/2006/chartDrawing">
    <cdr:from>
      <cdr:x>0.01427</cdr:x>
      <cdr:y>0.02951</cdr:y>
    </cdr:from>
    <cdr:to>
      <cdr:x>0.1308</cdr:x>
      <cdr:y>0.11311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3568" y="185351"/>
          <a:ext cx="1009135" cy="525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OPC</a:t>
          </a:r>
          <a:r>
            <a:rPr lang="en-US" sz="1100" b="1" baseline="0"/>
            <a:t> 010276     FPL RC-16</a:t>
          </a:r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2"/>
  <sheetViews>
    <sheetView tabSelected="1" zoomScale="90" zoomScaleNormal="90" workbookViewId="0">
      <selection activeCell="B1" sqref="B1:B2"/>
    </sheetView>
  </sheetViews>
  <sheetFormatPr defaultColWidth="27.33203125" defaultRowHeight="14.4" x14ac:dyDescent="0.3"/>
  <cols>
    <col min="1" max="1" width="2.109375" customWidth="1"/>
    <col min="2" max="2" width="8.6640625" bestFit="1" customWidth="1"/>
    <col min="3" max="3" width="18.88671875" customWidth="1"/>
    <col min="4" max="4" width="19.33203125" customWidth="1"/>
    <col min="5" max="5" width="17.109375" customWidth="1"/>
    <col min="6" max="6" width="19.109375" customWidth="1"/>
    <col min="7" max="7" width="17" customWidth="1"/>
    <col min="8" max="8" width="15.44140625" bestFit="1" customWidth="1"/>
    <col min="9" max="9" width="8" bestFit="1" customWidth="1"/>
  </cols>
  <sheetData>
    <row r="1" spans="2:9" x14ac:dyDescent="0.3">
      <c r="B1" s="25" t="s">
        <v>149</v>
      </c>
    </row>
    <row r="2" spans="2:9" x14ac:dyDescent="0.3">
      <c r="B2" s="25" t="s">
        <v>150</v>
      </c>
    </row>
    <row r="4" spans="2:9" ht="75.75" customHeight="1" x14ac:dyDescent="0.45">
      <c r="B4" s="61" t="s">
        <v>8</v>
      </c>
      <c r="C4" s="62"/>
      <c r="D4" s="62"/>
      <c r="E4" s="62"/>
      <c r="F4" s="62"/>
      <c r="G4" s="62"/>
      <c r="H4" s="62"/>
      <c r="I4" s="10"/>
    </row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spans="2:8" ht="14.25" customHeight="1" x14ac:dyDescent="0.3"/>
    <row r="34" spans="2:8" ht="14.25" customHeight="1" x14ac:dyDescent="0.3"/>
    <row r="35" spans="2:8" ht="21" customHeight="1" thickBot="1" x14ac:dyDescent="0.4">
      <c r="C35" s="63" t="s">
        <v>7</v>
      </c>
      <c r="D35" s="63"/>
      <c r="E35" s="63"/>
      <c r="F35" s="63"/>
      <c r="G35" s="63"/>
      <c r="H35" s="63"/>
    </row>
    <row r="36" spans="2:8" x14ac:dyDescent="0.3">
      <c r="B36" s="7" t="s">
        <v>6</v>
      </c>
      <c r="C36" s="8" t="s">
        <v>0</v>
      </c>
      <c r="D36" s="8" t="s">
        <v>1</v>
      </c>
      <c r="E36" s="8" t="s">
        <v>2</v>
      </c>
      <c r="F36" s="8" t="s">
        <v>3</v>
      </c>
      <c r="G36" s="8" t="s">
        <v>4</v>
      </c>
      <c r="H36" s="9" t="s">
        <v>5</v>
      </c>
    </row>
    <row r="37" spans="2:8" x14ac:dyDescent="0.3">
      <c r="B37" s="2">
        <v>40909</v>
      </c>
      <c r="C37" s="1">
        <v>11938</v>
      </c>
      <c r="D37" s="1">
        <v>17065</v>
      </c>
      <c r="E37" s="1">
        <v>12717</v>
      </c>
      <c r="F37" s="1">
        <v>18110</v>
      </c>
      <c r="G37" s="1">
        <v>28771</v>
      </c>
      <c r="H37" s="3">
        <f t="shared" ref="H37:H57" si="0">SUM(C37:G37)</f>
        <v>88601</v>
      </c>
    </row>
    <row r="38" spans="2:8" x14ac:dyDescent="0.3">
      <c r="B38" s="2">
        <v>40940</v>
      </c>
      <c r="C38" s="1">
        <v>11457</v>
      </c>
      <c r="D38" s="1">
        <v>16564</v>
      </c>
      <c r="E38" s="1">
        <v>12184</v>
      </c>
      <c r="F38" s="1">
        <v>17886</v>
      </c>
      <c r="G38" s="1">
        <v>28650</v>
      </c>
      <c r="H38" s="3">
        <f t="shared" si="0"/>
        <v>86741</v>
      </c>
    </row>
    <row r="39" spans="2:8" x14ac:dyDescent="0.3">
      <c r="B39" s="2">
        <v>40969</v>
      </c>
      <c r="C39" s="1">
        <v>11247</v>
      </c>
      <c r="D39" s="1">
        <v>16152</v>
      </c>
      <c r="E39" s="1">
        <v>11937</v>
      </c>
      <c r="F39" s="1">
        <v>17303</v>
      </c>
      <c r="G39" s="1">
        <v>27378</v>
      </c>
      <c r="H39" s="3">
        <f t="shared" si="0"/>
        <v>84017</v>
      </c>
    </row>
    <row r="40" spans="2:8" x14ac:dyDescent="0.3">
      <c r="B40" s="2">
        <v>41000</v>
      </c>
      <c r="C40" s="1">
        <v>11265</v>
      </c>
      <c r="D40" s="1">
        <v>16006</v>
      </c>
      <c r="E40" s="1">
        <v>12629</v>
      </c>
      <c r="F40" s="1">
        <v>17066</v>
      </c>
      <c r="G40" s="1">
        <v>26410</v>
      </c>
      <c r="H40" s="3">
        <f t="shared" si="0"/>
        <v>83376</v>
      </c>
    </row>
    <row r="41" spans="2:8" x14ac:dyDescent="0.3">
      <c r="B41" s="2">
        <v>41030</v>
      </c>
      <c r="C41" s="1">
        <v>11432</v>
      </c>
      <c r="D41" s="1">
        <v>16089</v>
      </c>
      <c r="E41" s="1">
        <v>12983</v>
      </c>
      <c r="F41" s="1">
        <v>17103</v>
      </c>
      <c r="G41" s="1">
        <v>26338</v>
      </c>
      <c r="H41" s="3">
        <f t="shared" si="0"/>
        <v>83945</v>
      </c>
    </row>
    <row r="42" spans="2:8" x14ac:dyDescent="0.3">
      <c r="B42" s="2">
        <v>41061</v>
      </c>
      <c r="C42" s="1">
        <v>11684</v>
      </c>
      <c r="D42" s="1">
        <v>16340</v>
      </c>
      <c r="E42" s="1">
        <v>13137</v>
      </c>
      <c r="F42" s="1">
        <v>17635</v>
      </c>
      <c r="G42" s="1">
        <v>26875</v>
      </c>
      <c r="H42" s="3">
        <f t="shared" si="0"/>
        <v>85671</v>
      </c>
    </row>
    <row r="43" spans="2:8" x14ac:dyDescent="0.3">
      <c r="B43" s="2">
        <v>41091</v>
      </c>
      <c r="C43" s="1">
        <v>11509</v>
      </c>
      <c r="D43" s="1">
        <v>16469</v>
      </c>
      <c r="E43" s="1">
        <v>13359</v>
      </c>
      <c r="F43" s="1">
        <v>18065</v>
      </c>
      <c r="G43" s="1">
        <v>27540</v>
      </c>
      <c r="H43" s="3">
        <f t="shared" si="0"/>
        <v>86942</v>
      </c>
    </row>
    <row r="44" spans="2:8" x14ac:dyDescent="0.3">
      <c r="B44" s="2">
        <v>41122</v>
      </c>
      <c r="C44" s="1">
        <v>11370</v>
      </c>
      <c r="D44" s="1">
        <v>16111</v>
      </c>
      <c r="E44" s="1">
        <v>13285</v>
      </c>
      <c r="F44" s="1">
        <v>18274</v>
      </c>
      <c r="G44" s="1">
        <v>26683</v>
      </c>
      <c r="H44" s="3">
        <f t="shared" si="0"/>
        <v>85723</v>
      </c>
    </row>
    <row r="45" spans="2:8" x14ac:dyDescent="0.3">
      <c r="B45" s="2">
        <v>41153</v>
      </c>
      <c r="C45" s="1">
        <v>11591</v>
      </c>
      <c r="D45" s="1">
        <v>16030</v>
      </c>
      <c r="E45" s="1">
        <v>13104</v>
      </c>
      <c r="F45" s="1">
        <v>18460</v>
      </c>
      <c r="G45" s="1">
        <v>26505</v>
      </c>
      <c r="H45" s="3">
        <f t="shared" si="0"/>
        <v>85690</v>
      </c>
    </row>
    <row r="46" spans="2:8" x14ac:dyDescent="0.3">
      <c r="B46" s="2">
        <v>41183</v>
      </c>
      <c r="C46" s="1">
        <v>11707</v>
      </c>
      <c r="D46" s="1">
        <v>15919</v>
      </c>
      <c r="E46" s="1">
        <v>12910</v>
      </c>
      <c r="F46" s="1">
        <v>18659</v>
      </c>
      <c r="G46" s="1">
        <v>26413</v>
      </c>
      <c r="H46" s="3">
        <f t="shared" si="0"/>
        <v>85608</v>
      </c>
    </row>
    <row r="47" spans="2:8" x14ac:dyDescent="0.3">
      <c r="B47" s="2">
        <v>41214</v>
      </c>
      <c r="C47" s="1">
        <v>11987</v>
      </c>
      <c r="D47" s="1">
        <v>15748</v>
      </c>
      <c r="E47" s="1">
        <v>12814</v>
      </c>
      <c r="F47" s="1">
        <v>17449</v>
      </c>
      <c r="G47" s="1">
        <v>26085</v>
      </c>
      <c r="H47" s="3">
        <f t="shared" si="0"/>
        <v>84083</v>
      </c>
    </row>
    <row r="48" spans="2:8" x14ac:dyDescent="0.3">
      <c r="B48" s="2">
        <v>41244</v>
      </c>
      <c r="C48" s="1">
        <v>12246</v>
      </c>
      <c r="D48" s="1">
        <v>15429</v>
      </c>
      <c r="E48" s="1">
        <v>12780</v>
      </c>
      <c r="F48" s="1">
        <v>16227</v>
      </c>
      <c r="G48" s="1">
        <v>26261</v>
      </c>
      <c r="H48" s="3">
        <f t="shared" si="0"/>
        <v>82943</v>
      </c>
    </row>
    <row r="49" spans="2:11" x14ac:dyDescent="0.3">
      <c r="B49" s="2">
        <v>41275</v>
      </c>
      <c r="C49" s="1">
        <v>12396</v>
      </c>
      <c r="D49" s="1">
        <v>14764</v>
      </c>
      <c r="E49" s="1">
        <v>12622</v>
      </c>
      <c r="F49" s="1">
        <v>14725</v>
      </c>
      <c r="G49" s="1">
        <v>25520</v>
      </c>
      <c r="H49" s="3">
        <f t="shared" si="0"/>
        <v>80027</v>
      </c>
    </row>
    <row r="50" spans="2:11" x14ac:dyDescent="0.3">
      <c r="B50" s="2">
        <v>41306</v>
      </c>
      <c r="C50" s="1">
        <v>12426</v>
      </c>
      <c r="D50" s="1">
        <v>14848</v>
      </c>
      <c r="E50" s="1">
        <v>12805</v>
      </c>
      <c r="F50" s="1">
        <v>14759</v>
      </c>
      <c r="G50" s="1">
        <v>26156</v>
      </c>
      <c r="H50" s="3">
        <f t="shared" si="0"/>
        <v>80994</v>
      </c>
    </row>
    <row r="51" spans="2:11" x14ac:dyDescent="0.3">
      <c r="B51" s="2">
        <v>41334</v>
      </c>
      <c r="C51" s="1">
        <v>11988</v>
      </c>
      <c r="D51" s="1">
        <v>14455</v>
      </c>
      <c r="E51" s="1">
        <v>12228</v>
      </c>
      <c r="F51" s="1">
        <v>13692</v>
      </c>
      <c r="G51" s="1">
        <v>25604</v>
      </c>
      <c r="H51" s="3">
        <f t="shared" si="0"/>
        <v>77967</v>
      </c>
    </row>
    <row r="52" spans="2:11" x14ac:dyDescent="0.3">
      <c r="B52" s="2">
        <v>41365</v>
      </c>
      <c r="C52" s="1">
        <v>11992</v>
      </c>
      <c r="D52" s="1">
        <v>14604</v>
      </c>
      <c r="E52" s="1">
        <v>12296</v>
      </c>
      <c r="F52" s="1">
        <v>13472</v>
      </c>
      <c r="G52" s="1">
        <v>25366</v>
      </c>
      <c r="H52" s="3">
        <f t="shared" si="0"/>
        <v>77730</v>
      </c>
    </row>
    <row r="53" spans="2:11" x14ac:dyDescent="0.3">
      <c r="B53" s="2">
        <v>41395</v>
      </c>
      <c r="C53" s="1">
        <v>12094</v>
      </c>
      <c r="D53" s="1">
        <v>14411</v>
      </c>
      <c r="E53" s="1">
        <v>12496</v>
      </c>
      <c r="F53" s="1">
        <v>13708</v>
      </c>
      <c r="G53" s="1">
        <v>25497</v>
      </c>
      <c r="H53" s="3">
        <f t="shared" si="0"/>
        <v>78206</v>
      </c>
    </row>
    <row r="54" spans="2:11" x14ac:dyDescent="0.3">
      <c r="B54" s="2">
        <v>41426</v>
      </c>
      <c r="C54" s="1">
        <v>12271</v>
      </c>
      <c r="D54" s="1">
        <v>14486</v>
      </c>
      <c r="E54" s="1">
        <v>12536</v>
      </c>
      <c r="F54" s="1">
        <v>13021</v>
      </c>
      <c r="G54" s="1">
        <v>26579</v>
      </c>
      <c r="H54" s="3">
        <f t="shared" si="0"/>
        <v>78893</v>
      </c>
    </row>
    <row r="55" spans="2:11" x14ac:dyDescent="0.3">
      <c r="B55" s="2">
        <v>41456</v>
      </c>
      <c r="C55" s="1">
        <v>12303</v>
      </c>
      <c r="D55" s="1">
        <v>14622</v>
      </c>
      <c r="E55" s="1">
        <v>12714</v>
      </c>
      <c r="F55" s="1">
        <v>7381</v>
      </c>
      <c r="G55" s="1">
        <v>28040</v>
      </c>
      <c r="H55" s="3">
        <f t="shared" si="0"/>
        <v>75060</v>
      </c>
    </row>
    <row r="56" spans="2:11" x14ac:dyDescent="0.3">
      <c r="B56" s="2">
        <v>41487</v>
      </c>
      <c r="C56" s="1">
        <v>12333</v>
      </c>
      <c r="D56" s="1">
        <v>14770</v>
      </c>
      <c r="E56" s="1">
        <v>12690</v>
      </c>
      <c r="F56" s="1">
        <v>4936</v>
      </c>
      <c r="G56" s="1">
        <v>22052</v>
      </c>
      <c r="H56" s="3">
        <f t="shared" si="0"/>
        <v>66781</v>
      </c>
      <c r="I56" s="11" t="s">
        <v>9</v>
      </c>
    </row>
    <row r="57" spans="2:11" ht="15" thickBot="1" x14ac:dyDescent="0.35">
      <c r="B57" s="4">
        <v>41518</v>
      </c>
      <c r="C57" s="5">
        <v>12189</v>
      </c>
      <c r="D57" s="5">
        <v>11205</v>
      </c>
      <c r="E57" s="5">
        <v>12258</v>
      </c>
      <c r="F57" s="5">
        <v>4543</v>
      </c>
      <c r="G57" s="5">
        <v>10009</v>
      </c>
      <c r="H57" s="6">
        <f t="shared" si="0"/>
        <v>50204</v>
      </c>
    </row>
    <row r="58" spans="2:11" x14ac:dyDescent="0.3">
      <c r="B58" s="20">
        <v>41548</v>
      </c>
      <c r="C58" s="1">
        <v>7987</v>
      </c>
      <c r="D58" s="1">
        <v>4258</v>
      </c>
      <c r="E58" s="1">
        <v>7551</v>
      </c>
      <c r="F58" s="1">
        <v>4119</v>
      </c>
      <c r="G58" s="1">
        <v>6913</v>
      </c>
      <c r="H58" s="21">
        <f t="shared" ref="H58" si="1">SUM(C58:G58)</f>
        <v>30828</v>
      </c>
    </row>
    <row r="59" spans="2:11" x14ac:dyDescent="0.3">
      <c r="B59" s="20">
        <v>41579</v>
      </c>
      <c r="C59" s="1">
        <v>3171</v>
      </c>
      <c r="D59" s="1">
        <v>3182</v>
      </c>
      <c r="E59" s="1">
        <v>2794</v>
      </c>
      <c r="F59" s="1">
        <v>4309</v>
      </c>
      <c r="G59" s="1">
        <v>6547</v>
      </c>
      <c r="H59" s="21">
        <f t="shared" ref="H59" si="2">SUM(C59:G59)</f>
        <v>20003</v>
      </c>
    </row>
    <row r="60" spans="2:11" x14ac:dyDescent="0.3">
      <c r="B60" s="20">
        <v>41609</v>
      </c>
      <c r="C60" s="1">
        <v>2805</v>
      </c>
      <c r="D60" s="1">
        <v>3018</v>
      </c>
      <c r="E60" s="1">
        <v>2518</v>
      </c>
      <c r="F60" s="1">
        <v>3822</v>
      </c>
      <c r="G60" s="1">
        <v>6183</v>
      </c>
      <c r="H60" s="21">
        <f t="shared" ref="H60:H61" si="3">SUM(C60:G60)</f>
        <v>18346</v>
      </c>
      <c r="J60" s="11">
        <f>H60-H48</f>
        <v>-64597</v>
      </c>
      <c r="K60" s="18">
        <f>'Summary Inact &amp; Cust'!B28-'Summary Inact &amp; Cust'!B16</f>
        <v>-60149</v>
      </c>
    </row>
    <row r="61" spans="2:11" x14ac:dyDescent="0.3">
      <c r="B61" s="20">
        <v>41640</v>
      </c>
      <c r="C61" s="1">
        <v>2535</v>
      </c>
      <c r="D61" s="1">
        <v>2831</v>
      </c>
      <c r="E61" s="1">
        <v>2209</v>
      </c>
      <c r="F61" s="1">
        <v>3596</v>
      </c>
      <c r="G61" s="1">
        <v>6043</v>
      </c>
      <c r="H61" s="21">
        <f t="shared" si="3"/>
        <v>17214</v>
      </c>
      <c r="J61" s="18">
        <f>'Summary Inact &amp; Cust'!H28</f>
        <v>-42433.666666666977</v>
      </c>
    </row>
    <row r="62" spans="2:11" x14ac:dyDescent="0.3">
      <c r="B62" s="32">
        <v>41671</v>
      </c>
      <c r="C62" s="1">
        <v>2316</v>
      </c>
      <c r="D62" s="1">
        <v>2567</v>
      </c>
      <c r="E62" s="1">
        <v>2004</v>
      </c>
      <c r="F62" s="1">
        <v>3442</v>
      </c>
      <c r="G62" s="1">
        <v>5904</v>
      </c>
      <c r="H62" s="21">
        <f t="shared" ref="H62" si="4">SUM(C62:G62)</f>
        <v>16233</v>
      </c>
      <c r="J62" s="29">
        <f>J61/J60</f>
        <v>0.65689841117493042</v>
      </c>
    </row>
  </sheetData>
  <mergeCells count="2">
    <mergeCell ref="B4:H4"/>
    <mergeCell ref="C35:H35"/>
  </mergeCells>
  <printOptions horizontalCentered="1"/>
  <pageMargins left="0.25" right="0.25" top="0.25" bottom="0.75" header="0.3" footer="0.3"/>
  <pageSetup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J102"/>
  <sheetViews>
    <sheetView zoomScale="90" zoomScaleNormal="90" workbookViewId="0">
      <selection activeCell="B2" sqref="B1:B2"/>
    </sheetView>
  </sheetViews>
  <sheetFormatPr defaultColWidth="27.33203125" defaultRowHeight="14.4" x14ac:dyDescent="0.3"/>
  <cols>
    <col min="1" max="1" width="2.109375" customWidth="1"/>
    <col min="2" max="2" width="8.6640625" bestFit="1" customWidth="1"/>
    <col min="3" max="3" width="18.88671875" customWidth="1"/>
    <col min="4" max="4" width="19.33203125" customWidth="1"/>
    <col min="5" max="5" width="17.109375" customWidth="1"/>
    <col min="6" max="6" width="19.109375" customWidth="1"/>
    <col min="7" max="7" width="17" customWidth="1"/>
    <col min="8" max="8" width="15.44140625" bestFit="1" customWidth="1"/>
    <col min="9" max="9" width="12.88671875" bestFit="1" customWidth="1"/>
    <col min="10" max="10" width="13.109375" bestFit="1" customWidth="1"/>
  </cols>
  <sheetData>
    <row r="1" spans="2:9" x14ac:dyDescent="0.3">
      <c r="B1" s="25" t="s">
        <v>159</v>
      </c>
    </row>
    <row r="2" spans="2:9" x14ac:dyDescent="0.3">
      <c r="B2" s="25" t="s">
        <v>150</v>
      </c>
    </row>
    <row r="4" spans="2:9" ht="75.75" customHeight="1" x14ac:dyDescent="0.45">
      <c r="B4" s="61" t="s">
        <v>10</v>
      </c>
      <c r="C4" s="62"/>
      <c r="D4" s="62"/>
      <c r="E4" s="62"/>
      <c r="F4" s="62"/>
      <c r="G4" s="62"/>
      <c r="H4" s="62"/>
      <c r="I4" s="10"/>
    </row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spans="2:8" ht="14.25" customHeight="1" x14ac:dyDescent="0.3"/>
    <row r="34" spans="2:8" ht="14.25" customHeight="1" x14ac:dyDescent="0.3"/>
    <row r="35" spans="2:8" ht="21" customHeight="1" thickBot="1" x14ac:dyDescent="0.4">
      <c r="C35" s="63" t="s">
        <v>12</v>
      </c>
      <c r="D35" s="63"/>
      <c r="E35" s="63"/>
      <c r="F35" s="63"/>
      <c r="G35" s="63"/>
      <c r="H35" s="63"/>
    </row>
    <row r="36" spans="2:8" x14ac:dyDescent="0.3">
      <c r="B36" s="7" t="s">
        <v>6</v>
      </c>
      <c r="C36" s="8" t="s">
        <v>0</v>
      </c>
      <c r="D36" s="8" t="s">
        <v>1</v>
      </c>
      <c r="E36" s="8" t="s">
        <v>2</v>
      </c>
      <c r="F36" s="8" t="s">
        <v>3</v>
      </c>
      <c r="G36" s="8" t="s">
        <v>4</v>
      </c>
      <c r="H36" s="9" t="s">
        <v>5</v>
      </c>
    </row>
    <row r="37" spans="2:8" x14ac:dyDescent="0.3">
      <c r="B37" s="2">
        <v>40909</v>
      </c>
      <c r="C37" s="1">
        <f>Premise!C37-'Premise (RES)'!C37</f>
        <v>1094</v>
      </c>
      <c r="D37" s="1">
        <f>Premise!D37-'Premise (RES)'!D37</f>
        <v>1394</v>
      </c>
      <c r="E37" s="1">
        <f>Premise!E37-'Premise (RES)'!E37</f>
        <v>1276</v>
      </c>
      <c r="F37" s="1">
        <f>Premise!F37-'Premise (RES)'!F37</f>
        <v>1328</v>
      </c>
      <c r="G37" s="1">
        <f>Premise!G37-'Premise (RES)'!G37</f>
        <v>2072</v>
      </c>
      <c r="H37" s="3">
        <f t="shared" ref="H37:H63" si="0">SUM(C37:G37)</f>
        <v>7164</v>
      </c>
    </row>
    <row r="38" spans="2:8" x14ac:dyDescent="0.3">
      <c r="B38" s="2">
        <v>40940</v>
      </c>
      <c r="C38" s="1">
        <f>Premise!C38-'Premise (RES)'!C38</f>
        <v>1086</v>
      </c>
      <c r="D38" s="1">
        <f>Premise!D38-'Premise (RES)'!D38</f>
        <v>1452</v>
      </c>
      <c r="E38" s="1">
        <f>Premise!E38-'Premise (RES)'!E38</f>
        <v>1298</v>
      </c>
      <c r="F38" s="1">
        <f>Premise!F38-'Premise (RES)'!F38</f>
        <v>1315</v>
      </c>
      <c r="G38" s="1">
        <f>Premise!G38-'Premise (RES)'!G38</f>
        <v>2116</v>
      </c>
      <c r="H38" s="3">
        <f t="shared" si="0"/>
        <v>7267</v>
      </c>
    </row>
    <row r="39" spans="2:8" x14ac:dyDescent="0.3">
      <c r="B39" s="2">
        <v>40969</v>
      </c>
      <c r="C39" s="1">
        <f>Premise!C39-'Premise (RES)'!C39</f>
        <v>1141</v>
      </c>
      <c r="D39" s="1">
        <f>Premise!D39-'Premise (RES)'!D39</f>
        <v>1429</v>
      </c>
      <c r="E39" s="1">
        <f>Premise!E39-'Premise (RES)'!E39</f>
        <v>1351</v>
      </c>
      <c r="F39" s="1">
        <f>Premise!F39-'Premise (RES)'!F39</f>
        <v>1347</v>
      </c>
      <c r="G39" s="1">
        <f>Premise!G39-'Premise (RES)'!G39</f>
        <v>2067</v>
      </c>
      <c r="H39" s="3">
        <f t="shared" si="0"/>
        <v>7335</v>
      </c>
    </row>
    <row r="40" spans="2:8" x14ac:dyDescent="0.3">
      <c r="B40" s="2">
        <v>41000</v>
      </c>
      <c r="C40" s="1">
        <f>Premise!C40-'Premise (RES)'!C40</f>
        <v>1165</v>
      </c>
      <c r="D40" s="1">
        <f>Premise!D40-'Premise (RES)'!D40</f>
        <v>1424</v>
      </c>
      <c r="E40" s="1">
        <f>Premise!E40-'Premise (RES)'!E40</f>
        <v>1406</v>
      </c>
      <c r="F40" s="1">
        <f>Premise!F40-'Premise (RES)'!F40</f>
        <v>1386</v>
      </c>
      <c r="G40" s="1">
        <f>Premise!G40-'Premise (RES)'!G40</f>
        <v>2060</v>
      </c>
      <c r="H40" s="3">
        <f t="shared" si="0"/>
        <v>7441</v>
      </c>
    </row>
    <row r="41" spans="2:8" x14ac:dyDescent="0.3">
      <c r="B41" s="2">
        <v>41030</v>
      </c>
      <c r="C41" s="1">
        <f>Premise!C41-'Premise (RES)'!C41</f>
        <v>1191</v>
      </c>
      <c r="D41" s="1">
        <f>Premise!D41-'Premise (RES)'!D41</f>
        <v>1469</v>
      </c>
      <c r="E41" s="1">
        <f>Premise!E41-'Premise (RES)'!E41</f>
        <v>1480</v>
      </c>
      <c r="F41" s="1">
        <f>Premise!F41-'Premise (RES)'!F41</f>
        <v>1404</v>
      </c>
      <c r="G41" s="1">
        <f>Premise!G41-'Premise (RES)'!G41</f>
        <v>2101</v>
      </c>
      <c r="H41" s="3">
        <f t="shared" si="0"/>
        <v>7645</v>
      </c>
    </row>
    <row r="42" spans="2:8" x14ac:dyDescent="0.3">
      <c r="B42" s="2">
        <v>41061</v>
      </c>
      <c r="C42" s="1">
        <f>Premise!C42-'Premise (RES)'!C42</f>
        <v>1193</v>
      </c>
      <c r="D42" s="1">
        <f>Premise!D42-'Premise (RES)'!D42</f>
        <v>1422</v>
      </c>
      <c r="E42" s="1">
        <f>Premise!E42-'Premise (RES)'!E42</f>
        <v>1489</v>
      </c>
      <c r="F42" s="1">
        <f>Premise!F42-'Premise (RES)'!F42</f>
        <v>1424</v>
      </c>
      <c r="G42" s="1">
        <f>Premise!G42-'Premise (RES)'!G42</f>
        <v>2075</v>
      </c>
      <c r="H42" s="3">
        <f t="shared" si="0"/>
        <v>7603</v>
      </c>
    </row>
    <row r="43" spans="2:8" x14ac:dyDescent="0.3">
      <c r="B43" s="2">
        <v>41091</v>
      </c>
      <c r="C43" s="1">
        <f>Premise!C43-'Premise (RES)'!C43</f>
        <v>1168</v>
      </c>
      <c r="D43" s="1">
        <f>Premise!D43-'Premise (RES)'!D43</f>
        <v>1497</v>
      </c>
      <c r="E43" s="1">
        <f>Premise!E43-'Premise (RES)'!E43</f>
        <v>1456</v>
      </c>
      <c r="F43" s="1">
        <f>Premise!F43-'Premise (RES)'!F43</f>
        <v>1402</v>
      </c>
      <c r="G43" s="1">
        <f>Premise!G43-'Premise (RES)'!G43</f>
        <v>2087</v>
      </c>
      <c r="H43" s="3">
        <f t="shared" si="0"/>
        <v>7610</v>
      </c>
    </row>
    <row r="44" spans="2:8" x14ac:dyDescent="0.3">
      <c r="B44" s="2">
        <v>41122</v>
      </c>
      <c r="C44" s="1">
        <f>Premise!C44-'Premise (RES)'!C44</f>
        <v>1122</v>
      </c>
      <c r="D44" s="1">
        <f>Premise!D44-'Premise (RES)'!D44</f>
        <v>1435</v>
      </c>
      <c r="E44" s="1">
        <f>Premise!E44-'Premise (RES)'!E44</f>
        <v>1442</v>
      </c>
      <c r="F44" s="1">
        <f>Premise!F44-'Premise (RES)'!F44</f>
        <v>1411</v>
      </c>
      <c r="G44" s="1">
        <f>Premise!G44-'Premise (RES)'!G44</f>
        <v>1992</v>
      </c>
      <c r="H44" s="3">
        <f t="shared" si="0"/>
        <v>7402</v>
      </c>
    </row>
    <row r="45" spans="2:8" x14ac:dyDescent="0.3">
      <c r="B45" s="2">
        <v>41153</v>
      </c>
      <c r="C45" s="1">
        <f>Premise!C45-'Premise (RES)'!C45</f>
        <v>1145</v>
      </c>
      <c r="D45" s="1">
        <f>Premise!D45-'Premise (RES)'!D45</f>
        <v>1443</v>
      </c>
      <c r="E45" s="1">
        <f>Premise!E45-'Premise (RES)'!E45</f>
        <v>1453</v>
      </c>
      <c r="F45" s="1">
        <f>Premise!F45-'Premise (RES)'!F45</f>
        <v>1396</v>
      </c>
      <c r="G45" s="1">
        <f>Premise!G45-'Premise (RES)'!G45</f>
        <v>2024</v>
      </c>
      <c r="H45" s="3">
        <f t="shared" si="0"/>
        <v>7461</v>
      </c>
    </row>
    <row r="46" spans="2:8" x14ac:dyDescent="0.3">
      <c r="B46" s="2">
        <v>41183</v>
      </c>
      <c r="C46" s="1">
        <f>Premise!C46-'Premise (RES)'!C46</f>
        <v>1176</v>
      </c>
      <c r="D46" s="1">
        <f>Premise!D46-'Premise (RES)'!D46</f>
        <v>1456</v>
      </c>
      <c r="E46" s="1">
        <f>Premise!E46-'Premise (RES)'!E46</f>
        <v>1432</v>
      </c>
      <c r="F46" s="1">
        <f>Premise!F46-'Premise (RES)'!F46</f>
        <v>1383</v>
      </c>
      <c r="G46" s="1">
        <f>Premise!G46-'Premise (RES)'!G46</f>
        <v>2053</v>
      </c>
      <c r="H46" s="3">
        <f t="shared" si="0"/>
        <v>7500</v>
      </c>
    </row>
    <row r="47" spans="2:8" x14ac:dyDescent="0.3">
      <c r="B47" s="2">
        <v>41214</v>
      </c>
      <c r="C47" s="1">
        <f>Premise!C47-'Premise (RES)'!C47</f>
        <v>1230</v>
      </c>
      <c r="D47" s="1">
        <f>Premise!D47-'Premise (RES)'!D47</f>
        <v>1454</v>
      </c>
      <c r="E47" s="1">
        <f>Premise!E47-'Premise (RES)'!E47</f>
        <v>1419</v>
      </c>
      <c r="F47" s="1">
        <f>Premise!F47-'Premise (RES)'!F47</f>
        <v>1346</v>
      </c>
      <c r="G47" s="1">
        <f>Premise!G47-'Premise (RES)'!G47</f>
        <v>2082</v>
      </c>
      <c r="H47" s="3">
        <f t="shared" si="0"/>
        <v>7531</v>
      </c>
    </row>
    <row r="48" spans="2:8" x14ac:dyDescent="0.3">
      <c r="B48" s="2">
        <v>41244</v>
      </c>
      <c r="C48" s="1">
        <f>Premise!C48-'Premise (RES)'!C48</f>
        <v>1233</v>
      </c>
      <c r="D48" s="1">
        <f>Premise!D48-'Premise (RES)'!D48</f>
        <v>1436</v>
      </c>
      <c r="E48" s="1">
        <f>Premise!E48-'Premise (RES)'!E48</f>
        <v>1420</v>
      </c>
      <c r="F48" s="1">
        <f>Premise!F48-'Premise (RES)'!F48</f>
        <v>1214</v>
      </c>
      <c r="G48" s="1">
        <f>Premise!G48-'Premise (RES)'!G48</f>
        <v>2007</v>
      </c>
      <c r="H48" s="3">
        <f t="shared" si="0"/>
        <v>7310</v>
      </c>
    </row>
    <row r="49" spans="2:10" x14ac:dyDescent="0.3">
      <c r="B49" s="2">
        <v>41275</v>
      </c>
      <c r="C49" s="1">
        <f>Premise!C49-'Premise (RES)'!C49</f>
        <v>1245</v>
      </c>
      <c r="D49" s="1">
        <f>Premise!D49-'Premise (RES)'!D49</f>
        <v>1435</v>
      </c>
      <c r="E49" s="1">
        <f>Premise!E49-'Premise (RES)'!E49</f>
        <v>1434</v>
      </c>
      <c r="F49" s="1">
        <f>Premise!F49-'Premise (RES)'!F49</f>
        <v>1114</v>
      </c>
      <c r="G49" s="1">
        <f>Premise!G49-'Premise (RES)'!G49</f>
        <v>1986</v>
      </c>
      <c r="H49" s="3">
        <f t="shared" si="0"/>
        <v>7214</v>
      </c>
    </row>
    <row r="50" spans="2:10" x14ac:dyDescent="0.3">
      <c r="B50" s="2">
        <v>41306</v>
      </c>
      <c r="C50" s="1">
        <f>Premise!C50-'Premise (RES)'!C50</f>
        <v>1298</v>
      </c>
      <c r="D50" s="1">
        <f>Premise!D50-'Premise (RES)'!D50</f>
        <v>1488</v>
      </c>
      <c r="E50" s="1">
        <f>Premise!E50-'Premise (RES)'!E50</f>
        <v>1517</v>
      </c>
      <c r="F50" s="1">
        <f>Premise!F50-'Premise (RES)'!F50</f>
        <v>1148</v>
      </c>
      <c r="G50" s="1">
        <f>Premise!G50-'Premise (RES)'!G50</f>
        <v>2105</v>
      </c>
      <c r="H50" s="3">
        <f t="shared" si="0"/>
        <v>7556</v>
      </c>
    </row>
    <row r="51" spans="2:10" x14ac:dyDescent="0.3">
      <c r="B51" s="2">
        <v>41334</v>
      </c>
      <c r="C51" s="1">
        <f>Premise!C51-'Premise (RES)'!C51</f>
        <v>1282</v>
      </c>
      <c r="D51" s="1">
        <f>Premise!D51-'Premise (RES)'!D51</f>
        <v>1479</v>
      </c>
      <c r="E51" s="1">
        <f>Premise!E51-'Premise (RES)'!E51</f>
        <v>1495</v>
      </c>
      <c r="F51" s="1">
        <f>Premise!F51-'Premise (RES)'!F51</f>
        <v>1146</v>
      </c>
      <c r="G51" s="1">
        <f>Premise!G51-'Premise (RES)'!G51</f>
        <v>2136</v>
      </c>
      <c r="H51" s="3">
        <f t="shared" si="0"/>
        <v>7538</v>
      </c>
    </row>
    <row r="52" spans="2:10" x14ac:dyDescent="0.3">
      <c r="B52" s="2">
        <v>41365</v>
      </c>
      <c r="C52" s="1">
        <f>Premise!C52-'Premise (RES)'!C52</f>
        <v>1323</v>
      </c>
      <c r="D52" s="1">
        <f>Premise!D52-'Premise (RES)'!D52</f>
        <v>1496</v>
      </c>
      <c r="E52" s="1">
        <f>Premise!E52-'Premise (RES)'!E52</f>
        <v>1533</v>
      </c>
      <c r="F52" s="1">
        <f>Premise!F52-'Premise (RES)'!F52</f>
        <v>1137</v>
      </c>
      <c r="G52" s="1">
        <f>Premise!G52-'Premise (RES)'!G52</f>
        <v>2147</v>
      </c>
      <c r="H52" s="3">
        <f t="shared" si="0"/>
        <v>7636</v>
      </c>
    </row>
    <row r="53" spans="2:10" x14ac:dyDescent="0.3">
      <c r="B53" s="2">
        <v>41395</v>
      </c>
      <c r="C53" s="1">
        <f>Premise!C53-'Premise (RES)'!C53</f>
        <v>1336</v>
      </c>
      <c r="D53" s="1">
        <f>Premise!D53-'Premise (RES)'!D53</f>
        <v>1366</v>
      </c>
      <c r="E53" s="1">
        <f>Premise!E53-'Premise (RES)'!E53</f>
        <v>1595</v>
      </c>
      <c r="F53" s="1">
        <f>Premise!F53-'Premise (RES)'!F53</f>
        <v>1155</v>
      </c>
      <c r="G53" s="1">
        <f>Premise!G53-'Premise (RES)'!G53</f>
        <v>2162</v>
      </c>
      <c r="H53" s="3">
        <f t="shared" si="0"/>
        <v>7614</v>
      </c>
    </row>
    <row r="54" spans="2:10" x14ac:dyDescent="0.3">
      <c r="B54" s="2">
        <v>41426</v>
      </c>
      <c r="C54" s="1">
        <f>Premise!C54-'Premise (RES)'!C54</f>
        <v>1358</v>
      </c>
      <c r="D54" s="1">
        <f>Premise!D54-'Premise (RES)'!D54</f>
        <v>1321</v>
      </c>
      <c r="E54" s="1">
        <f>Premise!E54-'Premise (RES)'!E54</f>
        <v>1547</v>
      </c>
      <c r="F54" s="1">
        <f>Premise!F54-'Premise (RES)'!F54</f>
        <v>1089</v>
      </c>
      <c r="G54" s="1">
        <f>Premise!G54-'Premise (RES)'!G54</f>
        <v>2235</v>
      </c>
      <c r="H54" s="3">
        <f t="shared" si="0"/>
        <v>7550</v>
      </c>
    </row>
    <row r="55" spans="2:10" x14ac:dyDescent="0.3">
      <c r="B55" s="2">
        <v>41456</v>
      </c>
      <c r="C55" s="1">
        <f>Premise!C55-'Premise (RES)'!C55</f>
        <v>1335</v>
      </c>
      <c r="D55" s="1">
        <f>Premise!D55-'Premise (RES)'!D55</f>
        <v>1332</v>
      </c>
      <c r="E55" s="1">
        <f>Premise!E55-'Premise (RES)'!E55</f>
        <v>1567</v>
      </c>
      <c r="F55" s="37">
        <f>Premise!F55-'Premise (RES)'!F55</f>
        <v>584</v>
      </c>
      <c r="G55" s="1">
        <f>Premise!G55-'Premise (RES)'!G55</f>
        <v>2248</v>
      </c>
      <c r="H55" s="3">
        <f t="shared" si="0"/>
        <v>7066</v>
      </c>
    </row>
    <row r="56" spans="2:10" x14ac:dyDescent="0.3">
      <c r="B56" s="2">
        <v>41487</v>
      </c>
      <c r="C56" s="1">
        <f>Premise!C56-'Premise (RES)'!C56</f>
        <v>1341</v>
      </c>
      <c r="D56" s="1">
        <f>Premise!D56-'Premise (RES)'!D56</f>
        <v>1330</v>
      </c>
      <c r="E56" s="1">
        <f>Premise!E56-'Premise (RES)'!E56</f>
        <v>1597</v>
      </c>
      <c r="F56" s="1">
        <f>Premise!F56-'Premise (RES)'!F56</f>
        <v>278</v>
      </c>
      <c r="G56" s="37">
        <f>Premise!G56-'Premise (RES)'!G56</f>
        <v>1908</v>
      </c>
      <c r="H56" s="3">
        <f t="shared" si="0"/>
        <v>6454</v>
      </c>
      <c r="I56" s="11" t="s">
        <v>9</v>
      </c>
    </row>
    <row r="57" spans="2:10" ht="15" thickBot="1" x14ac:dyDescent="0.35">
      <c r="B57" s="4">
        <v>41518</v>
      </c>
      <c r="C57" s="1">
        <f>Premise!C57-'Premise (RES)'!C57</f>
        <v>1395</v>
      </c>
      <c r="D57" s="37">
        <f>Premise!D57-'Premise (RES)'!D57</f>
        <v>1000</v>
      </c>
      <c r="E57" s="1">
        <f>Premise!E57-'Premise (RES)'!E57</f>
        <v>1553</v>
      </c>
      <c r="F57" s="1">
        <f>Premise!F57-'Premise (RES)'!F57</f>
        <v>245</v>
      </c>
      <c r="G57" s="1">
        <f>Premise!G57-'Premise (RES)'!G57</f>
        <v>857</v>
      </c>
      <c r="H57" s="6">
        <f t="shared" si="0"/>
        <v>5050</v>
      </c>
      <c r="J57" s="11">
        <f>H57-H45</f>
        <v>-2411</v>
      </c>
    </row>
    <row r="58" spans="2:10" ht="15" thickBot="1" x14ac:dyDescent="0.35">
      <c r="B58" s="4">
        <v>41548</v>
      </c>
      <c r="C58" s="36">
        <v>900</v>
      </c>
      <c r="D58" s="5">
        <v>253</v>
      </c>
      <c r="E58" s="36">
        <v>984</v>
      </c>
      <c r="F58" s="5">
        <v>238</v>
      </c>
      <c r="G58" s="5">
        <v>489</v>
      </c>
      <c r="H58" s="6">
        <f t="shared" si="0"/>
        <v>2864</v>
      </c>
      <c r="J58" s="19"/>
    </row>
    <row r="59" spans="2:10" ht="15" thickBot="1" x14ac:dyDescent="0.35">
      <c r="B59" s="4">
        <v>41579</v>
      </c>
      <c r="C59" s="1">
        <v>198</v>
      </c>
      <c r="D59" s="1">
        <v>180</v>
      </c>
      <c r="E59" s="1">
        <v>261</v>
      </c>
      <c r="F59" s="1">
        <v>250</v>
      </c>
      <c r="G59" s="1">
        <v>452</v>
      </c>
      <c r="H59" s="21">
        <f t="shared" si="0"/>
        <v>1341</v>
      </c>
      <c r="J59" s="19"/>
    </row>
    <row r="60" spans="2:10" x14ac:dyDescent="0.3">
      <c r="B60" s="20">
        <v>41609</v>
      </c>
      <c r="C60" s="1">
        <v>189</v>
      </c>
      <c r="D60" s="1">
        <v>191</v>
      </c>
      <c r="E60" s="1">
        <v>207</v>
      </c>
      <c r="F60" s="1">
        <v>225</v>
      </c>
      <c r="G60" s="1">
        <v>432</v>
      </c>
      <c r="H60" s="21">
        <f t="shared" si="0"/>
        <v>1244</v>
      </c>
      <c r="J60" s="19"/>
    </row>
    <row r="61" spans="2:10" x14ac:dyDescent="0.3">
      <c r="B61" s="20">
        <v>41640</v>
      </c>
      <c r="C61" s="1">
        <v>185</v>
      </c>
      <c r="D61" s="1">
        <v>184</v>
      </c>
      <c r="E61" s="1">
        <v>233</v>
      </c>
      <c r="F61" s="1">
        <v>205</v>
      </c>
      <c r="G61" s="1">
        <v>438</v>
      </c>
      <c r="H61" s="21">
        <f t="shared" si="0"/>
        <v>1245</v>
      </c>
    </row>
    <row r="62" spans="2:10" x14ac:dyDescent="0.3">
      <c r="B62" s="20">
        <v>41671</v>
      </c>
      <c r="C62" s="1">
        <v>157</v>
      </c>
      <c r="D62" s="1">
        <v>174</v>
      </c>
      <c r="E62" s="1">
        <v>215</v>
      </c>
      <c r="F62" s="1">
        <v>206</v>
      </c>
      <c r="G62" s="1">
        <v>427</v>
      </c>
      <c r="H62" s="21">
        <f t="shared" si="0"/>
        <v>1179</v>
      </c>
    </row>
    <row r="63" spans="2:10" x14ac:dyDescent="0.3">
      <c r="B63" s="20">
        <v>41699</v>
      </c>
      <c r="C63" s="1">
        <v>151</v>
      </c>
      <c r="D63" s="1">
        <v>154</v>
      </c>
      <c r="E63" s="1">
        <v>199</v>
      </c>
      <c r="F63" s="1">
        <v>222</v>
      </c>
      <c r="G63" s="1">
        <v>420</v>
      </c>
      <c r="H63" s="21">
        <f t="shared" si="0"/>
        <v>1146</v>
      </c>
    </row>
    <row r="64" spans="2:10" x14ac:dyDescent="0.3">
      <c r="B64" s="20">
        <v>41730</v>
      </c>
      <c r="C64" s="1">
        <v>147</v>
      </c>
      <c r="D64" s="1">
        <v>173</v>
      </c>
      <c r="E64" s="1">
        <v>189</v>
      </c>
      <c r="F64" s="1">
        <v>215</v>
      </c>
      <c r="G64" s="1">
        <v>368</v>
      </c>
      <c r="H64" s="21">
        <v>1092</v>
      </c>
    </row>
    <row r="65" spans="2:8" x14ac:dyDescent="0.3">
      <c r="B65" s="20">
        <v>41760</v>
      </c>
      <c r="C65" s="1">
        <v>142</v>
      </c>
      <c r="D65" s="1">
        <v>198</v>
      </c>
      <c r="E65" s="1">
        <v>209</v>
      </c>
      <c r="F65" s="1">
        <v>216</v>
      </c>
      <c r="G65" s="1">
        <v>393</v>
      </c>
      <c r="H65" s="21">
        <f t="shared" ref="H65:H72" si="1">SUM(C65:G65)</f>
        <v>1158</v>
      </c>
    </row>
    <row r="66" spans="2:8" x14ac:dyDescent="0.3">
      <c r="B66" s="20">
        <v>41791</v>
      </c>
      <c r="C66" s="1">
        <v>134</v>
      </c>
      <c r="D66" s="1">
        <v>189</v>
      </c>
      <c r="E66" s="1">
        <v>199</v>
      </c>
      <c r="F66" s="1">
        <v>263</v>
      </c>
      <c r="G66" s="1">
        <v>382</v>
      </c>
      <c r="H66" s="21">
        <f t="shared" si="1"/>
        <v>1167</v>
      </c>
    </row>
    <row r="67" spans="2:8" x14ac:dyDescent="0.3">
      <c r="B67" s="20">
        <v>41821</v>
      </c>
      <c r="C67" s="1">
        <v>135</v>
      </c>
      <c r="D67" s="1">
        <v>174</v>
      </c>
      <c r="E67" s="1">
        <v>195</v>
      </c>
      <c r="F67" s="1">
        <v>207</v>
      </c>
      <c r="G67" s="1">
        <v>355</v>
      </c>
      <c r="H67" s="21">
        <f t="shared" si="1"/>
        <v>1066</v>
      </c>
    </row>
    <row r="68" spans="2:8" x14ac:dyDescent="0.3">
      <c r="B68" s="20">
        <v>41852</v>
      </c>
      <c r="C68" s="1">
        <v>136</v>
      </c>
      <c r="D68" s="1">
        <v>174</v>
      </c>
      <c r="E68" s="1">
        <v>212</v>
      </c>
      <c r="F68" s="1">
        <v>218</v>
      </c>
      <c r="G68" s="1">
        <v>384</v>
      </c>
      <c r="H68" s="21">
        <f t="shared" si="1"/>
        <v>1124</v>
      </c>
    </row>
    <row r="69" spans="2:8" x14ac:dyDescent="0.3">
      <c r="B69" s="20">
        <v>41883</v>
      </c>
      <c r="C69" s="1">
        <v>137</v>
      </c>
      <c r="D69" s="1">
        <v>194</v>
      </c>
      <c r="E69" s="1">
        <v>223</v>
      </c>
      <c r="F69" s="1">
        <v>217</v>
      </c>
      <c r="G69" s="1">
        <v>365</v>
      </c>
      <c r="H69" s="21">
        <f t="shared" si="1"/>
        <v>1136</v>
      </c>
    </row>
    <row r="70" spans="2:8" x14ac:dyDescent="0.3">
      <c r="B70" s="20">
        <v>41913</v>
      </c>
      <c r="C70" s="1">
        <v>165</v>
      </c>
      <c r="D70" s="1">
        <v>190</v>
      </c>
      <c r="E70" s="1">
        <v>188</v>
      </c>
      <c r="F70" s="1">
        <v>250</v>
      </c>
      <c r="G70" s="1">
        <v>377</v>
      </c>
      <c r="H70" s="21">
        <f t="shared" si="1"/>
        <v>1170</v>
      </c>
    </row>
    <row r="71" spans="2:8" x14ac:dyDescent="0.3">
      <c r="B71" s="20">
        <v>41944</v>
      </c>
      <c r="C71" s="1">
        <v>189</v>
      </c>
      <c r="D71" s="1">
        <v>203</v>
      </c>
      <c r="E71" s="1">
        <v>197</v>
      </c>
      <c r="F71" s="1">
        <v>277</v>
      </c>
      <c r="G71" s="1">
        <v>367</v>
      </c>
      <c r="H71" s="21">
        <f t="shared" si="1"/>
        <v>1233</v>
      </c>
    </row>
    <row r="72" spans="2:8" x14ac:dyDescent="0.3">
      <c r="B72" s="20">
        <v>41974</v>
      </c>
      <c r="C72" s="1">
        <v>179</v>
      </c>
      <c r="D72" s="1">
        <v>198</v>
      </c>
      <c r="E72" s="1">
        <v>213</v>
      </c>
      <c r="F72" s="1">
        <v>266</v>
      </c>
      <c r="G72" s="1">
        <v>323</v>
      </c>
      <c r="H72" s="21">
        <f t="shared" si="1"/>
        <v>1179</v>
      </c>
    </row>
    <row r="73" spans="2:8" x14ac:dyDescent="0.3">
      <c r="B73" s="20">
        <v>42005</v>
      </c>
      <c r="C73" s="1">
        <v>166</v>
      </c>
      <c r="D73" s="1">
        <v>177</v>
      </c>
      <c r="E73" s="1">
        <v>202</v>
      </c>
      <c r="F73" s="1">
        <v>232</v>
      </c>
      <c r="G73" s="1">
        <v>314</v>
      </c>
      <c r="H73" s="21">
        <f>SUM(C73:G73)</f>
        <v>1091</v>
      </c>
    </row>
    <row r="81" spans="2:10" x14ac:dyDescent="0.3">
      <c r="C81" s="11">
        <f>C58-C57</f>
        <v>-495</v>
      </c>
      <c r="D81" s="11">
        <f>D57-D56</f>
        <v>-330</v>
      </c>
      <c r="E81" s="11">
        <f>E58-E57</f>
        <v>-569</v>
      </c>
      <c r="F81" s="11">
        <f>F55-F54</f>
        <v>-505</v>
      </c>
    </row>
    <row r="82" spans="2:10" x14ac:dyDescent="0.3">
      <c r="C82" s="11">
        <f>C59-C58</f>
        <v>-702</v>
      </c>
      <c r="D82" s="11">
        <f>D58-D57</f>
        <v>-747</v>
      </c>
      <c r="E82" s="11">
        <f>E59-E58</f>
        <v>-723</v>
      </c>
      <c r="F82" s="11">
        <f>F56-F55</f>
        <v>-306</v>
      </c>
    </row>
    <row r="83" spans="2:10" x14ac:dyDescent="0.3">
      <c r="I83" s="48" t="s">
        <v>107</v>
      </c>
      <c r="J83" s="48" t="s">
        <v>110</v>
      </c>
    </row>
    <row r="84" spans="2:10" x14ac:dyDescent="0.3">
      <c r="B84" s="12">
        <f t="shared" ref="B84:B102" si="2">B55</f>
        <v>41456</v>
      </c>
      <c r="F84" s="11">
        <f>F55-F54-(F54-F53)</f>
        <v>-439</v>
      </c>
      <c r="H84" s="13">
        <f>SUM(C84:G84)</f>
        <v>-439</v>
      </c>
      <c r="I84" s="11">
        <f>H84</f>
        <v>-439</v>
      </c>
      <c r="J84" s="11">
        <f>I84</f>
        <v>-439</v>
      </c>
    </row>
    <row r="85" spans="2:10" x14ac:dyDescent="0.3">
      <c r="B85" s="12">
        <f t="shared" si="2"/>
        <v>41487</v>
      </c>
      <c r="F85" s="11">
        <f>F56-F55-MIN(0,F44-F43)</f>
        <v>-306</v>
      </c>
      <c r="G85" s="11">
        <f>G56-G55</f>
        <v>-340</v>
      </c>
      <c r="H85" s="13">
        <f t="shared" ref="H85:H91" si="3">SUM(C85:G85)</f>
        <v>-646</v>
      </c>
      <c r="I85" s="11">
        <f>SUM(H$84:H85)</f>
        <v>-1085</v>
      </c>
      <c r="J85" s="11">
        <f t="shared" ref="J85:J92" si="4">AVERAGE(I84:I85)</f>
        <v>-762</v>
      </c>
    </row>
    <row r="86" spans="2:10" x14ac:dyDescent="0.3">
      <c r="B86" s="12">
        <f t="shared" si="2"/>
        <v>41518</v>
      </c>
      <c r="D86" s="11">
        <f>D57-D56-(D56-D55)</f>
        <v>-328</v>
      </c>
      <c r="F86" s="11"/>
      <c r="G86" s="11">
        <f>G57-G56-MIN(0,G45-G44)</f>
        <v>-1051</v>
      </c>
      <c r="H86" s="13">
        <f t="shared" si="3"/>
        <v>-1379</v>
      </c>
      <c r="I86" s="11">
        <f>SUM(H$84:H86)</f>
        <v>-2464</v>
      </c>
      <c r="J86" s="11">
        <f t="shared" si="4"/>
        <v>-1774.5</v>
      </c>
    </row>
    <row r="87" spans="2:10" x14ac:dyDescent="0.3">
      <c r="B87" s="12">
        <f t="shared" si="2"/>
        <v>41548</v>
      </c>
      <c r="C87" s="11">
        <f>C58-C57</f>
        <v>-495</v>
      </c>
      <c r="D87" s="11">
        <f>D58-D57</f>
        <v>-747</v>
      </c>
      <c r="E87" s="11">
        <f>E58-E57-(E57-E56)</f>
        <v>-525</v>
      </c>
      <c r="F87" s="11"/>
      <c r="G87" s="11"/>
      <c r="H87" s="13">
        <f t="shared" si="3"/>
        <v>-1767</v>
      </c>
      <c r="I87" s="11">
        <f>SUM(H$84:H87)</f>
        <v>-4231</v>
      </c>
      <c r="J87" s="11">
        <f t="shared" si="4"/>
        <v>-3347.5</v>
      </c>
    </row>
    <row r="88" spans="2:10" x14ac:dyDescent="0.3">
      <c r="B88" s="12">
        <f t="shared" si="2"/>
        <v>41579</v>
      </c>
      <c r="C88" s="11">
        <f>C59-C58-MIN(0,C47-C46)</f>
        <v>-702</v>
      </c>
      <c r="D88" s="11"/>
      <c r="E88" s="11">
        <f>E59-E58-MIN(0,E47-E46)</f>
        <v>-710</v>
      </c>
      <c r="H88" s="13">
        <f t="shared" si="3"/>
        <v>-1412</v>
      </c>
      <c r="I88" s="11">
        <f>SUM(H$84:H88)</f>
        <v>-5643</v>
      </c>
      <c r="J88" s="11">
        <f t="shared" si="4"/>
        <v>-4937</v>
      </c>
    </row>
    <row r="89" spans="2:10" x14ac:dyDescent="0.3">
      <c r="B89" s="12">
        <f t="shared" si="2"/>
        <v>41609</v>
      </c>
      <c r="C89" s="11"/>
      <c r="D89" s="11"/>
      <c r="E89" s="11"/>
      <c r="H89" s="13">
        <f t="shared" si="3"/>
        <v>0</v>
      </c>
      <c r="I89" s="11">
        <f>SUM(H$84:H89)</f>
        <v>-5643</v>
      </c>
      <c r="J89" s="11">
        <f t="shared" si="4"/>
        <v>-5643</v>
      </c>
    </row>
    <row r="90" spans="2:10" x14ac:dyDescent="0.3">
      <c r="B90" s="12">
        <f t="shared" si="2"/>
        <v>41640</v>
      </c>
      <c r="C90" s="11"/>
      <c r="E90" s="11"/>
      <c r="H90" s="13">
        <f t="shared" si="3"/>
        <v>0</v>
      </c>
      <c r="I90" s="11">
        <f>SUM(H$84:H90)</f>
        <v>-5643</v>
      </c>
      <c r="J90" s="11">
        <f t="shared" si="4"/>
        <v>-5643</v>
      </c>
    </row>
    <row r="91" spans="2:10" x14ac:dyDescent="0.3">
      <c r="B91" s="12">
        <f t="shared" si="2"/>
        <v>41671</v>
      </c>
      <c r="H91" s="13">
        <f t="shared" si="3"/>
        <v>0</v>
      </c>
      <c r="I91" s="11">
        <f>SUM(H$84:H91)</f>
        <v>-5643</v>
      </c>
      <c r="J91" s="11">
        <f t="shared" si="4"/>
        <v>-5643</v>
      </c>
    </row>
    <row r="92" spans="2:10" x14ac:dyDescent="0.3">
      <c r="B92" s="12">
        <f t="shared" si="2"/>
        <v>41699</v>
      </c>
      <c r="H92" s="13">
        <f t="shared" ref="H92" si="5">SUM(C92:G92)</f>
        <v>0</v>
      </c>
      <c r="I92" s="11">
        <f>SUM(H$84:H92)</f>
        <v>-5643</v>
      </c>
      <c r="J92" s="11">
        <f t="shared" si="4"/>
        <v>-5643</v>
      </c>
    </row>
    <row r="93" spans="2:10" x14ac:dyDescent="0.3">
      <c r="B93" s="12">
        <f t="shared" si="2"/>
        <v>41730</v>
      </c>
      <c r="H93" s="13">
        <f t="shared" ref="H93" si="6">SUM(C93:G93)</f>
        <v>0</v>
      </c>
      <c r="I93" s="11">
        <f>SUM(H$84:H93)</f>
        <v>-5643</v>
      </c>
      <c r="J93" s="11">
        <f t="shared" ref="J93" si="7">AVERAGE(I92:I93)</f>
        <v>-5643</v>
      </c>
    </row>
    <row r="94" spans="2:10" x14ac:dyDescent="0.3">
      <c r="B94" s="12">
        <f t="shared" si="2"/>
        <v>41760</v>
      </c>
      <c r="H94" s="13">
        <f t="shared" ref="H94" si="8">SUM(C94:G94)</f>
        <v>0</v>
      </c>
      <c r="I94" s="11">
        <f>SUM(H$84:H94)</f>
        <v>-5643</v>
      </c>
      <c r="J94" s="11">
        <f t="shared" ref="J94" si="9">AVERAGE(I93:I94)</f>
        <v>-5643</v>
      </c>
    </row>
    <row r="95" spans="2:10" x14ac:dyDescent="0.3">
      <c r="B95" s="12">
        <f t="shared" si="2"/>
        <v>41791</v>
      </c>
      <c r="H95" s="13">
        <f t="shared" ref="H95" si="10">SUM(C95:G95)</f>
        <v>0</v>
      </c>
      <c r="I95" s="11">
        <f>SUM(H$84:H95)</f>
        <v>-5643</v>
      </c>
      <c r="J95" s="11">
        <f t="shared" ref="J95" si="11">AVERAGE(I94:I95)</f>
        <v>-5643</v>
      </c>
    </row>
    <row r="96" spans="2:10" x14ac:dyDescent="0.3">
      <c r="B96" s="12">
        <f t="shared" si="2"/>
        <v>41821</v>
      </c>
      <c r="H96" s="13">
        <f t="shared" ref="H96" si="12">SUM(C96:G96)</f>
        <v>0</v>
      </c>
      <c r="I96" s="11">
        <f>SUM(H$84:H96)</f>
        <v>-5643</v>
      </c>
      <c r="J96" s="11">
        <f t="shared" ref="J96" si="13">AVERAGE(I95:I96)</f>
        <v>-5643</v>
      </c>
    </row>
    <row r="97" spans="2:10" x14ac:dyDescent="0.3">
      <c r="B97" s="12">
        <f t="shared" si="2"/>
        <v>41852</v>
      </c>
      <c r="H97" s="13">
        <f t="shared" ref="H97" si="14">SUM(C97:G97)</f>
        <v>0</v>
      </c>
      <c r="I97" s="11">
        <f>SUM(H$84:H97)</f>
        <v>-5643</v>
      </c>
      <c r="J97" s="11">
        <f t="shared" ref="J97" si="15">AVERAGE(I96:I97)</f>
        <v>-5643</v>
      </c>
    </row>
    <row r="98" spans="2:10" x14ac:dyDescent="0.3">
      <c r="B98" s="12">
        <f t="shared" si="2"/>
        <v>41883</v>
      </c>
      <c r="H98" s="13">
        <f t="shared" ref="H98" si="16">SUM(C98:G98)</f>
        <v>0</v>
      </c>
      <c r="I98" s="11">
        <f>SUM(H$84:H98)</f>
        <v>-5643</v>
      </c>
      <c r="J98" s="11">
        <f t="shared" ref="J98" si="17">AVERAGE(I97:I98)</f>
        <v>-5643</v>
      </c>
    </row>
    <row r="99" spans="2:10" x14ac:dyDescent="0.3">
      <c r="B99" s="12">
        <f t="shared" si="2"/>
        <v>41913</v>
      </c>
      <c r="H99" s="13">
        <f t="shared" ref="H99:H100" si="18">SUM(C99:G99)</f>
        <v>0</v>
      </c>
      <c r="I99" s="11">
        <f>SUM(H$84:H99)</f>
        <v>-5643</v>
      </c>
      <c r="J99" s="11">
        <f>AVERAGE(I98:I99)</f>
        <v>-5643</v>
      </c>
    </row>
    <row r="100" spans="2:10" x14ac:dyDescent="0.3">
      <c r="B100" s="12">
        <f t="shared" si="2"/>
        <v>41944</v>
      </c>
      <c r="H100" s="13">
        <f t="shared" si="18"/>
        <v>0</v>
      </c>
      <c r="I100" s="11">
        <f>SUM(H$84:H100)</f>
        <v>-5643</v>
      </c>
      <c r="J100" s="11">
        <f>AVERAGE(I99:I100)</f>
        <v>-5643</v>
      </c>
    </row>
    <row r="101" spans="2:10" x14ac:dyDescent="0.3">
      <c r="B101" s="12">
        <f t="shared" si="2"/>
        <v>41974</v>
      </c>
      <c r="H101" s="13">
        <f t="shared" ref="H101" si="19">SUM(C101:G101)</f>
        <v>0</v>
      </c>
      <c r="I101" s="11">
        <f>SUM(H$84:H101)</f>
        <v>-5643</v>
      </c>
      <c r="J101" s="11">
        <f>AVERAGE(I100:I101)</f>
        <v>-5643</v>
      </c>
    </row>
    <row r="102" spans="2:10" x14ac:dyDescent="0.3">
      <c r="B102" s="12">
        <f t="shared" si="2"/>
        <v>42005</v>
      </c>
      <c r="H102" s="13">
        <f t="shared" ref="H102" si="20">SUM(C102:G102)</f>
        <v>0</v>
      </c>
      <c r="I102" s="11">
        <f>SUM(H$84:H102)</f>
        <v>-5643</v>
      </c>
      <c r="J102" s="11">
        <f>AVERAGE(I101:I102)</f>
        <v>-5643</v>
      </c>
    </row>
  </sheetData>
  <mergeCells count="2">
    <mergeCell ref="B4:H4"/>
    <mergeCell ref="C35:H35"/>
  </mergeCells>
  <printOptions horizontalCentered="1"/>
  <pageMargins left="0.25" right="0.25" top="0.25" bottom="0.75" header="0.3" footer="0.3"/>
  <pageSetup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T45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4.4" x14ac:dyDescent="0.3"/>
  <cols>
    <col min="2" max="2" width="11.5546875" bestFit="1" customWidth="1"/>
    <col min="3" max="3" width="12" customWidth="1"/>
    <col min="4" max="4" width="9.44140625" bestFit="1" customWidth="1"/>
    <col min="5" max="5" width="10.109375" bestFit="1" customWidth="1"/>
    <col min="6" max="6" width="9" bestFit="1" customWidth="1"/>
    <col min="7" max="7" width="10.109375" bestFit="1" customWidth="1"/>
    <col min="9" max="9" width="9" customWidth="1"/>
    <col min="10" max="10" width="11.5546875" customWidth="1"/>
    <col min="11" max="11" width="8.109375" customWidth="1"/>
    <col min="12" max="12" width="23.5546875" customWidth="1"/>
    <col min="13" max="13" width="13.88671875" customWidth="1"/>
    <col min="15" max="15" width="12.109375" customWidth="1"/>
    <col min="17" max="17" width="12.33203125" customWidth="1"/>
    <col min="18" max="18" width="12.44140625" customWidth="1"/>
    <col min="19" max="19" width="13.109375" customWidth="1"/>
    <col min="20" max="20" width="11.44140625" customWidth="1"/>
  </cols>
  <sheetData>
    <row r="1" spans="1:20" x14ac:dyDescent="0.3">
      <c r="A1" s="25" t="s">
        <v>160</v>
      </c>
    </row>
    <row r="2" spans="1:20" x14ac:dyDescent="0.3">
      <c r="A2" s="25" t="s">
        <v>150</v>
      </c>
    </row>
    <row r="4" spans="1:20" x14ac:dyDescent="0.3">
      <c r="A4" t="s">
        <v>17</v>
      </c>
      <c r="E4" s="65" t="s">
        <v>22</v>
      </c>
      <c r="F4" s="65"/>
      <c r="G4" s="65"/>
      <c r="H4" s="64" t="s">
        <v>23</v>
      </c>
      <c r="I4" s="65"/>
      <c r="J4" s="65"/>
    </row>
    <row r="5" spans="1:20" ht="28.8" x14ac:dyDescent="0.3">
      <c r="B5" s="23" t="s">
        <v>15</v>
      </c>
      <c r="C5" s="23" t="s">
        <v>14</v>
      </c>
      <c r="D5" s="23" t="s">
        <v>16</v>
      </c>
      <c r="E5" s="23" t="s">
        <v>15</v>
      </c>
      <c r="F5" s="23" t="s">
        <v>14</v>
      </c>
      <c r="G5" s="23" t="s">
        <v>16</v>
      </c>
      <c r="H5" s="23" t="s">
        <v>15</v>
      </c>
      <c r="I5" s="23" t="s">
        <v>14</v>
      </c>
      <c r="J5" s="23" t="s">
        <v>16</v>
      </c>
      <c r="L5" s="35" t="s">
        <v>55</v>
      </c>
      <c r="M5" s="35" t="s">
        <v>56</v>
      </c>
      <c r="O5" s="35"/>
      <c r="P5" s="35" t="s">
        <v>57</v>
      </c>
      <c r="Q5" s="35" t="s">
        <v>58</v>
      </c>
      <c r="R5" s="35" t="s">
        <v>59</v>
      </c>
      <c r="S5" s="35"/>
      <c r="T5" s="35"/>
    </row>
    <row r="6" spans="1:20" x14ac:dyDescent="0.3">
      <c r="A6" s="12">
        <v>40909</v>
      </c>
      <c r="B6" s="13">
        <v>210283</v>
      </c>
      <c r="C6" s="13">
        <f>'Premise (RES)'!H37</f>
        <v>81437</v>
      </c>
      <c r="D6" s="11">
        <f>B6-C6</f>
        <v>128846</v>
      </c>
      <c r="Q6" s="11">
        <f>B6-P6</f>
        <v>210283</v>
      </c>
    </row>
    <row r="7" spans="1:20" x14ac:dyDescent="0.3">
      <c r="A7" s="12">
        <v>40940</v>
      </c>
      <c r="B7" s="13">
        <v>203633</v>
      </c>
      <c r="C7" s="13">
        <f>'Premise (RES)'!H38</f>
        <v>79474</v>
      </c>
      <c r="D7" s="11">
        <f t="shared" ref="D7:D26" si="0">B7-C7</f>
        <v>124159</v>
      </c>
      <c r="Q7" s="11">
        <f t="shared" ref="Q7:Q30" si="1">B7-P7</f>
        <v>203633</v>
      </c>
    </row>
    <row r="8" spans="1:20" x14ac:dyDescent="0.3">
      <c r="A8" s="12">
        <v>40969</v>
      </c>
      <c r="B8" s="13">
        <v>197415</v>
      </c>
      <c r="C8" s="13">
        <f>'Premise (RES)'!H39</f>
        <v>76682</v>
      </c>
      <c r="D8" s="11">
        <f t="shared" si="0"/>
        <v>120733</v>
      </c>
      <c r="Q8" s="11">
        <f t="shared" si="1"/>
        <v>197415</v>
      </c>
    </row>
    <row r="9" spans="1:20" x14ac:dyDescent="0.3">
      <c r="A9" s="12">
        <v>41000</v>
      </c>
      <c r="B9" s="13">
        <v>199346</v>
      </c>
      <c r="C9" s="13">
        <f>'Premise (RES)'!H40</f>
        <v>75935</v>
      </c>
      <c r="D9" s="11">
        <f t="shared" si="0"/>
        <v>123411</v>
      </c>
      <c r="Q9" s="11">
        <f t="shared" si="1"/>
        <v>199346</v>
      </c>
    </row>
    <row r="10" spans="1:20" x14ac:dyDescent="0.3">
      <c r="A10" s="12">
        <v>41030</v>
      </c>
      <c r="B10" s="13">
        <v>201979</v>
      </c>
      <c r="C10" s="13">
        <f>'Premise (RES)'!H41</f>
        <v>76300</v>
      </c>
      <c r="D10" s="11">
        <f t="shared" si="0"/>
        <v>125679</v>
      </c>
      <c r="Q10" s="11">
        <f t="shared" si="1"/>
        <v>201979</v>
      </c>
    </row>
    <row r="11" spans="1:20" x14ac:dyDescent="0.3">
      <c r="A11" s="12">
        <v>41061</v>
      </c>
      <c r="B11" s="13">
        <v>202968</v>
      </c>
      <c r="C11" s="13">
        <f>'Premise (RES)'!H42</f>
        <v>78068</v>
      </c>
      <c r="D11" s="11">
        <f t="shared" si="0"/>
        <v>124900</v>
      </c>
      <c r="Q11" s="11">
        <f>B11-P11</f>
        <v>202968</v>
      </c>
    </row>
    <row r="12" spans="1:20" x14ac:dyDescent="0.3">
      <c r="A12" s="12">
        <v>41091</v>
      </c>
      <c r="B12" s="13">
        <v>203238</v>
      </c>
      <c r="C12" s="13">
        <f>'Premise (RES)'!H43</f>
        <v>79332</v>
      </c>
      <c r="D12" s="11">
        <f t="shared" si="0"/>
        <v>123906</v>
      </c>
      <c r="Q12" s="11">
        <f t="shared" si="1"/>
        <v>203238</v>
      </c>
    </row>
    <row r="13" spans="1:20" x14ac:dyDescent="0.3">
      <c r="A13" s="12">
        <v>41122</v>
      </c>
      <c r="B13" s="13">
        <v>201216</v>
      </c>
      <c r="C13" s="13">
        <f>'Premise (RES)'!H44</f>
        <v>78321</v>
      </c>
      <c r="D13" s="11">
        <f t="shared" si="0"/>
        <v>122895</v>
      </c>
      <c r="Q13" s="11">
        <f t="shared" si="1"/>
        <v>201216</v>
      </c>
    </row>
    <row r="14" spans="1:20" x14ac:dyDescent="0.3">
      <c r="A14" s="12">
        <v>41153</v>
      </c>
      <c r="B14" s="13">
        <v>203414</v>
      </c>
      <c r="C14" s="13">
        <f>'Premise (RES)'!H45</f>
        <v>78229</v>
      </c>
      <c r="D14" s="11">
        <f t="shared" si="0"/>
        <v>125185</v>
      </c>
      <c r="Q14" s="11">
        <f t="shared" si="1"/>
        <v>203414</v>
      </c>
    </row>
    <row r="15" spans="1:20" x14ac:dyDescent="0.3">
      <c r="A15" s="12">
        <v>41183</v>
      </c>
      <c r="B15" s="13">
        <v>203171</v>
      </c>
      <c r="C15" s="13">
        <f>'Premise (RES)'!H46</f>
        <v>78108</v>
      </c>
      <c r="D15" s="11">
        <f t="shared" si="0"/>
        <v>125063</v>
      </c>
      <c r="Q15" s="11">
        <f t="shared" si="1"/>
        <v>203171</v>
      </c>
    </row>
    <row r="16" spans="1:20" x14ac:dyDescent="0.3">
      <c r="A16" s="12">
        <v>41214</v>
      </c>
      <c r="B16" s="13">
        <v>199846</v>
      </c>
      <c r="C16" s="13">
        <f>'Premise (RES)'!H47</f>
        <v>76552</v>
      </c>
      <c r="D16" s="11">
        <f t="shared" si="0"/>
        <v>123294</v>
      </c>
      <c r="Q16" s="11">
        <f t="shared" si="1"/>
        <v>199846</v>
      </c>
    </row>
    <row r="17" spans="1:20" x14ac:dyDescent="0.3">
      <c r="A17" s="12">
        <v>41244</v>
      </c>
      <c r="B17" s="13">
        <v>196848</v>
      </c>
      <c r="C17" s="13">
        <f>'Premise (RES)'!H48</f>
        <v>75633</v>
      </c>
      <c r="D17" s="11">
        <f t="shared" si="0"/>
        <v>121215</v>
      </c>
      <c r="Q17" s="11">
        <f t="shared" si="1"/>
        <v>196848</v>
      </c>
    </row>
    <row r="18" spans="1:20" x14ac:dyDescent="0.3">
      <c r="A18" s="12">
        <v>41275</v>
      </c>
      <c r="B18" s="11">
        <v>193645</v>
      </c>
      <c r="C18" s="13">
        <f>'Premise (RES)'!H49</f>
        <v>72813</v>
      </c>
      <c r="D18" s="11">
        <f t="shared" si="0"/>
        <v>120832</v>
      </c>
      <c r="E18" s="11">
        <f>B18-B6</f>
        <v>-16638</v>
      </c>
      <c r="F18" s="11">
        <f>C18-C6</f>
        <v>-8624</v>
      </c>
      <c r="G18" s="11">
        <f t="shared" ref="G18" si="2">D18-D6</f>
        <v>-8014</v>
      </c>
      <c r="H18" s="14">
        <f>B18/B6-1</f>
        <v>-7.9121945188151188E-2</v>
      </c>
      <c r="I18" s="14">
        <f t="shared" ref="I18:J26" si="3">C18/C6-1</f>
        <v>-0.10589781057750158</v>
      </c>
      <c r="J18" s="22">
        <f t="shared" si="3"/>
        <v>-6.2198283221830741E-2</v>
      </c>
      <c r="K18" s="28"/>
      <c r="L18" s="11">
        <f t="shared" ref="L18:L31" si="4">C18-C6</f>
        <v>-8624</v>
      </c>
      <c r="M18" s="11">
        <f t="shared" ref="M18:M31" si="5">D18-D6</f>
        <v>-8014</v>
      </c>
      <c r="Q18" s="11">
        <f t="shared" si="1"/>
        <v>193645</v>
      </c>
      <c r="R18" s="11">
        <f>Q18-Q6</f>
        <v>-16638</v>
      </c>
    </row>
    <row r="19" spans="1:20" x14ac:dyDescent="0.3">
      <c r="A19" s="12">
        <v>41306</v>
      </c>
      <c r="B19" s="11">
        <v>188775</v>
      </c>
      <c r="C19" s="13">
        <f>'Premise (RES)'!H50</f>
        <v>73438</v>
      </c>
      <c r="D19" s="11">
        <f t="shared" si="0"/>
        <v>115337</v>
      </c>
      <c r="E19" s="11">
        <f>B19-B7</f>
        <v>-14858</v>
      </c>
      <c r="F19" s="11">
        <f t="shared" ref="F19:F25" si="6">C19-C7</f>
        <v>-6036</v>
      </c>
      <c r="G19" s="11">
        <f t="shared" ref="G19:G26" si="7">D19-D7</f>
        <v>-8822</v>
      </c>
      <c r="H19" s="14">
        <f>B19/B7-1</f>
        <v>-7.2964598075950349E-2</v>
      </c>
      <c r="I19" s="14">
        <f t="shared" si="3"/>
        <v>-7.5949367088607556E-2</v>
      </c>
      <c r="J19" s="22">
        <f t="shared" si="3"/>
        <v>-7.1054051659565576E-2</v>
      </c>
      <c r="K19" s="28"/>
      <c r="L19" s="11">
        <f t="shared" si="4"/>
        <v>-6036</v>
      </c>
      <c r="M19" s="11">
        <f t="shared" si="5"/>
        <v>-8822</v>
      </c>
      <c r="O19" s="11"/>
      <c r="P19" s="11"/>
      <c r="Q19" s="11">
        <f t="shared" si="1"/>
        <v>188775</v>
      </c>
      <c r="R19" s="11">
        <f t="shared" ref="R19:R30" si="8">Q19-Q7</f>
        <v>-14858</v>
      </c>
      <c r="S19" s="11"/>
    </row>
    <row r="20" spans="1:20" x14ac:dyDescent="0.3">
      <c r="A20" s="12">
        <v>41334</v>
      </c>
      <c r="B20" s="11">
        <v>182365</v>
      </c>
      <c r="C20" s="13">
        <f>'Premise (RES)'!H51</f>
        <v>70429</v>
      </c>
      <c r="D20" s="11">
        <f t="shared" si="0"/>
        <v>111936</v>
      </c>
      <c r="E20" s="11">
        <f t="shared" ref="E20:E26" si="9">B20-B8</f>
        <v>-15050</v>
      </c>
      <c r="F20" s="11">
        <f t="shared" si="6"/>
        <v>-6253</v>
      </c>
      <c r="G20" s="11">
        <f t="shared" si="7"/>
        <v>-8797</v>
      </c>
      <c r="H20" s="14">
        <f t="shared" ref="H20:H26" si="10">B20/B8-1</f>
        <v>-7.6235341792670219E-2</v>
      </c>
      <c r="I20" s="14">
        <f t="shared" si="3"/>
        <v>-8.1544560653086795E-2</v>
      </c>
      <c r="J20" s="22">
        <f t="shared" si="3"/>
        <v>-7.2863260251960993E-2</v>
      </c>
      <c r="K20" s="28"/>
      <c r="L20" s="11">
        <f t="shared" si="4"/>
        <v>-6253</v>
      </c>
      <c r="M20" s="11">
        <f t="shared" si="5"/>
        <v>-8797</v>
      </c>
      <c r="O20" s="11"/>
      <c r="P20" s="11"/>
      <c r="Q20" s="11">
        <f t="shared" si="1"/>
        <v>182365</v>
      </c>
      <c r="R20" s="11">
        <f t="shared" si="8"/>
        <v>-15050</v>
      </c>
      <c r="S20" s="11"/>
      <c r="T20" s="11"/>
    </row>
    <row r="21" spans="1:20" x14ac:dyDescent="0.3">
      <c r="A21" s="12">
        <v>41365</v>
      </c>
      <c r="B21" s="11">
        <v>187301</v>
      </c>
      <c r="C21" s="13">
        <f>'Premise (RES)'!H52</f>
        <v>70094</v>
      </c>
      <c r="D21" s="11">
        <f t="shared" si="0"/>
        <v>117207</v>
      </c>
      <c r="E21" s="11">
        <f t="shared" si="9"/>
        <v>-12045</v>
      </c>
      <c r="F21" s="11">
        <f t="shared" si="6"/>
        <v>-5841</v>
      </c>
      <c r="G21" s="11">
        <f t="shared" si="7"/>
        <v>-6204</v>
      </c>
      <c r="H21" s="14">
        <f t="shared" si="10"/>
        <v>-6.0422581842625389E-2</v>
      </c>
      <c r="I21" s="14">
        <f t="shared" si="3"/>
        <v>-7.6921050898794974E-2</v>
      </c>
      <c r="J21" s="22">
        <f t="shared" si="3"/>
        <v>-5.0271045530787317E-2</v>
      </c>
      <c r="K21" s="28"/>
      <c r="L21" s="11">
        <f t="shared" si="4"/>
        <v>-5841</v>
      </c>
      <c r="M21" s="11">
        <f t="shared" si="5"/>
        <v>-6204</v>
      </c>
      <c r="O21" s="11"/>
      <c r="P21" s="11"/>
      <c r="Q21" s="11">
        <f t="shared" si="1"/>
        <v>187301</v>
      </c>
      <c r="R21" s="11">
        <f t="shared" si="8"/>
        <v>-12045</v>
      </c>
      <c r="S21" s="11"/>
      <c r="T21" s="11"/>
    </row>
    <row r="22" spans="1:20" x14ac:dyDescent="0.3">
      <c r="A22" s="12">
        <v>41395</v>
      </c>
      <c r="B22" s="11">
        <v>188337</v>
      </c>
      <c r="C22" s="13">
        <f>'Premise (RES)'!H53</f>
        <v>70592</v>
      </c>
      <c r="D22" s="11">
        <f t="shared" si="0"/>
        <v>117745</v>
      </c>
      <c r="E22" s="11">
        <f t="shared" si="9"/>
        <v>-13642</v>
      </c>
      <c r="F22" s="11">
        <f t="shared" si="6"/>
        <v>-5708</v>
      </c>
      <c r="G22" s="11">
        <f t="shared" si="7"/>
        <v>-7934</v>
      </c>
      <c r="H22" s="14">
        <f t="shared" si="10"/>
        <v>-6.7541675124641709E-2</v>
      </c>
      <c r="I22" s="14">
        <f t="shared" si="3"/>
        <v>-7.4809960681520349E-2</v>
      </c>
      <c r="J22" s="22">
        <f t="shared" ref="J22:J28" si="11">D22/D10-1</f>
        <v>-6.3129082822110272E-2</v>
      </c>
      <c r="K22" s="28"/>
      <c r="L22" s="11">
        <f t="shared" si="4"/>
        <v>-5708</v>
      </c>
      <c r="M22" s="11">
        <f t="shared" si="5"/>
        <v>-7934</v>
      </c>
      <c r="O22" s="11"/>
      <c r="P22" s="11"/>
      <c r="Q22" s="11">
        <f t="shared" si="1"/>
        <v>188337</v>
      </c>
      <c r="R22" s="11">
        <f t="shared" si="8"/>
        <v>-13642</v>
      </c>
      <c r="S22" s="11"/>
      <c r="T22" s="11"/>
    </row>
    <row r="23" spans="1:20" x14ac:dyDescent="0.3">
      <c r="A23" s="12">
        <v>41426</v>
      </c>
      <c r="B23" s="11">
        <v>181619</v>
      </c>
      <c r="C23" s="13">
        <f>'Premise (RES)'!H54</f>
        <v>71343</v>
      </c>
      <c r="D23" s="11">
        <f t="shared" si="0"/>
        <v>110276</v>
      </c>
      <c r="E23" s="11">
        <f t="shared" si="9"/>
        <v>-21349</v>
      </c>
      <c r="F23" s="11">
        <f t="shared" si="6"/>
        <v>-6725</v>
      </c>
      <c r="G23" s="11">
        <f>D23-D11</f>
        <v>-14624</v>
      </c>
      <c r="H23" s="14">
        <f t="shared" si="10"/>
        <v>-0.10518406842457928</v>
      </c>
      <c r="I23" s="14">
        <f t="shared" si="3"/>
        <v>-8.614284982323106E-2</v>
      </c>
      <c r="J23" s="22">
        <f>D23/D11-1</f>
        <v>-0.11708566853482782</v>
      </c>
      <c r="K23" s="28"/>
      <c r="L23" s="11">
        <f t="shared" si="4"/>
        <v>-6725</v>
      </c>
      <c r="M23" s="11">
        <f t="shared" si="5"/>
        <v>-14624</v>
      </c>
      <c r="O23" s="11"/>
      <c r="P23" s="11"/>
      <c r="Q23" s="11">
        <f t="shared" si="1"/>
        <v>181619</v>
      </c>
      <c r="R23" s="11">
        <f t="shared" si="8"/>
        <v>-21349</v>
      </c>
      <c r="S23" s="11"/>
      <c r="T23" s="11"/>
    </row>
    <row r="24" spans="1:20" x14ac:dyDescent="0.3">
      <c r="A24" s="12">
        <v>41456</v>
      </c>
      <c r="B24" s="11">
        <v>182671</v>
      </c>
      <c r="C24" s="13">
        <f>'Premise (RES)'!H55</f>
        <v>67994</v>
      </c>
      <c r="D24" s="11">
        <f t="shared" si="0"/>
        <v>114677</v>
      </c>
      <c r="E24" s="11">
        <f t="shared" si="9"/>
        <v>-20567</v>
      </c>
      <c r="F24" s="11">
        <f>C24-C12</f>
        <v>-11338</v>
      </c>
      <c r="G24" s="11">
        <f t="shared" si="7"/>
        <v>-9229</v>
      </c>
      <c r="H24" s="14">
        <f t="shared" si="10"/>
        <v>-0.10119662661510154</v>
      </c>
      <c r="I24" s="14">
        <f t="shared" si="3"/>
        <v>-0.14291836837593908</v>
      </c>
      <c r="J24" s="22">
        <f t="shared" si="11"/>
        <v>-7.4483882943521706E-2</v>
      </c>
      <c r="K24" s="28"/>
      <c r="L24" s="11">
        <f t="shared" si="4"/>
        <v>-11338</v>
      </c>
      <c r="M24" s="11">
        <f t="shared" si="5"/>
        <v>-9229</v>
      </c>
      <c r="O24" s="11"/>
      <c r="P24" s="11">
        <f>'Res Adjustment'!L23</f>
        <v>-4514</v>
      </c>
      <c r="Q24" s="11">
        <f>B24-P24</f>
        <v>187185</v>
      </c>
      <c r="R24" s="11">
        <f t="shared" si="8"/>
        <v>-16053</v>
      </c>
      <c r="S24" s="11"/>
      <c r="T24" s="11"/>
    </row>
    <row r="25" spans="1:20" x14ac:dyDescent="0.3">
      <c r="A25" s="12">
        <v>41487</v>
      </c>
      <c r="B25" s="11">
        <v>166628</v>
      </c>
      <c r="C25" s="13">
        <f>'Premise (RES)'!H56</f>
        <v>60327</v>
      </c>
      <c r="D25" s="11">
        <f t="shared" si="0"/>
        <v>106301</v>
      </c>
      <c r="E25" s="11">
        <f t="shared" si="9"/>
        <v>-34588</v>
      </c>
      <c r="F25" s="11">
        <f t="shared" si="6"/>
        <v>-17994</v>
      </c>
      <c r="G25" s="11">
        <f t="shared" si="7"/>
        <v>-16594</v>
      </c>
      <c r="H25" s="14">
        <f t="shared" si="10"/>
        <v>-0.17189487913486001</v>
      </c>
      <c r="I25" s="14">
        <f t="shared" si="3"/>
        <v>-0.22974681120006124</v>
      </c>
      <c r="J25" s="22">
        <f t="shared" si="11"/>
        <v>-0.13502583506245169</v>
      </c>
      <c r="K25" s="28"/>
      <c r="L25" s="11">
        <f t="shared" si="4"/>
        <v>-17994</v>
      </c>
      <c r="M25" s="11">
        <f t="shared" si="5"/>
        <v>-16594</v>
      </c>
      <c r="O25" s="11"/>
      <c r="P25" s="11">
        <f>'Res Adjustment'!L24</f>
        <v>-11680</v>
      </c>
      <c r="Q25" s="11">
        <f t="shared" si="1"/>
        <v>178308</v>
      </c>
      <c r="R25" s="11">
        <f t="shared" si="8"/>
        <v>-22908</v>
      </c>
      <c r="S25" s="11"/>
      <c r="T25" s="11"/>
    </row>
    <row r="26" spans="1:20" x14ac:dyDescent="0.3">
      <c r="A26" s="12">
        <v>41518</v>
      </c>
      <c r="B26" s="11">
        <v>158608</v>
      </c>
      <c r="C26" s="13">
        <f>'Premise (RES)'!H57</f>
        <v>45154</v>
      </c>
      <c r="D26" s="11">
        <f t="shared" si="0"/>
        <v>113454</v>
      </c>
      <c r="E26" s="11">
        <f t="shared" si="9"/>
        <v>-44806</v>
      </c>
      <c r="F26" s="11">
        <f t="shared" ref="F26:F31" si="12">C26-C14</f>
        <v>-33075</v>
      </c>
      <c r="G26" s="11">
        <f t="shared" si="7"/>
        <v>-11731</v>
      </c>
      <c r="H26" s="14">
        <f t="shared" si="10"/>
        <v>-0.22026999124937319</v>
      </c>
      <c r="I26" s="14">
        <f t="shared" si="3"/>
        <v>-0.42279717240409564</v>
      </c>
      <c r="J26" s="22">
        <f t="shared" si="11"/>
        <v>-9.3709310220873143E-2</v>
      </c>
      <c r="K26" s="28"/>
      <c r="L26" s="11">
        <f t="shared" si="4"/>
        <v>-33075</v>
      </c>
      <c r="M26" s="11">
        <f t="shared" si="5"/>
        <v>-11731</v>
      </c>
      <c r="O26" s="11"/>
      <c r="P26" s="11">
        <f>'Res Adjustment'!L25</f>
        <v>-25847</v>
      </c>
      <c r="Q26" s="11">
        <f t="shared" si="1"/>
        <v>184455</v>
      </c>
      <c r="R26" s="11">
        <f t="shared" si="8"/>
        <v>-18959</v>
      </c>
      <c r="S26" s="11"/>
      <c r="T26" s="11"/>
    </row>
    <row r="27" spans="1:20" x14ac:dyDescent="0.3">
      <c r="A27" s="12">
        <v>41548</v>
      </c>
      <c r="B27" s="11">
        <v>145991</v>
      </c>
      <c r="C27" s="13">
        <f>'Premise (RES)'!H58</f>
        <v>27964</v>
      </c>
      <c r="D27" s="11">
        <f t="shared" ref="D27:D32" si="13">B27-C27</f>
        <v>118027</v>
      </c>
      <c r="E27" s="11">
        <f t="shared" ref="E27:E32" si="14">B27-B15</f>
        <v>-57180</v>
      </c>
      <c r="F27" s="11">
        <f t="shared" si="12"/>
        <v>-50144</v>
      </c>
      <c r="G27" s="11">
        <f t="shared" ref="G27" si="15">D27-D15</f>
        <v>-7036</v>
      </c>
      <c r="H27" s="14">
        <f t="shared" ref="H27" si="16">B27/B15-1</f>
        <v>-0.28143780362354864</v>
      </c>
      <c r="I27" s="14">
        <f t="shared" ref="I27:I31" si="17">C27/C15-1</f>
        <v>-0.64198289547805598</v>
      </c>
      <c r="J27" s="22">
        <f t="shared" si="11"/>
        <v>-5.6259645138850067E-2</v>
      </c>
      <c r="K27" s="28"/>
      <c r="L27" s="11">
        <f t="shared" si="4"/>
        <v>-50144</v>
      </c>
      <c r="M27" s="11">
        <f t="shared" si="5"/>
        <v>-7036</v>
      </c>
      <c r="O27" s="11"/>
      <c r="P27" s="11">
        <f>'Res Adjustment'!L26</f>
        <v>-39870</v>
      </c>
      <c r="Q27" s="11">
        <f t="shared" si="1"/>
        <v>185861</v>
      </c>
      <c r="R27" s="11">
        <f t="shared" si="8"/>
        <v>-17310</v>
      </c>
      <c r="S27" s="11"/>
      <c r="T27" s="11"/>
    </row>
    <row r="28" spans="1:20" x14ac:dyDescent="0.3">
      <c r="A28" s="12">
        <v>41579</v>
      </c>
      <c r="B28" s="11">
        <v>142007</v>
      </c>
      <c r="C28" s="13">
        <f>'Premise (RES)'!H59</f>
        <v>18662</v>
      </c>
      <c r="D28" s="11">
        <f t="shared" si="13"/>
        <v>123345</v>
      </c>
      <c r="E28" s="11">
        <f t="shared" si="14"/>
        <v>-57839</v>
      </c>
      <c r="F28" s="11">
        <f t="shared" si="12"/>
        <v>-57890</v>
      </c>
      <c r="G28" s="11">
        <f t="shared" ref="G28:G32" si="18">D28-D16</f>
        <v>51</v>
      </c>
      <c r="H28" s="14">
        <f t="shared" ref="H28" si="19">B28/B16-1</f>
        <v>-0.28941785174584433</v>
      </c>
      <c r="I28" s="14">
        <f t="shared" si="17"/>
        <v>-0.75621799561082659</v>
      </c>
      <c r="J28" s="22">
        <f t="shared" si="11"/>
        <v>4.1364543286781519E-4</v>
      </c>
      <c r="L28" s="11">
        <f t="shared" si="4"/>
        <v>-57890</v>
      </c>
      <c r="M28" s="11">
        <f t="shared" si="5"/>
        <v>51</v>
      </c>
      <c r="O28" s="11"/>
      <c r="P28" s="11">
        <f>'Res Adjustment'!L27</f>
        <v>-40345</v>
      </c>
      <c r="Q28" s="11">
        <f t="shared" si="1"/>
        <v>182352</v>
      </c>
      <c r="R28" s="11">
        <f t="shared" si="8"/>
        <v>-17494</v>
      </c>
      <c r="S28" s="11"/>
      <c r="T28" s="11"/>
    </row>
    <row r="29" spans="1:20" x14ac:dyDescent="0.3">
      <c r="A29" s="12">
        <v>41609</v>
      </c>
      <c r="B29" s="11">
        <v>142001</v>
      </c>
      <c r="C29" s="13">
        <f>'Premise (RES)'!H60</f>
        <v>17102</v>
      </c>
      <c r="D29" s="11">
        <f t="shared" si="13"/>
        <v>124899</v>
      </c>
      <c r="E29" s="11">
        <f t="shared" si="14"/>
        <v>-54847</v>
      </c>
      <c r="F29" s="11">
        <f t="shared" si="12"/>
        <v>-58531</v>
      </c>
      <c r="G29" s="11">
        <f t="shared" si="18"/>
        <v>3684</v>
      </c>
      <c r="H29" s="14">
        <f t="shared" ref="H29" si="20">B29/B17-1</f>
        <v>-0.2786261480939608</v>
      </c>
      <c r="I29" s="14">
        <f t="shared" si="17"/>
        <v>-0.77388177118453583</v>
      </c>
      <c r="J29" s="22">
        <f t="shared" ref="J29:J32" si="21">D29/D17-1</f>
        <v>3.0392278183393184E-2</v>
      </c>
      <c r="L29" s="11">
        <f t="shared" si="4"/>
        <v>-58531</v>
      </c>
      <c r="M29" s="11">
        <f t="shared" si="5"/>
        <v>3684</v>
      </c>
      <c r="O29" s="11"/>
      <c r="P29" s="11">
        <f>'Res Adjustment'!L28</f>
        <v>-38840.666666666664</v>
      </c>
      <c r="Q29" s="11">
        <f t="shared" si="1"/>
        <v>180841.66666666666</v>
      </c>
      <c r="R29" s="11">
        <f t="shared" si="8"/>
        <v>-16006.333333333343</v>
      </c>
      <c r="S29" s="11"/>
      <c r="T29" s="11"/>
    </row>
    <row r="30" spans="1:20" x14ac:dyDescent="0.3">
      <c r="A30" s="12">
        <v>41640</v>
      </c>
      <c r="B30" s="11">
        <v>136762</v>
      </c>
      <c r="C30" s="13">
        <f>'Premise (RES)'!H61</f>
        <v>15969</v>
      </c>
      <c r="D30" s="11">
        <f t="shared" si="13"/>
        <v>120793</v>
      </c>
      <c r="E30" s="11">
        <f t="shared" si="14"/>
        <v>-56883</v>
      </c>
      <c r="F30" s="11">
        <f t="shared" si="12"/>
        <v>-56844</v>
      </c>
      <c r="G30" s="11">
        <f t="shared" si="18"/>
        <v>-39</v>
      </c>
      <c r="H30" s="14">
        <f t="shared" ref="H30" si="22">B30/B18-1</f>
        <v>-0.29374887035554753</v>
      </c>
      <c r="I30" s="14">
        <f t="shared" si="17"/>
        <v>-0.78068476782992047</v>
      </c>
      <c r="J30" s="22">
        <f t="shared" si="21"/>
        <v>-3.2276218220339548E-4</v>
      </c>
      <c r="L30" s="11">
        <f t="shared" si="4"/>
        <v>-56844</v>
      </c>
      <c r="M30" s="11">
        <f t="shared" si="5"/>
        <v>-39</v>
      </c>
      <c r="O30" s="11"/>
      <c r="P30" s="11">
        <f>'Res Adjustment'!L29</f>
        <v>-38840.666666666664</v>
      </c>
      <c r="Q30" s="11">
        <f t="shared" si="1"/>
        <v>175602.66666666666</v>
      </c>
      <c r="R30" s="11">
        <f t="shared" si="8"/>
        <v>-18042.333333333343</v>
      </c>
      <c r="S30" s="11"/>
      <c r="T30" s="11"/>
    </row>
    <row r="31" spans="1:20" x14ac:dyDescent="0.3">
      <c r="A31" s="12">
        <v>41671</v>
      </c>
      <c r="B31" s="11">
        <v>131412</v>
      </c>
      <c r="C31" s="13">
        <f>'Premise (RES)'!H62</f>
        <v>15054</v>
      </c>
      <c r="D31" s="11">
        <f t="shared" si="13"/>
        <v>116358</v>
      </c>
      <c r="E31" s="11">
        <f t="shared" si="14"/>
        <v>-57363</v>
      </c>
      <c r="F31" s="11">
        <f t="shared" si="12"/>
        <v>-58384</v>
      </c>
      <c r="G31" s="11">
        <f t="shared" si="18"/>
        <v>1021</v>
      </c>
      <c r="H31" s="14">
        <f t="shared" ref="H31" si="23">B31/B19-1</f>
        <v>-0.30386968613428689</v>
      </c>
      <c r="I31" s="14">
        <f t="shared" si="17"/>
        <v>-0.79501075737356686</v>
      </c>
      <c r="J31" s="22">
        <f t="shared" si="21"/>
        <v>8.8523197239394058E-3</v>
      </c>
      <c r="L31" s="11">
        <f t="shared" si="4"/>
        <v>-58384</v>
      </c>
      <c r="M31" s="11">
        <f t="shared" si="5"/>
        <v>1021</v>
      </c>
      <c r="O31" s="11"/>
      <c r="P31" s="11">
        <f>'Res Adjustment'!L30</f>
        <v>-38840.666666666664</v>
      </c>
      <c r="Q31" s="11">
        <f t="shared" ref="Q31:Q36" si="24">B31-P31</f>
        <v>170252.66666666666</v>
      </c>
      <c r="R31" s="11">
        <f t="shared" ref="R31:R36" si="25">Q31-Q19</f>
        <v>-18522.333333333343</v>
      </c>
      <c r="S31" s="11"/>
      <c r="T31" s="11"/>
    </row>
    <row r="32" spans="1:20" x14ac:dyDescent="0.3">
      <c r="A32" s="12">
        <v>41699</v>
      </c>
      <c r="B32" s="11">
        <v>129863</v>
      </c>
      <c r="C32" s="13">
        <f>'Premise (RES)'!H63</f>
        <v>15337</v>
      </c>
      <c r="D32" s="11">
        <f t="shared" si="13"/>
        <v>114526</v>
      </c>
      <c r="E32" s="11">
        <f t="shared" si="14"/>
        <v>-52502</v>
      </c>
      <c r="F32" s="11">
        <f t="shared" ref="F32" si="26">C32-C20</f>
        <v>-55092</v>
      </c>
      <c r="G32" s="11">
        <f t="shared" si="18"/>
        <v>2590</v>
      </c>
      <c r="H32" s="14">
        <f t="shared" ref="H32" si="27">B32/B20-1</f>
        <v>-0.28789515532037402</v>
      </c>
      <c r="I32" s="14">
        <f t="shared" ref="I32:I37" si="28">C32/C20-1</f>
        <v>-0.7822345908645586</v>
      </c>
      <c r="J32" s="22">
        <f t="shared" si="21"/>
        <v>2.3138221841052076E-2</v>
      </c>
      <c r="L32" s="11">
        <f t="shared" ref="L32:M35" si="29">C32-C20</f>
        <v>-55092</v>
      </c>
      <c r="M32" s="11">
        <f t="shared" si="29"/>
        <v>2590</v>
      </c>
      <c r="O32" s="11"/>
      <c r="P32" s="11">
        <f>'Res Adjustment'!L31</f>
        <v>-38840.666666666664</v>
      </c>
      <c r="Q32" s="11">
        <f t="shared" si="24"/>
        <v>168703.66666666666</v>
      </c>
      <c r="R32" s="11">
        <f t="shared" si="25"/>
        <v>-13661.333333333343</v>
      </c>
      <c r="S32" s="11"/>
      <c r="T32" s="11"/>
    </row>
    <row r="33" spans="1:18" x14ac:dyDescent="0.3">
      <c r="A33" s="12">
        <v>41730</v>
      </c>
      <c r="B33" s="11">
        <v>130663</v>
      </c>
      <c r="C33" s="13">
        <f>'Premise (RES)'!H64</f>
        <v>15161</v>
      </c>
      <c r="D33" s="11">
        <f t="shared" ref="D33" si="30">B33-C33</f>
        <v>115502</v>
      </c>
      <c r="E33" s="11">
        <f t="shared" ref="E33:E38" si="31">B33-B21</f>
        <v>-56638</v>
      </c>
      <c r="F33" s="11">
        <f t="shared" ref="F33" si="32">C33-C21</f>
        <v>-54933</v>
      </c>
      <c r="G33" s="11">
        <f t="shared" ref="G33:G38" si="33">D33-D21</f>
        <v>-1705</v>
      </c>
      <c r="H33" s="14">
        <f t="shared" ref="H33:H38" si="34">B33/B21-1</f>
        <v>-0.30239027020677944</v>
      </c>
      <c r="I33" s="14">
        <f t="shared" si="28"/>
        <v>-0.78370473935001572</v>
      </c>
      <c r="J33" s="22">
        <f t="shared" ref="J33:J38" si="35">D33/D21-1</f>
        <v>-1.454691272705555E-2</v>
      </c>
      <c r="L33" s="11">
        <f t="shared" si="29"/>
        <v>-54933</v>
      </c>
      <c r="M33" s="11">
        <f t="shared" si="29"/>
        <v>-1705</v>
      </c>
      <c r="P33" s="11">
        <f>'Res Adjustment'!L32</f>
        <v>-38840.666666666664</v>
      </c>
      <c r="Q33" s="11">
        <f t="shared" si="24"/>
        <v>169503.66666666666</v>
      </c>
      <c r="R33" s="11">
        <f t="shared" si="25"/>
        <v>-17797.333333333343</v>
      </c>
    </row>
    <row r="34" spans="1:18" x14ac:dyDescent="0.3">
      <c r="A34" s="12">
        <v>41760</v>
      </c>
      <c r="B34" s="11">
        <v>126932</v>
      </c>
      <c r="C34" s="13">
        <f>'Premise (RES)'!H65</f>
        <v>15919</v>
      </c>
      <c r="D34" s="11">
        <f t="shared" ref="D34:D39" si="36">B34-C34</f>
        <v>111013</v>
      </c>
      <c r="E34" s="11">
        <f t="shared" si="31"/>
        <v>-61405</v>
      </c>
      <c r="F34" s="11">
        <f t="shared" ref="F34:F39" si="37">C34-C22</f>
        <v>-54673</v>
      </c>
      <c r="G34" s="11">
        <f t="shared" si="33"/>
        <v>-6732</v>
      </c>
      <c r="H34" s="14">
        <f t="shared" si="34"/>
        <v>-0.32603790014707679</v>
      </c>
      <c r="I34" s="14">
        <f t="shared" si="28"/>
        <v>-0.77449286038077969</v>
      </c>
      <c r="J34" s="22">
        <f t="shared" si="35"/>
        <v>-5.7174402310076866E-2</v>
      </c>
      <c r="L34" s="11">
        <f t="shared" si="29"/>
        <v>-54673</v>
      </c>
      <c r="M34" s="11">
        <f t="shared" si="29"/>
        <v>-6732</v>
      </c>
      <c r="P34" s="11">
        <f>'Res Adjustment'!L33</f>
        <v>-38840.666666666664</v>
      </c>
      <c r="Q34" s="11">
        <f t="shared" si="24"/>
        <v>165772.66666666666</v>
      </c>
      <c r="R34" s="11">
        <f t="shared" si="25"/>
        <v>-22564.333333333343</v>
      </c>
    </row>
    <row r="35" spans="1:18" x14ac:dyDescent="0.3">
      <c r="A35" s="12">
        <v>41791</v>
      </c>
      <c r="B35" s="11">
        <v>130765</v>
      </c>
      <c r="C35" s="13">
        <f>'Premise (RES)'!H66</f>
        <v>16288</v>
      </c>
      <c r="D35" s="11">
        <f t="shared" si="36"/>
        <v>114477</v>
      </c>
      <c r="E35" s="11">
        <f t="shared" si="31"/>
        <v>-50854</v>
      </c>
      <c r="F35" s="11">
        <f t="shared" si="37"/>
        <v>-55055</v>
      </c>
      <c r="G35" s="11">
        <f t="shared" si="33"/>
        <v>4201</v>
      </c>
      <c r="H35" s="14">
        <f t="shared" si="34"/>
        <v>-0.2800037441016634</v>
      </c>
      <c r="I35" s="14">
        <f t="shared" si="28"/>
        <v>-0.7716944899990188</v>
      </c>
      <c r="J35" s="22">
        <f t="shared" si="35"/>
        <v>3.8095324458631064E-2</v>
      </c>
      <c r="L35" s="11">
        <f t="shared" si="29"/>
        <v>-55055</v>
      </c>
      <c r="M35" s="11">
        <f t="shared" si="29"/>
        <v>4201</v>
      </c>
      <c r="P35" s="11">
        <f>'Res Adjustment'!L34</f>
        <v>-38840.666666666664</v>
      </c>
      <c r="Q35" s="11">
        <f t="shared" si="24"/>
        <v>169605.66666666666</v>
      </c>
      <c r="R35" s="11">
        <f t="shared" si="25"/>
        <v>-12013.333333333343</v>
      </c>
    </row>
    <row r="36" spans="1:18" x14ac:dyDescent="0.3">
      <c r="A36" s="12">
        <v>41821</v>
      </c>
      <c r="B36" s="11">
        <v>129167</v>
      </c>
      <c r="C36" s="13">
        <f>'Premise (RES)'!H67</f>
        <v>16110</v>
      </c>
      <c r="D36" s="11">
        <f t="shared" si="36"/>
        <v>113057</v>
      </c>
      <c r="E36" s="11">
        <f t="shared" si="31"/>
        <v>-53504</v>
      </c>
      <c r="F36" s="11">
        <f t="shared" si="37"/>
        <v>-51884</v>
      </c>
      <c r="G36" s="11">
        <f t="shared" si="33"/>
        <v>-1620</v>
      </c>
      <c r="H36" s="14">
        <f t="shared" si="34"/>
        <v>-0.29289816117500866</v>
      </c>
      <c r="I36" s="14">
        <f t="shared" si="28"/>
        <v>-0.76306732947024736</v>
      </c>
      <c r="J36" s="22">
        <f t="shared" si="35"/>
        <v>-1.4126633937058042E-2</v>
      </c>
      <c r="L36" s="11">
        <f t="shared" ref="L36" si="38">C36-C24</f>
        <v>-51884</v>
      </c>
      <c r="M36" s="11">
        <f t="shared" ref="M36" si="39">D36-D24</f>
        <v>-1620</v>
      </c>
      <c r="P36" s="11">
        <f>'Res Adjustment'!L35</f>
        <v>-34326.666666666664</v>
      </c>
      <c r="Q36" s="11">
        <f t="shared" si="24"/>
        <v>163493.66666666666</v>
      </c>
      <c r="R36" s="11">
        <f t="shared" si="25"/>
        <v>-23691.333333333343</v>
      </c>
    </row>
    <row r="37" spans="1:18" x14ac:dyDescent="0.3">
      <c r="A37" s="12">
        <v>41852</v>
      </c>
      <c r="B37" s="11">
        <v>123694</v>
      </c>
      <c r="C37" s="13">
        <f>'Premise (RES)'!H68</f>
        <v>16138</v>
      </c>
      <c r="D37" s="11">
        <f t="shared" si="36"/>
        <v>107556</v>
      </c>
      <c r="E37" s="11">
        <f t="shared" si="31"/>
        <v>-42934</v>
      </c>
      <c r="F37" s="11">
        <f t="shared" si="37"/>
        <v>-44189</v>
      </c>
      <c r="G37" s="11">
        <f t="shared" si="33"/>
        <v>1255</v>
      </c>
      <c r="H37" s="14">
        <f t="shared" si="34"/>
        <v>-0.2576637779964952</v>
      </c>
      <c r="I37" s="14">
        <f t="shared" si="28"/>
        <v>-0.73249125598819764</v>
      </c>
      <c r="J37" s="22">
        <f t="shared" si="35"/>
        <v>1.1806097778948477E-2</v>
      </c>
      <c r="L37" s="11">
        <f t="shared" ref="L37" si="40">C37-C25</f>
        <v>-44189</v>
      </c>
      <c r="M37" s="11">
        <f t="shared" ref="M37" si="41">D37-D25</f>
        <v>1255</v>
      </c>
      <c r="P37" s="11">
        <f>'Res Adjustment'!L36</f>
        <v>-27160.666666666664</v>
      </c>
      <c r="Q37" s="11">
        <f t="shared" ref="Q37:Q42" si="42">B37-P37</f>
        <v>150854.66666666666</v>
      </c>
      <c r="R37" s="11">
        <f t="shared" ref="R37:R42" si="43">Q37-Q25</f>
        <v>-27453.333333333343</v>
      </c>
    </row>
    <row r="38" spans="1:18" x14ac:dyDescent="0.3">
      <c r="A38" s="12">
        <v>41883</v>
      </c>
      <c r="B38" s="11">
        <v>126037</v>
      </c>
      <c r="C38" s="13">
        <f>'Premise (RES)'!H69</f>
        <v>16040</v>
      </c>
      <c r="D38" s="11">
        <f t="shared" si="36"/>
        <v>109997</v>
      </c>
      <c r="E38" s="11">
        <f t="shared" si="31"/>
        <v>-32571</v>
      </c>
      <c r="F38" s="11">
        <f t="shared" si="37"/>
        <v>-29114</v>
      </c>
      <c r="G38" s="11">
        <f t="shared" si="33"/>
        <v>-3457</v>
      </c>
      <c r="H38" s="14">
        <f t="shared" si="34"/>
        <v>-0.20535534147079593</v>
      </c>
      <c r="I38" s="14">
        <f t="shared" ref="I38" si="44">C38/C26-1</f>
        <v>-0.64477122735527304</v>
      </c>
      <c r="J38" s="22">
        <f t="shared" si="35"/>
        <v>-3.047049905688648E-2</v>
      </c>
      <c r="L38" s="11">
        <f t="shared" ref="L38" si="45">C38-C26</f>
        <v>-29114</v>
      </c>
      <c r="M38" s="11">
        <f t="shared" ref="M38" si="46">D38-D26</f>
        <v>-3457</v>
      </c>
      <c r="P38" s="11">
        <f>'Res Adjustment'!L37</f>
        <v>-12993.666666666664</v>
      </c>
      <c r="Q38" s="11">
        <f t="shared" si="42"/>
        <v>139030.66666666666</v>
      </c>
      <c r="R38" s="11">
        <f t="shared" si="43"/>
        <v>-45424.333333333343</v>
      </c>
    </row>
    <row r="39" spans="1:18" x14ac:dyDescent="0.3">
      <c r="A39" s="12">
        <v>41913</v>
      </c>
      <c r="B39" s="11">
        <v>118436</v>
      </c>
      <c r="C39" s="13">
        <f>'Premise (RES)'!H70</f>
        <v>15228</v>
      </c>
      <c r="D39" s="11">
        <f t="shared" si="36"/>
        <v>103208</v>
      </c>
      <c r="E39" s="11">
        <f t="shared" ref="E39" si="47">B39-B27</f>
        <v>-27555</v>
      </c>
      <c r="F39" s="11">
        <f t="shared" si="37"/>
        <v>-12736</v>
      </c>
      <c r="G39" s="11">
        <f t="shared" ref="G39" si="48">D39-D27</f>
        <v>-14819</v>
      </c>
      <c r="H39" s="14">
        <f t="shared" ref="H39" si="49">B39/B27-1</f>
        <v>-0.18874451164797834</v>
      </c>
      <c r="I39" s="14">
        <f t="shared" ref="I39" si="50">C39/C27-1</f>
        <v>-0.45544271205836073</v>
      </c>
      <c r="J39" s="22">
        <f t="shared" ref="J39" si="51">D39/D27-1</f>
        <v>-0.12555601684360362</v>
      </c>
      <c r="L39" s="11">
        <f t="shared" ref="L39" si="52">C39-C27</f>
        <v>-12736</v>
      </c>
      <c r="M39" s="11">
        <f t="shared" ref="M39" si="53">D39-D27</f>
        <v>-14819</v>
      </c>
      <c r="P39" s="11">
        <f>'Res Adjustment'!L38</f>
        <v>1029.3333333333358</v>
      </c>
      <c r="Q39" s="11">
        <f t="shared" si="42"/>
        <v>117406.66666666666</v>
      </c>
      <c r="R39" s="11">
        <f t="shared" si="43"/>
        <v>-68454.333333333343</v>
      </c>
    </row>
    <row r="40" spans="1:18" x14ac:dyDescent="0.3">
      <c r="A40" s="12">
        <v>41944</v>
      </c>
      <c r="B40" s="11">
        <v>114961</v>
      </c>
      <c r="C40" s="13">
        <f>'Premise (RES)'!H71</f>
        <v>14950</v>
      </c>
      <c r="D40" s="11">
        <f t="shared" ref="D40" si="54">B40-C40</f>
        <v>100011</v>
      </c>
      <c r="E40" s="11">
        <f t="shared" ref="E40" si="55">B40-B28</f>
        <v>-27046</v>
      </c>
      <c r="F40" s="11">
        <f t="shared" ref="F40" si="56">C40-C28</f>
        <v>-3712</v>
      </c>
      <c r="G40" s="11">
        <f t="shared" ref="G40" si="57">D40-D28</f>
        <v>-23334</v>
      </c>
      <c r="H40" s="14">
        <f t="shared" ref="H40" si="58">B40/B28-1</f>
        <v>-0.19045540008591122</v>
      </c>
      <c r="I40" s="14">
        <f t="shared" ref="I40" si="59">C40/C28-1</f>
        <v>-0.19890686957453652</v>
      </c>
      <c r="J40" s="22">
        <f t="shared" ref="J40" si="60">D40/D28-1</f>
        <v>-0.18917669950139848</v>
      </c>
      <c r="L40" s="11">
        <f t="shared" ref="L40" si="61">C40-C28</f>
        <v>-3712</v>
      </c>
      <c r="M40" s="11">
        <f t="shared" ref="M40" si="62">D40-D28</f>
        <v>-23334</v>
      </c>
      <c r="P40" s="11">
        <f>'Res Adjustment'!L39</f>
        <v>1504.3333333333358</v>
      </c>
      <c r="Q40" s="11">
        <f t="shared" si="42"/>
        <v>113456.66666666666</v>
      </c>
      <c r="R40" s="11">
        <f t="shared" si="43"/>
        <v>-68895.333333333343</v>
      </c>
    </row>
    <row r="41" spans="1:18" x14ac:dyDescent="0.3">
      <c r="A41" s="12">
        <v>41974</v>
      </c>
      <c r="B41" s="11">
        <v>113588</v>
      </c>
      <c r="C41" s="13">
        <f>'Premise (RES)'!H72</f>
        <v>13798</v>
      </c>
      <c r="D41" s="11">
        <f t="shared" ref="D41" si="63">B41-C41</f>
        <v>99790</v>
      </c>
      <c r="E41" s="11">
        <f t="shared" ref="E41" si="64">B41-B29</f>
        <v>-28413</v>
      </c>
      <c r="F41" s="11">
        <f t="shared" ref="F41" si="65">C41-C29</f>
        <v>-3304</v>
      </c>
      <c r="G41" s="11">
        <f t="shared" ref="G41" si="66">D41-D29</f>
        <v>-25109</v>
      </c>
      <c r="H41" s="14">
        <f t="shared" ref="H41" si="67">B41/B29-1</f>
        <v>-0.20009014021028015</v>
      </c>
      <c r="I41" s="14">
        <f t="shared" ref="I41" si="68">C41/C29-1</f>
        <v>-0.19319377850543795</v>
      </c>
      <c r="J41" s="22">
        <f t="shared" ref="J41" si="69">D41/D29-1</f>
        <v>-0.20103443582414593</v>
      </c>
      <c r="L41" s="11">
        <f t="shared" ref="L41" si="70">C41-C29</f>
        <v>-3304</v>
      </c>
      <c r="M41" s="11">
        <f t="shared" ref="M41" si="71">D41-D29</f>
        <v>-25109</v>
      </c>
      <c r="P41" s="11">
        <f>'Res Adjustment'!L40</f>
        <v>0</v>
      </c>
      <c r="Q41" s="11">
        <f t="shared" si="42"/>
        <v>113588</v>
      </c>
      <c r="R41" s="11">
        <f t="shared" si="43"/>
        <v>-67253.666666666657</v>
      </c>
    </row>
    <row r="42" spans="1:18" x14ac:dyDescent="0.3">
      <c r="A42" s="12">
        <v>42005</v>
      </c>
      <c r="B42" s="11">
        <v>107405</v>
      </c>
      <c r="C42" s="13">
        <f>'Premise (RES)'!H73</f>
        <v>11386</v>
      </c>
      <c r="D42" s="11">
        <f t="shared" ref="D42" si="72">B42-C42</f>
        <v>96019</v>
      </c>
      <c r="E42" s="11">
        <f t="shared" ref="E42" si="73">B42-B30</f>
        <v>-29357</v>
      </c>
      <c r="F42" s="11">
        <f t="shared" ref="F42" si="74">C42-C30</f>
        <v>-4583</v>
      </c>
      <c r="G42" s="11">
        <f t="shared" ref="G42" si="75">D42-D30</f>
        <v>-24774</v>
      </c>
      <c r="H42" s="14">
        <f t="shared" ref="H42" si="76">B42/B30-1</f>
        <v>-0.21465758032201931</v>
      </c>
      <c r="I42" s="14">
        <f t="shared" ref="I42" si="77">C42/C30-1</f>
        <v>-0.28699355000313109</v>
      </c>
      <c r="J42" s="22">
        <f t="shared" ref="J42" si="78">D42/D30-1</f>
        <v>-0.20509466608164384</v>
      </c>
      <c r="L42" s="11">
        <f t="shared" ref="L42" si="79">C42-C30</f>
        <v>-4583</v>
      </c>
      <c r="M42" s="11">
        <f t="shared" ref="M42" si="80">D42-D30</f>
        <v>-24774</v>
      </c>
      <c r="P42" s="11">
        <f>'Res Adjustment'!L41</f>
        <v>0</v>
      </c>
      <c r="Q42" s="11">
        <f t="shared" si="42"/>
        <v>107405</v>
      </c>
      <c r="R42" s="11">
        <f t="shared" si="43"/>
        <v>-68197.666666666657</v>
      </c>
    </row>
    <row r="43" spans="1:18" x14ac:dyDescent="0.3">
      <c r="C43" s="13"/>
    </row>
    <row r="44" spans="1:18" x14ac:dyDescent="0.3">
      <c r="A44" s="12" t="s">
        <v>38</v>
      </c>
      <c r="B44" s="31" t="s">
        <v>40</v>
      </c>
    </row>
    <row r="45" spans="1:18" x14ac:dyDescent="0.3">
      <c r="A45" s="12"/>
      <c r="B45" s="30" t="s">
        <v>42</v>
      </c>
    </row>
  </sheetData>
  <mergeCells count="2">
    <mergeCell ref="E4:G4"/>
    <mergeCell ref="H4:J4"/>
  </mergeCells>
  <pageMargins left="0.45" right="0.45" top="0.75" bottom="0.75" header="0.3" footer="0.3"/>
  <pageSetup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6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4.4" x14ac:dyDescent="0.3"/>
  <cols>
    <col min="2" max="2" width="11.5546875" bestFit="1" customWidth="1"/>
    <col min="3" max="3" width="10.33203125" customWidth="1"/>
    <col min="8" max="8" width="10.5546875" bestFit="1" customWidth="1"/>
    <col min="11" max="11" width="6.5546875" customWidth="1"/>
    <col min="12" max="12" width="23.5546875" customWidth="1"/>
    <col min="13" max="13" width="13.88671875" customWidth="1"/>
    <col min="15" max="15" width="12.109375" customWidth="1"/>
    <col min="17" max="17" width="12.33203125" customWidth="1"/>
    <col min="18" max="18" width="12.44140625" customWidth="1"/>
  </cols>
  <sheetData>
    <row r="1" spans="1:19" x14ac:dyDescent="0.3">
      <c r="A1" s="25" t="s">
        <v>161</v>
      </c>
    </row>
    <row r="2" spans="1:19" x14ac:dyDescent="0.3">
      <c r="A2" s="25" t="s">
        <v>150</v>
      </c>
    </row>
    <row r="4" spans="1:19" x14ac:dyDescent="0.3">
      <c r="A4" t="s">
        <v>19</v>
      </c>
      <c r="E4" s="65" t="s">
        <v>22</v>
      </c>
      <c r="F4" s="65"/>
      <c r="G4" s="65"/>
      <c r="H4" s="64" t="s">
        <v>23</v>
      </c>
      <c r="I4" s="65"/>
      <c r="J4" s="65"/>
    </row>
    <row r="5" spans="1:19" ht="28.8" x14ac:dyDescent="0.3">
      <c r="B5" s="23" t="s">
        <v>15</v>
      </c>
      <c r="C5" s="23" t="s">
        <v>14</v>
      </c>
      <c r="D5" s="23" t="s">
        <v>16</v>
      </c>
      <c r="E5" s="23" t="s">
        <v>15</v>
      </c>
      <c r="F5" s="23" t="s">
        <v>14</v>
      </c>
      <c r="G5" s="23" t="s">
        <v>16</v>
      </c>
      <c r="H5" s="23" t="s">
        <v>15</v>
      </c>
      <c r="I5" s="23" t="s">
        <v>14</v>
      </c>
      <c r="J5" s="23" t="s">
        <v>16</v>
      </c>
      <c r="L5" s="35" t="s">
        <v>55</v>
      </c>
      <c r="M5" s="35" t="s">
        <v>56</v>
      </c>
      <c r="O5" s="50"/>
      <c r="P5" s="35" t="s">
        <v>57</v>
      </c>
      <c r="Q5" s="35" t="s">
        <v>58</v>
      </c>
      <c r="R5" s="35" t="s">
        <v>59</v>
      </c>
    </row>
    <row r="6" spans="1:19" x14ac:dyDescent="0.3">
      <c r="A6" s="12">
        <v>40909</v>
      </c>
      <c r="B6" s="16">
        <v>65136</v>
      </c>
      <c r="C6" s="13">
        <f>'Premise (COM)'!H37</f>
        <v>7164</v>
      </c>
      <c r="D6" s="11">
        <f>B6-C6</f>
        <v>57972</v>
      </c>
      <c r="K6" s="22"/>
      <c r="Q6" s="11">
        <f>B6-P6</f>
        <v>65136</v>
      </c>
      <c r="S6" s="11"/>
    </row>
    <row r="7" spans="1:19" x14ac:dyDescent="0.3">
      <c r="A7" s="12">
        <v>40940</v>
      </c>
      <c r="B7" s="16">
        <v>65060</v>
      </c>
      <c r="C7" s="13">
        <f>'Premise (COM)'!H38</f>
        <v>7267</v>
      </c>
      <c r="D7" s="11">
        <f t="shared" ref="D7:D26" si="0">B7-C7</f>
        <v>57793</v>
      </c>
      <c r="K7" s="22"/>
      <c r="Q7" s="11">
        <f t="shared" ref="Q7:Q31" si="1">B7-P7</f>
        <v>65060</v>
      </c>
      <c r="S7" s="11"/>
    </row>
    <row r="8" spans="1:19" x14ac:dyDescent="0.3">
      <c r="A8" s="12">
        <v>40969</v>
      </c>
      <c r="B8" s="16">
        <v>64695</v>
      </c>
      <c r="C8" s="13">
        <f>'Premise (COM)'!H39</f>
        <v>7335</v>
      </c>
      <c r="D8" s="11">
        <f t="shared" si="0"/>
        <v>57360</v>
      </c>
      <c r="K8" s="22"/>
      <c r="Q8" s="11">
        <f t="shared" si="1"/>
        <v>64695</v>
      </c>
      <c r="S8" s="11"/>
    </row>
    <row r="9" spans="1:19" x14ac:dyDescent="0.3">
      <c r="A9" s="12">
        <v>41000</v>
      </c>
      <c r="B9" s="16">
        <v>64372</v>
      </c>
      <c r="C9" s="13">
        <f>'Premise (COM)'!H40</f>
        <v>7441</v>
      </c>
      <c r="D9" s="11">
        <f t="shared" si="0"/>
        <v>56931</v>
      </c>
      <c r="K9" s="22"/>
      <c r="Q9" s="11">
        <f t="shared" si="1"/>
        <v>64372</v>
      </c>
      <c r="S9" s="11"/>
    </row>
    <row r="10" spans="1:19" x14ac:dyDescent="0.3">
      <c r="A10" s="12">
        <v>41030</v>
      </c>
      <c r="B10" s="16">
        <v>64422</v>
      </c>
      <c r="C10" s="13">
        <f>'Premise (COM)'!H41</f>
        <v>7645</v>
      </c>
      <c r="D10" s="11">
        <f t="shared" si="0"/>
        <v>56777</v>
      </c>
      <c r="K10" s="22"/>
      <c r="Q10" s="11">
        <f t="shared" si="1"/>
        <v>64422</v>
      </c>
      <c r="S10" s="11"/>
    </row>
    <row r="11" spans="1:19" x14ac:dyDescent="0.3">
      <c r="A11" s="12">
        <v>41061</v>
      </c>
      <c r="B11" s="16">
        <v>64242</v>
      </c>
      <c r="C11" s="13">
        <f>'Premise (COM)'!H42</f>
        <v>7603</v>
      </c>
      <c r="D11" s="11">
        <f t="shared" si="0"/>
        <v>56639</v>
      </c>
      <c r="K11" s="22"/>
      <c r="Q11" s="11">
        <f t="shared" si="1"/>
        <v>64242</v>
      </c>
      <c r="S11" s="11"/>
    </row>
    <row r="12" spans="1:19" x14ac:dyDescent="0.3">
      <c r="A12" s="12">
        <v>41091</v>
      </c>
      <c r="B12" s="16">
        <v>64216</v>
      </c>
      <c r="C12" s="13">
        <f>'Premise (COM)'!H43</f>
        <v>7610</v>
      </c>
      <c r="D12" s="11">
        <f t="shared" si="0"/>
        <v>56606</v>
      </c>
      <c r="K12" s="22"/>
      <c r="Q12" s="11">
        <f t="shared" si="1"/>
        <v>64216</v>
      </c>
      <c r="S12" s="11"/>
    </row>
    <row r="13" spans="1:19" x14ac:dyDescent="0.3">
      <c r="A13" s="12">
        <v>41122</v>
      </c>
      <c r="B13" s="16">
        <v>63795</v>
      </c>
      <c r="C13" s="13">
        <f>'Premise (COM)'!H44</f>
        <v>7402</v>
      </c>
      <c r="D13" s="11">
        <f t="shared" si="0"/>
        <v>56393</v>
      </c>
      <c r="K13" s="22"/>
      <c r="Q13" s="11">
        <f t="shared" si="1"/>
        <v>63795</v>
      </c>
      <c r="S13" s="11"/>
    </row>
    <row r="14" spans="1:19" x14ac:dyDescent="0.3">
      <c r="A14" s="12">
        <v>41153</v>
      </c>
      <c r="B14" s="16">
        <v>63994</v>
      </c>
      <c r="C14" s="13">
        <f>'Premise (COM)'!H45</f>
        <v>7461</v>
      </c>
      <c r="D14" s="11">
        <f t="shared" si="0"/>
        <v>56533</v>
      </c>
      <c r="K14" s="22"/>
      <c r="Q14" s="11">
        <f t="shared" si="1"/>
        <v>63994</v>
      </c>
      <c r="S14" s="11"/>
    </row>
    <row r="15" spans="1:19" x14ac:dyDescent="0.3">
      <c r="A15" s="12">
        <v>41183</v>
      </c>
      <c r="B15" s="16">
        <v>63848</v>
      </c>
      <c r="C15" s="13">
        <f>'Premise (COM)'!H46</f>
        <v>7500</v>
      </c>
      <c r="D15" s="11">
        <f t="shared" si="0"/>
        <v>56348</v>
      </c>
      <c r="K15" s="22"/>
      <c r="Q15" s="11">
        <f t="shared" si="1"/>
        <v>63848</v>
      </c>
      <c r="S15" s="11"/>
    </row>
    <row r="16" spans="1:19" x14ac:dyDescent="0.3">
      <c r="A16" s="12">
        <v>41214</v>
      </c>
      <c r="B16" s="16">
        <v>63788</v>
      </c>
      <c r="C16" s="13">
        <f>'Premise (COM)'!H47</f>
        <v>7531</v>
      </c>
      <c r="D16" s="11">
        <f t="shared" si="0"/>
        <v>56257</v>
      </c>
      <c r="K16" s="22"/>
      <c r="Q16" s="11">
        <f t="shared" si="1"/>
        <v>63788</v>
      </c>
      <c r="S16" s="11"/>
    </row>
    <row r="17" spans="1:19" x14ac:dyDescent="0.3">
      <c r="A17" s="12">
        <v>41244</v>
      </c>
      <c r="B17" s="16">
        <v>63829</v>
      </c>
      <c r="C17" s="13">
        <f>'Premise (COM)'!H48</f>
        <v>7310</v>
      </c>
      <c r="D17" s="11">
        <f t="shared" si="0"/>
        <v>56519</v>
      </c>
      <c r="K17" s="22"/>
      <c r="Q17" s="11">
        <f t="shared" si="1"/>
        <v>63829</v>
      </c>
      <c r="S17" s="11"/>
    </row>
    <row r="18" spans="1:19" x14ac:dyDescent="0.3">
      <c r="A18" s="12">
        <v>41275</v>
      </c>
      <c r="B18" s="16">
        <v>63973</v>
      </c>
      <c r="C18" s="13">
        <f>'Premise (COM)'!H49</f>
        <v>7214</v>
      </c>
      <c r="D18" s="11">
        <f t="shared" si="0"/>
        <v>56759</v>
      </c>
      <c r="E18" s="11">
        <f>B18-B6</f>
        <v>-1163</v>
      </c>
      <c r="F18" s="11">
        <f>C18-C6</f>
        <v>50</v>
      </c>
      <c r="G18" s="11">
        <f t="shared" ref="F18:G26" si="2">D18-D6</f>
        <v>-1213</v>
      </c>
      <c r="H18" s="14">
        <f>B18/B6-1</f>
        <v>-1.7854949643822171E-2</v>
      </c>
      <c r="I18" s="14">
        <f t="shared" ref="I18:J26" si="3">C18/C6-1</f>
        <v>6.9793411501954949E-3</v>
      </c>
      <c r="J18" s="14">
        <f t="shared" si="3"/>
        <v>-2.0923894293797041E-2</v>
      </c>
      <c r="K18" s="14"/>
      <c r="L18" s="11">
        <f t="shared" ref="L18:L31" si="4">C18-C6</f>
        <v>50</v>
      </c>
      <c r="M18" s="11">
        <f t="shared" ref="M18:M31" si="5">D18-D6</f>
        <v>-1213</v>
      </c>
      <c r="Q18" s="11">
        <f t="shared" si="1"/>
        <v>63973</v>
      </c>
      <c r="R18" s="11">
        <f>Q18-Q6</f>
        <v>-1163</v>
      </c>
      <c r="S18" s="11"/>
    </row>
    <row r="19" spans="1:19" x14ac:dyDescent="0.3">
      <c r="A19" s="12">
        <v>41306</v>
      </c>
      <c r="B19" s="16">
        <v>63713</v>
      </c>
      <c r="C19" s="13">
        <f>'Premise (COM)'!H50</f>
        <v>7556</v>
      </c>
      <c r="D19" s="11">
        <f t="shared" si="0"/>
        <v>56157</v>
      </c>
      <c r="E19" s="11">
        <f t="shared" ref="E19:E26" si="6">B19-B7</f>
        <v>-1347</v>
      </c>
      <c r="F19" s="11">
        <f>C19-C7</f>
        <v>289</v>
      </c>
      <c r="G19" s="11">
        <f t="shared" si="2"/>
        <v>-1636</v>
      </c>
      <c r="H19" s="14">
        <f t="shared" ref="H19:H26" si="7">B19/B7-1</f>
        <v>-2.0703965570242899E-2</v>
      </c>
      <c r="I19" s="14">
        <f>C19/C7-1</f>
        <v>3.9768817944130896E-2</v>
      </c>
      <c r="J19" s="14">
        <f t="shared" si="3"/>
        <v>-2.8307926565500963E-2</v>
      </c>
      <c r="K19" s="14"/>
      <c r="L19" s="11">
        <f t="shared" si="4"/>
        <v>289</v>
      </c>
      <c r="M19" s="11">
        <f t="shared" si="5"/>
        <v>-1636</v>
      </c>
      <c r="O19" s="11"/>
      <c r="P19" s="11"/>
      <c r="Q19" s="11">
        <f t="shared" si="1"/>
        <v>63713</v>
      </c>
      <c r="R19" s="11">
        <f t="shared" ref="R19:R31" si="8">Q19-Q7</f>
        <v>-1347</v>
      </c>
      <c r="S19" s="11"/>
    </row>
    <row r="20" spans="1:19" x14ac:dyDescent="0.3">
      <c r="A20" s="12">
        <v>41334</v>
      </c>
      <c r="B20" s="16">
        <v>63608</v>
      </c>
      <c r="C20" s="13">
        <f>'Premise (COM)'!H51</f>
        <v>7538</v>
      </c>
      <c r="D20" s="11">
        <f t="shared" si="0"/>
        <v>56070</v>
      </c>
      <c r="E20" s="11">
        <f t="shared" si="6"/>
        <v>-1087</v>
      </c>
      <c r="F20" s="11">
        <f t="shared" si="2"/>
        <v>203</v>
      </c>
      <c r="G20" s="11">
        <f t="shared" si="2"/>
        <v>-1290</v>
      </c>
      <c r="H20" s="14">
        <f t="shared" si="7"/>
        <v>-1.6801916685988072E-2</v>
      </c>
      <c r="I20" s="14">
        <f t="shared" si="3"/>
        <v>2.7675528289025308E-2</v>
      </c>
      <c r="J20" s="14">
        <f t="shared" si="3"/>
        <v>-2.2489539748953957E-2</v>
      </c>
      <c r="K20" s="14"/>
      <c r="L20" s="11">
        <f t="shared" si="4"/>
        <v>203</v>
      </c>
      <c r="M20" s="11">
        <f t="shared" si="5"/>
        <v>-1290</v>
      </c>
      <c r="O20" s="11"/>
      <c r="P20" s="11"/>
      <c r="Q20" s="11">
        <f t="shared" si="1"/>
        <v>63608</v>
      </c>
      <c r="R20" s="11">
        <f t="shared" si="8"/>
        <v>-1087</v>
      </c>
      <c r="S20" s="11"/>
    </row>
    <row r="21" spans="1:19" x14ac:dyDescent="0.3">
      <c r="A21" s="12">
        <v>41365</v>
      </c>
      <c r="B21" s="16">
        <v>63338</v>
      </c>
      <c r="C21" s="13">
        <f>'Premise (COM)'!H52</f>
        <v>7636</v>
      </c>
      <c r="D21" s="11">
        <f t="shared" si="0"/>
        <v>55702</v>
      </c>
      <c r="E21" s="11">
        <f t="shared" si="6"/>
        <v>-1034</v>
      </c>
      <c r="F21" s="11">
        <f t="shared" si="2"/>
        <v>195</v>
      </c>
      <c r="G21" s="11">
        <f t="shared" si="2"/>
        <v>-1229</v>
      </c>
      <c r="H21" s="14">
        <f t="shared" si="7"/>
        <v>-1.6062884483937112E-2</v>
      </c>
      <c r="I21" s="14">
        <f t="shared" si="3"/>
        <v>2.6206155086681893E-2</v>
      </c>
      <c r="J21" s="14">
        <f t="shared" si="3"/>
        <v>-2.1587535788937462E-2</v>
      </c>
      <c r="K21" s="14"/>
      <c r="L21" s="11">
        <f t="shared" si="4"/>
        <v>195</v>
      </c>
      <c r="M21" s="11">
        <f t="shared" si="5"/>
        <v>-1229</v>
      </c>
      <c r="O21" s="11"/>
      <c r="P21" s="11"/>
      <c r="Q21" s="11">
        <f t="shared" si="1"/>
        <v>63338</v>
      </c>
      <c r="R21" s="11">
        <f t="shared" si="8"/>
        <v>-1034</v>
      </c>
      <c r="S21" s="11"/>
    </row>
    <row r="22" spans="1:19" x14ac:dyDescent="0.3">
      <c r="A22" s="12">
        <v>41395</v>
      </c>
      <c r="B22" s="16">
        <v>63160</v>
      </c>
      <c r="C22" s="13">
        <f>'Premise (COM)'!H53</f>
        <v>7614</v>
      </c>
      <c r="D22" s="11">
        <f t="shared" si="0"/>
        <v>55546</v>
      </c>
      <c r="E22" s="11">
        <f t="shared" si="6"/>
        <v>-1262</v>
      </c>
      <c r="F22" s="11">
        <f t="shared" si="2"/>
        <v>-31</v>
      </c>
      <c r="G22" s="11">
        <f t="shared" si="2"/>
        <v>-1231</v>
      </c>
      <c r="H22" s="14">
        <f t="shared" si="7"/>
        <v>-1.9589581198969253E-2</v>
      </c>
      <c r="I22" s="14">
        <f t="shared" si="3"/>
        <v>-4.0549378678874648E-3</v>
      </c>
      <c r="J22" s="14">
        <f t="shared" si="3"/>
        <v>-2.1681314616834313E-2</v>
      </c>
      <c r="K22" s="14"/>
      <c r="L22" s="11">
        <f t="shared" si="4"/>
        <v>-31</v>
      </c>
      <c r="M22" s="11">
        <f t="shared" si="5"/>
        <v>-1231</v>
      </c>
      <c r="O22" s="11"/>
      <c r="P22" s="11"/>
      <c r="Q22" s="11">
        <f t="shared" si="1"/>
        <v>63160</v>
      </c>
      <c r="R22" s="11">
        <f t="shared" si="8"/>
        <v>-1262</v>
      </c>
      <c r="S22" s="11"/>
    </row>
    <row r="23" spans="1:19" x14ac:dyDescent="0.3">
      <c r="A23" s="12">
        <v>41426</v>
      </c>
      <c r="B23" s="16">
        <v>62756</v>
      </c>
      <c r="C23" s="13">
        <f>'Premise (COM)'!H54</f>
        <v>7550</v>
      </c>
      <c r="D23" s="11">
        <f t="shared" si="0"/>
        <v>55206</v>
      </c>
      <c r="E23" s="11">
        <f t="shared" si="6"/>
        <v>-1486</v>
      </c>
      <c r="F23" s="11">
        <f t="shared" si="2"/>
        <v>-53</v>
      </c>
      <c r="G23" s="11">
        <f t="shared" si="2"/>
        <v>-1433</v>
      </c>
      <c r="H23" s="14">
        <f>B23/B11-1</f>
        <v>-2.3131284829239429E-2</v>
      </c>
      <c r="I23" s="14">
        <f>C23/C11-1</f>
        <v>-6.970932526634277E-3</v>
      </c>
      <c r="J23" s="14">
        <f>D23/D11-1</f>
        <v>-2.5300587934109053E-2</v>
      </c>
      <c r="K23" s="13"/>
      <c r="L23" s="11">
        <f t="shared" si="4"/>
        <v>-53</v>
      </c>
      <c r="M23" s="11">
        <f t="shared" si="5"/>
        <v>-1433</v>
      </c>
      <c r="O23" s="11"/>
      <c r="P23" s="11"/>
      <c r="Q23" s="11">
        <f t="shared" si="1"/>
        <v>62756</v>
      </c>
      <c r="R23" s="11">
        <f t="shared" si="8"/>
        <v>-1486</v>
      </c>
      <c r="S23" s="11"/>
    </row>
    <row r="24" spans="1:19" x14ac:dyDescent="0.3">
      <c r="A24" s="12">
        <v>41456</v>
      </c>
      <c r="B24" s="16">
        <v>62429</v>
      </c>
      <c r="C24" s="13">
        <f>'Premise (COM)'!H55</f>
        <v>7066</v>
      </c>
      <c r="D24" s="11">
        <f t="shared" si="0"/>
        <v>55363</v>
      </c>
      <c r="E24" s="11">
        <f t="shared" si="6"/>
        <v>-1787</v>
      </c>
      <c r="F24" s="11">
        <f t="shared" si="2"/>
        <v>-544</v>
      </c>
      <c r="G24" s="11">
        <f t="shared" si="2"/>
        <v>-1243</v>
      </c>
      <c r="H24" s="14">
        <f t="shared" si="7"/>
        <v>-2.7827955649682323E-2</v>
      </c>
      <c r="I24" s="14">
        <f t="shared" si="3"/>
        <v>-7.1484888304861993E-2</v>
      </c>
      <c r="J24" s="14">
        <f t="shared" si="3"/>
        <v>-2.1958802953750522E-2</v>
      </c>
      <c r="K24" s="13"/>
      <c r="L24" s="11">
        <f t="shared" si="4"/>
        <v>-544</v>
      </c>
      <c r="M24" s="11">
        <f t="shared" si="5"/>
        <v>-1243</v>
      </c>
      <c r="O24" s="11"/>
      <c r="P24" s="11">
        <f>'Com Adjustment'!L23</f>
        <v>-439</v>
      </c>
      <c r="Q24" s="11">
        <f t="shared" si="1"/>
        <v>62868</v>
      </c>
      <c r="R24" s="11">
        <f t="shared" si="8"/>
        <v>-1348</v>
      </c>
      <c r="S24" s="11"/>
    </row>
    <row r="25" spans="1:19" x14ac:dyDescent="0.3">
      <c r="A25" s="12">
        <v>41487</v>
      </c>
      <c r="B25" s="16">
        <v>61260</v>
      </c>
      <c r="C25" s="13">
        <f>'Premise (COM)'!H56</f>
        <v>6454</v>
      </c>
      <c r="D25" s="11">
        <f t="shared" si="0"/>
        <v>54806</v>
      </c>
      <c r="E25" s="11">
        <f t="shared" si="6"/>
        <v>-2535</v>
      </c>
      <c r="F25" s="11">
        <f t="shared" si="2"/>
        <v>-948</v>
      </c>
      <c r="G25" s="11">
        <f t="shared" si="2"/>
        <v>-1587</v>
      </c>
      <c r="H25" s="14">
        <f t="shared" si="7"/>
        <v>-3.9736656477780352E-2</v>
      </c>
      <c r="I25" s="14">
        <f t="shared" ref="I25:I30" si="9">C25/C13-1</f>
        <v>-0.1280734936503648</v>
      </c>
      <c r="J25" s="14">
        <f t="shared" si="3"/>
        <v>-2.8141790647775444E-2</v>
      </c>
      <c r="K25" s="13"/>
      <c r="L25" s="11">
        <f t="shared" si="4"/>
        <v>-948</v>
      </c>
      <c r="M25" s="11">
        <f t="shared" si="5"/>
        <v>-1587</v>
      </c>
      <c r="O25" s="11"/>
      <c r="P25" s="11">
        <f>'Com Adjustment'!L24</f>
        <v>-1085</v>
      </c>
      <c r="Q25" s="11">
        <f t="shared" si="1"/>
        <v>62345</v>
      </c>
      <c r="R25" s="11">
        <f t="shared" si="8"/>
        <v>-1450</v>
      </c>
      <c r="S25" s="11"/>
    </row>
    <row r="26" spans="1:19" x14ac:dyDescent="0.3">
      <c r="A26" s="12">
        <v>41518</v>
      </c>
      <c r="B26" s="17">
        <v>59804</v>
      </c>
      <c r="C26" s="13">
        <f>'Premise (COM)'!H57</f>
        <v>5050</v>
      </c>
      <c r="D26" s="11">
        <f t="shared" si="0"/>
        <v>54754</v>
      </c>
      <c r="E26" s="11">
        <f t="shared" si="6"/>
        <v>-4190</v>
      </c>
      <c r="F26" s="11">
        <f t="shared" si="2"/>
        <v>-2411</v>
      </c>
      <c r="G26" s="11">
        <f t="shared" si="2"/>
        <v>-1779</v>
      </c>
      <c r="H26" s="14">
        <f t="shared" si="7"/>
        <v>-6.5474888270775411E-2</v>
      </c>
      <c r="I26" s="14">
        <f t="shared" si="9"/>
        <v>-0.32314703122905775</v>
      </c>
      <c r="J26" s="14">
        <f t="shared" si="3"/>
        <v>-3.1468345921850993E-2</v>
      </c>
      <c r="K26" s="13"/>
      <c r="L26" s="11">
        <f t="shared" si="4"/>
        <v>-2411</v>
      </c>
      <c r="M26" s="11">
        <f t="shared" si="5"/>
        <v>-1779</v>
      </c>
      <c r="O26" s="11"/>
      <c r="P26" s="11">
        <f>'Com Adjustment'!L25</f>
        <v>-2464</v>
      </c>
      <c r="Q26" s="11">
        <f t="shared" si="1"/>
        <v>62268</v>
      </c>
      <c r="R26" s="11">
        <f t="shared" si="8"/>
        <v>-1726</v>
      </c>
      <c r="S26" s="11"/>
    </row>
    <row r="27" spans="1:19" x14ac:dyDescent="0.3">
      <c r="A27" s="12">
        <v>41548</v>
      </c>
      <c r="B27" s="17">
        <v>58732</v>
      </c>
      <c r="C27" s="13">
        <f>'Premise (COM)'!H58</f>
        <v>2864</v>
      </c>
      <c r="D27" s="11">
        <f t="shared" ref="D27" si="10">B27-C27</f>
        <v>55868</v>
      </c>
      <c r="E27" s="11">
        <f t="shared" ref="E27" si="11">B27-B15</f>
        <v>-5116</v>
      </c>
      <c r="F27" s="11">
        <f t="shared" ref="F27:G29" si="12">C27-C15</f>
        <v>-4636</v>
      </c>
      <c r="G27" s="11">
        <f t="shared" si="12"/>
        <v>-480</v>
      </c>
      <c r="H27" s="14">
        <f t="shared" ref="H27" si="13">B27/B15-1</f>
        <v>-8.0127803533391773E-2</v>
      </c>
      <c r="I27" s="14">
        <f t="shared" si="9"/>
        <v>-0.61813333333333331</v>
      </c>
      <c r="J27" s="14">
        <f t="shared" ref="J27:J31" si="14">D27/D15-1</f>
        <v>-8.5184922268758401E-3</v>
      </c>
      <c r="K27" s="13"/>
      <c r="L27" s="11">
        <f t="shared" si="4"/>
        <v>-4636</v>
      </c>
      <c r="M27" s="11">
        <f t="shared" si="5"/>
        <v>-480</v>
      </c>
      <c r="O27" s="11"/>
      <c r="P27" s="11">
        <f>'Com Adjustment'!L26</f>
        <v>-3468</v>
      </c>
      <c r="Q27" s="11">
        <f t="shared" si="1"/>
        <v>62200</v>
      </c>
      <c r="R27" s="11">
        <f t="shared" si="8"/>
        <v>-1648</v>
      </c>
      <c r="S27" s="11"/>
    </row>
    <row r="28" spans="1:19" x14ac:dyDescent="0.3">
      <c r="A28" s="12">
        <v>41579</v>
      </c>
      <c r="B28" s="17">
        <v>58448</v>
      </c>
      <c r="C28" s="13">
        <f>'Premise (COM)'!H59</f>
        <v>1341</v>
      </c>
      <c r="D28" s="11">
        <f t="shared" ref="D28" si="15">B28-C28</f>
        <v>57107</v>
      </c>
      <c r="E28" s="11">
        <f t="shared" ref="E28" si="16">B28-B16</f>
        <v>-5340</v>
      </c>
      <c r="F28" s="11">
        <f t="shared" si="12"/>
        <v>-6190</v>
      </c>
      <c r="G28" s="11">
        <f t="shared" si="12"/>
        <v>850</v>
      </c>
      <c r="H28" s="14">
        <f t="shared" ref="H28" si="17">B28/B16-1</f>
        <v>-8.3714805292531502E-2</v>
      </c>
      <c r="I28" s="14">
        <f t="shared" si="9"/>
        <v>-0.82193599787544813</v>
      </c>
      <c r="J28" s="14">
        <f t="shared" si="14"/>
        <v>1.5109230851271915E-2</v>
      </c>
      <c r="L28" s="11">
        <f t="shared" si="4"/>
        <v>-6190</v>
      </c>
      <c r="M28" s="11">
        <f t="shared" si="5"/>
        <v>850</v>
      </c>
      <c r="O28" s="11"/>
      <c r="P28" s="11">
        <f>'Com Adjustment'!L27</f>
        <v>-3550</v>
      </c>
      <c r="Q28" s="11">
        <f t="shared" si="1"/>
        <v>61998</v>
      </c>
      <c r="R28" s="11">
        <f t="shared" si="8"/>
        <v>-1790</v>
      </c>
      <c r="S28" s="11"/>
    </row>
    <row r="29" spans="1:19" x14ac:dyDescent="0.3">
      <c r="A29" s="12">
        <v>41609</v>
      </c>
      <c r="B29" s="17">
        <v>58527</v>
      </c>
      <c r="C29" s="13">
        <f>'Premise (COM)'!H60</f>
        <v>1244</v>
      </c>
      <c r="D29" s="11">
        <f t="shared" ref="D29" si="18">B29-C29</f>
        <v>57283</v>
      </c>
      <c r="E29" s="11">
        <f t="shared" ref="E29" si="19">B29-B17</f>
        <v>-5302</v>
      </c>
      <c r="F29" s="11">
        <f t="shared" si="12"/>
        <v>-6066</v>
      </c>
      <c r="G29" s="11">
        <f t="shared" si="12"/>
        <v>764</v>
      </c>
      <c r="H29" s="14">
        <f t="shared" ref="H29:H32" si="20">B29/B17-1</f>
        <v>-8.3065691143524134E-2</v>
      </c>
      <c r="I29" s="14">
        <f t="shared" si="9"/>
        <v>-0.82982216142270859</v>
      </c>
      <c r="J29" s="14">
        <f t="shared" si="14"/>
        <v>1.3517578159556898E-2</v>
      </c>
      <c r="K29" s="13"/>
      <c r="L29" s="11">
        <f t="shared" si="4"/>
        <v>-6066</v>
      </c>
      <c r="M29" s="11">
        <f t="shared" si="5"/>
        <v>764</v>
      </c>
      <c r="O29" s="11"/>
      <c r="P29" s="11">
        <f>'Com Adjustment'!L28</f>
        <v>-3593</v>
      </c>
      <c r="Q29" s="11">
        <f t="shared" si="1"/>
        <v>62120</v>
      </c>
      <c r="R29" s="11">
        <f t="shared" si="8"/>
        <v>-1709</v>
      </c>
      <c r="S29" s="11"/>
    </row>
    <row r="30" spans="1:19" x14ac:dyDescent="0.3">
      <c r="A30" s="12">
        <v>41640</v>
      </c>
      <c r="B30" s="17">
        <v>58284</v>
      </c>
      <c r="C30" s="13">
        <f>'Premise (COM)'!H61</f>
        <v>1245</v>
      </c>
      <c r="D30" s="11">
        <f t="shared" ref="D30" si="21">B30-C30</f>
        <v>57039</v>
      </c>
      <c r="E30" s="11">
        <f t="shared" ref="E30" si="22">B30-B18</f>
        <v>-5689</v>
      </c>
      <c r="F30" s="11">
        <f t="shared" ref="F30" si="23">C30-C18</f>
        <v>-5969</v>
      </c>
      <c r="G30" s="11">
        <f t="shared" ref="G30" si="24">D30-D18</f>
        <v>280</v>
      </c>
      <c r="H30" s="14">
        <f t="shared" si="20"/>
        <v>-8.8928141559720508E-2</v>
      </c>
      <c r="I30" s="14">
        <f t="shared" si="9"/>
        <v>-0.82741890767951209</v>
      </c>
      <c r="J30" s="14">
        <f t="shared" si="14"/>
        <v>4.9331383569126697E-3</v>
      </c>
      <c r="K30" s="13"/>
      <c r="L30" s="11">
        <f t="shared" si="4"/>
        <v>-5969</v>
      </c>
      <c r="M30" s="11">
        <f t="shared" si="5"/>
        <v>280</v>
      </c>
      <c r="O30" s="11"/>
      <c r="P30" s="11">
        <f>'Com Adjustment'!L29</f>
        <v>-3878</v>
      </c>
      <c r="Q30" s="11">
        <f t="shared" si="1"/>
        <v>62162</v>
      </c>
      <c r="R30" s="11">
        <f t="shared" si="8"/>
        <v>-1811</v>
      </c>
      <c r="S30" s="11"/>
    </row>
    <row r="31" spans="1:19" x14ac:dyDescent="0.3">
      <c r="A31" s="12">
        <v>41671</v>
      </c>
      <c r="B31" s="17">
        <v>57852</v>
      </c>
      <c r="C31" s="13">
        <f>'Premise (COM)'!H62</f>
        <v>1179</v>
      </c>
      <c r="D31" s="11">
        <f t="shared" ref="D31" si="25">B31-C31</f>
        <v>56673</v>
      </c>
      <c r="E31" s="11">
        <f t="shared" ref="E31" si="26">B31-B19</f>
        <v>-5861</v>
      </c>
      <c r="F31" s="11">
        <f t="shared" ref="F31" si="27">C31-C19</f>
        <v>-6377</v>
      </c>
      <c r="G31" s="11">
        <f t="shared" ref="G31" si="28">D31-D19</f>
        <v>516</v>
      </c>
      <c r="H31" s="14">
        <f t="shared" si="20"/>
        <v>-9.1990645551143446E-2</v>
      </c>
      <c r="I31" s="14">
        <f>C31/C19-1</f>
        <v>-0.84396506087877188</v>
      </c>
      <c r="J31" s="14">
        <f t="shared" si="14"/>
        <v>9.188525028046346E-3</v>
      </c>
      <c r="K31" s="13"/>
      <c r="L31" s="11">
        <f t="shared" si="4"/>
        <v>-6377</v>
      </c>
      <c r="M31" s="11">
        <f t="shared" si="5"/>
        <v>516</v>
      </c>
      <c r="O31" s="11"/>
      <c r="P31" s="11">
        <f>'Com Adjustment'!L30</f>
        <v>-4002</v>
      </c>
      <c r="Q31" s="11">
        <f t="shared" si="1"/>
        <v>61854</v>
      </c>
      <c r="R31" s="11">
        <f t="shared" si="8"/>
        <v>-1859</v>
      </c>
      <c r="S31" s="11"/>
    </row>
    <row r="32" spans="1:19" x14ac:dyDescent="0.3">
      <c r="A32" s="12">
        <v>41699</v>
      </c>
      <c r="B32" s="17">
        <v>57366</v>
      </c>
      <c r="C32" s="13">
        <f>'Premise (COM)'!H63</f>
        <v>1146</v>
      </c>
      <c r="D32" s="11">
        <f t="shared" ref="D32" si="29">B32-C32</f>
        <v>56220</v>
      </c>
      <c r="E32" s="11">
        <f t="shared" ref="E32" si="30">B32-B20</f>
        <v>-6242</v>
      </c>
      <c r="F32" s="11">
        <f t="shared" ref="F32" si="31">C32-C20</f>
        <v>-6392</v>
      </c>
      <c r="G32" s="11">
        <f t="shared" ref="G32" si="32">D32-D20</f>
        <v>150</v>
      </c>
      <c r="H32" s="14">
        <f t="shared" si="20"/>
        <v>-9.8132310401207401E-2</v>
      </c>
      <c r="I32" s="14">
        <f t="shared" ref="I32:I36" si="33">C32/C20-1</f>
        <v>-0.84797028389493234</v>
      </c>
      <c r="J32" s="14">
        <f t="shared" ref="J32:J37" si="34">D32/D20-1</f>
        <v>2.675227394328461E-3</v>
      </c>
      <c r="K32" s="13"/>
      <c r="L32" s="11">
        <f t="shared" ref="L32" si="35">C32-C20</f>
        <v>-6392</v>
      </c>
      <c r="M32" s="11">
        <f t="shared" ref="M32:M37" si="36">D32-D20</f>
        <v>150</v>
      </c>
      <c r="O32" s="11"/>
      <c r="P32" s="11">
        <f>'Com Adjustment'!L31</f>
        <v>-4067</v>
      </c>
      <c r="Q32" s="11">
        <f t="shared" ref="Q32" si="37">B32-P32</f>
        <v>61433</v>
      </c>
      <c r="R32" s="11">
        <f t="shared" ref="R32" si="38">Q32-Q20</f>
        <v>-2175</v>
      </c>
    </row>
    <row r="33" spans="1:18" x14ac:dyDescent="0.3">
      <c r="A33" s="12">
        <v>41730</v>
      </c>
      <c r="B33" s="17">
        <v>56742</v>
      </c>
      <c r="C33" s="13">
        <f>'Premise (COM)'!H64</f>
        <v>1092</v>
      </c>
      <c r="D33" s="11">
        <f t="shared" ref="D33" si="39">B33-C33</f>
        <v>55650</v>
      </c>
      <c r="E33" s="11">
        <f t="shared" ref="E33" si="40">B33-B21</f>
        <v>-6596</v>
      </c>
      <c r="F33" s="11">
        <f t="shared" ref="F33:F38" si="41">C33-C21</f>
        <v>-6544</v>
      </c>
      <c r="G33" s="11">
        <f t="shared" ref="G33" si="42">D33-D21</f>
        <v>-52</v>
      </c>
      <c r="H33" s="14">
        <f t="shared" ref="H33:H38" si="43">B33/B21-1</f>
        <v>-0.10413969496984432</v>
      </c>
      <c r="I33" s="14">
        <f t="shared" si="33"/>
        <v>-0.856993190151912</v>
      </c>
      <c r="J33" s="14">
        <f t="shared" si="34"/>
        <v>-9.3353919069327773E-4</v>
      </c>
      <c r="K33" s="13"/>
      <c r="L33" s="11">
        <f t="shared" ref="L33:L38" si="44">C33-C21</f>
        <v>-6544</v>
      </c>
      <c r="M33" s="11">
        <f t="shared" si="36"/>
        <v>-52</v>
      </c>
      <c r="O33" s="11"/>
      <c r="P33" s="11">
        <f>'Com Adjustment'!L32</f>
        <v>-4351</v>
      </c>
      <c r="Q33" s="11">
        <f t="shared" ref="Q33" si="45">B33-P33</f>
        <v>61093</v>
      </c>
      <c r="R33" s="11">
        <f t="shared" ref="R33" si="46">Q33-Q21</f>
        <v>-2245</v>
      </c>
    </row>
    <row r="34" spans="1:18" x14ac:dyDescent="0.3">
      <c r="A34" s="12">
        <v>41760</v>
      </c>
      <c r="B34" s="17">
        <v>56374</v>
      </c>
      <c r="C34" s="13">
        <f>'Premise (COM)'!H65</f>
        <v>1158</v>
      </c>
      <c r="D34" s="11">
        <f t="shared" ref="D34:D39" si="47">B34-C34</f>
        <v>55216</v>
      </c>
      <c r="E34" s="11">
        <f t="shared" ref="E34:E39" si="48">B34-B22</f>
        <v>-6786</v>
      </c>
      <c r="F34" s="11">
        <f t="shared" si="41"/>
        <v>-6456</v>
      </c>
      <c r="G34" s="11">
        <f t="shared" ref="G34:G39" si="49">D34-D22</f>
        <v>-330</v>
      </c>
      <c r="H34" s="14">
        <f t="shared" si="43"/>
        <v>-0.10744141861937939</v>
      </c>
      <c r="I34" s="14">
        <f t="shared" si="33"/>
        <v>-0.84791174152876281</v>
      </c>
      <c r="J34" s="14">
        <f t="shared" si="34"/>
        <v>-5.9410218557591765E-3</v>
      </c>
      <c r="K34" s="13"/>
      <c r="L34" s="11">
        <f t="shared" si="44"/>
        <v>-6456</v>
      </c>
      <c r="M34" s="11">
        <f t="shared" si="36"/>
        <v>-330</v>
      </c>
      <c r="O34" s="11"/>
      <c r="P34" s="11">
        <f>'Com Adjustment'!L33</f>
        <v>-4591</v>
      </c>
      <c r="Q34" s="11">
        <f t="shared" ref="Q34" si="50">B34-P34</f>
        <v>60965</v>
      </c>
      <c r="R34" s="11">
        <f t="shared" ref="R34:R39" si="51">Q34-Q22</f>
        <v>-2195</v>
      </c>
    </row>
    <row r="35" spans="1:18" x14ac:dyDescent="0.3">
      <c r="A35" s="12">
        <v>41791</v>
      </c>
      <c r="B35" s="17">
        <v>56572</v>
      </c>
      <c r="C35" s="13">
        <f>'Premise (COM)'!H66</f>
        <v>1167</v>
      </c>
      <c r="D35" s="11">
        <f t="shared" si="47"/>
        <v>55405</v>
      </c>
      <c r="E35" s="11">
        <f t="shared" si="48"/>
        <v>-6184</v>
      </c>
      <c r="F35" s="11">
        <f t="shared" si="41"/>
        <v>-6383</v>
      </c>
      <c r="G35" s="11">
        <f t="shared" si="49"/>
        <v>199</v>
      </c>
      <c r="H35" s="14">
        <f t="shared" si="43"/>
        <v>-9.8540378609216606E-2</v>
      </c>
      <c r="I35" s="14">
        <f t="shared" si="33"/>
        <v>-0.84543046357615892</v>
      </c>
      <c r="J35" s="14">
        <f t="shared" si="34"/>
        <v>3.6046806506540019E-3</v>
      </c>
      <c r="K35" s="13"/>
      <c r="L35" s="11">
        <f t="shared" si="44"/>
        <v>-6383</v>
      </c>
      <c r="M35" s="11">
        <f t="shared" si="36"/>
        <v>199</v>
      </c>
      <c r="O35" s="11"/>
      <c r="P35" s="11">
        <f>'Com Adjustment'!L34</f>
        <v>-4465.5</v>
      </c>
      <c r="Q35" s="11">
        <f t="shared" ref="Q35" si="52">B35-P35</f>
        <v>61037.5</v>
      </c>
      <c r="R35" s="11">
        <f t="shared" si="51"/>
        <v>-1718.5</v>
      </c>
    </row>
    <row r="36" spans="1:18" x14ac:dyDescent="0.3">
      <c r="A36" s="12">
        <v>41821</v>
      </c>
      <c r="B36" s="17">
        <v>56494</v>
      </c>
      <c r="C36" s="13">
        <f>'Premise (COM)'!H67</f>
        <v>1066</v>
      </c>
      <c r="D36" s="11">
        <f t="shared" si="47"/>
        <v>55428</v>
      </c>
      <c r="E36" s="11">
        <f t="shared" si="48"/>
        <v>-5935</v>
      </c>
      <c r="F36" s="11">
        <f t="shared" si="41"/>
        <v>-6000</v>
      </c>
      <c r="G36" s="11">
        <f t="shared" si="49"/>
        <v>65</v>
      </c>
      <c r="H36" s="14">
        <f t="shared" si="43"/>
        <v>-9.5067997244870139E-2</v>
      </c>
      <c r="I36" s="14">
        <f t="shared" si="33"/>
        <v>-0.84913671101047272</v>
      </c>
      <c r="J36" s="14">
        <f t="shared" si="34"/>
        <v>1.1740693242778821E-3</v>
      </c>
      <c r="K36" s="13"/>
      <c r="L36" s="11">
        <f t="shared" si="44"/>
        <v>-6000</v>
      </c>
      <c r="M36" s="11">
        <f t="shared" si="36"/>
        <v>65</v>
      </c>
      <c r="O36" s="11"/>
      <c r="P36" s="11">
        <f>'Com Adjustment'!L35</f>
        <v>-3829</v>
      </c>
      <c r="Q36" s="11">
        <f t="shared" ref="Q36" si="53">B36-P36</f>
        <v>60323</v>
      </c>
      <c r="R36" s="11">
        <f t="shared" si="51"/>
        <v>-2545</v>
      </c>
    </row>
    <row r="37" spans="1:18" x14ac:dyDescent="0.3">
      <c r="A37" s="12">
        <v>41852</v>
      </c>
      <c r="B37" s="17">
        <v>56251</v>
      </c>
      <c r="C37" s="13">
        <f>'Premise (COM)'!H68</f>
        <v>1124</v>
      </c>
      <c r="D37" s="11">
        <f t="shared" si="47"/>
        <v>55127</v>
      </c>
      <c r="E37" s="11">
        <f t="shared" si="48"/>
        <v>-5009</v>
      </c>
      <c r="F37" s="11">
        <f t="shared" si="41"/>
        <v>-5330</v>
      </c>
      <c r="G37" s="11">
        <f t="shared" si="49"/>
        <v>321</v>
      </c>
      <c r="H37" s="14">
        <f t="shared" si="43"/>
        <v>-8.1766242246163912E-2</v>
      </c>
      <c r="I37" s="14">
        <f t="shared" ref="I37" si="54">C37/C25-1</f>
        <v>-0.82584443755810355</v>
      </c>
      <c r="J37" s="14">
        <f t="shared" si="34"/>
        <v>5.8570229536911711E-3</v>
      </c>
      <c r="K37" s="13"/>
      <c r="L37" s="11">
        <f t="shared" si="44"/>
        <v>-5330</v>
      </c>
      <c r="M37" s="11">
        <f t="shared" si="36"/>
        <v>321</v>
      </c>
      <c r="O37" s="11"/>
      <c r="P37" s="11">
        <f>'Com Adjustment'!L36</f>
        <v>-3122</v>
      </c>
      <c r="Q37" s="11">
        <f t="shared" ref="Q37:Q42" si="55">B37-P37</f>
        <v>59373</v>
      </c>
      <c r="R37" s="11">
        <f t="shared" si="51"/>
        <v>-2972</v>
      </c>
    </row>
    <row r="38" spans="1:18" x14ac:dyDescent="0.3">
      <c r="A38" s="12">
        <v>41883</v>
      </c>
      <c r="B38" s="17">
        <v>56073</v>
      </c>
      <c r="C38" s="13">
        <f>'Premise (COM)'!H69</f>
        <v>1136</v>
      </c>
      <c r="D38" s="11">
        <f t="shared" si="47"/>
        <v>54937</v>
      </c>
      <c r="E38" s="11">
        <f t="shared" si="48"/>
        <v>-3731</v>
      </c>
      <c r="F38" s="11">
        <f t="shared" si="41"/>
        <v>-3914</v>
      </c>
      <c r="G38" s="11">
        <f t="shared" si="49"/>
        <v>183</v>
      </c>
      <c r="H38" s="14">
        <f t="shared" si="43"/>
        <v>-6.2387131295565501E-2</v>
      </c>
      <c r="I38" s="14">
        <f t="shared" ref="I38" si="56">C38/C26-1</f>
        <v>-0.77504950495049507</v>
      </c>
      <c r="J38" s="14">
        <f t="shared" ref="J38" si="57">D38/D26-1</f>
        <v>3.3422215728531324E-3</v>
      </c>
      <c r="K38" s="13"/>
      <c r="L38" s="11">
        <f t="shared" si="44"/>
        <v>-3914</v>
      </c>
      <c r="M38" s="11">
        <f>D38-D26</f>
        <v>183</v>
      </c>
      <c r="O38" s="11"/>
      <c r="P38" s="11">
        <f>'Com Adjustment'!L37</f>
        <v>-1743</v>
      </c>
      <c r="Q38" s="11">
        <f t="shared" si="55"/>
        <v>57816</v>
      </c>
      <c r="R38" s="11">
        <f t="shared" si="51"/>
        <v>-4452</v>
      </c>
    </row>
    <row r="39" spans="1:18" x14ac:dyDescent="0.3">
      <c r="A39" s="12">
        <v>41913</v>
      </c>
      <c r="B39" s="17">
        <v>55407</v>
      </c>
      <c r="C39" s="13">
        <f>'Premise (COM)'!H70</f>
        <v>1170</v>
      </c>
      <c r="D39" s="11">
        <f t="shared" si="47"/>
        <v>54237</v>
      </c>
      <c r="E39" s="11">
        <f t="shared" si="48"/>
        <v>-3325</v>
      </c>
      <c r="F39" s="11">
        <f t="shared" ref="F39" si="58">C39-C27</f>
        <v>-1694</v>
      </c>
      <c r="G39" s="11">
        <f t="shared" si="49"/>
        <v>-1631</v>
      </c>
      <c r="H39" s="14">
        <f t="shared" ref="H39" si="59">B39/B27-1</f>
        <v>-5.6613089967990193E-2</v>
      </c>
      <c r="I39" s="14">
        <f t="shared" ref="I39" si="60">C39/C27-1</f>
        <v>-0.59148044692737423</v>
      </c>
      <c r="J39" s="14">
        <f t="shared" ref="J39" si="61">D39/D27-1</f>
        <v>-2.9193813990119555E-2</v>
      </c>
      <c r="K39" s="13"/>
      <c r="L39" s="11">
        <f t="shared" ref="L39" si="62">C39-C27</f>
        <v>-1694</v>
      </c>
      <c r="M39" s="11">
        <f>D39-D27</f>
        <v>-1631</v>
      </c>
      <c r="O39" s="11"/>
      <c r="P39" s="11">
        <f>'Com Adjustment'!L38</f>
        <v>-739</v>
      </c>
      <c r="Q39" s="11">
        <f t="shared" si="55"/>
        <v>56146</v>
      </c>
      <c r="R39" s="11">
        <f t="shared" si="51"/>
        <v>-6054</v>
      </c>
    </row>
    <row r="40" spans="1:18" x14ac:dyDescent="0.3">
      <c r="A40" s="12">
        <v>41944</v>
      </c>
      <c r="B40" s="17">
        <v>55291</v>
      </c>
      <c r="C40" s="13">
        <f>'Premise (COM)'!H71</f>
        <v>1233</v>
      </c>
      <c r="D40" s="11">
        <f t="shared" ref="D40" si="63">B40-C40</f>
        <v>54058</v>
      </c>
      <c r="E40" s="11">
        <f t="shared" ref="E40" si="64">B40-B28</f>
        <v>-3157</v>
      </c>
      <c r="F40" s="11">
        <f t="shared" ref="F40" si="65">C40-C28</f>
        <v>-108</v>
      </c>
      <c r="G40" s="11">
        <f t="shared" ref="G40" si="66">D40-D28</f>
        <v>-3049</v>
      </c>
      <c r="H40" s="14">
        <f t="shared" ref="H40" si="67">B40/B28-1</f>
        <v>-5.4013824254037779E-2</v>
      </c>
      <c r="I40" s="14">
        <f>C40/C28-1</f>
        <v>-8.0536912751677847E-2</v>
      </c>
      <c r="J40" s="14">
        <f t="shared" ref="J40" si="68">D40/D28-1</f>
        <v>-5.3391002854291103E-2</v>
      </c>
      <c r="K40" s="13"/>
      <c r="L40" s="11">
        <f t="shared" ref="L40" si="69">C40-C28</f>
        <v>-108</v>
      </c>
      <c r="M40" s="11">
        <f>D40-D28</f>
        <v>-3049</v>
      </c>
      <c r="O40" s="11"/>
      <c r="P40" s="11">
        <f>'Com Adjustment'!L39</f>
        <v>-657</v>
      </c>
      <c r="Q40" s="11">
        <f t="shared" si="55"/>
        <v>55948</v>
      </c>
      <c r="R40" s="11">
        <f t="shared" ref="R40" si="70">Q40-Q28</f>
        <v>-6050</v>
      </c>
    </row>
    <row r="41" spans="1:18" x14ac:dyDescent="0.3">
      <c r="A41" s="12">
        <v>41974</v>
      </c>
      <c r="B41" s="17">
        <v>55405</v>
      </c>
      <c r="C41" s="13">
        <f>'Premise (COM)'!H72</f>
        <v>1179</v>
      </c>
      <c r="D41" s="11">
        <f t="shared" ref="D41" si="71">B41-C41</f>
        <v>54226</v>
      </c>
      <c r="E41" s="11">
        <f t="shared" ref="E41" si="72">B41-B29</f>
        <v>-3122</v>
      </c>
      <c r="F41" s="11">
        <f t="shared" ref="F41" si="73">C41-C29</f>
        <v>-65</v>
      </c>
      <c r="G41" s="11">
        <f t="shared" ref="G41" si="74">D41-D29</f>
        <v>-3057</v>
      </c>
      <c r="H41" s="14">
        <f t="shared" ref="H41" si="75">B41/B29-1</f>
        <v>-5.3342901566798218E-2</v>
      </c>
      <c r="I41" s="14">
        <f>C41/C29-1</f>
        <v>-5.2250803858520878E-2</v>
      </c>
      <c r="J41" s="14">
        <f t="shared" ref="J41" si="76">D41/D29-1</f>
        <v>-5.3366618368451357E-2</v>
      </c>
      <c r="K41" s="13"/>
      <c r="L41" s="11">
        <f t="shared" ref="L41" si="77">C41-C29</f>
        <v>-65</v>
      </c>
      <c r="M41" s="11">
        <f>D41-D29</f>
        <v>-3057</v>
      </c>
      <c r="O41" s="11"/>
      <c r="P41" s="11">
        <f>'Com Adjustment'!L40</f>
        <v>-614</v>
      </c>
      <c r="Q41" s="11">
        <f t="shared" si="55"/>
        <v>56019</v>
      </c>
      <c r="R41" s="11">
        <f t="shared" ref="R41" si="78">Q41-Q29</f>
        <v>-6101</v>
      </c>
    </row>
    <row r="42" spans="1:18" x14ac:dyDescent="0.3">
      <c r="A42" s="12">
        <v>42005</v>
      </c>
      <c r="B42" s="17">
        <v>55067</v>
      </c>
      <c r="C42" s="13">
        <f>'Premise (COM)'!H73</f>
        <v>1091</v>
      </c>
      <c r="D42" s="11">
        <f t="shared" ref="D42" si="79">B42-C42</f>
        <v>53976</v>
      </c>
      <c r="E42" s="11">
        <f t="shared" ref="E42" si="80">B42-B30</f>
        <v>-3217</v>
      </c>
      <c r="F42" s="11">
        <f t="shared" ref="F42" si="81">C42-C30</f>
        <v>-154</v>
      </c>
      <c r="G42" s="11">
        <f t="shared" ref="G42" si="82">D42-D30</f>
        <v>-3063</v>
      </c>
      <c r="H42" s="14">
        <f t="shared" ref="H42" si="83">B42/B30-1</f>
        <v>-5.5195250840710974E-2</v>
      </c>
      <c r="I42" s="14">
        <f>C42/C30-1</f>
        <v>-0.12369477911646587</v>
      </c>
      <c r="J42" s="14">
        <f t="shared" ref="J42" si="84">D42/D30-1</f>
        <v>-5.3700099931625722E-2</v>
      </c>
      <c r="K42" s="13"/>
      <c r="L42" s="11">
        <f t="shared" ref="L42" si="85">C42-C30</f>
        <v>-154</v>
      </c>
      <c r="M42" s="11">
        <f>D42-D30</f>
        <v>-3063</v>
      </c>
      <c r="O42" s="11"/>
      <c r="P42" s="11">
        <f>'Com Adjustment'!L41</f>
        <v>-329</v>
      </c>
      <c r="Q42" s="11">
        <f t="shared" si="55"/>
        <v>55396</v>
      </c>
      <c r="R42" s="11">
        <f t="shared" ref="R42" si="86">Q42-Q30</f>
        <v>-6766</v>
      </c>
    </row>
    <row r="43" spans="1:18" x14ac:dyDescent="0.3">
      <c r="A43" s="12"/>
      <c r="C43" s="27"/>
      <c r="D43" s="27"/>
      <c r="E43" s="11"/>
      <c r="I43" s="15"/>
      <c r="J43" s="15"/>
      <c r="K43" s="13"/>
    </row>
    <row r="44" spans="1:18" x14ac:dyDescent="0.3">
      <c r="A44" s="12" t="s">
        <v>38</v>
      </c>
      <c r="B44" s="31" t="s">
        <v>39</v>
      </c>
      <c r="C44" s="27"/>
      <c r="D44" s="27"/>
      <c r="H44" s="29"/>
      <c r="I44" s="15"/>
      <c r="J44" s="15"/>
      <c r="K44" s="13"/>
    </row>
    <row r="45" spans="1:18" x14ac:dyDescent="0.3">
      <c r="A45" s="12"/>
      <c r="B45" s="30" t="s">
        <v>41</v>
      </c>
      <c r="C45" s="11"/>
      <c r="D45" s="11"/>
      <c r="E45" s="18"/>
      <c r="K45" s="13"/>
    </row>
    <row r="46" spans="1:18" x14ac:dyDescent="0.3">
      <c r="C46" s="14"/>
    </row>
  </sheetData>
  <mergeCells count="2">
    <mergeCell ref="E4:G4"/>
    <mergeCell ref="H4:J4"/>
  </mergeCells>
  <pageMargins left="0.7" right="0.7" top="0.75" bottom="0.75" header="0.3" footer="0.3"/>
  <pageSetup scale="7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B61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2" sqref="A1:A2"/>
    </sheetView>
  </sheetViews>
  <sheetFormatPr defaultRowHeight="14.4" x14ac:dyDescent="0.3"/>
  <cols>
    <col min="2" max="2" width="17.44140625" customWidth="1"/>
    <col min="3" max="3" width="14.44140625" customWidth="1"/>
    <col min="4" max="5" width="9.109375" customWidth="1"/>
    <col min="6" max="6" width="12.109375" customWidth="1"/>
    <col min="7" max="7" width="11.5546875" customWidth="1"/>
    <col min="8" max="8" width="9.109375" customWidth="1"/>
    <col min="9" max="9" width="8.88671875" customWidth="1"/>
    <col min="10" max="10" width="16" customWidth="1"/>
    <col min="11" max="11" width="12.6640625" customWidth="1"/>
    <col min="12" max="12" width="7.88671875" customWidth="1"/>
    <col min="13" max="13" width="16.88671875" customWidth="1"/>
    <col min="14" max="14" width="14.33203125" customWidth="1"/>
    <col min="15" max="15" width="6.6640625" customWidth="1"/>
    <col min="16" max="16" width="12" customWidth="1"/>
    <col min="18" max="18" width="14.33203125" customWidth="1"/>
    <col min="19" max="19" width="13" customWidth="1"/>
    <col min="21" max="21" width="11.5546875" customWidth="1"/>
    <col min="23" max="23" width="10.44140625" bestFit="1" customWidth="1"/>
  </cols>
  <sheetData>
    <row r="1" spans="1:26" x14ac:dyDescent="0.3">
      <c r="A1" s="25" t="s">
        <v>162</v>
      </c>
    </row>
    <row r="2" spans="1:26" x14ac:dyDescent="0.3">
      <c r="A2" s="25" t="s">
        <v>150</v>
      </c>
    </row>
    <row r="4" spans="1:26" ht="43.2" x14ac:dyDescent="0.3">
      <c r="B4" s="23" t="s">
        <v>20</v>
      </c>
      <c r="C4" s="23" t="s">
        <v>21</v>
      </c>
      <c r="D4" s="23" t="s">
        <v>18</v>
      </c>
      <c r="E4" s="23"/>
      <c r="F4" s="23" t="s">
        <v>36</v>
      </c>
      <c r="G4" s="23" t="s">
        <v>37</v>
      </c>
      <c r="H4" s="23" t="s">
        <v>18</v>
      </c>
      <c r="I4" s="23"/>
      <c r="J4" s="23" t="s">
        <v>45</v>
      </c>
      <c r="K4" s="23" t="s">
        <v>50</v>
      </c>
      <c r="L4" s="23"/>
      <c r="M4" s="23" t="s">
        <v>46</v>
      </c>
      <c r="N4" s="23" t="s">
        <v>47</v>
      </c>
      <c r="O4" s="23"/>
      <c r="P4" s="23" t="s">
        <v>51</v>
      </c>
      <c r="Q4" s="23"/>
      <c r="R4" s="24" t="s">
        <v>43</v>
      </c>
      <c r="S4" s="23" t="s">
        <v>44</v>
      </c>
      <c r="U4" s="24" t="s">
        <v>112</v>
      </c>
      <c r="V4" s="23" t="s">
        <v>52</v>
      </c>
      <c r="W4" t="s">
        <v>126</v>
      </c>
      <c r="Z4" t="s">
        <v>123</v>
      </c>
    </row>
    <row r="5" spans="1:26" x14ac:dyDescent="0.3">
      <c r="A5" s="12">
        <v>40909</v>
      </c>
      <c r="B5" s="18">
        <f>RESIDENTIAL!B6+COMMERCIAL!B6</f>
        <v>275419</v>
      </c>
      <c r="C5" s="13">
        <f>RESIDENTIAL!Q6+COMMERCIAL!Q6</f>
        <v>275419</v>
      </c>
      <c r="D5" s="18">
        <f>C5-B5</f>
        <v>0</v>
      </c>
      <c r="E5" s="18"/>
      <c r="F5" s="18">
        <v>4560015</v>
      </c>
      <c r="G5" s="18">
        <f>+F5-D5</f>
        <v>4560015</v>
      </c>
      <c r="H5" s="18">
        <f>+G5-F5</f>
        <v>0</v>
      </c>
      <c r="M5" s="18">
        <v>-15758</v>
      </c>
      <c r="N5" s="18">
        <f t="shared" ref="N5:N15" si="0">+M5</f>
        <v>-15758</v>
      </c>
    </row>
    <row r="6" spans="1:26" x14ac:dyDescent="0.3">
      <c r="A6" s="12">
        <v>40940</v>
      </c>
      <c r="B6" s="18">
        <f>RESIDENTIAL!B7+COMMERCIAL!B7</f>
        <v>268693</v>
      </c>
      <c r="C6" s="13">
        <f>RESIDENTIAL!Q7+COMMERCIAL!Q7</f>
        <v>268693</v>
      </c>
      <c r="D6" s="18">
        <f t="shared" ref="D6:D24" si="1">C6-B6</f>
        <v>0</v>
      </c>
      <c r="E6" s="18"/>
      <c r="F6" s="18">
        <v>4565707</v>
      </c>
      <c r="G6" s="18">
        <f t="shared" ref="G6:G28" si="2">+F6-D6</f>
        <v>4565707</v>
      </c>
      <c r="H6" s="18">
        <f t="shared" ref="H6:H25" si="3">+G6-F6</f>
        <v>0</v>
      </c>
      <c r="M6" s="18">
        <v>-18247</v>
      </c>
      <c r="N6" s="18">
        <f t="shared" si="0"/>
        <v>-18247</v>
      </c>
    </row>
    <row r="7" spans="1:26" x14ac:dyDescent="0.3">
      <c r="A7" s="12">
        <v>40969</v>
      </c>
      <c r="B7" s="18">
        <f>RESIDENTIAL!B8+COMMERCIAL!B8</f>
        <v>262110</v>
      </c>
      <c r="C7" s="13">
        <f>RESIDENTIAL!Q8+COMMERCIAL!Q8</f>
        <v>262110</v>
      </c>
      <c r="D7" s="18">
        <f t="shared" si="1"/>
        <v>0</v>
      </c>
      <c r="E7" s="18"/>
      <c r="F7" s="18">
        <v>4573930</v>
      </c>
      <c r="G7" s="18">
        <f t="shared" si="2"/>
        <v>4573930</v>
      </c>
      <c r="H7" s="18">
        <f t="shared" si="3"/>
        <v>0</v>
      </c>
      <c r="M7" s="18">
        <v>-19702</v>
      </c>
      <c r="N7" s="18">
        <f t="shared" si="0"/>
        <v>-19702</v>
      </c>
    </row>
    <row r="8" spans="1:26" x14ac:dyDescent="0.3">
      <c r="A8" s="12">
        <v>41000</v>
      </c>
      <c r="B8" s="18">
        <f>RESIDENTIAL!B9+COMMERCIAL!B9</f>
        <v>263718</v>
      </c>
      <c r="C8" s="13">
        <f>RESIDENTIAL!Q9+COMMERCIAL!Q9</f>
        <v>263718</v>
      </c>
      <c r="D8" s="18">
        <f t="shared" si="1"/>
        <v>0</v>
      </c>
      <c r="E8" s="18"/>
      <c r="F8" s="18">
        <v>4577038</v>
      </c>
      <c r="G8" s="18">
        <f t="shared" si="2"/>
        <v>4577038</v>
      </c>
      <c r="H8" s="18">
        <f t="shared" si="3"/>
        <v>0</v>
      </c>
      <c r="M8" s="18">
        <v>-18218</v>
      </c>
      <c r="N8" s="18">
        <f t="shared" si="0"/>
        <v>-18218</v>
      </c>
    </row>
    <row r="9" spans="1:26" x14ac:dyDescent="0.3">
      <c r="A9" s="12">
        <v>41030</v>
      </c>
      <c r="B9" s="18">
        <f>RESIDENTIAL!B10+COMMERCIAL!B10</f>
        <v>266401</v>
      </c>
      <c r="C9" s="13">
        <f>RESIDENTIAL!Q10+COMMERCIAL!Q10</f>
        <v>266401</v>
      </c>
      <c r="D9" s="18">
        <f t="shared" si="1"/>
        <v>0</v>
      </c>
      <c r="E9" s="18"/>
      <c r="F9" s="18">
        <v>4576751</v>
      </c>
      <c r="G9" s="18">
        <f t="shared" si="2"/>
        <v>4576751</v>
      </c>
      <c r="H9" s="18">
        <f t="shared" si="3"/>
        <v>0</v>
      </c>
      <c r="M9" s="18">
        <v>-16223</v>
      </c>
      <c r="N9" s="18">
        <f t="shared" si="0"/>
        <v>-16223</v>
      </c>
    </row>
    <row r="10" spans="1:26" x14ac:dyDescent="0.3">
      <c r="A10" s="12">
        <v>41061</v>
      </c>
      <c r="B10" s="18">
        <f>RESIDENTIAL!B11+COMMERCIAL!B11</f>
        <v>267210</v>
      </c>
      <c r="C10" s="13">
        <f>RESIDENTIAL!Q11+COMMERCIAL!Q11</f>
        <v>267210</v>
      </c>
      <c r="D10" s="18">
        <f t="shared" si="1"/>
        <v>0</v>
      </c>
      <c r="E10" s="18"/>
      <c r="F10" s="18">
        <v>4575347</v>
      </c>
      <c r="G10" s="18">
        <f t="shared" si="2"/>
        <v>4575347</v>
      </c>
      <c r="H10" s="18">
        <f t="shared" si="3"/>
        <v>0</v>
      </c>
      <c r="M10" s="18">
        <v>-18041</v>
      </c>
      <c r="N10" s="18">
        <f t="shared" si="0"/>
        <v>-18041</v>
      </c>
    </row>
    <row r="11" spans="1:26" x14ac:dyDescent="0.3">
      <c r="A11" s="12">
        <v>41091</v>
      </c>
      <c r="B11" s="18">
        <f>RESIDENTIAL!B12+COMMERCIAL!B12</f>
        <v>267454</v>
      </c>
      <c r="C11" s="13">
        <f>RESIDENTIAL!Q12+COMMERCIAL!Q12</f>
        <v>267454</v>
      </c>
      <c r="D11" s="18">
        <f t="shared" si="1"/>
        <v>0</v>
      </c>
      <c r="E11" s="18"/>
      <c r="F11" s="18">
        <v>4577123</v>
      </c>
      <c r="G11" s="18">
        <f t="shared" si="2"/>
        <v>4577123</v>
      </c>
      <c r="H11" s="18">
        <f t="shared" si="3"/>
        <v>0</v>
      </c>
      <c r="M11" s="18">
        <v>-17648</v>
      </c>
      <c r="N11" s="18">
        <f t="shared" si="0"/>
        <v>-17648</v>
      </c>
    </row>
    <row r="12" spans="1:26" x14ac:dyDescent="0.3">
      <c r="A12" s="12">
        <v>41122</v>
      </c>
      <c r="B12" s="18">
        <f>RESIDENTIAL!B13+COMMERCIAL!B13</f>
        <v>265011</v>
      </c>
      <c r="C12" s="13">
        <f>RESIDENTIAL!Q13+COMMERCIAL!Q13</f>
        <v>265011</v>
      </c>
      <c r="D12" s="18">
        <f t="shared" si="1"/>
        <v>0</v>
      </c>
      <c r="E12" s="18"/>
      <c r="F12" s="18">
        <v>4579585</v>
      </c>
      <c r="G12" s="18">
        <f t="shared" si="2"/>
        <v>4579585</v>
      </c>
      <c r="H12" s="18">
        <f t="shared" si="3"/>
        <v>0</v>
      </c>
      <c r="M12" s="18">
        <v>-21176</v>
      </c>
      <c r="N12" s="18">
        <f t="shared" si="0"/>
        <v>-21176</v>
      </c>
    </row>
    <row r="13" spans="1:26" x14ac:dyDescent="0.3">
      <c r="A13" s="12">
        <v>41153</v>
      </c>
      <c r="B13" s="18">
        <f>RESIDENTIAL!B14+COMMERCIAL!B14</f>
        <v>267408</v>
      </c>
      <c r="C13" s="13">
        <f>RESIDENTIAL!Q14+COMMERCIAL!Q14</f>
        <v>267408</v>
      </c>
      <c r="D13" s="18">
        <f t="shared" si="1"/>
        <v>0</v>
      </c>
      <c r="E13" s="18"/>
      <c r="F13" s="18">
        <v>4578976</v>
      </c>
      <c r="G13" s="18">
        <f t="shared" si="2"/>
        <v>4578976</v>
      </c>
      <c r="H13" s="18">
        <f t="shared" si="3"/>
        <v>0</v>
      </c>
      <c r="M13" s="18">
        <v>-19670</v>
      </c>
      <c r="N13" s="18">
        <f t="shared" si="0"/>
        <v>-19670</v>
      </c>
    </row>
    <row r="14" spans="1:26" x14ac:dyDescent="0.3">
      <c r="A14" s="12">
        <v>41183</v>
      </c>
      <c r="B14" s="18">
        <f>RESIDENTIAL!B15+COMMERCIAL!B15</f>
        <v>267019</v>
      </c>
      <c r="C14" s="13">
        <f>RESIDENTIAL!Q15+COMMERCIAL!Q15</f>
        <v>267019</v>
      </c>
      <c r="D14" s="18">
        <f t="shared" si="1"/>
        <v>0</v>
      </c>
      <c r="E14" s="18"/>
      <c r="F14" s="18">
        <v>4580752</v>
      </c>
      <c r="G14" s="18">
        <f t="shared" si="2"/>
        <v>4580752</v>
      </c>
      <c r="H14" s="18">
        <f t="shared" si="3"/>
        <v>0</v>
      </c>
      <c r="M14" s="18">
        <v>-18125</v>
      </c>
      <c r="N14" s="18">
        <f t="shared" si="0"/>
        <v>-18125</v>
      </c>
    </row>
    <row r="15" spans="1:26" x14ac:dyDescent="0.3">
      <c r="A15" s="12">
        <v>41214</v>
      </c>
      <c r="B15" s="18">
        <f>RESIDENTIAL!B16+COMMERCIAL!B16</f>
        <v>263634</v>
      </c>
      <c r="C15" s="13">
        <f>RESIDENTIAL!Q16+COMMERCIAL!Q16</f>
        <v>263634</v>
      </c>
      <c r="D15" s="18">
        <f t="shared" si="1"/>
        <v>0</v>
      </c>
      <c r="E15" s="18"/>
      <c r="F15" s="18">
        <v>4584041</v>
      </c>
      <c r="G15" s="18">
        <f t="shared" si="2"/>
        <v>4584041</v>
      </c>
      <c r="H15" s="18">
        <f t="shared" si="3"/>
        <v>0</v>
      </c>
      <c r="M15" s="18">
        <v>-18937</v>
      </c>
      <c r="N15" s="18">
        <f t="shared" si="0"/>
        <v>-18937</v>
      </c>
    </row>
    <row r="16" spans="1:26" x14ac:dyDescent="0.3">
      <c r="A16" s="12">
        <v>41244</v>
      </c>
      <c r="B16" s="18">
        <f>RESIDENTIAL!B17+COMMERCIAL!B17</f>
        <v>260677</v>
      </c>
      <c r="C16" s="13">
        <f>RESIDENTIAL!Q17+COMMERCIAL!Q17</f>
        <v>260677</v>
      </c>
      <c r="D16" s="18">
        <f t="shared" si="1"/>
        <v>0</v>
      </c>
      <c r="E16" s="18"/>
      <c r="F16" s="18">
        <v>4588119</v>
      </c>
      <c r="G16" s="18">
        <f t="shared" si="2"/>
        <v>4588119</v>
      </c>
      <c r="H16" s="18">
        <f t="shared" si="3"/>
        <v>0</v>
      </c>
      <c r="M16" s="18">
        <v>-16092</v>
      </c>
      <c r="N16" s="18">
        <f>+M16</f>
        <v>-16092</v>
      </c>
      <c r="R16" s="13">
        <f>RESIDENTIAL!$F17+COMMERCIAL!F17</f>
        <v>0</v>
      </c>
    </row>
    <row r="17" spans="1:28" x14ac:dyDescent="0.3">
      <c r="A17" s="12">
        <v>41275</v>
      </c>
      <c r="B17" s="18">
        <f>RESIDENTIAL!B18+COMMERCIAL!B18</f>
        <v>257618</v>
      </c>
      <c r="C17" s="13">
        <f>RESIDENTIAL!Q18+COMMERCIAL!Q18</f>
        <v>257618</v>
      </c>
      <c r="D17" s="18">
        <f t="shared" si="1"/>
        <v>0</v>
      </c>
      <c r="E17" s="18"/>
      <c r="F17" s="18">
        <v>4594969</v>
      </c>
      <c r="G17" s="18">
        <f t="shared" si="2"/>
        <v>4594969</v>
      </c>
      <c r="H17" s="18">
        <f t="shared" si="3"/>
        <v>0</v>
      </c>
      <c r="J17" s="18">
        <f t="shared" ref="J17:J38" si="4">F17-F5</f>
        <v>34954</v>
      </c>
      <c r="K17" s="18">
        <f t="shared" ref="K17:K38" si="5">J17+H17</f>
        <v>34954</v>
      </c>
      <c r="L17" s="18"/>
      <c r="M17" s="18">
        <f t="shared" ref="M17:M38" si="6">B17-B5</f>
        <v>-17801</v>
      </c>
      <c r="N17" s="18">
        <f t="shared" ref="N17:N34" si="7">+C17-C5</f>
        <v>-17801</v>
      </c>
      <c r="P17" s="18">
        <f>K17-J17</f>
        <v>0</v>
      </c>
      <c r="R17" s="13">
        <f>RESIDENTIAL!$F18+COMMERCIAL!F18</f>
        <v>-8574</v>
      </c>
      <c r="S17" s="11">
        <f t="shared" ref="S17:S28" si="8">M17-R17</f>
        <v>-9227</v>
      </c>
      <c r="U17" s="14">
        <f t="shared" ref="U17:U38" si="9">J17/F5</f>
        <v>7.6653256623059355E-3</v>
      </c>
      <c r="V17" s="14">
        <f t="shared" ref="V17:V38" si="10">K17/G5</f>
        <v>7.6653256623059355E-3</v>
      </c>
      <c r="W17" s="15">
        <f t="shared" ref="W17:W27" si="11">V17-U17</f>
        <v>0</v>
      </c>
      <c r="Z17" s="14">
        <f t="shared" ref="Z17:Z38" si="12">B17/F17</f>
        <v>5.6065231343236481E-2</v>
      </c>
      <c r="AA17" s="14">
        <f t="shared" ref="AA17:AA38" si="13">C17/F17</f>
        <v>5.6065231343236481E-2</v>
      </c>
      <c r="AB17" s="15">
        <f>Z17-AA17</f>
        <v>0</v>
      </c>
    </row>
    <row r="18" spans="1:28" x14ac:dyDescent="0.3">
      <c r="A18" s="12">
        <v>41306</v>
      </c>
      <c r="B18" s="18">
        <f>RESIDENTIAL!B19+COMMERCIAL!B19</f>
        <v>252488</v>
      </c>
      <c r="C18" s="13">
        <f>RESIDENTIAL!Q19+COMMERCIAL!Q19</f>
        <v>252488</v>
      </c>
      <c r="D18" s="18">
        <f t="shared" si="1"/>
        <v>0</v>
      </c>
      <c r="E18" s="18"/>
      <c r="F18" s="18">
        <v>4599265</v>
      </c>
      <c r="G18" s="18">
        <f t="shared" si="2"/>
        <v>4599265</v>
      </c>
      <c r="H18" s="18">
        <f t="shared" si="3"/>
        <v>0</v>
      </c>
      <c r="J18" s="18">
        <f t="shared" si="4"/>
        <v>33558</v>
      </c>
      <c r="K18" s="18">
        <f t="shared" si="5"/>
        <v>33558</v>
      </c>
      <c r="L18" s="18"/>
      <c r="M18" s="18">
        <f t="shared" si="6"/>
        <v>-16205</v>
      </c>
      <c r="N18" s="18">
        <f t="shared" si="7"/>
        <v>-16205</v>
      </c>
      <c r="P18" s="18">
        <f t="shared" ref="P18:P26" si="14">K18-J18</f>
        <v>0</v>
      </c>
      <c r="R18" s="13">
        <f>RESIDENTIAL!$F19+COMMERCIAL!F19</f>
        <v>-5747</v>
      </c>
      <c r="S18" s="11">
        <f t="shared" si="8"/>
        <v>-10458</v>
      </c>
      <c r="U18" s="14">
        <f t="shared" si="9"/>
        <v>7.3500117287421205E-3</v>
      </c>
      <c r="V18" s="14">
        <f t="shared" si="10"/>
        <v>7.3500117287421205E-3</v>
      </c>
      <c r="W18" s="15">
        <f t="shared" si="11"/>
        <v>0</v>
      </c>
      <c r="Z18" s="14">
        <f t="shared" si="12"/>
        <v>5.4897467312711924E-2</v>
      </c>
      <c r="AA18" s="14">
        <f t="shared" si="13"/>
        <v>5.4897467312711924E-2</v>
      </c>
      <c r="AB18" s="15">
        <f t="shared" ref="AB18:AB33" si="15">Z18-AA18</f>
        <v>0</v>
      </c>
    </row>
    <row r="19" spans="1:28" x14ac:dyDescent="0.3">
      <c r="A19" s="12">
        <v>41334</v>
      </c>
      <c r="B19" s="18">
        <f>RESIDENTIAL!B20+COMMERCIAL!B20</f>
        <v>245973</v>
      </c>
      <c r="C19" s="13">
        <f>RESIDENTIAL!Q20+COMMERCIAL!Q20</f>
        <v>245973</v>
      </c>
      <c r="D19" s="18">
        <f t="shared" si="1"/>
        <v>0</v>
      </c>
      <c r="E19" s="18"/>
      <c r="F19" s="18">
        <v>4605771</v>
      </c>
      <c r="G19" s="18">
        <f t="shared" si="2"/>
        <v>4605771</v>
      </c>
      <c r="H19" s="18">
        <f t="shared" si="3"/>
        <v>0</v>
      </c>
      <c r="J19" s="18">
        <f t="shared" si="4"/>
        <v>31841</v>
      </c>
      <c r="K19" s="18">
        <f t="shared" si="5"/>
        <v>31841</v>
      </c>
      <c r="L19" s="18"/>
      <c r="M19" s="18">
        <f t="shared" si="6"/>
        <v>-16137</v>
      </c>
      <c r="N19" s="18">
        <f t="shared" si="7"/>
        <v>-16137</v>
      </c>
      <c r="P19" s="18">
        <f t="shared" si="14"/>
        <v>0</v>
      </c>
      <c r="R19" s="13">
        <f>RESIDENTIAL!$F20+COMMERCIAL!F20</f>
        <v>-6050</v>
      </c>
      <c r="S19" s="11">
        <f t="shared" si="8"/>
        <v>-10087</v>
      </c>
      <c r="U19" s="14">
        <f t="shared" si="9"/>
        <v>6.9614095537098297E-3</v>
      </c>
      <c r="V19" s="14">
        <f t="shared" si="10"/>
        <v>6.9614095537098297E-3</v>
      </c>
      <c r="W19" s="15">
        <f t="shared" si="11"/>
        <v>0</v>
      </c>
      <c r="Z19" s="14">
        <f t="shared" si="12"/>
        <v>5.3405390758680796E-2</v>
      </c>
      <c r="AA19" s="14">
        <f t="shared" si="13"/>
        <v>5.3405390758680796E-2</v>
      </c>
      <c r="AB19" s="15">
        <f t="shared" si="15"/>
        <v>0</v>
      </c>
    </row>
    <row r="20" spans="1:28" x14ac:dyDescent="0.3">
      <c r="A20" s="12">
        <v>41365</v>
      </c>
      <c r="B20" s="18">
        <f>RESIDENTIAL!B21+COMMERCIAL!B21</f>
        <v>250639</v>
      </c>
      <c r="C20" s="13">
        <f>RESIDENTIAL!Q21+COMMERCIAL!Q21</f>
        <v>250639</v>
      </c>
      <c r="D20" s="18">
        <f t="shared" si="1"/>
        <v>0</v>
      </c>
      <c r="E20" s="18"/>
      <c r="F20" s="18">
        <v>4609509</v>
      </c>
      <c r="G20" s="18">
        <f t="shared" si="2"/>
        <v>4609509</v>
      </c>
      <c r="H20" s="18">
        <f t="shared" si="3"/>
        <v>0</v>
      </c>
      <c r="J20" s="18">
        <f t="shared" si="4"/>
        <v>32471</v>
      </c>
      <c r="K20" s="18">
        <f t="shared" si="5"/>
        <v>32471</v>
      </c>
      <c r="L20" s="18"/>
      <c r="M20" s="18">
        <f t="shared" si="6"/>
        <v>-13079</v>
      </c>
      <c r="N20" s="18">
        <f t="shared" si="7"/>
        <v>-13079</v>
      </c>
      <c r="P20" s="18">
        <f t="shared" si="14"/>
        <v>0</v>
      </c>
      <c r="R20" s="13">
        <f>RESIDENTIAL!$F21+COMMERCIAL!F21</f>
        <v>-5646</v>
      </c>
      <c r="S20" s="11">
        <f t="shared" si="8"/>
        <v>-7433</v>
      </c>
      <c r="U20" s="14">
        <f t="shared" si="9"/>
        <v>7.0943260685185482E-3</v>
      </c>
      <c r="V20" s="14">
        <f t="shared" si="10"/>
        <v>7.0943260685185482E-3</v>
      </c>
      <c r="W20" s="15">
        <f t="shared" si="11"/>
        <v>0</v>
      </c>
      <c r="Z20" s="14">
        <f t="shared" si="12"/>
        <v>5.4374337917552605E-2</v>
      </c>
      <c r="AA20" s="14">
        <f t="shared" si="13"/>
        <v>5.4374337917552605E-2</v>
      </c>
      <c r="AB20" s="15">
        <f t="shared" si="15"/>
        <v>0</v>
      </c>
    </row>
    <row r="21" spans="1:28" x14ac:dyDescent="0.3">
      <c r="A21" s="12">
        <v>41395</v>
      </c>
      <c r="B21" s="18">
        <f>RESIDENTIAL!B22+COMMERCIAL!B22</f>
        <v>251497</v>
      </c>
      <c r="C21" s="13">
        <f>RESIDENTIAL!Q22+COMMERCIAL!Q22</f>
        <v>251497</v>
      </c>
      <c r="D21" s="18">
        <f t="shared" si="1"/>
        <v>0</v>
      </c>
      <c r="E21" s="18"/>
      <c r="F21" s="18">
        <v>4611553</v>
      </c>
      <c r="G21" s="18">
        <f t="shared" si="2"/>
        <v>4611553</v>
      </c>
      <c r="H21" s="18">
        <f t="shared" si="3"/>
        <v>0</v>
      </c>
      <c r="J21" s="18">
        <f t="shared" si="4"/>
        <v>34802</v>
      </c>
      <c r="K21" s="18">
        <f t="shared" si="5"/>
        <v>34802</v>
      </c>
      <c r="L21" s="18"/>
      <c r="M21" s="18">
        <f t="shared" si="6"/>
        <v>-14904</v>
      </c>
      <c r="N21" s="18">
        <f t="shared" si="7"/>
        <v>-14904</v>
      </c>
      <c r="P21" s="18">
        <f t="shared" si="14"/>
        <v>0</v>
      </c>
      <c r="R21" s="13">
        <f>RESIDENTIAL!$F22+COMMERCIAL!F22</f>
        <v>-5739</v>
      </c>
      <c r="S21" s="11">
        <f t="shared" si="8"/>
        <v>-9165</v>
      </c>
      <c r="U21" s="14">
        <f t="shared" si="9"/>
        <v>7.6040842073339795E-3</v>
      </c>
      <c r="V21" s="14">
        <f t="shared" si="10"/>
        <v>7.6040842073339795E-3</v>
      </c>
      <c r="W21" s="15">
        <f t="shared" si="11"/>
        <v>0</v>
      </c>
      <c r="Z21" s="14">
        <f t="shared" si="12"/>
        <v>5.4536291787170177E-2</v>
      </c>
      <c r="AA21" s="14">
        <f t="shared" si="13"/>
        <v>5.4536291787170177E-2</v>
      </c>
      <c r="AB21" s="15">
        <f t="shared" si="15"/>
        <v>0</v>
      </c>
    </row>
    <row r="22" spans="1:28" x14ac:dyDescent="0.3">
      <c r="A22" s="12">
        <v>41426</v>
      </c>
      <c r="B22" s="18">
        <f>RESIDENTIAL!B23+COMMERCIAL!B23</f>
        <v>244375</v>
      </c>
      <c r="C22" s="13">
        <f>RESIDENTIAL!Q23+COMMERCIAL!Q23</f>
        <v>244375</v>
      </c>
      <c r="D22" s="18">
        <f t="shared" si="1"/>
        <v>0</v>
      </c>
      <c r="E22" s="18"/>
      <c r="F22" s="18">
        <v>4613739</v>
      </c>
      <c r="G22" s="18">
        <f t="shared" si="2"/>
        <v>4613739</v>
      </c>
      <c r="H22" s="18">
        <f t="shared" si="3"/>
        <v>0</v>
      </c>
      <c r="J22" s="18">
        <f t="shared" si="4"/>
        <v>38392</v>
      </c>
      <c r="K22" s="18">
        <f t="shared" si="5"/>
        <v>38392</v>
      </c>
      <c r="L22" s="18"/>
      <c r="M22" s="18">
        <f t="shared" si="6"/>
        <v>-22835</v>
      </c>
      <c r="N22" s="18">
        <f t="shared" si="7"/>
        <v>-22835</v>
      </c>
      <c r="P22" s="18">
        <f t="shared" si="14"/>
        <v>0</v>
      </c>
      <c r="R22" s="13">
        <f>RESIDENTIAL!$F23+COMMERCIAL!F23</f>
        <v>-6778</v>
      </c>
      <c r="S22" s="11">
        <f t="shared" si="8"/>
        <v>-16057</v>
      </c>
      <c r="U22" s="14">
        <f t="shared" si="9"/>
        <v>8.3910575525747017E-3</v>
      </c>
      <c r="V22" s="14">
        <f t="shared" si="10"/>
        <v>8.3910575525747017E-3</v>
      </c>
      <c r="W22" s="15">
        <f t="shared" si="11"/>
        <v>0</v>
      </c>
      <c r="Z22" s="14">
        <f t="shared" si="12"/>
        <v>5.2966801979912603E-2</v>
      </c>
      <c r="AA22" s="14">
        <f t="shared" si="13"/>
        <v>5.2966801979912603E-2</v>
      </c>
      <c r="AB22" s="15">
        <f t="shared" si="15"/>
        <v>0</v>
      </c>
    </row>
    <row r="23" spans="1:28" x14ac:dyDescent="0.3">
      <c r="A23" s="12">
        <v>41456</v>
      </c>
      <c r="B23" s="18">
        <f>RESIDENTIAL!B24+COMMERCIAL!B24</f>
        <v>245100</v>
      </c>
      <c r="C23" s="13">
        <f>RESIDENTIAL!Q24+COMMERCIAL!Q24</f>
        <v>250053</v>
      </c>
      <c r="D23" s="18">
        <f t="shared" si="1"/>
        <v>4953</v>
      </c>
      <c r="E23" s="18"/>
      <c r="F23" s="18">
        <v>4620943</v>
      </c>
      <c r="G23" s="18">
        <f t="shared" si="2"/>
        <v>4615990</v>
      </c>
      <c r="H23" s="18">
        <f>+G23-F23</f>
        <v>-4953</v>
      </c>
      <c r="J23" s="18">
        <f t="shared" si="4"/>
        <v>43820</v>
      </c>
      <c r="K23" s="18">
        <f t="shared" si="5"/>
        <v>38867</v>
      </c>
      <c r="L23" s="18"/>
      <c r="M23" s="18">
        <f t="shared" si="6"/>
        <v>-22354</v>
      </c>
      <c r="N23" s="18">
        <f t="shared" si="7"/>
        <v>-17401</v>
      </c>
      <c r="P23" s="18">
        <f t="shared" si="14"/>
        <v>-4953</v>
      </c>
      <c r="R23" s="13">
        <f>RESIDENTIAL!$F24+COMMERCIAL!F24</f>
        <v>-11882</v>
      </c>
      <c r="S23" s="11">
        <f t="shared" si="8"/>
        <v>-10472</v>
      </c>
      <c r="U23" s="14">
        <f t="shared" si="9"/>
        <v>9.5736994614302479E-3</v>
      </c>
      <c r="V23" s="14">
        <f t="shared" si="10"/>
        <v>8.4915786619673538E-3</v>
      </c>
      <c r="W23" s="15">
        <f t="shared" si="11"/>
        <v>-1.0821207994628941E-3</v>
      </c>
      <c r="Z23" s="14">
        <f t="shared" si="12"/>
        <v>5.3041121693126275E-2</v>
      </c>
      <c r="AA23" s="14">
        <f t="shared" si="13"/>
        <v>5.4112980835297038E-2</v>
      </c>
      <c r="AB23" s="15">
        <f t="shared" si="15"/>
        <v>-1.0718591421707627E-3</v>
      </c>
    </row>
    <row r="24" spans="1:28" x14ac:dyDescent="0.3">
      <c r="A24" s="12">
        <v>41487</v>
      </c>
      <c r="B24" s="18">
        <f>RESIDENTIAL!B25+COMMERCIAL!B25</f>
        <v>227888</v>
      </c>
      <c r="C24" s="13">
        <f>RESIDENTIAL!Q25+COMMERCIAL!Q25</f>
        <v>240653</v>
      </c>
      <c r="D24" s="18">
        <f t="shared" si="1"/>
        <v>12765</v>
      </c>
      <c r="E24" s="18"/>
      <c r="F24" s="18">
        <v>4630751</v>
      </c>
      <c r="G24" s="18">
        <f t="shared" si="2"/>
        <v>4617986</v>
      </c>
      <c r="H24" s="18">
        <f t="shared" si="3"/>
        <v>-12765</v>
      </c>
      <c r="J24" s="18">
        <f t="shared" si="4"/>
        <v>51166</v>
      </c>
      <c r="K24" s="18">
        <f t="shared" si="5"/>
        <v>38401</v>
      </c>
      <c r="L24" s="18"/>
      <c r="M24" s="18">
        <f t="shared" si="6"/>
        <v>-37123</v>
      </c>
      <c r="N24" s="18">
        <f t="shared" si="7"/>
        <v>-24358</v>
      </c>
      <c r="P24" s="18">
        <f t="shared" si="14"/>
        <v>-12765</v>
      </c>
      <c r="R24" s="13">
        <f>RESIDENTIAL!$F25+COMMERCIAL!F25</f>
        <v>-18942</v>
      </c>
      <c r="S24" s="11">
        <f t="shared" si="8"/>
        <v>-18181</v>
      </c>
      <c r="U24" s="14">
        <f t="shared" si="9"/>
        <v>1.1172628087479543E-2</v>
      </c>
      <c r="V24" s="14">
        <f t="shared" si="10"/>
        <v>8.385257616137707E-3</v>
      </c>
      <c r="W24" s="15">
        <f t="shared" si="11"/>
        <v>-2.7873704713418362E-3</v>
      </c>
      <c r="Z24" s="14">
        <f t="shared" si="12"/>
        <v>4.9211888093313588E-2</v>
      </c>
      <c r="AA24" s="14">
        <f t="shared" si="13"/>
        <v>5.196846040739396E-2</v>
      </c>
      <c r="AB24" s="15">
        <f t="shared" si="15"/>
        <v>-2.7565723140803716E-3</v>
      </c>
    </row>
    <row r="25" spans="1:28" x14ac:dyDescent="0.3">
      <c r="A25" s="12">
        <v>41518</v>
      </c>
      <c r="B25" s="18">
        <f>RESIDENTIAL!B26+COMMERCIAL!B26</f>
        <v>218412</v>
      </c>
      <c r="C25" s="13">
        <f>RESIDENTIAL!Q26+COMMERCIAL!Q26</f>
        <v>246723</v>
      </c>
      <c r="D25" s="18">
        <f t="shared" ref="D25:D30" si="16">C25-B25</f>
        <v>28311</v>
      </c>
      <c r="E25" s="18"/>
      <c r="F25" s="18">
        <v>4644296</v>
      </c>
      <c r="G25" s="18">
        <f t="shared" si="2"/>
        <v>4615985</v>
      </c>
      <c r="H25" s="18">
        <f t="shared" si="3"/>
        <v>-28311</v>
      </c>
      <c r="I25" s="18"/>
      <c r="J25" s="18">
        <f t="shared" si="4"/>
        <v>65320</v>
      </c>
      <c r="K25" s="18">
        <f t="shared" si="5"/>
        <v>37009</v>
      </c>
      <c r="L25" s="18"/>
      <c r="M25" s="18">
        <f t="shared" si="6"/>
        <v>-48996</v>
      </c>
      <c r="N25" s="18">
        <f t="shared" si="7"/>
        <v>-20685</v>
      </c>
      <c r="P25" s="18">
        <f t="shared" si="14"/>
        <v>-28311</v>
      </c>
      <c r="R25" s="13">
        <f>RESIDENTIAL!$F26+COMMERCIAL!F26</f>
        <v>-35486</v>
      </c>
      <c r="S25" s="11">
        <f t="shared" si="8"/>
        <v>-13510</v>
      </c>
      <c r="U25" s="14">
        <f t="shared" si="9"/>
        <v>1.4265198157841405E-2</v>
      </c>
      <c r="V25" s="14">
        <f t="shared" si="10"/>
        <v>8.0823747492889241E-3</v>
      </c>
      <c r="W25" s="15">
        <f t="shared" si="11"/>
        <v>-6.1828234085524805E-3</v>
      </c>
      <c r="Z25" s="14">
        <f t="shared" si="12"/>
        <v>4.702801027324701E-2</v>
      </c>
      <c r="AA25" s="14">
        <f t="shared" si="13"/>
        <v>5.312387496404191E-2</v>
      </c>
      <c r="AB25" s="15">
        <f t="shared" si="15"/>
        <v>-6.0958646907948999E-3</v>
      </c>
    </row>
    <row r="26" spans="1:28" x14ac:dyDescent="0.3">
      <c r="A26" s="12">
        <v>41548</v>
      </c>
      <c r="B26" s="18">
        <f>RESIDENTIAL!B27+COMMERCIAL!B27</f>
        <v>204723</v>
      </c>
      <c r="C26" s="13">
        <f>RESIDENTIAL!Q27+COMMERCIAL!Q27</f>
        <v>248061</v>
      </c>
      <c r="D26" s="18">
        <f t="shared" si="16"/>
        <v>43338</v>
      </c>
      <c r="E26" s="18"/>
      <c r="F26" s="18">
        <v>4655414</v>
      </c>
      <c r="G26" s="18">
        <f t="shared" si="2"/>
        <v>4612076</v>
      </c>
      <c r="H26" s="18">
        <f t="shared" ref="H26:H27" si="17">+G26-F26</f>
        <v>-43338</v>
      </c>
      <c r="I26" s="18"/>
      <c r="J26" s="18">
        <f t="shared" si="4"/>
        <v>74662</v>
      </c>
      <c r="K26" s="18">
        <f t="shared" si="5"/>
        <v>31324</v>
      </c>
      <c r="L26" s="18"/>
      <c r="M26" s="18">
        <f t="shared" si="6"/>
        <v>-62296</v>
      </c>
      <c r="N26" s="18">
        <f t="shared" si="7"/>
        <v>-18958</v>
      </c>
      <c r="O26" s="11"/>
      <c r="P26" s="18">
        <f t="shared" si="14"/>
        <v>-43338</v>
      </c>
      <c r="Q26" s="11"/>
      <c r="R26" s="13">
        <f>RESIDENTIAL!$F27+COMMERCIAL!F27</f>
        <v>-54780</v>
      </c>
      <c r="S26" s="11">
        <f t="shared" si="8"/>
        <v>-7516</v>
      </c>
      <c r="U26" s="14">
        <f t="shared" si="9"/>
        <v>1.6299070545622203E-2</v>
      </c>
      <c r="V26" s="14">
        <f t="shared" si="10"/>
        <v>6.8381785348781161E-3</v>
      </c>
      <c r="W26" s="15">
        <f t="shared" si="11"/>
        <v>-9.4608920107440864E-3</v>
      </c>
      <c r="Z26" s="14">
        <f t="shared" si="12"/>
        <v>4.3975251180668355E-2</v>
      </c>
      <c r="AA26" s="14">
        <f t="shared" si="13"/>
        <v>5.3284412514117974E-2</v>
      </c>
      <c r="AB26" s="15">
        <f t="shared" si="15"/>
        <v>-9.3091613334496184E-3</v>
      </c>
    </row>
    <row r="27" spans="1:28" x14ac:dyDescent="0.3">
      <c r="A27" s="12">
        <v>41579</v>
      </c>
      <c r="B27" s="18">
        <f>RESIDENTIAL!B28+COMMERCIAL!B28</f>
        <v>200455</v>
      </c>
      <c r="C27" s="13">
        <f>RESIDENTIAL!Q28+COMMERCIAL!Q28</f>
        <v>244350</v>
      </c>
      <c r="D27" s="18">
        <f t="shared" si="16"/>
        <v>43895</v>
      </c>
      <c r="E27" s="18"/>
      <c r="F27" s="18">
        <v>4665143</v>
      </c>
      <c r="G27" s="18">
        <f t="shared" si="2"/>
        <v>4621248</v>
      </c>
      <c r="H27" s="18">
        <f t="shared" si="17"/>
        <v>-43895</v>
      </c>
      <c r="I27" s="18"/>
      <c r="J27" s="18">
        <f t="shared" si="4"/>
        <v>81102</v>
      </c>
      <c r="K27" s="18">
        <f t="shared" si="5"/>
        <v>37207</v>
      </c>
      <c r="L27" s="18"/>
      <c r="M27" s="18">
        <f t="shared" si="6"/>
        <v>-63179</v>
      </c>
      <c r="N27" s="18">
        <f t="shared" si="7"/>
        <v>-19284</v>
      </c>
      <c r="P27" s="18">
        <f t="shared" ref="P27:P29" si="18">K27-J27</f>
        <v>-43895</v>
      </c>
      <c r="R27" s="13">
        <f>RESIDENTIAL!$F28+COMMERCIAL!F28</f>
        <v>-64080</v>
      </c>
      <c r="S27" s="11">
        <f t="shared" si="8"/>
        <v>901</v>
      </c>
      <c r="U27" s="14">
        <f t="shared" si="9"/>
        <v>1.7692250134761011E-2</v>
      </c>
      <c r="V27" s="14">
        <f t="shared" si="10"/>
        <v>8.1166377002299932E-3</v>
      </c>
      <c r="W27" s="15">
        <f t="shared" si="11"/>
        <v>-9.5756124345310178E-3</v>
      </c>
      <c r="Z27" s="14">
        <f t="shared" si="12"/>
        <v>4.2968672128592844E-2</v>
      </c>
      <c r="AA27" s="14">
        <f t="shared" si="13"/>
        <v>5.2377815642521572E-2</v>
      </c>
      <c r="AB27" s="15">
        <f t="shared" si="15"/>
        <v>-9.4091435139287277E-3</v>
      </c>
    </row>
    <row r="28" spans="1:28" x14ac:dyDescent="0.3">
      <c r="A28" s="12">
        <v>41609</v>
      </c>
      <c r="B28" s="18">
        <f>RESIDENTIAL!B29+COMMERCIAL!B29</f>
        <v>200528</v>
      </c>
      <c r="C28" s="13">
        <f>RESIDENTIAL!Q29+COMMERCIAL!Q29</f>
        <v>242961.66666666666</v>
      </c>
      <c r="D28" s="18">
        <f t="shared" si="16"/>
        <v>42433.666666666657</v>
      </c>
      <c r="F28" s="18">
        <v>4671859</v>
      </c>
      <c r="G28" s="18">
        <f t="shared" si="2"/>
        <v>4629425.333333333</v>
      </c>
      <c r="H28" s="18">
        <f t="shared" ref="H28:H31" si="19">+G28-F28</f>
        <v>-42433.666666666977</v>
      </c>
      <c r="I28" s="18"/>
      <c r="J28" s="18">
        <f t="shared" si="4"/>
        <v>83740</v>
      </c>
      <c r="K28" s="18">
        <f t="shared" si="5"/>
        <v>41306.333333333023</v>
      </c>
      <c r="L28" s="18"/>
      <c r="M28" s="18">
        <f t="shared" si="6"/>
        <v>-60149</v>
      </c>
      <c r="N28" s="18">
        <f t="shared" si="7"/>
        <v>-17715.333333333343</v>
      </c>
      <c r="P28" s="18">
        <f t="shared" si="18"/>
        <v>-42433.666666666977</v>
      </c>
      <c r="R28" s="13">
        <f>RESIDENTIAL!$F29+COMMERCIAL!F29</f>
        <v>-64597</v>
      </c>
      <c r="S28" s="11">
        <f t="shared" si="8"/>
        <v>4448</v>
      </c>
      <c r="U28" s="14">
        <f t="shared" si="9"/>
        <v>1.8251488246054645E-2</v>
      </c>
      <c r="V28" s="14">
        <f t="shared" si="10"/>
        <v>9.002890581812072E-3</v>
      </c>
      <c r="W28" s="15">
        <f t="shared" ref="W28:W29" si="20">V28-U28</f>
        <v>-9.2485976642425732E-3</v>
      </c>
      <c r="Z28" s="14">
        <f t="shared" si="12"/>
        <v>4.2922528269795812E-2</v>
      </c>
      <c r="AA28" s="14">
        <f t="shared" si="13"/>
        <v>5.2005350903498296E-2</v>
      </c>
      <c r="AB28" s="15">
        <f t="shared" si="15"/>
        <v>-9.0828226337024837E-3</v>
      </c>
    </row>
    <row r="29" spans="1:28" x14ac:dyDescent="0.3">
      <c r="A29" s="12">
        <v>41640</v>
      </c>
      <c r="B29" s="18">
        <f>RESIDENTIAL!B30+COMMERCIAL!B30</f>
        <v>195046</v>
      </c>
      <c r="C29" s="13">
        <f>RESIDENTIAL!Q30+COMMERCIAL!Q30</f>
        <v>237764.66666666666</v>
      </c>
      <c r="D29" s="18">
        <f t="shared" si="16"/>
        <v>42718.666666666657</v>
      </c>
      <c r="F29" s="18">
        <v>4679556</v>
      </c>
      <c r="G29" s="18">
        <f t="shared" ref="G29:G34" si="21">+F29-D29</f>
        <v>4636837.333333333</v>
      </c>
      <c r="H29" s="18">
        <f t="shared" si="19"/>
        <v>-42718.666666666977</v>
      </c>
      <c r="I29" s="18"/>
      <c r="J29" s="18">
        <f t="shared" si="4"/>
        <v>84587</v>
      </c>
      <c r="K29" s="18">
        <f t="shared" si="5"/>
        <v>41868.333333333023</v>
      </c>
      <c r="L29" s="18"/>
      <c r="M29" s="18">
        <f t="shared" si="6"/>
        <v>-62572</v>
      </c>
      <c r="N29" s="18">
        <f t="shared" si="7"/>
        <v>-19853.333333333343</v>
      </c>
      <c r="P29" s="18">
        <f t="shared" si="18"/>
        <v>-42718.666666666977</v>
      </c>
      <c r="R29" s="13">
        <f>RESIDENTIAL!$F30+COMMERCIAL!F30</f>
        <v>-62813</v>
      </c>
      <c r="S29" s="11">
        <f t="shared" ref="S29" si="22">M29-R29</f>
        <v>241</v>
      </c>
      <c r="U29" s="14">
        <f t="shared" si="9"/>
        <v>1.840861167942591E-2</v>
      </c>
      <c r="V29" s="14">
        <f t="shared" si="10"/>
        <v>9.1117771052063729E-3</v>
      </c>
      <c r="W29" s="15">
        <f t="shared" si="20"/>
        <v>-9.2968345742195369E-3</v>
      </c>
      <c r="Z29" s="14">
        <f t="shared" si="12"/>
        <v>4.1680450025600717E-2</v>
      </c>
      <c r="AA29" s="14">
        <f t="shared" si="13"/>
        <v>5.0809236317861495E-2</v>
      </c>
      <c r="AB29" s="15">
        <f t="shared" si="15"/>
        <v>-9.1287862922607779E-3</v>
      </c>
    </row>
    <row r="30" spans="1:28" x14ac:dyDescent="0.3">
      <c r="A30" s="12">
        <v>41671</v>
      </c>
      <c r="B30" s="18">
        <f>RESIDENTIAL!B31+COMMERCIAL!B31</f>
        <v>189264</v>
      </c>
      <c r="C30" s="13">
        <f>RESIDENTIAL!Q31+COMMERCIAL!Q31</f>
        <v>232106.66666666666</v>
      </c>
      <c r="D30" s="18">
        <f t="shared" si="16"/>
        <v>42842.666666666657</v>
      </c>
      <c r="F30" s="18">
        <v>4687089</v>
      </c>
      <c r="G30" s="18">
        <f t="shared" si="21"/>
        <v>4644246.333333333</v>
      </c>
      <c r="H30" s="18">
        <f t="shared" si="19"/>
        <v>-42842.666666666977</v>
      </c>
      <c r="I30" s="18"/>
      <c r="J30" s="18">
        <f t="shared" si="4"/>
        <v>87824</v>
      </c>
      <c r="K30" s="18">
        <f t="shared" si="5"/>
        <v>44981.333333333023</v>
      </c>
      <c r="L30" s="18"/>
      <c r="M30" s="18">
        <f t="shared" si="6"/>
        <v>-63224</v>
      </c>
      <c r="N30" s="18">
        <f t="shared" si="7"/>
        <v>-20381.333333333343</v>
      </c>
      <c r="P30" s="18">
        <f t="shared" ref="P30:P35" si="23">K30-J30</f>
        <v>-42842.666666666977</v>
      </c>
      <c r="R30" s="13">
        <f>RESIDENTIAL!$F31+COMMERCIAL!F31</f>
        <v>-64761</v>
      </c>
      <c r="S30" s="11">
        <f t="shared" ref="S30" si="24">M30-R30</f>
        <v>1537</v>
      </c>
      <c r="U30" s="14">
        <f t="shared" si="9"/>
        <v>1.9095224997907275E-2</v>
      </c>
      <c r="V30" s="14">
        <f t="shared" si="10"/>
        <v>9.7801134166726686E-3</v>
      </c>
      <c r="W30" s="15">
        <f t="shared" ref="W30:W35" si="25">V30-U30</f>
        <v>-9.3151115812346065E-3</v>
      </c>
      <c r="Z30" s="14">
        <f t="shared" si="12"/>
        <v>4.037986050616918E-2</v>
      </c>
      <c r="AA30" s="14">
        <f t="shared" si="13"/>
        <v>4.9520430840264959E-2</v>
      </c>
      <c r="AB30" s="15">
        <f t="shared" si="15"/>
        <v>-9.1405703340957795E-3</v>
      </c>
    </row>
    <row r="31" spans="1:28" x14ac:dyDescent="0.3">
      <c r="A31" s="12">
        <v>41699</v>
      </c>
      <c r="B31" s="18">
        <f>RESIDENTIAL!B32+COMMERCIAL!B32</f>
        <v>187229</v>
      </c>
      <c r="C31" s="13">
        <f>RESIDENTIAL!Q32+COMMERCIAL!Q32</f>
        <v>230136.66666666666</v>
      </c>
      <c r="D31" s="18">
        <f t="shared" ref="D31:D32" si="26">C31-B31</f>
        <v>42907.666666666657</v>
      </c>
      <c r="F31" s="18">
        <v>4694845</v>
      </c>
      <c r="G31" s="18">
        <f>+F31-D31</f>
        <v>4651937.333333333</v>
      </c>
      <c r="H31" s="18">
        <f t="shared" si="19"/>
        <v>-42907.666666666977</v>
      </c>
      <c r="I31" s="18"/>
      <c r="J31" s="18">
        <f t="shared" si="4"/>
        <v>89074</v>
      </c>
      <c r="K31" s="18">
        <f t="shared" si="5"/>
        <v>46166.333333333023</v>
      </c>
      <c r="L31" s="18"/>
      <c r="M31" s="18">
        <f t="shared" si="6"/>
        <v>-58744</v>
      </c>
      <c r="N31" s="18">
        <f t="shared" si="7"/>
        <v>-15836.333333333343</v>
      </c>
      <c r="P31" s="18">
        <f t="shared" si="23"/>
        <v>-42907.666666666977</v>
      </c>
      <c r="R31" s="13">
        <f>RESIDENTIAL!$F32+COMMERCIAL!F32</f>
        <v>-61484</v>
      </c>
      <c r="S31" s="11">
        <f t="shared" ref="S31" si="27">M31-R31</f>
        <v>2740</v>
      </c>
      <c r="U31" s="14">
        <f t="shared" si="9"/>
        <v>1.9339650191032075E-2</v>
      </c>
      <c r="V31" s="14">
        <f t="shared" si="10"/>
        <v>1.0023584180223685E-2</v>
      </c>
      <c r="W31" s="15">
        <f t="shared" si="25"/>
        <v>-9.3160660108083902E-3</v>
      </c>
      <c r="Z31" s="14">
        <f t="shared" si="12"/>
        <v>3.9879697838799792E-2</v>
      </c>
      <c r="AA31" s="14">
        <f t="shared" si="13"/>
        <v>4.9019012697259792E-2</v>
      </c>
      <c r="AB31" s="15">
        <f t="shared" si="15"/>
        <v>-9.1393148584600001E-3</v>
      </c>
    </row>
    <row r="32" spans="1:28" x14ac:dyDescent="0.3">
      <c r="A32" s="12">
        <v>41730</v>
      </c>
      <c r="B32" s="18">
        <f>RESIDENTIAL!B33+COMMERCIAL!B33</f>
        <v>187405</v>
      </c>
      <c r="C32" s="13">
        <f>RESIDENTIAL!Q33+COMMERCIAL!Q33</f>
        <v>230596.66666666666</v>
      </c>
      <c r="D32" s="18">
        <f t="shared" si="26"/>
        <v>43191.666666666657</v>
      </c>
      <c r="F32" s="18">
        <v>4699582</v>
      </c>
      <c r="G32" s="18">
        <f>+F32-D32</f>
        <v>4656390.333333333</v>
      </c>
      <c r="H32" s="18">
        <f t="shared" ref="H32:H33" si="28">+G32-F32</f>
        <v>-43191.666666666977</v>
      </c>
      <c r="I32" s="18"/>
      <c r="J32" s="18">
        <f t="shared" si="4"/>
        <v>90073</v>
      </c>
      <c r="K32" s="18">
        <f t="shared" si="5"/>
        <v>46881.333333333023</v>
      </c>
      <c r="L32" s="18"/>
      <c r="M32" s="18">
        <f t="shared" si="6"/>
        <v>-63234</v>
      </c>
      <c r="N32" s="18">
        <f t="shared" si="7"/>
        <v>-20042.333333333343</v>
      </c>
      <c r="P32" s="18">
        <f t="shared" si="23"/>
        <v>-43191.666666666977</v>
      </c>
      <c r="R32" s="13">
        <f>RESIDENTIAL!$F33+COMMERCIAL!F33</f>
        <v>-61477</v>
      </c>
      <c r="S32" s="11">
        <f>M32-R32</f>
        <v>-1757</v>
      </c>
      <c r="U32" s="14">
        <f t="shared" si="9"/>
        <v>1.9540692945821343E-2</v>
      </c>
      <c r="V32" s="14">
        <f t="shared" si="10"/>
        <v>1.0170569866190308E-2</v>
      </c>
      <c r="W32" s="15">
        <f t="shared" si="25"/>
        <v>-9.3701230796310354E-3</v>
      </c>
      <c r="Z32" s="14">
        <f t="shared" si="12"/>
        <v>3.9876950758599379E-2</v>
      </c>
      <c r="AA32" s="14">
        <f t="shared" si="13"/>
        <v>4.906748444152409E-2</v>
      </c>
      <c r="AB32" s="15">
        <f t="shared" si="15"/>
        <v>-9.1905336829247106E-3</v>
      </c>
    </row>
    <row r="33" spans="1:28" x14ac:dyDescent="0.3">
      <c r="A33" s="12">
        <v>41760</v>
      </c>
      <c r="B33" s="18">
        <f>RESIDENTIAL!B34+COMMERCIAL!B34</f>
        <v>183306</v>
      </c>
      <c r="C33" s="13">
        <f>RESIDENTIAL!Q34+COMMERCIAL!Q34</f>
        <v>226737.66666666666</v>
      </c>
      <c r="D33" s="18">
        <f>C33-B33</f>
        <v>43431.666666666657</v>
      </c>
      <c r="F33" s="18">
        <v>4702414</v>
      </c>
      <c r="G33" s="18">
        <f>+F33-D33</f>
        <v>4658982.333333333</v>
      </c>
      <c r="H33" s="18">
        <f t="shared" si="28"/>
        <v>-43431.666666666977</v>
      </c>
      <c r="I33" s="18"/>
      <c r="J33" s="18">
        <f t="shared" si="4"/>
        <v>90861</v>
      </c>
      <c r="K33" s="18">
        <f t="shared" si="5"/>
        <v>47429.333333333023</v>
      </c>
      <c r="L33" s="18"/>
      <c r="M33" s="18">
        <f t="shared" si="6"/>
        <v>-68191</v>
      </c>
      <c r="N33" s="18">
        <f t="shared" si="7"/>
        <v>-24759.333333333343</v>
      </c>
      <c r="P33" s="18">
        <f t="shared" si="23"/>
        <v>-43431.666666666977</v>
      </c>
      <c r="R33" s="13">
        <f>RESIDENTIAL!$F34+COMMERCIAL!F34</f>
        <v>-61129</v>
      </c>
      <c r="S33" s="11">
        <f t="shared" ref="S33" si="29">M33-R33</f>
        <v>-7062</v>
      </c>
      <c r="U33" s="14">
        <f t="shared" si="9"/>
        <v>1.9702907025030397E-2</v>
      </c>
      <c r="V33" s="14">
        <f t="shared" si="10"/>
        <v>1.0284893903058909E-2</v>
      </c>
      <c r="W33" s="15">
        <f t="shared" si="25"/>
        <v>-9.4180131219714878E-3</v>
      </c>
      <c r="Z33" s="14">
        <f t="shared" si="12"/>
        <v>3.8981255159583991E-2</v>
      </c>
      <c r="AA33" s="14">
        <f t="shared" si="13"/>
        <v>4.8217291515946205E-2</v>
      </c>
      <c r="AB33" s="15">
        <f t="shared" si="15"/>
        <v>-9.2360363563622136E-3</v>
      </c>
    </row>
    <row r="34" spans="1:28" x14ac:dyDescent="0.3">
      <c r="A34" s="12">
        <v>41791</v>
      </c>
      <c r="B34" s="18">
        <f>RESIDENTIAL!B35+COMMERCIAL!B35</f>
        <v>187337</v>
      </c>
      <c r="C34" s="13">
        <f>RESIDENTIAL!Q35+COMMERCIAL!Q35</f>
        <v>230643.16666666666</v>
      </c>
      <c r="D34" s="18">
        <f>C34-B34</f>
        <v>43306.166666666657</v>
      </c>
      <c r="F34" s="18">
        <v>4705494</v>
      </c>
      <c r="G34" s="18">
        <f t="shared" si="21"/>
        <v>4662187.833333333</v>
      </c>
      <c r="H34" s="18">
        <f t="shared" ref="H34:H39" si="30">+G34-F34</f>
        <v>-43306.166666666977</v>
      </c>
      <c r="I34" s="18"/>
      <c r="J34" s="18">
        <f t="shared" si="4"/>
        <v>91755</v>
      </c>
      <c r="K34" s="18">
        <f t="shared" si="5"/>
        <v>48448.833333333023</v>
      </c>
      <c r="L34" s="18"/>
      <c r="M34" s="18">
        <f t="shared" si="6"/>
        <v>-57038</v>
      </c>
      <c r="N34" s="18">
        <f t="shared" si="7"/>
        <v>-13731.833333333343</v>
      </c>
      <c r="P34" s="18">
        <f t="shared" si="23"/>
        <v>-43306.166666666977</v>
      </c>
      <c r="R34" s="13">
        <f>RESIDENTIAL!$F35+COMMERCIAL!F35</f>
        <v>-61438</v>
      </c>
      <c r="S34" s="11">
        <f t="shared" ref="S34" si="31">M34-R34</f>
        <v>4400</v>
      </c>
      <c r="U34" s="14">
        <f t="shared" si="9"/>
        <v>1.9887340831373425E-2</v>
      </c>
      <c r="V34" s="14">
        <f t="shared" si="10"/>
        <v>1.0500991350688244E-2</v>
      </c>
      <c r="W34" s="15">
        <f t="shared" si="25"/>
        <v>-9.3863494806851813E-3</v>
      </c>
      <c r="Z34" s="14">
        <f t="shared" si="12"/>
        <v>3.9812398018146448E-2</v>
      </c>
      <c r="AA34" s="14">
        <f t="shared" si="13"/>
        <v>4.901571793878956E-2</v>
      </c>
      <c r="AB34" s="15">
        <f t="shared" ref="AB34" si="32">Z34-AA34</f>
        <v>-9.2033199206431118E-3</v>
      </c>
    </row>
    <row r="35" spans="1:28" x14ac:dyDescent="0.3">
      <c r="A35" s="12">
        <v>41821</v>
      </c>
      <c r="B35" s="18">
        <f>RESIDENTIAL!B36+COMMERCIAL!B36</f>
        <v>185661</v>
      </c>
      <c r="C35" s="13">
        <f>RESIDENTIAL!Q36+COMMERCIAL!Q36</f>
        <v>223816.66666666666</v>
      </c>
      <c r="D35" s="18">
        <f>C35-B35</f>
        <v>38155.666666666657</v>
      </c>
      <c r="F35" s="18">
        <v>4709239</v>
      </c>
      <c r="G35" s="18">
        <f>+F35-D35</f>
        <v>4671083.333333333</v>
      </c>
      <c r="H35" s="18">
        <f t="shared" si="30"/>
        <v>-38155.666666666977</v>
      </c>
      <c r="I35" s="18"/>
      <c r="J35" s="18">
        <f t="shared" si="4"/>
        <v>88296</v>
      </c>
      <c r="K35" s="18">
        <f t="shared" si="5"/>
        <v>50140.333333333023</v>
      </c>
      <c r="L35" s="18"/>
      <c r="M35" s="18">
        <f t="shared" si="6"/>
        <v>-59439</v>
      </c>
      <c r="N35" s="18">
        <f>+C35-C23</f>
        <v>-26236.333333333343</v>
      </c>
      <c r="P35" s="18">
        <f t="shared" si="23"/>
        <v>-38155.666666666977</v>
      </c>
      <c r="R35" s="13">
        <f>RESIDENTIAL!$F36+COMMERCIAL!F36</f>
        <v>-57884</v>
      </c>
      <c r="S35" s="11">
        <f t="shared" ref="S35" si="33">M35-R35</f>
        <v>-1555</v>
      </c>
      <c r="U35" s="14">
        <f t="shared" si="9"/>
        <v>1.9107788172241034E-2</v>
      </c>
      <c r="V35" s="14">
        <f t="shared" si="10"/>
        <v>1.0862314115354025E-2</v>
      </c>
      <c r="W35" s="15">
        <f t="shared" si="25"/>
        <v>-8.2454740568870099E-3</v>
      </c>
      <c r="Z35" s="14">
        <f t="shared" si="12"/>
        <v>3.9424841253544361E-2</v>
      </c>
      <c r="AA35" s="14">
        <f t="shared" si="13"/>
        <v>4.7527141150972937E-2</v>
      </c>
      <c r="AB35" s="15">
        <f t="shared" ref="AB35" si="34">Z35-AA35</f>
        <v>-8.1022998974285762E-3</v>
      </c>
    </row>
    <row r="36" spans="1:28" x14ac:dyDescent="0.3">
      <c r="A36" s="12">
        <v>41852</v>
      </c>
      <c r="B36" s="18">
        <f>RESIDENTIAL!B37+COMMERCIAL!B37</f>
        <v>179945</v>
      </c>
      <c r="C36" s="13">
        <f>RESIDENTIAL!Q37+COMMERCIAL!Q37</f>
        <v>210227.66666666666</v>
      </c>
      <c r="D36" s="18">
        <f>C36-B36</f>
        <v>30282.666666666657</v>
      </c>
      <c r="F36" s="18">
        <v>4712926</v>
      </c>
      <c r="G36" s="18">
        <f>+F36-D36</f>
        <v>4682643.333333333</v>
      </c>
      <c r="H36" s="18">
        <f t="shared" si="30"/>
        <v>-30282.666666666977</v>
      </c>
      <c r="I36" s="18"/>
      <c r="J36" s="18">
        <f t="shared" si="4"/>
        <v>82175</v>
      </c>
      <c r="K36" s="18">
        <f t="shared" si="5"/>
        <v>51892.333333333023</v>
      </c>
      <c r="L36" s="18"/>
      <c r="M36" s="18">
        <f t="shared" si="6"/>
        <v>-47943</v>
      </c>
      <c r="N36" s="18">
        <f>+C36-C24</f>
        <v>-30425.333333333343</v>
      </c>
      <c r="P36" s="18">
        <f t="shared" ref="P36:P41" si="35">K36-J36</f>
        <v>-30282.666666666977</v>
      </c>
      <c r="R36" s="13">
        <f>RESIDENTIAL!$F37+COMMERCIAL!F37</f>
        <v>-49519</v>
      </c>
      <c r="S36" s="11">
        <f t="shared" ref="S36" si="36">M36-R36</f>
        <v>1576</v>
      </c>
      <c r="U36" s="14">
        <f t="shared" si="9"/>
        <v>1.7745501755546778E-2</v>
      </c>
      <c r="V36" s="14">
        <f t="shared" si="10"/>
        <v>1.1237005338113417E-2</v>
      </c>
      <c r="W36" s="15">
        <f t="shared" ref="W36:W41" si="37">V36-U36</f>
        <v>-6.5084964174333612E-3</v>
      </c>
      <c r="Z36" s="14">
        <f t="shared" si="12"/>
        <v>3.818116388842091E-2</v>
      </c>
      <c r="AA36" s="14">
        <f t="shared" si="13"/>
        <v>4.4606613103338917E-2</v>
      </c>
      <c r="AB36" s="15">
        <f t="shared" ref="AB36" si="38">Z36-AA36</f>
        <v>-6.4254492149180067E-3</v>
      </c>
    </row>
    <row r="37" spans="1:28" x14ac:dyDescent="0.3">
      <c r="A37" s="12">
        <v>41883</v>
      </c>
      <c r="B37" s="18">
        <f>RESIDENTIAL!B38+COMMERCIAL!B38</f>
        <v>182110</v>
      </c>
      <c r="C37" s="13">
        <f>RESIDENTIAL!Q38+COMMERCIAL!Q38</f>
        <v>196846.66666666666</v>
      </c>
      <c r="D37" s="18">
        <f>-'Res Adjustment'!L37-'Com Adjustment'!L37</f>
        <v>14736.666666666664</v>
      </c>
      <c r="F37" s="18">
        <v>4718734</v>
      </c>
      <c r="G37" s="18">
        <f>+F37-D37</f>
        <v>4703997.333333333</v>
      </c>
      <c r="H37" s="18">
        <f t="shared" si="30"/>
        <v>-14736.666666666977</v>
      </c>
      <c r="I37" s="18"/>
      <c r="J37" s="18">
        <f t="shared" si="4"/>
        <v>74438</v>
      </c>
      <c r="K37" s="18">
        <f t="shared" si="5"/>
        <v>59701.333333333023</v>
      </c>
      <c r="L37" s="18"/>
      <c r="M37" s="18">
        <f>B37-B25</f>
        <v>-36302</v>
      </c>
      <c r="N37" s="18">
        <f>+C37-C25</f>
        <v>-49876.333333333343</v>
      </c>
      <c r="P37" s="18">
        <f t="shared" si="35"/>
        <v>-14736.666666666977</v>
      </c>
      <c r="R37" s="13">
        <f>RESIDENTIAL!$F38+COMMERCIAL!F38</f>
        <v>-33028</v>
      </c>
      <c r="S37" s="11">
        <f t="shared" ref="S37" si="39">M37-R37</f>
        <v>-3274</v>
      </c>
      <c r="U37" s="14">
        <f t="shared" si="9"/>
        <v>1.6027832851308356E-2</v>
      </c>
      <c r="V37" s="14">
        <f t="shared" si="10"/>
        <v>1.2933606442250792E-2</v>
      </c>
      <c r="W37" s="15">
        <f t="shared" si="37"/>
        <v>-3.0942264090575641E-3</v>
      </c>
      <c r="Z37" s="14">
        <f t="shared" si="12"/>
        <v>3.8592978540430548E-2</v>
      </c>
      <c r="AA37" s="14">
        <f t="shared" si="13"/>
        <v>4.1715991337224485E-2</v>
      </c>
      <c r="AB37" s="15">
        <f t="shared" ref="AB37" si="40">Z37-AA37</f>
        <v>-3.1230127967939378E-3</v>
      </c>
    </row>
    <row r="38" spans="1:28" x14ac:dyDescent="0.3">
      <c r="A38" s="12">
        <v>41913</v>
      </c>
      <c r="B38" s="18">
        <f>RESIDENTIAL!B39+COMMERCIAL!B39</f>
        <v>173843</v>
      </c>
      <c r="C38" s="13">
        <f>RESIDENTIAL!Q39+COMMERCIAL!Q39</f>
        <v>173552.66666666666</v>
      </c>
      <c r="D38" s="60">
        <v>0</v>
      </c>
      <c r="F38" s="18">
        <v>4724910</v>
      </c>
      <c r="G38" s="18">
        <f>F38</f>
        <v>4724910</v>
      </c>
      <c r="H38" s="18">
        <f t="shared" si="30"/>
        <v>0</v>
      </c>
      <c r="I38" s="18"/>
      <c r="J38" s="18">
        <f t="shared" si="4"/>
        <v>69496</v>
      </c>
      <c r="K38" s="18">
        <f t="shared" si="5"/>
        <v>69496</v>
      </c>
      <c r="L38" s="18"/>
      <c r="M38" s="18">
        <f t="shared" si="6"/>
        <v>-30880</v>
      </c>
      <c r="N38" s="18">
        <f>+C38-C26</f>
        <v>-74508.333333333343</v>
      </c>
      <c r="P38" s="18">
        <f t="shared" si="35"/>
        <v>0</v>
      </c>
      <c r="R38" s="13">
        <f>RESIDENTIAL!$F39+COMMERCIAL!F39</f>
        <v>-14430</v>
      </c>
      <c r="S38" s="11">
        <f>M38-R38</f>
        <v>-16450</v>
      </c>
      <c r="U38" s="14">
        <f t="shared" si="9"/>
        <v>1.492799566268435E-2</v>
      </c>
      <c r="V38" s="14">
        <f t="shared" si="10"/>
        <v>1.5068268606154799E-2</v>
      </c>
      <c r="W38" s="15">
        <f t="shared" si="37"/>
        <v>1.4027294347044965E-4</v>
      </c>
      <c r="Z38" s="14">
        <f t="shared" si="12"/>
        <v>3.6792870128743195E-2</v>
      </c>
      <c r="AA38" s="14">
        <f t="shared" si="13"/>
        <v>3.6731422750204058E-2</v>
      </c>
      <c r="AB38" s="15">
        <f t="shared" ref="AB38" si="41">Z38-AA38</f>
        <v>6.1447378539136732E-5</v>
      </c>
    </row>
    <row r="39" spans="1:28" x14ac:dyDescent="0.3">
      <c r="A39" s="12">
        <v>41944</v>
      </c>
      <c r="B39" s="18">
        <f>RESIDENTIAL!B40+COMMERCIAL!B40</f>
        <v>170252</v>
      </c>
      <c r="C39" s="13">
        <f>RESIDENTIAL!Q40+COMMERCIAL!Q40</f>
        <v>169404.66666666666</v>
      </c>
      <c r="D39" s="60">
        <v>0</v>
      </c>
      <c r="F39" s="18">
        <v>4731887</v>
      </c>
      <c r="G39" s="18">
        <f>F39</f>
        <v>4731887</v>
      </c>
      <c r="H39" s="18">
        <f t="shared" si="30"/>
        <v>0</v>
      </c>
      <c r="J39" s="18">
        <f t="shared" ref="J39" si="42">F39-F27</f>
        <v>66744</v>
      </c>
      <c r="K39" s="18">
        <f t="shared" ref="K39" si="43">J39+H39</f>
        <v>66744</v>
      </c>
      <c r="L39" s="18"/>
      <c r="M39" s="18">
        <f t="shared" ref="M39" si="44">B39-B27</f>
        <v>-30203</v>
      </c>
      <c r="N39" s="18">
        <f t="shared" ref="N39" si="45">+C39-C27</f>
        <v>-74945.333333333343</v>
      </c>
      <c r="P39" s="18">
        <f t="shared" si="35"/>
        <v>0</v>
      </c>
      <c r="R39" s="13">
        <f>RESIDENTIAL!$F40+COMMERCIAL!F40</f>
        <v>-3820</v>
      </c>
      <c r="S39" s="11">
        <f>M39-R39</f>
        <v>-26383</v>
      </c>
      <c r="U39" s="14">
        <f t="shared" ref="U39" si="46">J39/F27</f>
        <v>1.4306956935725229E-2</v>
      </c>
      <c r="V39" s="14">
        <f t="shared" ref="V39" si="47">K39/G27</f>
        <v>1.4442851801071918E-2</v>
      </c>
      <c r="W39" s="15">
        <f t="shared" si="37"/>
        <v>1.3589486534668939E-4</v>
      </c>
      <c r="Z39" s="14">
        <f t="shared" ref="Z39" si="48">B39/F39</f>
        <v>3.5979726481211408E-2</v>
      </c>
      <c r="AA39" s="14">
        <f t="shared" ref="AA39" si="49">C39/F39</f>
        <v>3.5800657679836111E-2</v>
      </c>
      <c r="AB39" s="15">
        <f t="shared" ref="AB39" si="50">Z39-AA39</f>
        <v>1.7906880137529696E-4</v>
      </c>
    </row>
    <row r="40" spans="1:28" x14ac:dyDescent="0.3">
      <c r="A40" s="12">
        <v>41974</v>
      </c>
      <c r="B40" s="18">
        <f>RESIDENTIAL!B41+COMMERCIAL!B41</f>
        <v>168993</v>
      </c>
      <c r="C40" s="13">
        <f>RESIDENTIAL!Q41+COMMERCIAL!Q41</f>
        <v>169607</v>
      </c>
      <c r="D40" s="60">
        <v>0</v>
      </c>
      <c r="F40" s="18">
        <v>4739276</v>
      </c>
      <c r="G40" s="18">
        <f>F40</f>
        <v>4739276</v>
      </c>
      <c r="H40" s="18">
        <f t="shared" ref="H40" si="51">+G40-F40</f>
        <v>0</v>
      </c>
      <c r="J40" s="18">
        <f t="shared" ref="J40" si="52">F40-F28</f>
        <v>67417</v>
      </c>
      <c r="K40" s="18">
        <f t="shared" ref="K40" si="53">J40+H40</f>
        <v>67417</v>
      </c>
      <c r="L40" s="18"/>
      <c r="M40" s="18">
        <f t="shared" ref="M40" si="54">B40-B28</f>
        <v>-31535</v>
      </c>
      <c r="N40" s="18">
        <f>+C40-C28</f>
        <v>-73354.666666666657</v>
      </c>
      <c r="P40" s="18">
        <f t="shared" si="35"/>
        <v>0</v>
      </c>
      <c r="R40" s="13">
        <f>RESIDENTIAL!$F41+COMMERCIAL!F41</f>
        <v>-3369</v>
      </c>
      <c r="S40" s="11">
        <f>M40-R40</f>
        <v>-28166</v>
      </c>
      <c r="U40" s="14">
        <f t="shared" ref="U40" si="55">J40/F28</f>
        <v>1.4430444069480693E-2</v>
      </c>
      <c r="V40" s="14">
        <f t="shared" ref="V40" si="56">K40/G28</f>
        <v>1.4562714623470906E-2</v>
      </c>
      <c r="W40" s="15">
        <f t="shared" si="37"/>
        <v>1.3227055399021338E-4</v>
      </c>
      <c r="Z40" s="14">
        <f t="shared" ref="Z40" si="57">B40/F40</f>
        <v>3.5657978138432959E-2</v>
      </c>
      <c r="AA40" s="14">
        <f t="shared" ref="AA40" si="58">C40/F40</f>
        <v>3.5787533792081321E-2</v>
      </c>
      <c r="AB40" s="15">
        <f t="shared" ref="AB40" si="59">Z40-AA40</f>
        <v>-1.2955565364836108E-4</v>
      </c>
    </row>
    <row r="41" spans="1:28" x14ac:dyDescent="0.3">
      <c r="A41" s="12">
        <v>42005</v>
      </c>
      <c r="B41" s="18">
        <f>RESIDENTIAL!B42+COMMERCIAL!B42</f>
        <v>162472</v>
      </c>
      <c r="C41" s="13">
        <f>RESIDENTIAL!Q42+COMMERCIAL!Q42</f>
        <v>162801</v>
      </c>
      <c r="D41" s="60">
        <v>0</v>
      </c>
      <c r="F41" s="18">
        <v>4746212</v>
      </c>
      <c r="G41" s="18">
        <f>F41</f>
        <v>4746212</v>
      </c>
      <c r="H41" s="18">
        <f t="shared" ref="H41" si="60">+G41-F41</f>
        <v>0</v>
      </c>
      <c r="J41" s="18">
        <f t="shared" ref="J41" si="61">F41-F29</f>
        <v>66656</v>
      </c>
      <c r="K41" s="18">
        <f t="shared" ref="K41" si="62">J41+H41</f>
        <v>66656</v>
      </c>
      <c r="L41" s="18"/>
      <c r="M41" s="18">
        <f t="shared" ref="M41" si="63">B41-B29</f>
        <v>-32574</v>
      </c>
      <c r="N41" s="18">
        <f>+C41-C29</f>
        <v>-74963.666666666657</v>
      </c>
      <c r="P41" s="18">
        <f t="shared" si="35"/>
        <v>0</v>
      </c>
      <c r="R41" s="13">
        <f>RESIDENTIAL!$F42+COMMERCIAL!F42</f>
        <v>-4737</v>
      </c>
      <c r="S41" s="11">
        <f>M41-R41</f>
        <v>-27837</v>
      </c>
      <c r="U41" s="14">
        <f t="shared" ref="U41" si="64">J41/F29</f>
        <v>1.4244086404778573E-2</v>
      </c>
      <c r="V41" s="14">
        <f t="shared" ref="V41" si="65">K41/G29</f>
        <v>1.437531558867136E-2</v>
      </c>
      <c r="W41" s="15">
        <f t="shared" si="37"/>
        <v>1.3122918389278648E-4</v>
      </c>
      <c r="Z41" s="14">
        <f t="shared" ref="Z41" si="66">B41/F41</f>
        <v>3.4231930642794714E-2</v>
      </c>
      <c r="AA41" s="14">
        <f t="shared" ref="AA41" si="67">C41/F41</f>
        <v>3.4301249080319209E-2</v>
      </c>
      <c r="AB41" s="15">
        <f t="shared" ref="AB41" si="68">Z41-AA41</f>
        <v>-6.9318437524494569E-5</v>
      </c>
    </row>
    <row r="42" spans="1:28" x14ac:dyDescent="0.3">
      <c r="F42" s="18"/>
      <c r="G42" s="18"/>
      <c r="N42" s="18"/>
    </row>
    <row r="43" spans="1:28" x14ac:dyDescent="0.3">
      <c r="A43" t="s">
        <v>135</v>
      </c>
      <c r="F43" s="18">
        <f>AVERAGE(F5:F16)</f>
        <v>4576448.666666667</v>
      </c>
      <c r="G43" s="18">
        <f>AVERAGE(G5:G16)</f>
        <v>4576448.666666667</v>
      </c>
      <c r="N43" s="18"/>
    </row>
    <row r="44" spans="1:28" x14ac:dyDescent="0.3">
      <c r="A44" t="s">
        <v>48</v>
      </c>
      <c r="F44" s="18">
        <f>AVERAGE(F17:F28)</f>
        <v>4626934.333333333</v>
      </c>
      <c r="G44" s="18">
        <f>AVERAGE(G17:G28)</f>
        <v>4612293.027777778</v>
      </c>
      <c r="J44" s="18">
        <f>AVERAGE(J17:J28)</f>
        <v>50485.666666666664</v>
      </c>
      <c r="K44" s="18">
        <f>AVERAGE(K17:K28)</f>
        <v>35844.361111111088</v>
      </c>
      <c r="L44" s="18"/>
      <c r="M44" s="18">
        <f t="shared" ref="M44" si="69">AVERAGE(M17:M28)</f>
        <v>-32921.5</v>
      </c>
      <c r="N44" s="18">
        <f>AVERAGE(N17:N28)</f>
        <v>-18280.194444444445</v>
      </c>
      <c r="O44" s="18"/>
      <c r="P44" s="18">
        <f>AVERAGE(P17:P28)</f>
        <v>-14641.305555555582</v>
      </c>
      <c r="Q44" s="18"/>
      <c r="R44" s="18">
        <f>AVERAGE(R17:R28)</f>
        <v>-24025.083333333332</v>
      </c>
      <c r="S44" s="18">
        <f>AVERAGE(S17:S28)</f>
        <v>-8896.4166666666661</v>
      </c>
      <c r="T44" t="s">
        <v>53</v>
      </c>
      <c r="U44" s="14">
        <f>SUM(J17:J28)/SUM(F5:F16)</f>
        <v>1.1031625250030118E-2</v>
      </c>
      <c r="V44" s="14">
        <f>SUM(K17:K28)/SUM(G5:G16)</f>
        <v>7.8323529273232138E-3</v>
      </c>
    </row>
    <row r="45" spans="1:28" x14ac:dyDescent="0.3">
      <c r="F45" s="18">
        <f>F44-F43</f>
        <v>50485.666666666046</v>
      </c>
      <c r="G45" s="18">
        <f>G44-G43</f>
        <v>35844.361111111008</v>
      </c>
      <c r="H45" s="18">
        <f>G45-F45</f>
        <v>-14641.305555555038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U45" s="14"/>
      <c r="V45" s="14"/>
    </row>
    <row r="46" spans="1:28" x14ac:dyDescent="0.3">
      <c r="F46" s="18"/>
      <c r="G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U46" s="14"/>
      <c r="V46" s="14"/>
    </row>
    <row r="47" spans="1:28" x14ac:dyDescent="0.3">
      <c r="A47" s="31" t="s">
        <v>146</v>
      </c>
      <c r="F47" s="18">
        <f>AVERAGE(F17:F28)</f>
        <v>4626934.333333333</v>
      </c>
      <c r="G47" s="18">
        <f>AVERAGE(G17:G28)</f>
        <v>4612293.027777778</v>
      </c>
      <c r="H47" s="18">
        <f>G47-F47</f>
        <v>-14641.305555555038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U47" s="14"/>
      <c r="V47" s="14"/>
    </row>
    <row r="48" spans="1:28" x14ac:dyDescent="0.3">
      <c r="A48" s="31" t="s">
        <v>147</v>
      </c>
      <c r="F48" s="18">
        <f>AVERAGE(F29:F40)</f>
        <v>4708829.333333333</v>
      </c>
      <c r="G48" s="18">
        <f>AVERAGE(G29:G40)</f>
        <v>4680364.875</v>
      </c>
      <c r="H48" s="18">
        <f>G48-F48</f>
        <v>-28464.458333333023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U48" s="14"/>
      <c r="V48" s="14"/>
    </row>
    <row r="49" spans="1:22" x14ac:dyDescent="0.3">
      <c r="F49" s="18">
        <f>F48-F47</f>
        <v>81895</v>
      </c>
      <c r="G49" s="18">
        <f>G48-G47</f>
        <v>68071.847222222015</v>
      </c>
      <c r="H49" s="18">
        <f>G49-F49</f>
        <v>-13823.152777777985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U49" s="14"/>
      <c r="V49" s="14"/>
    </row>
    <row r="50" spans="1:22" x14ac:dyDescent="0.3">
      <c r="F50" s="14"/>
      <c r="G50" s="14"/>
      <c r="J50" s="18"/>
      <c r="K50" s="18"/>
      <c r="L50" s="18"/>
      <c r="M50" s="18"/>
      <c r="N50" s="18"/>
      <c r="O50" s="18"/>
      <c r="P50" s="18"/>
      <c r="Q50" s="18"/>
      <c r="R50" s="18"/>
      <c r="S50" s="18"/>
      <c r="U50" s="14"/>
      <c r="V50" s="14"/>
    </row>
    <row r="51" spans="1:22" x14ac:dyDescent="0.3">
      <c r="A51" t="s">
        <v>49</v>
      </c>
      <c r="H51" s="14">
        <f>SUM(H26:H28)/SUM(F14:F16)</f>
        <v>-9.4283062864553326E-3</v>
      </c>
      <c r="J51" s="18">
        <f>AVERAGE(J26:J28)</f>
        <v>79834.666666666672</v>
      </c>
      <c r="K51" s="18">
        <f>AVERAGE(K26:K28)</f>
        <v>36612.444444444343</v>
      </c>
      <c r="L51" s="18"/>
      <c r="M51" s="18">
        <f t="shared" ref="M51" si="70">AVERAGE(M26:M28)</f>
        <v>-61874.666666666664</v>
      </c>
      <c r="N51" s="18">
        <f>AVERAGE(N26:N28)</f>
        <v>-18652.444444444449</v>
      </c>
      <c r="O51" s="18"/>
      <c r="P51" s="18">
        <f>AVERAGE(P26:P28)</f>
        <v>-43222.222222222328</v>
      </c>
      <c r="Q51" s="18"/>
      <c r="R51" s="18">
        <f>AVERAGE(R26:R28)</f>
        <v>-61152.333333333336</v>
      </c>
      <c r="S51" s="18">
        <f>AVERAGE(S26:S28)</f>
        <v>-722.33333333333337</v>
      </c>
      <c r="T51" t="s">
        <v>54</v>
      </c>
      <c r="U51" s="14">
        <f>SUM(J26:J28)/SUM(F14:F16)</f>
        <v>1.7414784592528477E-2</v>
      </c>
      <c r="V51" s="14">
        <f>SUM(K26:K28)/SUM(G14:G16)</f>
        <v>7.9864783060731442E-3</v>
      </c>
    </row>
    <row r="52" spans="1:22" x14ac:dyDescent="0.3">
      <c r="A52" t="s">
        <v>122</v>
      </c>
      <c r="H52" s="14">
        <f>SUM(H29:H31)/SUM(F17:F19)</f>
        <v>-9.3093444531361352E-3</v>
      </c>
      <c r="J52" s="18">
        <f>AVERAGE(J29:J31)</f>
        <v>87161.666666666672</v>
      </c>
      <c r="K52" s="18">
        <f>AVERAGE(K29:K31)</f>
        <v>44338.666666666359</v>
      </c>
      <c r="M52" s="18">
        <f>AVERAGE(M29:M31)</f>
        <v>-61513.333333333336</v>
      </c>
      <c r="N52" s="18">
        <f>AVERAGE(N29:N31)</f>
        <v>-18690.333333333343</v>
      </c>
      <c r="P52" s="18">
        <f>AVERAGE(P29:P31)</f>
        <v>-42823.000000000313</v>
      </c>
      <c r="R52" s="18">
        <f>AVERAGE(R29:R31)</f>
        <v>-63019.333333333336</v>
      </c>
      <c r="S52" s="18">
        <f>AVERAGE(S29:S31)</f>
        <v>1506</v>
      </c>
      <c r="U52" s="14">
        <f>SUM(J29:J31)/SUM(F17:F19)</f>
        <v>1.8948181540513934E-2</v>
      </c>
      <c r="V52" s="14">
        <f>SUM(K29:K31)/SUM(G17:G19)</f>
        <v>9.6388370873778002E-3</v>
      </c>
    </row>
    <row r="53" spans="1:22" x14ac:dyDescent="0.3">
      <c r="A53" s="31" t="s">
        <v>125</v>
      </c>
      <c r="H53" s="14">
        <f>SUM(H32:H34)/SUM(F20:F22)</f>
        <v>-9.3914975719564687E-3</v>
      </c>
      <c r="J53" s="18">
        <f>AVERAGE(J32:J34)</f>
        <v>90896.333333333328</v>
      </c>
      <c r="K53" s="18">
        <f>AVERAGE(K32:K34)</f>
        <v>47586.499999999687</v>
      </c>
      <c r="M53" s="18">
        <f>AVERAGE(M32:M34)</f>
        <v>-62821</v>
      </c>
      <c r="N53" s="18">
        <f>AVERAGE(N32:N34)</f>
        <v>-19511.166666666675</v>
      </c>
      <c r="P53" s="18">
        <f>AVERAGE(P32:P34)</f>
        <v>-43309.833333333641</v>
      </c>
      <c r="R53" s="18">
        <f>AVERAGE(R32:R34)</f>
        <v>-61348</v>
      </c>
      <c r="S53" s="18">
        <f>AVERAGE(S32:S34)</f>
        <v>-1473</v>
      </c>
      <c r="U53" s="14">
        <f>SUM(J32:J34)/SUM(F20:F22)</f>
        <v>1.9710366632667863E-2</v>
      </c>
      <c r="V53" s="14">
        <f>SUM(K32:K34)/SUM(G20:G22)</f>
        <v>1.0318869060711396E-2</v>
      </c>
    </row>
    <row r="54" spans="1:22" x14ac:dyDescent="0.3">
      <c r="A54" s="31" t="s">
        <v>131</v>
      </c>
      <c r="H54" s="14">
        <f>SUM(H35:H37)/SUM(F23:F25)</f>
        <v>-5.9855397132554736E-3</v>
      </c>
      <c r="J54" s="18">
        <f>AVERAGE(J35:J37)</f>
        <v>81636.333333333328</v>
      </c>
      <c r="K54" s="18">
        <f>AVERAGE(K35:K37)</f>
        <v>53911.333333333023</v>
      </c>
      <c r="M54" s="18">
        <f>AVERAGE(M35:M37)</f>
        <v>-47894.666666666664</v>
      </c>
      <c r="N54" s="18">
        <f>AVERAGE(N35:N37)</f>
        <v>-35512.666666666679</v>
      </c>
      <c r="P54" s="18">
        <f>AVERAGE(P35:P37)</f>
        <v>-27725.000000000309</v>
      </c>
      <c r="R54" s="18">
        <f>AVERAGE(R35:R37)</f>
        <v>-46810.333333333336</v>
      </c>
      <c r="S54" s="18">
        <f>AVERAGE(S35:S37)</f>
        <v>-1084.3333333333333</v>
      </c>
      <c r="U54" s="14">
        <f>SUM(J35:J37)/SUM(F23:F25)</f>
        <v>1.7624436977861958E-2</v>
      </c>
      <c r="V54" s="14">
        <f>SUM(K35:K37)/SUM(G23:G25)</f>
        <v>1.1677578009064363E-2</v>
      </c>
    </row>
    <row r="55" spans="1:22" x14ac:dyDescent="0.3">
      <c r="A55" s="31" t="s">
        <v>134</v>
      </c>
      <c r="H55" s="14">
        <f>SUM(H38:H40)/SUM(F26:F28)</f>
        <v>0</v>
      </c>
      <c r="J55" s="18">
        <f>AVERAGE(J38:J40)</f>
        <v>67885.666666666672</v>
      </c>
      <c r="K55" s="18">
        <f>AVERAGE(K38:K40)</f>
        <v>67885.666666666672</v>
      </c>
      <c r="M55" s="18">
        <f>AVERAGE(M38:M40)</f>
        <v>-30872.666666666668</v>
      </c>
      <c r="N55" s="18">
        <f>AVERAGE(N38:N40)</f>
        <v>-74269.444444444453</v>
      </c>
      <c r="P55" s="18">
        <f>AVERAGE(P38:P40)</f>
        <v>0</v>
      </c>
      <c r="R55" s="18">
        <f>AVERAGE(R38:R40)</f>
        <v>-7206.333333333333</v>
      </c>
      <c r="S55" s="18">
        <f>AVERAGE(S38:S40)</f>
        <v>-23666.333333333332</v>
      </c>
      <c r="U55" s="14">
        <f>SUM(J38:J40)/SUM(F26:F28)</f>
        <v>1.4554813121622457E-2</v>
      </c>
      <c r="V55" s="14">
        <f>SUM(K38:K40)/SUM(G26:G28)</f>
        <v>1.4690953078860165E-2</v>
      </c>
    </row>
    <row r="57" spans="1:22" x14ac:dyDescent="0.3">
      <c r="A57" t="s">
        <v>49</v>
      </c>
      <c r="H57" s="14"/>
      <c r="K57" s="18">
        <f>J51-K51</f>
        <v>43222.222222222328</v>
      </c>
      <c r="L57" s="52">
        <f>K57/AVERAGE(J26:J28)</f>
        <v>0.54139666421716115</v>
      </c>
    </row>
    <row r="58" spans="1:22" x14ac:dyDescent="0.3">
      <c r="A58" t="s">
        <v>122</v>
      </c>
      <c r="K58" s="18">
        <f>J52-K52</f>
        <v>42823.000000000313</v>
      </c>
      <c r="L58" s="52">
        <f>K58/AVERAGE(J29:J31)</f>
        <v>0.49130542860967524</v>
      </c>
    </row>
    <row r="59" spans="1:22" x14ac:dyDescent="0.3">
      <c r="A59" s="31" t="s">
        <v>125</v>
      </c>
      <c r="K59" s="18">
        <f>J53-K53</f>
        <v>43309.833333333641</v>
      </c>
      <c r="L59" s="52">
        <f>K59/AVERAGE(J32:J34)</f>
        <v>0.4764750319961602</v>
      </c>
    </row>
    <row r="60" spans="1:22" x14ac:dyDescent="0.3">
      <c r="A60" s="31" t="s">
        <v>131</v>
      </c>
      <c r="K60" s="18">
        <f>J54-K54</f>
        <v>27725.000000000306</v>
      </c>
      <c r="L60" s="52">
        <f>K60/AVERAGE(J35:J37)</f>
        <v>0.33961593898142134</v>
      </c>
    </row>
    <row r="61" spans="1:22" x14ac:dyDescent="0.3">
      <c r="A61" s="31" t="s">
        <v>134</v>
      </c>
      <c r="K61" s="18">
        <f>J55-K55</f>
        <v>0</v>
      </c>
      <c r="L61" s="52">
        <f>K61/AVERAGE(J36:J38)</f>
        <v>0</v>
      </c>
    </row>
  </sheetData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2"/>
  <sheetViews>
    <sheetView zoomScale="90" zoomScaleNormal="90" workbookViewId="0">
      <pane xSplit="1" ySplit="5" topLeftCell="B10" activePane="bottomRight" state="frozen"/>
      <selection activeCell="A28" sqref="A28"/>
      <selection pane="topRight" activeCell="A28" sqref="A28"/>
      <selection pane="bottomLeft" activeCell="A28" sqref="A28"/>
      <selection pane="bottomRight" sqref="A1:A2"/>
    </sheetView>
  </sheetViews>
  <sheetFormatPr defaultRowHeight="14.4" x14ac:dyDescent="0.3"/>
  <cols>
    <col min="1" max="1" width="7.6640625" bestFit="1" customWidth="1"/>
    <col min="2" max="2" width="15" customWidth="1"/>
    <col min="3" max="3" width="12.6640625" customWidth="1"/>
    <col min="4" max="4" width="3.44140625" customWidth="1"/>
    <col min="5" max="5" width="12" customWidth="1"/>
    <col min="6" max="6" width="13.33203125" customWidth="1"/>
    <col min="7" max="7" width="3.6640625" customWidth="1"/>
    <col min="8" max="8" width="11.88671875" customWidth="1"/>
    <col min="9" max="9" width="12.6640625" customWidth="1"/>
    <col min="10" max="10" width="3.5546875" customWidth="1"/>
    <col min="11" max="11" width="10.44140625" bestFit="1" customWidth="1"/>
    <col min="12" max="12" width="12.6640625" customWidth="1"/>
    <col min="13" max="13" width="2.33203125" customWidth="1"/>
    <col min="14" max="15" width="11.44140625" bestFit="1" customWidth="1"/>
  </cols>
  <sheetData>
    <row r="1" spans="1:19" x14ac:dyDescent="0.3">
      <c r="A1" s="25" t="s">
        <v>163</v>
      </c>
    </row>
    <row r="2" spans="1:19" x14ac:dyDescent="0.3">
      <c r="A2" s="25" t="s">
        <v>150</v>
      </c>
    </row>
    <row r="4" spans="1:19" x14ac:dyDescent="0.3">
      <c r="A4" s="25" t="s">
        <v>30</v>
      </c>
    </row>
    <row r="5" spans="1:19" ht="28.8" x14ac:dyDescent="0.3">
      <c r="A5" s="23" t="s">
        <v>24</v>
      </c>
      <c r="B5" s="23" t="s">
        <v>25</v>
      </c>
      <c r="C5" s="23" t="s">
        <v>26</v>
      </c>
      <c r="D5" s="23"/>
      <c r="E5" s="24" t="s">
        <v>29</v>
      </c>
      <c r="F5" s="23" t="s">
        <v>26</v>
      </c>
      <c r="G5" s="23"/>
      <c r="H5" s="23" t="s">
        <v>27</v>
      </c>
      <c r="I5" s="23" t="s">
        <v>26</v>
      </c>
      <c r="J5" s="23"/>
      <c r="K5" s="23" t="s">
        <v>28</v>
      </c>
      <c r="L5" s="23" t="s">
        <v>26</v>
      </c>
      <c r="M5" s="23"/>
      <c r="N5" s="23" t="s">
        <v>32</v>
      </c>
      <c r="O5" s="23" t="s">
        <v>33</v>
      </c>
      <c r="P5" s="23" t="s">
        <v>34</v>
      </c>
      <c r="Q5" s="23" t="s">
        <v>35</v>
      </c>
      <c r="R5" s="23"/>
      <c r="S5" s="23"/>
    </row>
    <row r="6" spans="1:19" x14ac:dyDescent="0.3">
      <c r="A6" s="12">
        <v>40909</v>
      </c>
      <c r="B6" s="26">
        <f>+RESIDENTIAL!B6</f>
        <v>210283</v>
      </c>
      <c r="C6" s="26"/>
      <c r="D6" s="26"/>
      <c r="E6" s="26">
        <v>4037796</v>
      </c>
      <c r="F6" s="26"/>
      <c r="G6" s="26"/>
      <c r="H6" s="26">
        <f>+RESIDENTIAL!Q6</f>
        <v>210283</v>
      </c>
      <c r="I6" s="26"/>
      <c r="J6" s="26"/>
      <c r="K6" s="26">
        <v>4037796</v>
      </c>
      <c r="L6" s="26"/>
      <c r="N6" s="26">
        <f>+H6-B6</f>
        <v>0</v>
      </c>
      <c r="O6" s="26">
        <f>+K6-E6</f>
        <v>0</v>
      </c>
    </row>
    <row r="7" spans="1:19" x14ac:dyDescent="0.3">
      <c r="A7" s="12">
        <v>40940</v>
      </c>
      <c r="B7" s="26">
        <f>+RESIDENTIAL!B7</f>
        <v>203633</v>
      </c>
      <c r="C7" s="26"/>
      <c r="D7" s="26"/>
      <c r="E7" s="26">
        <v>4043285</v>
      </c>
      <c r="F7" s="26"/>
      <c r="G7" s="26"/>
      <c r="H7" s="26">
        <f>+RESIDENTIAL!Q7</f>
        <v>203633</v>
      </c>
      <c r="I7" s="26"/>
      <c r="J7" s="26"/>
      <c r="K7" s="26">
        <v>4043285</v>
      </c>
      <c r="L7" s="26"/>
      <c r="N7" s="26">
        <f t="shared" ref="N7:N27" si="0">+H7-B7</f>
        <v>0</v>
      </c>
      <c r="O7" s="26">
        <f t="shared" ref="O7:O27" si="1">+K7-E7</f>
        <v>0</v>
      </c>
    </row>
    <row r="8" spans="1:19" x14ac:dyDescent="0.3">
      <c r="A8" s="12">
        <v>40969</v>
      </c>
      <c r="B8" s="26">
        <f>+RESIDENTIAL!B8</f>
        <v>197415</v>
      </c>
      <c r="C8" s="26"/>
      <c r="D8" s="26"/>
      <c r="E8" s="26">
        <v>4051099</v>
      </c>
      <c r="F8" s="26"/>
      <c r="G8" s="26"/>
      <c r="H8" s="26">
        <f>+RESIDENTIAL!Q8</f>
        <v>197415</v>
      </c>
      <c r="I8" s="26"/>
      <c r="J8" s="26"/>
      <c r="K8" s="26">
        <v>4051099</v>
      </c>
      <c r="L8" s="26"/>
      <c r="N8" s="26">
        <f t="shared" si="0"/>
        <v>0</v>
      </c>
      <c r="O8" s="26">
        <f t="shared" si="1"/>
        <v>0</v>
      </c>
    </row>
    <row r="9" spans="1:19" x14ac:dyDescent="0.3">
      <c r="A9" s="12">
        <v>41000</v>
      </c>
      <c r="B9" s="26">
        <f>+RESIDENTIAL!B9</f>
        <v>199346</v>
      </c>
      <c r="C9" s="26"/>
      <c r="D9" s="26"/>
      <c r="E9" s="26">
        <v>4053654</v>
      </c>
      <c r="F9" s="26"/>
      <c r="G9" s="26"/>
      <c r="H9" s="26">
        <f>+RESIDENTIAL!Q9</f>
        <v>199346</v>
      </c>
      <c r="I9" s="26"/>
      <c r="J9" s="26"/>
      <c r="K9" s="26">
        <v>4053654</v>
      </c>
      <c r="L9" s="26"/>
      <c r="N9" s="26">
        <f t="shared" si="0"/>
        <v>0</v>
      </c>
      <c r="O9" s="26">
        <f t="shared" si="1"/>
        <v>0</v>
      </c>
    </row>
    <row r="10" spans="1:19" x14ac:dyDescent="0.3">
      <c r="A10" s="12">
        <v>41030</v>
      </c>
      <c r="B10" s="26">
        <f>+RESIDENTIAL!B10</f>
        <v>201979</v>
      </c>
      <c r="C10" s="26"/>
      <c r="D10" s="26"/>
      <c r="E10" s="26">
        <v>4052782</v>
      </c>
      <c r="F10" s="26"/>
      <c r="G10" s="26"/>
      <c r="H10" s="26">
        <f>+RESIDENTIAL!Q10</f>
        <v>201979</v>
      </c>
      <c r="I10" s="26"/>
      <c r="J10" s="26"/>
      <c r="K10" s="26">
        <v>4052782</v>
      </c>
      <c r="L10" s="26"/>
      <c r="N10" s="26">
        <f t="shared" si="0"/>
        <v>0</v>
      </c>
      <c r="O10" s="26">
        <f t="shared" si="1"/>
        <v>0</v>
      </c>
    </row>
    <row r="11" spans="1:19" x14ac:dyDescent="0.3">
      <c r="A11" s="12">
        <v>41061</v>
      </c>
      <c r="B11" s="26">
        <f>+RESIDENTIAL!B11</f>
        <v>202968</v>
      </c>
      <c r="C11" s="26"/>
      <c r="D11" s="26"/>
      <c r="E11" s="26">
        <v>4051323</v>
      </c>
      <c r="F11" s="26"/>
      <c r="G11" s="26"/>
      <c r="H11" s="26">
        <f>+RESIDENTIAL!Q11</f>
        <v>202968</v>
      </c>
      <c r="I11" s="26"/>
      <c r="J11" s="26"/>
      <c r="K11" s="26">
        <v>4051323</v>
      </c>
      <c r="L11" s="26"/>
      <c r="N11" s="26">
        <f t="shared" si="0"/>
        <v>0</v>
      </c>
      <c r="O11" s="26">
        <f t="shared" si="1"/>
        <v>0</v>
      </c>
    </row>
    <row r="12" spans="1:19" x14ac:dyDescent="0.3">
      <c r="A12" s="12">
        <v>41091</v>
      </c>
      <c r="B12" s="26">
        <f>+RESIDENTIAL!B12</f>
        <v>203238</v>
      </c>
      <c r="C12" s="26"/>
      <c r="D12" s="26"/>
      <c r="E12" s="26">
        <v>4052570</v>
      </c>
      <c r="F12" s="26"/>
      <c r="G12" s="26"/>
      <c r="H12" s="26">
        <f>+RESIDENTIAL!Q12</f>
        <v>203238</v>
      </c>
      <c r="I12" s="26"/>
      <c r="J12" s="26"/>
      <c r="K12" s="26">
        <v>4052570</v>
      </c>
      <c r="L12" s="26"/>
      <c r="N12" s="26">
        <f t="shared" si="0"/>
        <v>0</v>
      </c>
      <c r="O12" s="26">
        <f t="shared" si="1"/>
        <v>0</v>
      </c>
    </row>
    <row r="13" spans="1:19" x14ac:dyDescent="0.3">
      <c r="A13" s="12">
        <v>41122</v>
      </c>
      <c r="B13" s="26">
        <f>+RESIDENTIAL!B13</f>
        <v>201216</v>
      </c>
      <c r="C13" s="26"/>
      <c r="D13" s="26"/>
      <c r="E13" s="26">
        <v>4054570</v>
      </c>
      <c r="F13" s="26"/>
      <c r="G13" s="26"/>
      <c r="H13" s="26">
        <f>+RESIDENTIAL!Q13</f>
        <v>201216</v>
      </c>
      <c r="I13" s="26"/>
      <c r="J13" s="26"/>
      <c r="K13" s="26">
        <v>4054570</v>
      </c>
      <c r="L13" s="26"/>
      <c r="N13" s="26">
        <f t="shared" si="0"/>
        <v>0</v>
      </c>
      <c r="O13" s="26">
        <f t="shared" si="1"/>
        <v>0</v>
      </c>
    </row>
    <row r="14" spans="1:19" x14ac:dyDescent="0.3">
      <c r="A14" s="12">
        <v>41153</v>
      </c>
      <c r="B14" s="26">
        <f>+RESIDENTIAL!B14</f>
        <v>203414</v>
      </c>
      <c r="C14" s="26"/>
      <c r="D14" s="26"/>
      <c r="E14" s="26">
        <v>4053644</v>
      </c>
      <c r="F14" s="26"/>
      <c r="G14" s="26"/>
      <c r="H14" s="26">
        <f>+RESIDENTIAL!Q14</f>
        <v>203414</v>
      </c>
      <c r="I14" s="26"/>
      <c r="J14" s="26"/>
      <c r="K14" s="26">
        <v>4053644</v>
      </c>
      <c r="L14" s="26"/>
      <c r="N14" s="26">
        <f t="shared" si="0"/>
        <v>0</v>
      </c>
      <c r="O14" s="26">
        <f t="shared" si="1"/>
        <v>0</v>
      </c>
    </row>
    <row r="15" spans="1:19" x14ac:dyDescent="0.3">
      <c r="A15" s="12">
        <v>41183</v>
      </c>
      <c r="B15" s="26">
        <f>+RESIDENTIAL!B15</f>
        <v>203171</v>
      </c>
      <c r="C15" s="26"/>
      <c r="D15" s="26"/>
      <c r="E15" s="26">
        <v>4055163</v>
      </c>
      <c r="F15" s="26"/>
      <c r="G15" s="26"/>
      <c r="H15" s="26">
        <f>+RESIDENTIAL!Q15</f>
        <v>203171</v>
      </c>
      <c r="I15" s="26"/>
      <c r="J15" s="26"/>
      <c r="K15" s="26">
        <v>4055163</v>
      </c>
      <c r="L15" s="26"/>
      <c r="N15" s="26">
        <f t="shared" si="0"/>
        <v>0</v>
      </c>
      <c r="O15" s="26">
        <f t="shared" si="1"/>
        <v>0</v>
      </c>
    </row>
    <row r="16" spans="1:19" x14ac:dyDescent="0.3">
      <c r="A16" s="12">
        <v>41214</v>
      </c>
      <c r="B16" s="26">
        <f>+RESIDENTIAL!B16</f>
        <v>199846</v>
      </c>
      <c r="C16" s="26"/>
      <c r="D16" s="26"/>
      <c r="E16" s="26">
        <v>4058216</v>
      </c>
      <c r="F16" s="26"/>
      <c r="G16" s="26"/>
      <c r="H16" s="26">
        <f>+RESIDENTIAL!Q16</f>
        <v>199846</v>
      </c>
      <c r="I16" s="26"/>
      <c r="J16" s="26"/>
      <c r="K16" s="26">
        <v>4058216</v>
      </c>
      <c r="L16" s="26"/>
      <c r="N16" s="26">
        <f t="shared" si="0"/>
        <v>0</v>
      </c>
      <c r="O16" s="26">
        <f t="shared" si="1"/>
        <v>0</v>
      </c>
    </row>
    <row r="17" spans="1:17" x14ac:dyDescent="0.3">
      <c r="A17" s="12">
        <v>41244</v>
      </c>
      <c r="B17" s="26">
        <f>+RESIDENTIAL!B17</f>
        <v>196848</v>
      </c>
      <c r="C17" s="26"/>
      <c r="D17" s="26"/>
      <c r="E17" s="26">
        <v>4061984</v>
      </c>
      <c r="F17" s="26"/>
      <c r="G17" s="26"/>
      <c r="H17" s="26">
        <f>+RESIDENTIAL!Q17</f>
        <v>196848</v>
      </c>
      <c r="I17" s="26"/>
      <c r="J17" s="26"/>
      <c r="K17" s="26">
        <v>4061984</v>
      </c>
      <c r="L17" s="26"/>
      <c r="N17" s="26">
        <f t="shared" si="0"/>
        <v>0</v>
      </c>
      <c r="O17" s="26">
        <f t="shared" si="1"/>
        <v>0</v>
      </c>
    </row>
    <row r="18" spans="1:17" x14ac:dyDescent="0.3">
      <c r="A18" s="12">
        <v>41275</v>
      </c>
      <c r="B18" s="26">
        <f>+RESIDENTIAL!B18</f>
        <v>193645</v>
      </c>
      <c r="C18" s="26">
        <f>+B18-B6</f>
        <v>-16638</v>
      </c>
      <c r="D18" s="26"/>
      <c r="E18" s="26">
        <v>4068399</v>
      </c>
      <c r="F18" s="26">
        <f>+E18-E6</f>
        <v>30603</v>
      </c>
      <c r="G18" s="26"/>
      <c r="H18" s="26">
        <f>+RESIDENTIAL!Q18</f>
        <v>193645</v>
      </c>
      <c r="I18" s="26">
        <f>+H18-H6</f>
        <v>-16638</v>
      </c>
      <c r="J18" s="26"/>
      <c r="K18" s="26">
        <v>4068399</v>
      </c>
      <c r="L18" s="26">
        <f>+K18-K6</f>
        <v>30603</v>
      </c>
      <c r="N18" s="26">
        <f t="shared" si="0"/>
        <v>0</v>
      </c>
      <c r="O18" s="26">
        <f t="shared" si="1"/>
        <v>0</v>
      </c>
      <c r="P18" s="14">
        <f t="shared" ref="P18:P26" si="2">+K18/K6-1</f>
        <v>7.5791347556934952E-3</v>
      </c>
      <c r="Q18" s="14">
        <f>+E18/E6-1</f>
        <v>7.5791347556934952E-3</v>
      </c>
    </row>
    <row r="19" spans="1:17" x14ac:dyDescent="0.3">
      <c r="A19" s="12">
        <v>41306</v>
      </c>
      <c r="B19" s="26">
        <f>+RESIDENTIAL!B19</f>
        <v>188775</v>
      </c>
      <c r="C19" s="26">
        <f t="shared" ref="C19:C27" si="3">+B19-B7</f>
        <v>-14858</v>
      </c>
      <c r="D19" s="26"/>
      <c r="E19" s="26">
        <v>4072597</v>
      </c>
      <c r="F19" s="26">
        <f t="shared" ref="F19:F27" si="4">+E19-E7</f>
        <v>29312</v>
      </c>
      <c r="G19" s="26"/>
      <c r="H19" s="26">
        <f>+RESIDENTIAL!Q19</f>
        <v>188775</v>
      </c>
      <c r="I19" s="26">
        <f t="shared" ref="I19:I26" si="5">+H19-H7</f>
        <v>-14858</v>
      </c>
      <c r="J19" s="26"/>
      <c r="K19" s="26">
        <v>4072597</v>
      </c>
      <c r="L19" s="26">
        <f t="shared" ref="L19:L26" si="6">+K19-K7</f>
        <v>29312</v>
      </c>
      <c r="N19" s="26">
        <f t="shared" si="0"/>
        <v>0</v>
      </c>
      <c r="O19" s="26">
        <f t="shared" si="1"/>
        <v>0</v>
      </c>
      <c r="P19" s="14">
        <f t="shared" si="2"/>
        <v>7.2495507984224883E-3</v>
      </c>
      <c r="Q19" s="14">
        <f t="shared" ref="Q19:Q28" si="7">+E19/E7-1</f>
        <v>7.2495507984224883E-3</v>
      </c>
    </row>
    <row r="20" spans="1:17" x14ac:dyDescent="0.3">
      <c r="A20" s="12">
        <v>41334</v>
      </c>
      <c r="B20" s="26">
        <f>+RESIDENTIAL!B20</f>
        <v>182365</v>
      </c>
      <c r="C20" s="26">
        <f t="shared" si="3"/>
        <v>-15050</v>
      </c>
      <c r="D20" s="26"/>
      <c r="E20" s="26">
        <v>4078650</v>
      </c>
      <c r="F20" s="26">
        <f t="shared" si="4"/>
        <v>27551</v>
      </c>
      <c r="G20" s="26"/>
      <c r="H20" s="26">
        <f>+RESIDENTIAL!Q20</f>
        <v>182365</v>
      </c>
      <c r="I20" s="26">
        <f t="shared" si="5"/>
        <v>-15050</v>
      </c>
      <c r="J20" s="26"/>
      <c r="K20" s="26">
        <v>4078650</v>
      </c>
      <c r="L20" s="26">
        <f t="shared" si="6"/>
        <v>27551</v>
      </c>
      <c r="N20" s="26">
        <f t="shared" si="0"/>
        <v>0</v>
      </c>
      <c r="O20" s="26">
        <f t="shared" si="1"/>
        <v>0</v>
      </c>
      <c r="P20" s="14">
        <f t="shared" si="2"/>
        <v>6.8008705785762569E-3</v>
      </c>
      <c r="Q20" s="14">
        <f t="shared" si="7"/>
        <v>6.8008705785762569E-3</v>
      </c>
    </row>
    <row r="21" spans="1:17" x14ac:dyDescent="0.3">
      <c r="A21" s="12">
        <v>41365</v>
      </c>
      <c r="B21" s="26">
        <f>+RESIDENTIAL!B21</f>
        <v>187301</v>
      </c>
      <c r="C21" s="26">
        <f t="shared" si="3"/>
        <v>-12045</v>
      </c>
      <c r="D21" s="26"/>
      <c r="E21" s="26">
        <v>4081968</v>
      </c>
      <c r="F21" s="26">
        <f t="shared" si="4"/>
        <v>28314</v>
      </c>
      <c r="G21" s="26"/>
      <c r="H21" s="26">
        <f>+RESIDENTIAL!Q21</f>
        <v>187301</v>
      </c>
      <c r="I21" s="26">
        <f t="shared" si="5"/>
        <v>-12045</v>
      </c>
      <c r="J21" s="26"/>
      <c r="K21" s="26">
        <v>4081968</v>
      </c>
      <c r="L21" s="26">
        <f t="shared" si="6"/>
        <v>28314</v>
      </c>
      <c r="N21" s="26">
        <f t="shared" si="0"/>
        <v>0</v>
      </c>
      <c r="O21" s="26">
        <f t="shared" si="1"/>
        <v>0</v>
      </c>
      <c r="P21" s="14">
        <f t="shared" si="2"/>
        <v>6.9848092609778867E-3</v>
      </c>
      <c r="Q21" s="14">
        <f t="shared" si="7"/>
        <v>6.9848092609778867E-3</v>
      </c>
    </row>
    <row r="22" spans="1:17" x14ac:dyDescent="0.3">
      <c r="A22" s="12">
        <v>41395</v>
      </c>
      <c r="B22" s="26">
        <f>+RESIDENTIAL!B22</f>
        <v>188337</v>
      </c>
      <c r="C22" s="26">
        <f t="shared" si="3"/>
        <v>-13642</v>
      </c>
      <c r="D22" s="26"/>
      <c r="E22" s="26">
        <v>4083253</v>
      </c>
      <c r="F22" s="26">
        <f t="shared" si="4"/>
        <v>30471</v>
      </c>
      <c r="G22" s="26"/>
      <c r="H22" s="26">
        <f>+RESIDENTIAL!Q22</f>
        <v>188337</v>
      </c>
      <c r="I22" s="26">
        <f t="shared" si="5"/>
        <v>-13642</v>
      </c>
      <c r="J22" s="26"/>
      <c r="K22" s="26">
        <v>4083253</v>
      </c>
      <c r="L22" s="26">
        <f t="shared" si="6"/>
        <v>30471</v>
      </c>
      <c r="N22" s="26">
        <f t="shared" si="0"/>
        <v>0</v>
      </c>
      <c r="O22" s="26">
        <f t="shared" si="1"/>
        <v>0</v>
      </c>
      <c r="P22" s="14">
        <f t="shared" si="2"/>
        <v>7.5185391170806692E-3</v>
      </c>
      <c r="Q22" s="14">
        <f t="shared" si="7"/>
        <v>7.5185391170806692E-3</v>
      </c>
    </row>
    <row r="23" spans="1:17" x14ac:dyDescent="0.3">
      <c r="A23" s="12">
        <v>41426</v>
      </c>
      <c r="B23" s="26">
        <f>+RESIDENTIAL!B23</f>
        <v>181619</v>
      </c>
      <c r="C23" s="26">
        <f t="shared" si="3"/>
        <v>-21349</v>
      </c>
      <c r="D23" s="26"/>
      <c r="E23" s="26">
        <v>4084806</v>
      </c>
      <c r="F23" s="26">
        <f t="shared" si="4"/>
        <v>33483</v>
      </c>
      <c r="G23" s="26"/>
      <c r="H23" s="26">
        <f>+RESIDENTIAL!Q23</f>
        <v>181619</v>
      </c>
      <c r="I23" s="26">
        <f t="shared" si="5"/>
        <v>-21349</v>
      </c>
      <c r="J23" s="26"/>
      <c r="K23" s="26">
        <v>4084806</v>
      </c>
      <c r="L23" s="26">
        <f t="shared" si="6"/>
        <v>33483</v>
      </c>
      <c r="N23" s="26">
        <f t="shared" si="0"/>
        <v>0</v>
      </c>
      <c r="O23" s="26">
        <f t="shared" si="1"/>
        <v>0</v>
      </c>
      <c r="P23" s="14">
        <f t="shared" si="2"/>
        <v>8.2647076029238598E-3</v>
      </c>
      <c r="Q23" s="14">
        <f t="shared" si="7"/>
        <v>8.2647076029238598E-3</v>
      </c>
    </row>
    <row r="24" spans="1:17" x14ac:dyDescent="0.3">
      <c r="A24" s="12">
        <v>41456</v>
      </c>
      <c r="B24" s="26">
        <f>+RESIDENTIAL!B24</f>
        <v>182671</v>
      </c>
      <c r="C24" s="26">
        <f t="shared" si="3"/>
        <v>-20567</v>
      </c>
      <c r="D24" s="26"/>
      <c r="E24" s="26">
        <v>4091309</v>
      </c>
      <c r="F24" s="26">
        <f t="shared" si="4"/>
        <v>38739</v>
      </c>
      <c r="G24" s="26"/>
      <c r="H24" s="26">
        <f>+RESIDENTIAL!Q24</f>
        <v>187185</v>
      </c>
      <c r="I24" s="26">
        <f t="shared" si="5"/>
        <v>-16053</v>
      </c>
      <c r="J24" s="26"/>
      <c r="K24" s="26">
        <f>+E24-N24</f>
        <v>4086795</v>
      </c>
      <c r="L24" s="26">
        <f t="shared" si="6"/>
        <v>34225</v>
      </c>
      <c r="N24" s="26">
        <f t="shared" si="0"/>
        <v>4514</v>
      </c>
      <c r="O24" s="26">
        <f t="shared" si="1"/>
        <v>-4514</v>
      </c>
      <c r="P24" s="14">
        <f t="shared" si="2"/>
        <v>8.4452581941829585E-3</v>
      </c>
      <c r="Q24" s="14">
        <f t="shared" si="7"/>
        <v>9.5591192749291398E-3</v>
      </c>
    </row>
    <row r="25" spans="1:17" x14ac:dyDescent="0.3">
      <c r="A25" s="12">
        <v>41487</v>
      </c>
      <c r="B25" s="26">
        <f>+RESIDENTIAL!B25</f>
        <v>166628</v>
      </c>
      <c r="C25" s="26">
        <f t="shared" si="3"/>
        <v>-34588</v>
      </c>
      <c r="D25" s="26"/>
      <c r="E25" s="26">
        <v>4100454</v>
      </c>
      <c r="F25" s="26">
        <f t="shared" si="4"/>
        <v>45884</v>
      </c>
      <c r="G25" s="26"/>
      <c r="H25" s="26">
        <f>+RESIDENTIAL!Q25</f>
        <v>178308</v>
      </c>
      <c r="I25" s="26">
        <f t="shared" si="5"/>
        <v>-22908</v>
      </c>
      <c r="J25" s="26"/>
      <c r="K25" s="26">
        <f t="shared" ref="K25:K27" si="8">+E25-N25</f>
        <v>4088774</v>
      </c>
      <c r="L25" s="26">
        <f t="shared" si="6"/>
        <v>34204</v>
      </c>
      <c r="N25" s="26">
        <f t="shared" si="0"/>
        <v>11680</v>
      </c>
      <c r="O25" s="26">
        <f t="shared" si="1"/>
        <v>-11680</v>
      </c>
      <c r="P25" s="14">
        <f t="shared" si="2"/>
        <v>8.435913056131783E-3</v>
      </c>
      <c r="Q25" s="14">
        <f t="shared" si="7"/>
        <v>1.131661310570542E-2</v>
      </c>
    </row>
    <row r="26" spans="1:17" x14ac:dyDescent="0.3">
      <c r="A26" s="12">
        <v>41518</v>
      </c>
      <c r="B26" s="26">
        <f>+RESIDENTIAL!B26</f>
        <v>158608</v>
      </c>
      <c r="C26" s="26">
        <f t="shared" si="3"/>
        <v>-44806</v>
      </c>
      <c r="D26" s="26"/>
      <c r="E26" s="26">
        <v>4112677</v>
      </c>
      <c r="F26" s="26">
        <f t="shared" si="4"/>
        <v>59033</v>
      </c>
      <c r="G26" s="26"/>
      <c r="H26" s="26">
        <f>+RESIDENTIAL!Q26</f>
        <v>184455</v>
      </c>
      <c r="I26" s="26">
        <f t="shared" si="5"/>
        <v>-18959</v>
      </c>
      <c r="J26" s="26"/>
      <c r="K26" s="26">
        <f t="shared" si="8"/>
        <v>4086830</v>
      </c>
      <c r="L26" s="26">
        <f t="shared" si="6"/>
        <v>33186</v>
      </c>
      <c r="N26" s="26">
        <f t="shared" si="0"/>
        <v>25847</v>
      </c>
      <c r="O26" s="26">
        <f t="shared" si="1"/>
        <v>-25847</v>
      </c>
      <c r="P26" s="14">
        <f t="shared" si="2"/>
        <v>8.1867080582309626E-3</v>
      </c>
      <c r="Q26" s="14">
        <f t="shared" si="7"/>
        <v>1.4562946326811099E-2</v>
      </c>
    </row>
    <row r="27" spans="1:17" x14ac:dyDescent="0.3">
      <c r="A27" s="12">
        <v>41548</v>
      </c>
      <c r="B27" s="26">
        <f>+RESIDENTIAL!B27</f>
        <v>145991</v>
      </c>
      <c r="C27" s="26">
        <f t="shared" si="3"/>
        <v>-57180</v>
      </c>
      <c r="D27" s="26"/>
      <c r="E27" s="26">
        <v>4124489</v>
      </c>
      <c r="F27" s="26">
        <f t="shared" si="4"/>
        <v>69326</v>
      </c>
      <c r="G27" s="26"/>
      <c r="H27" s="26">
        <f>+RESIDENTIAL!Q27</f>
        <v>185861</v>
      </c>
      <c r="I27" s="26">
        <f>+H27-H15</f>
        <v>-17310</v>
      </c>
      <c r="J27" s="26"/>
      <c r="K27" s="26">
        <f t="shared" si="8"/>
        <v>4084619</v>
      </c>
      <c r="L27" s="26">
        <f>+K27-K15</f>
        <v>29456</v>
      </c>
      <c r="N27" s="26">
        <f t="shared" si="0"/>
        <v>39870</v>
      </c>
      <c r="O27" s="26">
        <f t="shared" si="1"/>
        <v>-39870</v>
      </c>
      <c r="P27" s="14">
        <f>+K27/K15-1</f>
        <v>7.263826386263661E-3</v>
      </c>
      <c r="Q27" s="14">
        <f t="shared" si="7"/>
        <v>1.7095736965443864E-2</v>
      </c>
    </row>
    <row r="28" spans="1:17" x14ac:dyDescent="0.3">
      <c r="A28" s="12">
        <v>41579</v>
      </c>
      <c r="B28" s="26">
        <f>+RESIDENTIAL!B28</f>
        <v>142007</v>
      </c>
      <c r="C28" s="26">
        <f t="shared" ref="C28" si="9">+B28-B16</f>
        <v>-57839</v>
      </c>
      <c r="D28" s="26"/>
      <c r="E28" s="26">
        <v>4130692</v>
      </c>
      <c r="F28" s="26">
        <f t="shared" ref="F28" si="10">+E28-E16</f>
        <v>72476</v>
      </c>
      <c r="G28" s="26"/>
      <c r="H28" s="26">
        <f>+RESIDENTIAL!Q28</f>
        <v>182352</v>
      </c>
      <c r="I28" s="26">
        <f>+H28-H16</f>
        <v>-17494</v>
      </c>
      <c r="J28" s="26"/>
      <c r="K28" s="26">
        <f t="shared" ref="K28" si="11">+E28-N28</f>
        <v>4090347</v>
      </c>
      <c r="L28" s="26">
        <f>+K28-K16</f>
        <v>32131</v>
      </c>
      <c r="N28" s="26">
        <f t="shared" ref="N28" si="12">+H28-B28</f>
        <v>40345</v>
      </c>
      <c r="O28" s="26">
        <f t="shared" ref="O28" si="13">+K28-E28</f>
        <v>-40345</v>
      </c>
      <c r="P28" s="14">
        <f>+K28/K16-1</f>
        <v>7.9175184366726548E-3</v>
      </c>
      <c r="Q28" s="14">
        <f t="shared" si="7"/>
        <v>1.7859078964747033E-2</v>
      </c>
    </row>
    <row r="29" spans="1:17" x14ac:dyDescent="0.3">
      <c r="A29" s="12">
        <v>41609</v>
      </c>
      <c r="B29" s="26">
        <f>+RESIDENTIAL!B29</f>
        <v>142001</v>
      </c>
      <c r="C29" s="26">
        <f t="shared" ref="C29" si="14">+B29-B17</f>
        <v>-54847</v>
      </c>
      <c r="D29" s="26"/>
      <c r="E29" s="26">
        <v>4136766</v>
      </c>
      <c r="F29" s="26">
        <f t="shared" ref="F29:F30" si="15">+E29-E17</f>
        <v>74782</v>
      </c>
      <c r="G29" s="26"/>
      <c r="H29" s="26">
        <f>+RESIDENTIAL!Q29</f>
        <v>180841.66666666666</v>
      </c>
      <c r="I29" s="26">
        <f>+H29-H17</f>
        <v>-16006.333333333343</v>
      </c>
      <c r="J29" s="26"/>
      <c r="K29" s="26">
        <f t="shared" ref="K29" si="16">+E29-N29</f>
        <v>4097925.3333333335</v>
      </c>
      <c r="L29" s="26">
        <f>+K29-K17</f>
        <v>35941.333333333489</v>
      </c>
      <c r="N29" s="26">
        <f t="shared" ref="N29" si="17">+H29-B29</f>
        <v>38840.666666666657</v>
      </c>
      <c r="O29" s="26">
        <f t="shared" ref="O29" si="18">+K29-E29</f>
        <v>-38840.666666666511</v>
      </c>
      <c r="P29" s="14">
        <f>+K29/K17-1</f>
        <v>8.8482212961285001E-3</v>
      </c>
      <c r="Q29" s="14">
        <f>+E29/E17-1</f>
        <v>1.8410215303654498E-2</v>
      </c>
    </row>
    <row r="30" spans="1:17" x14ac:dyDescent="0.3">
      <c r="A30" s="12">
        <v>41640</v>
      </c>
      <c r="B30" s="26">
        <f>+RESIDENTIAL!B30</f>
        <v>136762</v>
      </c>
      <c r="C30" s="26">
        <f t="shared" ref="C30" si="19">+B30-B18</f>
        <v>-56883</v>
      </c>
      <c r="E30" s="26">
        <v>4143809</v>
      </c>
      <c r="F30" s="26">
        <f t="shared" si="15"/>
        <v>75410</v>
      </c>
      <c r="H30" s="26">
        <f>+RESIDENTIAL!Q30</f>
        <v>175602.66666666666</v>
      </c>
      <c r="I30" s="26">
        <f>+H30-H18</f>
        <v>-18042.333333333343</v>
      </c>
      <c r="J30" s="26"/>
      <c r="K30" s="26">
        <f>+E30-N30</f>
        <v>4104968.3333333335</v>
      </c>
      <c r="L30" s="26">
        <f>+K30-K18</f>
        <v>36569.333333333489</v>
      </c>
      <c r="N30" s="26">
        <f t="shared" ref="N30" si="20">+H30-B30</f>
        <v>38840.666666666657</v>
      </c>
      <c r="O30" s="26">
        <f t="shared" ref="O30" si="21">+K30-E30</f>
        <v>-38840.666666666511</v>
      </c>
      <c r="P30" s="14">
        <f>+K30/K18-1</f>
        <v>8.9886300073649394E-3</v>
      </c>
      <c r="Q30" s="14">
        <f>+E30/E18-1</f>
        <v>1.8535546783882362E-2</v>
      </c>
    </row>
    <row r="31" spans="1:17" x14ac:dyDescent="0.3">
      <c r="A31" s="12">
        <v>41671</v>
      </c>
      <c r="B31" s="26">
        <f>+RESIDENTIAL!B31</f>
        <v>131412</v>
      </c>
      <c r="C31" s="26">
        <f t="shared" ref="C31" si="22">+B31-B19</f>
        <v>-57363</v>
      </c>
      <c r="E31" s="26">
        <v>4150625</v>
      </c>
      <c r="F31" s="26">
        <f t="shared" ref="F31" si="23">+E31-E19</f>
        <v>78028</v>
      </c>
      <c r="H31" s="26">
        <f>+RESIDENTIAL!Q31</f>
        <v>170252.66666666666</v>
      </c>
      <c r="I31" s="26">
        <f>+H31-H19</f>
        <v>-18522.333333333343</v>
      </c>
      <c r="J31" s="26"/>
      <c r="K31" s="26">
        <f t="shared" ref="K31" si="24">+E31-N31</f>
        <v>4111784.3333333335</v>
      </c>
      <c r="L31" s="26">
        <f>+K31-K19</f>
        <v>39187.333333333489</v>
      </c>
      <c r="N31" s="26">
        <f t="shared" ref="N31" si="25">+H31-B31</f>
        <v>38840.666666666657</v>
      </c>
      <c r="O31" s="26">
        <f t="shared" ref="O31" si="26">+K31-E31</f>
        <v>-38840.666666666511</v>
      </c>
      <c r="P31" s="14">
        <f>+K31/K19-1</f>
        <v>9.6221976624089045E-3</v>
      </c>
      <c r="Q31" s="14">
        <f>+E31/E19-1</f>
        <v>1.9159273554442136E-2</v>
      </c>
    </row>
    <row r="32" spans="1:17" x14ac:dyDescent="0.3">
      <c r="A32" s="12">
        <v>41699</v>
      </c>
      <c r="B32" s="26">
        <f>+RESIDENTIAL!B32</f>
        <v>129863</v>
      </c>
      <c r="C32" s="26">
        <f t="shared" ref="C32:C34" si="27">+B32-B20</f>
        <v>-52502</v>
      </c>
      <c r="E32" s="26">
        <v>4157504</v>
      </c>
      <c r="F32" s="26">
        <f t="shared" ref="F32:F35" si="28">+E32-E20</f>
        <v>78854</v>
      </c>
      <c r="H32" s="26">
        <f>+RESIDENTIAL!Q32</f>
        <v>168703.66666666666</v>
      </c>
      <c r="I32" s="26">
        <f t="shared" ref="I32:I35" si="29">+H32-H20</f>
        <v>-13661.333333333343</v>
      </c>
      <c r="J32" s="26"/>
      <c r="K32" s="26">
        <f t="shared" ref="K32" si="30">+E32-N32</f>
        <v>4118663.3333333335</v>
      </c>
      <c r="L32" s="26">
        <f t="shared" ref="L32:L35" si="31">+K32-K20</f>
        <v>40013.333333333489</v>
      </c>
      <c r="N32" s="26">
        <f>+H32-B32</f>
        <v>38840.666666666657</v>
      </c>
      <c r="O32" s="26">
        <f t="shared" ref="O32:O35" si="32">+K32-E32</f>
        <v>-38840.666666666511</v>
      </c>
      <c r="P32" s="14">
        <f t="shared" ref="P32:P33" si="33">+K32/K20-1</f>
        <v>9.8104356425123829E-3</v>
      </c>
      <c r="Q32" s="14">
        <f t="shared" ref="Q32:Q33" si="34">+E32/E20-1</f>
        <v>1.9333357851249788E-2</v>
      </c>
    </row>
    <row r="33" spans="1:17" x14ac:dyDescent="0.3">
      <c r="A33" s="12">
        <v>41730</v>
      </c>
      <c r="B33" s="26">
        <f>+RESIDENTIAL!B33</f>
        <v>130663</v>
      </c>
      <c r="C33" s="26">
        <f t="shared" si="27"/>
        <v>-56638</v>
      </c>
      <c r="E33" s="26">
        <v>4161055</v>
      </c>
      <c r="F33" s="26">
        <f t="shared" si="28"/>
        <v>79087</v>
      </c>
      <c r="H33" s="26">
        <f>+RESIDENTIAL!Q33</f>
        <v>169503.66666666666</v>
      </c>
      <c r="I33" s="26">
        <f t="shared" si="29"/>
        <v>-17797.333333333343</v>
      </c>
      <c r="J33" s="26"/>
      <c r="K33" s="26">
        <f t="shared" ref="K33:K39" si="35">+E33-N33</f>
        <v>4122214.3333333335</v>
      </c>
      <c r="L33" s="26">
        <f t="shared" si="31"/>
        <v>40246.333333333489</v>
      </c>
      <c r="N33" s="26">
        <f>+H33-B33</f>
        <v>38840.666666666657</v>
      </c>
      <c r="O33" s="26">
        <f t="shared" si="32"/>
        <v>-38840.666666666511</v>
      </c>
      <c r="P33" s="14">
        <f t="shared" si="33"/>
        <v>9.8595416067281949E-3</v>
      </c>
      <c r="Q33" s="14">
        <f t="shared" si="34"/>
        <v>1.9374723172744135E-2</v>
      </c>
    </row>
    <row r="34" spans="1:17" x14ac:dyDescent="0.3">
      <c r="A34" s="12">
        <v>41760</v>
      </c>
      <c r="B34" s="26">
        <f>+RESIDENTIAL!B34</f>
        <v>126932</v>
      </c>
      <c r="C34" s="26">
        <f t="shared" si="27"/>
        <v>-61405</v>
      </c>
      <c r="E34" s="26">
        <v>4163079</v>
      </c>
      <c r="F34" s="26">
        <f t="shared" si="28"/>
        <v>79826</v>
      </c>
      <c r="H34" s="26">
        <f>+RESIDENTIAL!Q34</f>
        <v>165772.66666666666</v>
      </c>
      <c r="I34" s="26">
        <f t="shared" si="29"/>
        <v>-22564.333333333343</v>
      </c>
      <c r="J34" s="26"/>
      <c r="K34" s="26">
        <f t="shared" si="35"/>
        <v>4124238.3333333335</v>
      </c>
      <c r="L34" s="26">
        <f t="shared" si="31"/>
        <v>40985.333333333489</v>
      </c>
      <c r="N34" s="26">
        <f t="shared" ref="N34" si="36">+H34-B34</f>
        <v>38840.666666666657</v>
      </c>
      <c r="O34" s="26">
        <f t="shared" si="32"/>
        <v>-38840.666666666511</v>
      </c>
      <c r="P34" s="14">
        <f>+K34/K22-1</f>
        <v>1.0037421960709558E-2</v>
      </c>
      <c r="Q34" s="14">
        <f t="shared" ref="Q34:Q35" si="37">+E34/E22-1</f>
        <v>1.9549609098431953E-2</v>
      </c>
    </row>
    <row r="35" spans="1:17" x14ac:dyDescent="0.3">
      <c r="A35" s="12">
        <v>41791</v>
      </c>
      <c r="B35" s="26">
        <f>+RESIDENTIAL!B35</f>
        <v>130765</v>
      </c>
      <c r="C35" s="26">
        <f t="shared" ref="C35:C41" si="38">+B35-B23</f>
        <v>-50854</v>
      </c>
      <c r="E35" s="26">
        <v>4165874</v>
      </c>
      <c r="F35" s="26">
        <f t="shared" si="28"/>
        <v>81068</v>
      </c>
      <c r="H35" s="26">
        <f>+RESIDENTIAL!Q35</f>
        <v>169605.66666666666</v>
      </c>
      <c r="I35" s="26">
        <f t="shared" si="29"/>
        <v>-12013.333333333343</v>
      </c>
      <c r="J35" s="26"/>
      <c r="K35" s="26">
        <f t="shared" si="35"/>
        <v>4127033.3333333335</v>
      </c>
      <c r="L35" s="26">
        <f t="shared" si="31"/>
        <v>42227.333333333489</v>
      </c>
      <c r="N35" s="26">
        <f t="shared" ref="N35:N39" si="39">+H35-B35</f>
        <v>38840.666666666657</v>
      </c>
      <c r="O35" s="26">
        <f t="shared" si="32"/>
        <v>-38840.666666666511</v>
      </c>
      <c r="P35" s="14">
        <f>+K35/K23-1</f>
        <v>1.0337659446576719E-2</v>
      </c>
      <c r="Q35" s="14">
        <f t="shared" si="37"/>
        <v>1.9846230151444155E-2</v>
      </c>
    </row>
    <row r="36" spans="1:17" x14ac:dyDescent="0.3">
      <c r="A36" s="12">
        <v>41821</v>
      </c>
      <c r="B36" s="26">
        <f>+RESIDENTIAL!B36</f>
        <v>129167</v>
      </c>
      <c r="C36" s="26">
        <f t="shared" si="38"/>
        <v>-53504</v>
      </c>
      <c r="E36" s="26">
        <v>4169041</v>
      </c>
      <c r="F36" s="26">
        <f>+E36-E24</f>
        <v>77732</v>
      </c>
      <c r="H36" s="26">
        <f>+RESIDENTIAL!Q36</f>
        <v>163493.66666666666</v>
      </c>
      <c r="I36" s="26">
        <f t="shared" ref="I36" si="40">+H36-H24</f>
        <v>-23691.333333333343</v>
      </c>
      <c r="J36" s="26"/>
      <c r="K36" s="26">
        <f t="shared" si="35"/>
        <v>4134714.3333333335</v>
      </c>
      <c r="L36" s="26">
        <f t="shared" ref="L36" si="41">+K36-K24</f>
        <v>47919.333333333489</v>
      </c>
      <c r="N36" s="26">
        <f t="shared" si="39"/>
        <v>34326.666666666657</v>
      </c>
      <c r="O36" s="26">
        <f t="shared" ref="O36" si="42">+K36-E36</f>
        <v>-34326.666666666511</v>
      </c>
      <c r="P36" s="14">
        <f t="shared" ref="P36:P39" si="43">+K36/K24-1</f>
        <v>1.1725406665451299E-2</v>
      </c>
      <c r="Q36" s="14">
        <f t="shared" ref="Q36:Q41" si="44">+E36/E24-1</f>
        <v>1.8999298268598253E-2</v>
      </c>
    </row>
    <row r="37" spans="1:17" x14ac:dyDescent="0.3">
      <c r="A37" s="12">
        <v>41852</v>
      </c>
      <c r="B37" s="26">
        <f>+RESIDENTIAL!B37</f>
        <v>123694</v>
      </c>
      <c r="C37" s="26">
        <f t="shared" si="38"/>
        <v>-42934</v>
      </c>
      <c r="E37" s="26">
        <v>4172469</v>
      </c>
      <c r="F37" s="26">
        <f t="shared" ref="F37" si="45">+E37-E25</f>
        <v>72015</v>
      </c>
      <c r="H37" s="26">
        <f>+RESIDENTIAL!Q37</f>
        <v>150854.66666666666</v>
      </c>
      <c r="I37" s="26">
        <f t="shared" ref="I37" si="46">+H37-H25</f>
        <v>-27453.333333333343</v>
      </c>
      <c r="J37" s="26"/>
      <c r="K37" s="26">
        <f t="shared" si="35"/>
        <v>4145308.3333333335</v>
      </c>
      <c r="L37" s="26">
        <f t="shared" ref="L37" si="47">+K37-K25</f>
        <v>56534.333333333489</v>
      </c>
      <c r="N37" s="26">
        <f t="shared" si="39"/>
        <v>27160.666666666657</v>
      </c>
      <c r="O37" s="26">
        <f t="shared" ref="O37" si="48">+K37-E37</f>
        <v>-27160.666666666511</v>
      </c>
      <c r="P37" s="14">
        <f>+K37/K25-1</f>
        <v>1.3826720022513728E-2</v>
      </c>
      <c r="Q37" s="14">
        <f t="shared" si="44"/>
        <v>1.7562689399759135E-2</v>
      </c>
    </row>
    <row r="38" spans="1:17" x14ac:dyDescent="0.3">
      <c r="A38" s="12">
        <v>41883</v>
      </c>
      <c r="B38" s="26">
        <f>+RESIDENTIAL!B38</f>
        <v>126037</v>
      </c>
      <c r="C38" s="26">
        <f t="shared" si="38"/>
        <v>-32571</v>
      </c>
      <c r="E38" s="26">
        <v>4177177</v>
      </c>
      <c r="F38" s="26">
        <f>+E38-E26</f>
        <v>64500</v>
      </c>
      <c r="H38" s="26">
        <f>+RESIDENTIAL!Q38</f>
        <v>139030.66666666666</v>
      </c>
      <c r="I38" s="26">
        <f>+H38-H26</f>
        <v>-45424.333333333343</v>
      </c>
      <c r="J38" s="26"/>
      <c r="K38" s="26">
        <f t="shared" si="35"/>
        <v>4164183.3333333335</v>
      </c>
      <c r="L38" s="26">
        <f>+K38-K26</f>
        <v>77353.333333333489</v>
      </c>
      <c r="N38" s="26">
        <f t="shared" si="39"/>
        <v>12993.666666666657</v>
      </c>
      <c r="O38" s="26">
        <f t="shared" ref="O38" si="49">+K38-E38</f>
        <v>-12993.666666666511</v>
      </c>
      <c r="P38" s="14">
        <f>+K38/K26-1</f>
        <v>1.8927465378626884E-2</v>
      </c>
      <c r="Q38" s="14">
        <f t="shared" si="44"/>
        <v>1.5683215579536114E-2</v>
      </c>
    </row>
    <row r="39" spans="1:17" x14ac:dyDescent="0.3">
      <c r="A39" s="12">
        <v>41913</v>
      </c>
      <c r="B39" s="26">
        <f>+RESIDENTIAL!B39</f>
        <v>118436</v>
      </c>
      <c r="C39" s="26">
        <f t="shared" si="38"/>
        <v>-27555</v>
      </c>
      <c r="E39" s="26">
        <v>4182719</v>
      </c>
      <c r="F39" s="26">
        <f>+E39-E27</f>
        <v>58230</v>
      </c>
      <c r="H39" s="26">
        <f>+RESIDENTIAL!Q39</f>
        <v>117406.66666666666</v>
      </c>
      <c r="I39" s="26">
        <f>+H39-H27</f>
        <v>-68454.333333333343</v>
      </c>
      <c r="J39" s="26"/>
      <c r="K39" s="26">
        <f t="shared" si="35"/>
        <v>4183748.3333333335</v>
      </c>
      <c r="L39" s="26">
        <f>+K39-K27</f>
        <v>99129.333333333489</v>
      </c>
      <c r="N39" s="26">
        <f t="shared" si="39"/>
        <v>-1029.333333333343</v>
      </c>
      <c r="O39" s="26">
        <f t="shared" ref="O39" si="50">+K39-E39</f>
        <v>1029.3333333334886</v>
      </c>
      <c r="P39" s="14">
        <f t="shared" si="43"/>
        <v>2.4268930182554049E-2</v>
      </c>
      <c r="Q39" s="14">
        <f t="shared" si="44"/>
        <v>1.4118112571036123E-2</v>
      </c>
    </row>
    <row r="40" spans="1:17" x14ac:dyDescent="0.3">
      <c r="A40" s="12">
        <v>41944</v>
      </c>
      <c r="B40" s="26">
        <f>+RESIDENTIAL!B40</f>
        <v>114961</v>
      </c>
      <c r="C40" s="26">
        <f t="shared" si="38"/>
        <v>-27046</v>
      </c>
      <c r="E40" s="26">
        <v>4189026</v>
      </c>
      <c r="F40" s="26">
        <f>+E40-E28</f>
        <v>58334</v>
      </c>
      <c r="H40" s="26">
        <f>+RESIDENTIAL!Q40</f>
        <v>113456.66666666666</v>
      </c>
      <c r="I40" s="26">
        <f>+H40-H28</f>
        <v>-68895.333333333343</v>
      </c>
      <c r="J40" s="26"/>
      <c r="K40" s="26">
        <f t="shared" ref="K40" si="51">+E40-N40</f>
        <v>4190530.3333333335</v>
      </c>
      <c r="L40" s="26">
        <f>+K40-K28</f>
        <v>100183.33333333349</v>
      </c>
      <c r="N40" s="26">
        <f>+H40-B40</f>
        <v>-1504.333333333343</v>
      </c>
      <c r="O40" s="26">
        <f t="shared" ref="O40" si="52">+K40-E40</f>
        <v>1504.3333333334886</v>
      </c>
      <c r="P40" s="14">
        <f t="shared" ref="P40" si="53">+K40/K28-1</f>
        <v>2.4492624545871866E-2</v>
      </c>
      <c r="Q40" s="14">
        <f t="shared" si="44"/>
        <v>1.4122088986542769E-2</v>
      </c>
    </row>
    <row r="41" spans="1:17" x14ac:dyDescent="0.3">
      <c r="A41" s="12">
        <v>41974</v>
      </c>
      <c r="B41" s="26">
        <f>+RESIDENTIAL!B41</f>
        <v>113588</v>
      </c>
      <c r="C41" s="26">
        <f t="shared" si="38"/>
        <v>-28413</v>
      </c>
      <c r="E41" s="26">
        <v>4195956</v>
      </c>
      <c r="F41" s="26">
        <f>+E41-E29</f>
        <v>59190</v>
      </c>
      <c r="H41" s="26">
        <f>+RESIDENTIAL!Q41</f>
        <v>113588</v>
      </c>
      <c r="I41" s="26">
        <f>+H41-H29</f>
        <v>-67253.666666666657</v>
      </c>
      <c r="J41" s="26"/>
      <c r="K41" s="26">
        <f>+E41-N41</f>
        <v>4195956</v>
      </c>
      <c r="L41" s="26">
        <f>+K41-K29</f>
        <v>98030.666666666511</v>
      </c>
      <c r="N41" s="26">
        <f>+H41-B41</f>
        <v>0</v>
      </c>
      <c r="O41" s="26">
        <f t="shared" ref="O41" si="54">+K41-E41</f>
        <v>0</v>
      </c>
      <c r="P41" s="14">
        <f t="shared" ref="P41" si="55">+K41/K29-1</f>
        <v>2.3922023632120704E-2</v>
      </c>
      <c r="Q41" s="14">
        <f t="shared" si="44"/>
        <v>1.43082784958104E-2</v>
      </c>
    </row>
    <row r="42" spans="1:17" x14ac:dyDescent="0.3">
      <c r="A42" s="12">
        <v>42005</v>
      </c>
      <c r="B42" s="26">
        <f>+RESIDENTIAL!B42</f>
        <v>107405</v>
      </c>
      <c r="C42" s="26">
        <f t="shared" ref="C42" si="56">+B42-B30</f>
        <v>-29357</v>
      </c>
      <c r="E42" s="26">
        <v>4202391</v>
      </c>
      <c r="F42" s="26">
        <f>+E42-E30</f>
        <v>58582</v>
      </c>
      <c r="H42" s="26">
        <f>+RESIDENTIAL!Q42</f>
        <v>107405</v>
      </c>
      <c r="I42" s="26">
        <f>+H42-H30</f>
        <v>-68197.666666666657</v>
      </c>
      <c r="J42" s="26"/>
      <c r="K42" s="26">
        <f>+E42-N42</f>
        <v>4202391</v>
      </c>
      <c r="L42" s="26">
        <f>+K42-K30</f>
        <v>97422.666666666511</v>
      </c>
      <c r="N42" s="26">
        <f>+H42-B42</f>
        <v>0</v>
      </c>
      <c r="O42" s="26">
        <f t="shared" ref="O42" si="57">+K42-E42</f>
        <v>0</v>
      </c>
      <c r="P42" s="14">
        <f t="shared" ref="P42" si="58">+K42/K30-1</f>
        <v>2.3732866798404029E-2</v>
      </c>
      <c r="Q42" s="14">
        <f t="shared" ref="Q42" si="59">+E42/E30-1</f>
        <v>1.4137234607096927E-2</v>
      </c>
    </row>
  </sheetData>
  <pageMargins left="0.7" right="0.7" top="0.75" bottom="0.75" header="0.3" footer="0.3"/>
  <pageSetup scale="8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5"/>
  <sheetViews>
    <sheetView zoomScale="90" zoomScaleNormal="90" workbookViewId="0">
      <pane xSplit="1" ySplit="5" topLeftCell="B6" activePane="bottomRight" state="frozen"/>
      <selection activeCell="A29" sqref="A29"/>
      <selection pane="topRight" activeCell="A29" sqref="A29"/>
      <selection pane="bottomLeft" activeCell="A29" sqref="A29"/>
      <selection pane="bottomRight" activeCell="A2" sqref="A1:A2"/>
    </sheetView>
  </sheetViews>
  <sheetFormatPr defaultRowHeight="14.4" x14ac:dyDescent="0.3"/>
  <cols>
    <col min="1" max="1" width="7.6640625" bestFit="1" customWidth="1"/>
    <col min="2" max="2" width="15" customWidth="1"/>
    <col min="3" max="3" width="12.6640625" customWidth="1"/>
    <col min="4" max="4" width="3.44140625" customWidth="1"/>
    <col min="5" max="5" width="10.44140625" bestFit="1" customWidth="1"/>
    <col min="6" max="6" width="13.33203125" customWidth="1"/>
    <col min="7" max="7" width="3.6640625" customWidth="1"/>
    <col min="8" max="8" width="11.88671875" customWidth="1"/>
    <col min="9" max="9" width="12.6640625" customWidth="1"/>
    <col min="10" max="10" width="3.5546875" customWidth="1"/>
    <col min="11" max="11" width="10.44140625" bestFit="1" customWidth="1"/>
    <col min="12" max="12" width="12.6640625" customWidth="1"/>
    <col min="13" max="13" width="2.88671875" customWidth="1"/>
    <col min="14" max="15" width="11.44140625" bestFit="1" customWidth="1"/>
  </cols>
  <sheetData>
    <row r="1" spans="1:19" x14ac:dyDescent="0.3">
      <c r="A1" s="25" t="s">
        <v>164</v>
      </c>
    </row>
    <row r="2" spans="1:19" x14ac:dyDescent="0.3">
      <c r="A2" s="25" t="s">
        <v>150</v>
      </c>
    </row>
    <row r="4" spans="1:19" x14ac:dyDescent="0.3">
      <c r="A4" s="25" t="s">
        <v>31</v>
      </c>
    </row>
    <row r="5" spans="1:19" ht="28.8" x14ac:dyDescent="0.3">
      <c r="A5" s="23" t="s">
        <v>24</v>
      </c>
      <c r="B5" s="23" t="s">
        <v>25</v>
      </c>
      <c r="C5" s="23" t="s">
        <v>26</v>
      </c>
      <c r="D5" s="23"/>
      <c r="E5" s="24" t="s">
        <v>29</v>
      </c>
      <c r="F5" s="23" t="s">
        <v>26</v>
      </c>
      <c r="G5" s="23"/>
      <c r="H5" s="23" t="s">
        <v>27</v>
      </c>
      <c r="I5" s="23" t="s">
        <v>26</v>
      </c>
      <c r="J5" s="23"/>
      <c r="K5" s="23" t="s">
        <v>28</v>
      </c>
      <c r="L5" s="23" t="s">
        <v>26</v>
      </c>
      <c r="M5" s="23"/>
      <c r="N5" s="23" t="s">
        <v>32</v>
      </c>
      <c r="O5" s="23" t="s">
        <v>33</v>
      </c>
      <c r="P5" s="23" t="s">
        <v>34</v>
      </c>
      <c r="Q5" s="23" t="s">
        <v>35</v>
      </c>
      <c r="R5" s="23"/>
      <c r="S5" s="23"/>
    </row>
    <row r="6" spans="1:19" x14ac:dyDescent="0.3">
      <c r="A6" s="12">
        <v>40909</v>
      </c>
      <c r="B6" s="26">
        <f>+COMMERCIAL!B6</f>
        <v>65136</v>
      </c>
      <c r="C6" s="26"/>
      <c r="D6" s="26"/>
      <c r="E6" s="26">
        <v>510021</v>
      </c>
      <c r="F6" s="26"/>
      <c r="G6" s="26"/>
      <c r="H6" s="26">
        <f>+COMMERCIAL!Q6</f>
        <v>65136</v>
      </c>
      <c r="I6" s="26"/>
      <c r="J6" s="26"/>
      <c r="K6" s="26">
        <v>510021</v>
      </c>
      <c r="L6" s="26"/>
      <c r="N6" s="26">
        <f>+H6-B6</f>
        <v>0</v>
      </c>
      <c r="O6" s="26">
        <f>+K6-E6</f>
        <v>0</v>
      </c>
    </row>
    <row r="7" spans="1:19" x14ac:dyDescent="0.3">
      <c r="A7" s="12">
        <v>40940</v>
      </c>
      <c r="B7" s="26">
        <f>+COMMERCIAL!B7</f>
        <v>65060</v>
      </c>
      <c r="C7" s="26"/>
      <c r="D7" s="26"/>
      <c r="E7" s="26">
        <v>510239</v>
      </c>
      <c r="F7" s="26"/>
      <c r="G7" s="26"/>
      <c r="H7" s="26">
        <f>+COMMERCIAL!Q7</f>
        <v>65060</v>
      </c>
      <c r="I7" s="26"/>
      <c r="J7" s="26"/>
      <c r="K7" s="26">
        <v>510239</v>
      </c>
      <c r="L7" s="26"/>
      <c r="N7" s="26">
        <f t="shared" ref="N7:N27" si="0">+H7-B7</f>
        <v>0</v>
      </c>
      <c r="O7" s="26">
        <f t="shared" ref="O7:O27" si="1">+K7-E7</f>
        <v>0</v>
      </c>
    </row>
    <row r="8" spans="1:19" x14ac:dyDescent="0.3">
      <c r="A8" s="12">
        <v>40969</v>
      </c>
      <c r="B8" s="26">
        <f>+COMMERCIAL!B8</f>
        <v>64695</v>
      </c>
      <c r="C8" s="26"/>
      <c r="D8" s="26"/>
      <c r="E8" s="26">
        <v>510602</v>
      </c>
      <c r="F8" s="26"/>
      <c r="G8" s="26"/>
      <c r="H8" s="26">
        <f>+COMMERCIAL!Q8</f>
        <v>64695</v>
      </c>
      <c r="I8" s="26"/>
      <c r="J8" s="26"/>
      <c r="K8" s="26">
        <v>510602</v>
      </c>
      <c r="L8" s="26"/>
      <c r="N8" s="26">
        <f t="shared" si="0"/>
        <v>0</v>
      </c>
      <c r="O8" s="26">
        <f t="shared" si="1"/>
        <v>0</v>
      </c>
    </row>
    <row r="9" spans="1:19" x14ac:dyDescent="0.3">
      <c r="A9" s="12">
        <v>41000</v>
      </c>
      <c r="B9" s="26">
        <f>+COMMERCIAL!B9</f>
        <v>64372</v>
      </c>
      <c r="C9" s="26"/>
      <c r="D9" s="26"/>
      <c r="E9" s="26">
        <v>511111</v>
      </c>
      <c r="F9" s="26"/>
      <c r="G9" s="26"/>
      <c r="H9" s="26">
        <f>+COMMERCIAL!Q9</f>
        <v>64372</v>
      </c>
      <c r="I9" s="26"/>
      <c r="J9" s="26"/>
      <c r="K9" s="26">
        <v>511111</v>
      </c>
      <c r="L9" s="26"/>
      <c r="N9" s="26">
        <f t="shared" si="0"/>
        <v>0</v>
      </c>
      <c r="O9" s="26">
        <f t="shared" si="1"/>
        <v>0</v>
      </c>
    </row>
    <row r="10" spans="1:19" x14ac:dyDescent="0.3">
      <c r="A10" s="12">
        <v>41030</v>
      </c>
      <c r="B10" s="26">
        <f>+COMMERCIAL!B10</f>
        <v>64422</v>
      </c>
      <c r="C10" s="26"/>
      <c r="D10" s="26"/>
      <c r="E10" s="26">
        <v>511689</v>
      </c>
      <c r="F10" s="26"/>
      <c r="G10" s="26"/>
      <c r="H10" s="26">
        <f>+COMMERCIAL!Q10</f>
        <v>64422</v>
      </c>
      <c r="I10" s="26"/>
      <c r="J10" s="26"/>
      <c r="K10" s="26">
        <v>511689</v>
      </c>
      <c r="L10" s="26"/>
      <c r="N10" s="26">
        <f t="shared" si="0"/>
        <v>0</v>
      </c>
      <c r="O10" s="26">
        <f t="shared" si="1"/>
        <v>0</v>
      </c>
    </row>
    <row r="11" spans="1:19" x14ac:dyDescent="0.3">
      <c r="A11" s="12">
        <v>41061</v>
      </c>
      <c r="B11" s="26">
        <f>+COMMERCIAL!B11</f>
        <v>64242</v>
      </c>
      <c r="C11" s="26"/>
      <c r="D11" s="26"/>
      <c r="E11" s="26">
        <v>511685</v>
      </c>
      <c r="F11" s="26"/>
      <c r="G11" s="26"/>
      <c r="H11" s="26">
        <f>+COMMERCIAL!Q11</f>
        <v>64242</v>
      </c>
      <c r="I11" s="26"/>
      <c r="J11" s="26"/>
      <c r="K11" s="26">
        <v>511685</v>
      </c>
      <c r="L11" s="26"/>
      <c r="N11" s="26">
        <f t="shared" si="0"/>
        <v>0</v>
      </c>
      <c r="O11" s="26">
        <f t="shared" si="1"/>
        <v>0</v>
      </c>
    </row>
    <row r="12" spans="1:19" x14ac:dyDescent="0.3">
      <c r="A12" s="12">
        <v>41091</v>
      </c>
      <c r="B12" s="26">
        <f>+COMMERCIAL!B12</f>
        <v>64216</v>
      </c>
      <c r="C12" s="26"/>
      <c r="D12" s="26"/>
      <c r="E12" s="26">
        <v>512215</v>
      </c>
      <c r="F12" s="26"/>
      <c r="G12" s="26"/>
      <c r="H12" s="26">
        <f>+COMMERCIAL!Q12</f>
        <v>64216</v>
      </c>
      <c r="I12" s="26"/>
      <c r="J12" s="26"/>
      <c r="K12" s="26">
        <v>512215</v>
      </c>
      <c r="L12" s="26"/>
      <c r="N12" s="26">
        <f t="shared" si="0"/>
        <v>0</v>
      </c>
      <c r="O12" s="26">
        <f t="shared" si="1"/>
        <v>0</v>
      </c>
    </row>
    <row r="13" spans="1:19" x14ac:dyDescent="0.3">
      <c r="A13" s="12">
        <v>41122</v>
      </c>
      <c r="B13" s="26">
        <f>+COMMERCIAL!B13</f>
        <v>63795</v>
      </c>
      <c r="C13" s="26"/>
      <c r="D13" s="26"/>
      <c r="E13" s="26">
        <v>512613</v>
      </c>
      <c r="F13" s="26"/>
      <c r="G13" s="26"/>
      <c r="H13" s="26">
        <f>+COMMERCIAL!Q13</f>
        <v>63795</v>
      </c>
      <c r="I13" s="26"/>
      <c r="J13" s="26"/>
      <c r="K13" s="26">
        <v>512613</v>
      </c>
      <c r="L13" s="26"/>
      <c r="N13" s="26">
        <f t="shared" si="0"/>
        <v>0</v>
      </c>
      <c r="O13" s="26">
        <f t="shared" si="1"/>
        <v>0</v>
      </c>
    </row>
    <row r="14" spans="1:19" x14ac:dyDescent="0.3">
      <c r="A14" s="12">
        <v>41153</v>
      </c>
      <c r="B14" s="26">
        <f>+COMMERCIAL!B14</f>
        <v>63994</v>
      </c>
      <c r="C14" s="26"/>
      <c r="D14" s="26"/>
      <c r="E14" s="26">
        <v>512887</v>
      </c>
      <c r="F14" s="26"/>
      <c r="G14" s="26"/>
      <c r="H14" s="26">
        <f>+COMMERCIAL!Q14</f>
        <v>63994</v>
      </c>
      <c r="I14" s="26"/>
      <c r="J14" s="26"/>
      <c r="K14" s="26">
        <v>512887</v>
      </c>
      <c r="L14" s="26"/>
      <c r="N14" s="26">
        <f t="shared" si="0"/>
        <v>0</v>
      </c>
      <c r="O14" s="26">
        <f t="shared" si="1"/>
        <v>0</v>
      </c>
    </row>
    <row r="15" spans="1:19" x14ac:dyDescent="0.3">
      <c r="A15" s="12">
        <v>41183</v>
      </c>
      <c r="B15" s="26">
        <f>+COMMERCIAL!B15</f>
        <v>63848</v>
      </c>
      <c r="C15" s="26"/>
      <c r="D15" s="26"/>
      <c r="E15" s="26">
        <v>512980</v>
      </c>
      <c r="F15" s="26"/>
      <c r="G15" s="26"/>
      <c r="H15" s="26">
        <f>+COMMERCIAL!Q15</f>
        <v>63848</v>
      </c>
      <c r="I15" s="26"/>
      <c r="J15" s="26"/>
      <c r="K15" s="26">
        <v>512980</v>
      </c>
      <c r="L15" s="26"/>
      <c r="N15" s="26">
        <f t="shared" si="0"/>
        <v>0</v>
      </c>
      <c r="O15" s="26">
        <f t="shared" si="1"/>
        <v>0</v>
      </c>
    </row>
    <row r="16" spans="1:19" x14ac:dyDescent="0.3">
      <c r="A16" s="12">
        <v>41214</v>
      </c>
      <c r="B16" s="26">
        <f>+COMMERCIAL!B16</f>
        <v>63788</v>
      </c>
      <c r="C16" s="26"/>
      <c r="D16" s="26"/>
      <c r="E16" s="26">
        <v>513162</v>
      </c>
      <c r="F16" s="26"/>
      <c r="G16" s="26"/>
      <c r="H16" s="26">
        <f>+COMMERCIAL!Q16</f>
        <v>63788</v>
      </c>
      <c r="I16" s="26"/>
      <c r="J16" s="26"/>
      <c r="K16" s="26">
        <v>513162</v>
      </c>
      <c r="L16" s="26"/>
      <c r="N16" s="26">
        <f t="shared" si="0"/>
        <v>0</v>
      </c>
      <c r="O16" s="26">
        <f t="shared" si="1"/>
        <v>0</v>
      </c>
    </row>
    <row r="17" spans="1:17" x14ac:dyDescent="0.3">
      <c r="A17" s="12">
        <v>41244</v>
      </c>
      <c r="B17" s="26">
        <f>+COMMERCIAL!B17</f>
        <v>63829</v>
      </c>
      <c r="C17" s="26"/>
      <c r="D17" s="26"/>
      <c r="E17" s="26">
        <v>513438</v>
      </c>
      <c r="F17" s="26"/>
      <c r="G17" s="26"/>
      <c r="H17" s="26">
        <f>+COMMERCIAL!Q17</f>
        <v>63829</v>
      </c>
      <c r="I17" s="26"/>
      <c r="J17" s="26"/>
      <c r="K17" s="26">
        <v>513438</v>
      </c>
      <c r="L17" s="26"/>
      <c r="N17" s="26">
        <f t="shared" si="0"/>
        <v>0</v>
      </c>
      <c r="O17" s="26">
        <f t="shared" si="1"/>
        <v>0</v>
      </c>
    </row>
    <row r="18" spans="1:17" x14ac:dyDescent="0.3">
      <c r="A18" s="12">
        <v>41275</v>
      </c>
      <c r="B18" s="26">
        <f>+COMMERCIAL!B18</f>
        <v>63973</v>
      </c>
      <c r="C18" s="26">
        <f>+B18-B6</f>
        <v>-1163</v>
      </c>
      <c r="D18" s="26"/>
      <c r="E18" s="26">
        <v>513848</v>
      </c>
      <c r="F18" s="26">
        <f>+E18-E6</f>
        <v>3827</v>
      </c>
      <c r="G18" s="26"/>
      <c r="H18" s="26">
        <f>+COMMERCIAL!Q18</f>
        <v>63973</v>
      </c>
      <c r="I18" s="26">
        <f>+H18-H6</f>
        <v>-1163</v>
      </c>
      <c r="J18" s="26"/>
      <c r="K18" s="26">
        <v>513848</v>
      </c>
      <c r="L18" s="26">
        <f>+K18-K6</f>
        <v>3827</v>
      </c>
      <c r="N18" s="26">
        <f t="shared" si="0"/>
        <v>0</v>
      </c>
      <c r="O18" s="26">
        <f t="shared" si="1"/>
        <v>0</v>
      </c>
      <c r="P18" s="14">
        <f>+K18/K6-1</f>
        <v>7.5036125963441336E-3</v>
      </c>
      <c r="Q18" s="14">
        <f>+E18/E6-1</f>
        <v>7.5036125963441336E-3</v>
      </c>
    </row>
    <row r="19" spans="1:17" x14ac:dyDescent="0.3">
      <c r="A19" s="12">
        <v>41306</v>
      </c>
      <c r="B19" s="26">
        <f>+COMMERCIAL!B19</f>
        <v>63713</v>
      </c>
      <c r="C19" s="26">
        <f t="shared" ref="C19:C27" si="2">+B19-B7</f>
        <v>-1347</v>
      </c>
      <c r="D19" s="26"/>
      <c r="E19" s="26">
        <v>513851</v>
      </c>
      <c r="F19" s="26">
        <f t="shared" ref="F19:F26" si="3">+E19-E7</f>
        <v>3612</v>
      </c>
      <c r="G19" s="26"/>
      <c r="H19" s="26">
        <f>+COMMERCIAL!Q19</f>
        <v>63713</v>
      </c>
      <c r="I19" s="26">
        <f t="shared" ref="I19:I27" si="4">+H19-H7</f>
        <v>-1347</v>
      </c>
      <c r="J19" s="26"/>
      <c r="K19" s="26">
        <v>513851</v>
      </c>
      <c r="L19" s="26">
        <f t="shared" ref="L19:L26" si="5">+K19-K7</f>
        <v>3612</v>
      </c>
      <c r="N19" s="26">
        <f t="shared" si="0"/>
        <v>0</v>
      </c>
      <c r="O19" s="26">
        <f t="shared" si="1"/>
        <v>0</v>
      </c>
      <c r="P19" s="14">
        <f t="shared" ref="P19:P26" si="6">+K19/K7-1</f>
        <v>7.0790355108096836E-3</v>
      </c>
      <c r="Q19" s="14">
        <f t="shared" ref="Q19:Q28" si="7">+E19/E7-1</f>
        <v>7.0790355108096836E-3</v>
      </c>
    </row>
    <row r="20" spans="1:17" x14ac:dyDescent="0.3">
      <c r="A20" s="12">
        <v>41334</v>
      </c>
      <c r="B20" s="26">
        <f>+COMMERCIAL!B20</f>
        <v>63608</v>
      </c>
      <c r="C20" s="26">
        <f t="shared" si="2"/>
        <v>-1087</v>
      </c>
      <c r="D20" s="26"/>
      <c r="E20" s="26">
        <v>514302</v>
      </c>
      <c r="F20" s="26">
        <f t="shared" si="3"/>
        <v>3700</v>
      </c>
      <c r="G20" s="26"/>
      <c r="H20" s="26">
        <f>+COMMERCIAL!Q20</f>
        <v>63608</v>
      </c>
      <c r="I20" s="26">
        <f t="shared" si="4"/>
        <v>-1087</v>
      </c>
      <c r="J20" s="26"/>
      <c r="K20" s="26">
        <v>514302</v>
      </c>
      <c r="L20" s="26">
        <f t="shared" si="5"/>
        <v>3700</v>
      </c>
      <c r="N20" s="26">
        <f t="shared" si="0"/>
        <v>0</v>
      </c>
      <c r="O20" s="26">
        <f t="shared" si="1"/>
        <v>0</v>
      </c>
      <c r="P20" s="14">
        <f t="shared" si="6"/>
        <v>7.2463484279341461E-3</v>
      </c>
      <c r="Q20" s="14">
        <f t="shared" si="7"/>
        <v>7.2463484279341461E-3</v>
      </c>
    </row>
    <row r="21" spans="1:17" x14ac:dyDescent="0.3">
      <c r="A21" s="12">
        <v>41365</v>
      </c>
      <c r="B21" s="26">
        <f>+COMMERCIAL!B21</f>
        <v>63338</v>
      </c>
      <c r="C21" s="26">
        <f t="shared" si="2"/>
        <v>-1034</v>
      </c>
      <c r="D21" s="26"/>
      <c r="E21" s="26">
        <v>514643</v>
      </c>
      <c r="F21" s="26">
        <f t="shared" si="3"/>
        <v>3532</v>
      </c>
      <c r="G21" s="26"/>
      <c r="H21" s="26">
        <f>+COMMERCIAL!Q21</f>
        <v>63338</v>
      </c>
      <c r="I21" s="26">
        <f t="shared" si="4"/>
        <v>-1034</v>
      </c>
      <c r="J21" s="26"/>
      <c r="K21" s="26">
        <v>514643</v>
      </c>
      <c r="L21" s="26">
        <f t="shared" si="5"/>
        <v>3532</v>
      </c>
      <c r="N21" s="26">
        <f t="shared" si="0"/>
        <v>0</v>
      </c>
      <c r="O21" s="26">
        <f t="shared" si="1"/>
        <v>0</v>
      </c>
      <c r="P21" s="14">
        <f t="shared" si="6"/>
        <v>6.9104362848775303E-3</v>
      </c>
      <c r="Q21" s="14">
        <f t="shared" si="7"/>
        <v>6.9104362848775303E-3</v>
      </c>
    </row>
    <row r="22" spans="1:17" x14ac:dyDescent="0.3">
      <c r="A22" s="12">
        <v>41395</v>
      </c>
      <c r="B22" s="26">
        <f>+COMMERCIAL!B22</f>
        <v>63160</v>
      </c>
      <c r="C22" s="26">
        <f t="shared" si="2"/>
        <v>-1262</v>
      </c>
      <c r="D22" s="26"/>
      <c r="E22" s="26">
        <v>515192</v>
      </c>
      <c r="F22" s="26">
        <f t="shared" si="3"/>
        <v>3503</v>
      </c>
      <c r="G22" s="26"/>
      <c r="H22" s="26">
        <f>+COMMERCIAL!Q22</f>
        <v>63160</v>
      </c>
      <c r="I22" s="26">
        <f t="shared" si="4"/>
        <v>-1262</v>
      </c>
      <c r="J22" s="26"/>
      <c r="K22" s="26">
        <v>515192</v>
      </c>
      <c r="L22" s="26">
        <f t="shared" si="5"/>
        <v>3503</v>
      </c>
      <c r="N22" s="26">
        <f t="shared" si="0"/>
        <v>0</v>
      </c>
      <c r="O22" s="26">
        <f t="shared" si="1"/>
        <v>0</v>
      </c>
      <c r="P22" s="14">
        <f t="shared" si="6"/>
        <v>6.8459552579789307E-3</v>
      </c>
      <c r="Q22" s="14">
        <f t="shared" si="7"/>
        <v>6.8459552579789307E-3</v>
      </c>
    </row>
    <row r="23" spans="1:17" x14ac:dyDescent="0.3">
      <c r="A23" s="12">
        <v>41426</v>
      </c>
      <c r="B23" s="26">
        <f>+COMMERCIAL!B23</f>
        <v>62756</v>
      </c>
      <c r="C23" s="26">
        <f t="shared" si="2"/>
        <v>-1486</v>
      </c>
      <c r="D23" s="26"/>
      <c r="E23" s="26">
        <v>515687</v>
      </c>
      <c r="F23" s="26">
        <f t="shared" si="3"/>
        <v>4002</v>
      </c>
      <c r="G23" s="26"/>
      <c r="H23" s="26">
        <f>+COMMERCIAL!Q23</f>
        <v>62756</v>
      </c>
      <c r="I23" s="26">
        <f t="shared" si="4"/>
        <v>-1486</v>
      </c>
      <c r="J23" s="26"/>
      <c r="K23" s="26">
        <v>515687</v>
      </c>
      <c r="L23" s="26">
        <f t="shared" si="5"/>
        <v>4002</v>
      </c>
      <c r="N23" s="26">
        <f t="shared" si="0"/>
        <v>0</v>
      </c>
      <c r="O23" s="26">
        <f t="shared" si="1"/>
        <v>0</v>
      </c>
      <c r="P23" s="14">
        <f t="shared" si="6"/>
        <v>7.8212181322492302E-3</v>
      </c>
      <c r="Q23" s="14">
        <f t="shared" si="7"/>
        <v>7.8212181322492302E-3</v>
      </c>
    </row>
    <row r="24" spans="1:17" x14ac:dyDescent="0.3">
      <c r="A24" s="12">
        <v>41456</v>
      </c>
      <c r="B24" s="26">
        <f>+COMMERCIAL!B24</f>
        <v>62429</v>
      </c>
      <c r="C24" s="26">
        <f t="shared" si="2"/>
        <v>-1787</v>
      </c>
      <c r="D24" s="26"/>
      <c r="E24" s="26">
        <v>516272</v>
      </c>
      <c r="F24" s="26">
        <f t="shared" si="3"/>
        <v>4057</v>
      </c>
      <c r="G24" s="26"/>
      <c r="H24" s="26">
        <f>+COMMERCIAL!Q24</f>
        <v>62868</v>
      </c>
      <c r="I24" s="26">
        <f t="shared" si="4"/>
        <v>-1348</v>
      </c>
      <c r="J24" s="26"/>
      <c r="K24" s="26">
        <f>+E24-N24</f>
        <v>515833</v>
      </c>
      <c r="L24" s="26">
        <f t="shared" si="5"/>
        <v>3618</v>
      </c>
      <c r="N24" s="26">
        <f t="shared" si="0"/>
        <v>439</v>
      </c>
      <c r="O24" s="26">
        <f t="shared" si="1"/>
        <v>-439</v>
      </c>
      <c r="P24" s="14">
        <f t="shared" si="6"/>
        <v>7.0634401569653615E-3</v>
      </c>
      <c r="Q24" s="14">
        <f t="shared" si="7"/>
        <v>7.9205021328934144E-3</v>
      </c>
    </row>
    <row r="25" spans="1:17" x14ac:dyDescent="0.3">
      <c r="A25" s="12">
        <v>41487</v>
      </c>
      <c r="B25" s="26">
        <f>+COMMERCIAL!B25</f>
        <v>61260</v>
      </c>
      <c r="C25" s="26">
        <f t="shared" si="2"/>
        <v>-2535</v>
      </c>
      <c r="D25" s="26"/>
      <c r="E25" s="26">
        <v>516921</v>
      </c>
      <c r="F25" s="26">
        <f t="shared" si="3"/>
        <v>4308</v>
      </c>
      <c r="G25" s="26"/>
      <c r="H25" s="26">
        <f>+COMMERCIAL!Q25</f>
        <v>62345</v>
      </c>
      <c r="I25" s="26">
        <f t="shared" si="4"/>
        <v>-1450</v>
      </c>
      <c r="J25" s="26"/>
      <c r="K25" s="26">
        <f t="shared" ref="K25:K27" si="8">+E25-N25</f>
        <v>515836</v>
      </c>
      <c r="L25" s="26">
        <f t="shared" si="5"/>
        <v>3223</v>
      </c>
      <c r="N25" s="26">
        <f t="shared" si="0"/>
        <v>1085</v>
      </c>
      <c r="O25" s="26">
        <f t="shared" si="1"/>
        <v>-1085</v>
      </c>
      <c r="P25" s="14">
        <f t="shared" si="6"/>
        <v>6.2873941940606581E-3</v>
      </c>
      <c r="Q25" s="14">
        <f t="shared" si="7"/>
        <v>8.4040006788748123E-3</v>
      </c>
    </row>
    <row r="26" spans="1:17" x14ac:dyDescent="0.3">
      <c r="A26" s="12">
        <v>41518</v>
      </c>
      <c r="B26" s="26">
        <f>+COMMERCIAL!B26</f>
        <v>59804</v>
      </c>
      <c r="C26" s="26">
        <f t="shared" si="2"/>
        <v>-4190</v>
      </c>
      <c r="D26" s="26"/>
      <c r="E26" s="26">
        <v>518073</v>
      </c>
      <c r="F26" s="26">
        <f t="shared" si="3"/>
        <v>5186</v>
      </c>
      <c r="G26" s="26"/>
      <c r="H26" s="26">
        <f>+COMMERCIAL!Q26</f>
        <v>62268</v>
      </c>
      <c r="I26" s="26">
        <f t="shared" si="4"/>
        <v>-1726</v>
      </c>
      <c r="J26" s="26"/>
      <c r="K26" s="26">
        <f t="shared" si="8"/>
        <v>515609</v>
      </c>
      <c r="L26" s="26">
        <f t="shared" si="5"/>
        <v>2722</v>
      </c>
      <c r="N26" s="26">
        <f t="shared" si="0"/>
        <v>2464</v>
      </c>
      <c r="O26" s="26">
        <f t="shared" si="1"/>
        <v>-2464</v>
      </c>
      <c r="P26" s="14">
        <f t="shared" si="6"/>
        <v>5.3072119199746304E-3</v>
      </c>
      <c r="Q26" s="14">
        <f t="shared" si="7"/>
        <v>1.0111389058408582E-2</v>
      </c>
    </row>
    <row r="27" spans="1:17" x14ac:dyDescent="0.3">
      <c r="A27" s="12">
        <v>41548</v>
      </c>
      <c r="B27" s="26">
        <f>+COMMERCIAL!B27</f>
        <v>58732</v>
      </c>
      <c r="C27" s="26">
        <f t="shared" si="2"/>
        <v>-5116</v>
      </c>
      <c r="D27" s="26"/>
      <c r="E27" s="26">
        <v>517247</v>
      </c>
      <c r="F27" s="26">
        <f>+E27-E15</f>
        <v>4267</v>
      </c>
      <c r="G27" s="26"/>
      <c r="H27" s="26">
        <f>+COMMERCIAL!Q27</f>
        <v>62200</v>
      </c>
      <c r="I27" s="26">
        <f t="shared" si="4"/>
        <v>-1648</v>
      </c>
      <c r="J27" s="26"/>
      <c r="K27" s="26">
        <f t="shared" si="8"/>
        <v>513779</v>
      </c>
      <c r="L27" s="26">
        <f>+K27-K15</f>
        <v>799</v>
      </c>
      <c r="N27" s="26">
        <f t="shared" si="0"/>
        <v>3468</v>
      </c>
      <c r="O27" s="26">
        <f t="shared" si="1"/>
        <v>-3468</v>
      </c>
      <c r="P27" s="14">
        <f>+K27/K15-1</f>
        <v>1.5575655970994084E-3</v>
      </c>
      <c r="Q27" s="14">
        <f t="shared" si="7"/>
        <v>8.3180630823813662E-3</v>
      </c>
    </row>
    <row r="28" spans="1:17" x14ac:dyDescent="0.3">
      <c r="A28" s="12">
        <v>41579</v>
      </c>
      <c r="B28" s="26">
        <f>+COMMERCIAL!B28</f>
        <v>58448</v>
      </c>
      <c r="C28" s="26">
        <f t="shared" ref="C28" si="9">+B28-B16</f>
        <v>-5340</v>
      </c>
      <c r="D28" s="26"/>
      <c r="E28" s="26">
        <v>520689</v>
      </c>
      <c r="F28" s="26">
        <f>+E28-E16</f>
        <v>7527</v>
      </c>
      <c r="G28" s="26"/>
      <c r="H28" s="26">
        <f>+COMMERCIAL!Q28</f>
        <v>61998</v>
      </c>
      <c r="I28" s="26">
        <f>+H28-H16</f>
        <v>-1790</v>
      </c>
      <c r="J28" s="26"/>
      <c r="K28" s="26">
        <f>+E28-N28</f>
        <v>517139</v>
      </c>
      <c r="L28" s="26">
        <f>+K28-K16</f>
        <v>3977</v>
      </c>
      <c r="N28" s="26">
        <f t="shared" ref="N28" si="10">+H28-B28</f>
        <v>3550</v>
      </c>
      <c r="O28" s="26">
        <f t="shared" ref="O28" si="11">+K28-E28</f>
        <v>-3550</v>
      </c>
      <c r="P28" s="14">
        <f>+K28/K16-1</f>
        <v>7.7499892821371041E-3</v>
      </c>
      <c r="Q28" s="14">
        <f t="shared" si="7"/>
        <v>1.4667882656938636E-2</v>
      </c>
    </row>
    <row r="29" spans="1:17" x14ac:dyDescent="0.3">
      <c r="A29" s="12">
        <v>41609</v>
      </c>
      <c r="B29" s="26">
        <f>+COMMERCIAL!B29</f>
        <v>58527</v>
      </c>
      <c r="C29" s="26">
        <f t="shared" ref="C29" si="12">+B29-B17</f>
        <v>-5302</v>
      </c>
      <c r="D29" s="26"/>
      <c r="E29" s="26">
        <v>521269</v>
      </c>
      <c r="F29" s="26">
        <f>+E29-E17</f>
        <v>7831</v>
      </c>
      <c r="G29" s="26"/>
      <c r="H29" s="26">
        <f>+COMMERCIAL!Q29</f>
        <v>62120</v>
      </c>
      <c r="I29" s="26">
        <f>+H29-H17</f>
        <v>-1709</v>
      </c>
      <c r="J29" s="26"/>
      <c r="K29" s="26">
        <f>+E29-N29</f>
        <v>517676</v>
      </c>
      <c r="L29" s="26">
        <f>+K29-K17</f>
        <v>4238</v>
      </c>
      <c r="N29" s="26">
        <f t="shared" ref="N29" si="13">+H29-B29</f>
        <v>3593</v>
      </c>
      <c r="O29" s="26">
        <f t="shared" ref="O29" si="14">+K29-E29</f>
        <v>-3593</v>
      </c>
      <c r="P29" s="14">
        <f>+K29/K17-1</f>
        <v>8.2541611645416957E-3</v>
      </c>
      <c r="Q29" s="14">
        <f t="shared" ref="Q29" si="15">+E29/E17-1</f>
        <v>1.525208496449415E-2</v>
      </c>
    </row>
    <row r="30" spans="1:17" x14ac:dyDescent="0.3">
      <c r="A30" s="12">
        <v>41640</v>
      </c>
      <c r="B30" s="26">
        <f>+COMMERCIAL!B30</f>
        <v>58284</v>
      </c>
      <c r="C30" s="26">
        <f t="shared" ref="C30" si="16">+B30-B18</f>
        <v>-5689</v>
      </c>
      <c r="D30" s="26"/>
      <c r="E30" s="26">
        <v>522012</v>
      </c>
      <c r="F30" s="26">
        <f>+E30-E18</f>
        <v>8164</v>
      </c>
      <c r="G30" s="26"/>
      <c r="H30" s="26">
        <f>+COMMERCIAL!Q30</f>
        <v>62162</v>
      </c>
      <c r="I30" s="26">
        <f>+H30-H18</f>
        <v>-1811</v>
      </c>
      <c r="J30" s="26"/>
      <c r="K30" s="26">
        <f>+E30-N30</f>
        <v>518134</v>
      </c>
      <c r="L30" s="26">
        <f>+K30-K18</f>
        <v>4286</v>
      </c>
      <c r="N30" s="26">
        <f t="shared" ref="N30" si="17">+H30-B30</f>
        <v>3878</v>
      </c>
      <c r="O30" s="26">
        <f t="shared" ref="O30" si="18">+K30-E30</f>
        <v>-3878</v>
      </c>
      <c r="P30" s="14">
        <f>+K30/K18-1</f>
        <v>8.340987996450222E-3</v>
      </c>
      <c r="Q30" s="14">
        <f t="shared" ref="Q30" si="19">+E30/E18-1</f>
        <v>1.5887966869580161E-2</v>
      </c>
    </row>
    <row r="31" spans="1:17" x14ac:dyDescent="0.3">
      <c r="A31" s="12">
        <v>41671</v>
      </c>
      <c r="B31" s="26">
        <f>+COMMERCIAL!B31</f>
        <v>57852</v>
      </c>
      <c r="C31" s="26">
        <f>+B31-B19</f>
        <v>-5861</v>
      </c>
      <c r="D31" s="26"/>
      <c r="E31" s="26">
        <v>522533</v>
      </c>
      <c r="F31" s="26">
        <f>+E31-E19</f>
        <v>8682</v>
      </c>
      <c r="G31" s="26"/>
      <c r="H31" s="26">
        <f>+COMMERCIAL!Q31</f>
        <v>61854</v>
      </c>
      <c r="I31" s="26">
        <f>+H31-H19</f>
        <v>-1859</v>
      </c>
      <c r="J31" s="26"/>
      <c r="K31" s="26">
        <f>+E31-N31</f>
        <v>518531</v>
      </c>
      <c r="L31" s="26">
        <f>+K31-K19</f>
        <v>4680</v>
      </c>
      <c r="N31" s="26">
        <f t="shared" ref="N31" si="20">+H31-B31</f>
        <v>4002</v>
      </c>
      <c r="O31" s="26">
        <f t="shared" ref="O31" si="21">+K31-E31</f>
        <v>-4002</v>
      </c>
      <c r="P31" s="14">
        <f>+K31/K19-1</f>
        <v>9.1076985351785655E-3</v>
      </c>
      <c r="Q31" s="14">
        <f t="shared" ref="Q31" si="22">+E31/E19-1</f>
        <v>1.6895948436414399E-2</v>
      </c>
    </row>
    <row r="32" spans="1:17" x14ac:dyDescent="0.3">
      <c r="A32" s="12">
        <v>41699</v>
      </c>
      <c r="B32" s="26">
        <f>+COMMERCIAL!B32</f>
        <v>57366</v>
      </c>
      <c r="C32" s="26">
        <f t="shared" ref="C32:C35" si="23">+B32-B20</f>
        <v>-6242</v>
      </c>
      <c r="D32" s="26"/>
      <c r="E32" s="26">
        <v>523273</v>
      </c>
      <c r="F32" s="26">
        <f t="shared" ref="F32:F35" si="24">+E32-E20</f>
        <v>8971</v>
      </c>
      <c r="G32" s="26"/>
      <c r="H32" s="26">
        <f>+COMMERCIAL!Q32</f>
        <v>61433</v>
      </c>
      <c r="I32" s="26">
        <f t="shared" ref="I32:I35" si="25">+H32-H20</f>
        <v>-2175</v>
      </c>
      <c r="J32" s="26"/>
      <c r="K32" s="26">
        <f t="shared" ref="K32:K35" si="26">+E32-N32</f>
        <v>519206</v>
      </c>
      <c r="L32" s="26">
        <f t="shared" ref="L32:L35" si="27">+K32-K20</f>
        <v>4904</v>
      </c>
      <c r="N32" s="26">
        <f t="shared" ref="N32:N35" si="28">+H32-B32</f>
        <v>4067</v>
      </c>
      <c r="O32" s="26">
        <f t="shared" ref="O32:O35" si="29">+K32-E32</f>
        <v>-4067</v>
      </c>
      <c r="P32" s="14">
        <f t="shared" ref="P32:P34" si="30">+K32/K20-1</f>
        <v>9.5352536058579407E-3</v>
      </c>
      <c r="Q32" s="14">
        <f t="shared" ref="Q32:Q33" si="31">+E32/E20-1</f>
        <v>1.7443058747584006E-2</v>
      </c>
    </row>
    <row r="33" spans="1:17" x14ac:dyDescent="0.3">
      <c r="A33" s="12">
        <v>41730</v>
      </c>
      <c r="B33" s="26">
        <f>+COMMERCIAL!B33</f>
        <v>56742</v>
      </c>
      <c r="C33" s="26">
        <f t="shared" si="23"/>
        <v>-6596</v>
      </c>
      <c r="D33" s="26"/>
      <c r="E33" s="26">
        <v>524403</v>
      </c>
      <c r="F33" s="26">
        <f t="shared" si="24"/>
        <v>9760</v>
      </c>
      <c r="G33" s="26"/>
      <c r="H33" s="26">
        <f>+COMMERCIAL!Q33</f>
        <v>61093</v>
      </c>
      <c r="I33" s="26">
        <f t="shared" si="25"/>
        <v>-2245</v>
      </c>
      <c r="J33" s="26"/>
      <c r="K33" s="26">
        <f t="shared" si="26"/>
        <v>520052</v>
      </c>
      <c r="L33" s="26">
        <f t="shared" si="27"/>
        <v>5409</v>
      </c>
      <c r="N33" s="26">
        <f>+H33-B33</f>
        <v>4351</v>
      </c>
      <c r="O33" s="26">
        <f t="shared" si="29"/>
        <v>-4351</v>
      </c>
      <c r="P33" s="14">
        <f t="shared" si="30"/>
        <v>1.0510198331659115E-2</v>
      </c>
      <c r="Q33" s="14">
        <f t="shared" si="31"/>
        <v>1.8964602646883266E-2</v>
      </c>
    </row>
    <row r="34" spans="1:17" x14ac:dyDescent="0.3">
      <c r="A34" s="12">
        <v>41760</v>
      </c>
      <c r="B34" s="26">
        <f>+COMMERCIAL!B34</f>
        <v>56374</v>
      </c>
      <c r="C34" s="26">
        <f t="shared" si="23"/>
        <v>-6786</v>
      </c>
      <c r="D34" s="26"/>
      <c r="E34" s="26">
        <v>525113</v>
      </c>
      <c r="F34" s="26">
        <f t="shared" si="24"/>
        <v>9921</v>
      </c>
      <c r="G34" s="26"/>
      <c r="H34" s="26">
        <f>+COMMERCIAL!Q34</f>
        <v>60965</v>
      </c>
      <c r="I34" s="26">
        <f t="shared" si="25"/>
        <v>-2195</v>
      </c>
      <c r="J34" s="26"/>
      <c r="K34" s="26">
        <f>+E34-N34</f>
        <v>520522</v>
      </c>
      <c r="L34" s="26">
        <f t="shared" si="27"/>
        <v>5330</v>
      </c>
      <c r="N34" s="26">
        <f t="shared" si="28"/>
        <v>4591</v>
      </c>
      <c r="O34" s="26">
        <f t="shared" si="29"/>
        <v>-4591</v>
      </c>
      <c r="P34" s="14">
        <f t="shared" si="30"/>
        <v>1.0345657541266151E-2</v>
      </c>
      <c r="Q34" s="14">
        <f t="shared" ref="Q34:Q39" si="32">+E34/E22-1</f>
        <v>1.9256898399043543E-2</v>
      </c>
    </row>
    <row r="35" spans="1:17" x14ac:dyDescent="0.3">
      <c r="A35" s="12">
        <v>41791</v>
      </c>
      <c r="B35" s="26">
        <f>+COMMERCIAL!B35</f>
        <v>56572</v>
      </c>
      <c r="C35" s="26">
        <f t="shared" si="23"/>
        <v>-6184</v>
      </c>
      <c r="D35" s="26"/>
      <c r="E35" s="26">
        <v>525359</v>
      </c>
      <c r="F35" s="26">
        <f t="shared" si="24"/>
        <v>9672</v>
      </c>
      <c r="G35" s="26"/>
      <c r="H35" s="26">
        <f>+COMMERCIAL!Q35</f>
        <v>61037.5</v>
      </c>
      <c r="I35" s="26">
        <f t="shared" si="25"/>
        <v>-1718.5</v>
      </c>
      <c r="J35" s="26"/>
      <c r="K35" s="26">
        <f t="shared" si="26"/>
        <v>520893.5</v>
      </c>
      <c r="L35" s="26">
        <f t="shared" si="27"/>
        <v>5206.5</v>
      </c>
      <c r="N35" s="26">
        <f t="shared" si="28"/>
        <v>4465.5</v>
      </c>
      <c r="O35" s="26">
        <f t="shared" si="29"/>
        <v>-4465.5</v>
      </c>
      <c r="P35" s="14">
        <f t="shared" ref="P35:P40" si="33">+K35/K23-1</f>
        <v>1.0096240549015256E-2</v>
      </c>
      <c r="Q35" s="14">
        <f t="shared" si="32"/>
        <v>1.875556296745895E-2</v>
      </c>
    </row>
    <row r="36" spans="1:17" x14ac:dyDescent="0.3">
      <c r="A36" s="12">
        <v>41821</v>
      </c>
      <c r="B36" s="26">
        <f>+COMMERCIAL!B36</f>
        <v>56494</v>
      </c>
      <c r="C36" s="26">
        <f t="shared" ref="C36" si="34">+B36-B24</f>
        <v>-5935</v>
      </c>
      <c r="D36" s="26"/>
      <c r="E36" s="26">
        <v>525938</v>
      </c>
      <c r="F36" s="26">
        <f t="shared" ref="F36" si="35">+E36-E24</f>
        <v>9666</v>
      </c>
      <c r="G36" s="26"/>
      <c r="H36" s="26">
        <f>+COMMERCIAL!Q36</f>
        <v>60323</v>
      </c>
      <c r="I36" s="26">
        <f t="shared" ref="I36" si="36">+H36-H24</f>
        <v>-2545</v>
      </c>
      <c r="J36" s="26"/>
      <c r="K36" s="26">
        <f t="shared" ref="K36" si="37">+E36-N36</f>
        <v>522109</v>
      </c>
      <c r="L36" s="26">
        <f t="shared" ref="L36" si="38">+K36-K24</f>
        <v>6276</v>
      </c>
      <c r="N36" s="26">
        <f t="shared" ref="N36:N41" si="39">+H36-B36</f>
        <v>3829</v>
      </c>
      <c r="O36" s="26">
        <f t="shared" ref="O36:O41" si="40">+K36-E36</f>
        <v>-3829</v>
      </c>
      <c r="P36" s="14">
        <f t="shared" si="33"/>
        <v>1.2166728379146008E-2</v>
      </c>
      <c r="Q36" s="14">
        <f t="shared" si="32"/>
        <v>1.8722688815198119E-2</v>
      </c>
    </row>
    <row r="37" spans="1:17" x14ac:dyDescent="0.3">
      <c r="A37" s="12">
        <v>41852</v>
      </c>
      <c r="B37" s="26">
        <f>+COMMERCIAL!B37</f>
        <v>56251</v>
      </c>
      <c r="C37" s="26">
        <f t="shared" ref="C37" si="41">+B37-B25</f>
        <v>-5009</v>
      </c>
      <c r="D37" s="26"/>
      <c r="E37" s="26">
        <v>526058</v>
      </c>
      <c r="F37" s="26">
        <f t="shared" ref="F37" si="42">+E37-E25</f>
        <v>9137</v>
      </c>
      <c r="G37" s="26"/>
      <c r="H37" s="26">
        <f>+COMMERCIAL!Q37</f>
        <v>59373</v>
      </c>
      <c r="I37" s="26">
        <f t="shared" ref="I37" si="43">+H37-H25</f>
        <v>-2972</v>
      </c>
      <c r="J37" s="26"/>
      <c r="K37" s="26">
        <f t="shared" ref="K37" si="44">+E37-N37</f>
        <v>522936</v>
      </c>
      <c r="L37" s="26">
        <f t="shared" ref="L37" si="45">+K37-K25</f>
        <v>7100</v>
      </c>
      <c r="N37" s="26">
        <f t="shared" si="39"/>
        <v>3122</v>
      </c>
      <c r="O37" s="26">
        <f t="shared" si="40"/>
        <v>-3122</v>
      </c>
      <c r="P37" s="14">
        <f t="shared" si="33"/>
        <v>1.3764064547646893E-2</v>
      </c>
      <c r="Q37" s="14">
        <f t="shared" si="32"/>
        <v>1.767581506651883E-2</v>
      </c>
    </row>
    <row r="38" spans="1:17" x14ac:dyDescent="0.3">
      <c r="A38" s="12">
        <v>41883</v>
      </c>
      <c r="B38" s="26">
        <f>+COMMERCIAL!B38</f>
        <v>56073</v>
      </c>
      <c r="C38" s="26">
        <f t="shared" ref="C38" si="46">+B38-B26</f>
        <v>-3731</v>
      </c>
      <c r="D38" s="26"/>
      <c r="E38" s="26">
        <v>527211</v>
      </c>
      <c r="F38" s="26">
        <f t="shared" ref="F38" si="47">+E38-E26</f>
        <v>9138</v>
      </c>
      <c r="G38" s="26"/>
      <c r="H38" s="26">
        <f>+COMMERCIAL!Q38</f>
        <v>57816</v>
      </c>
      <c r="I38" s="26">
        <f t="shared" ref="I38" si="48">+H38-H26</f>
        <v>-4452</v>
      </c>
      <c r="J38" s="26"/>
      <c r="K38" s="26">
        <f t="shared" ref="K38" si="49">+E38-N38</f>
        <v>525468</v>
      </c>
      <c r="L38" s="26">
        <f t="shared" ref="L38" si="50">+K38-K26</f>
        <v>9859</v>
      </c>
      <c r="N38" s="26">
        <f t="shared" si="39"/>
        <v>1743</v>
      </c>
      <c r="O38" s="26">
        <f t="shared" si="40"/>
        <v>-1743</v>
      </c>
      <c r="P38" s="14">
        <f t="shared" si="33"/>
        <v>1.9121078181335127E-2</v>
      </c>
      <c r="Q38" s="14">
        <f t="shared" si="32"/>
        <v>1.763844091469724E-2</v>
      </c>
    </row>
    <row r="39" spans="1:17" x14ac:dyDescent="0.3">
      <c r="A39" s="12">
        <v>41913</v>
      </c>
      <c r="B39" s="26">
        <f>+COMMERCIAL!B39</f>
        <v>55407</v>
      </c>
      <c r="C39" s="26">
        <f t="shared" ref="C39" si="51">+B39-B27</f>
        <v>-3325</v>
      </c>
      <c r="D39" s="26"/>
      <c r="E39" s="26">
        <v>527791</v>
      </c>
      <c r="F39" s="26">
        <f t="shared" ref="F39" si="52">+E39-E27</f>
        <v>10544</v>
      </c>
      <c r="G39" s="26"/>
      <c r="H39" s="26">
        <f>+COMMERCIAL!Q39</f>
        <v>56146</v>
      </c>
      <c r="I39" s="26">
        <f t="shared" ref="I39" si="53">+H39-H27</f>
        <v>-6054</v>
      </c>
      <c r="J39" s="26"/>
      <c r="K39" s="26">
        <f t="shared" ref="K39" si="54">+E39-N39</f>
        <v>527052</v>
      </c>
      <c r="L39" s="26">
        <f t="shared" ref="L39" si="55">+K39-K27</f>
        <v>13273</v>
      </c>
      <c r="N39" s="26">
        <f t="shared" si="39"/>
        <v>739</v>
      </c>
      <c r="O39" s="26">
        <f t="shared" si="40"/>
        <v>-739</v>
      </c>
      <c r="P39" s="14">
        <f t="shared" si="33"/>
        <v>2.5834064841108617E-2</v>
      </c>
      <c r="Q39" s="14">
        <f t="shared" si="32"/>
        <v>2.0384845151349307E-2</v>
      </c>
    </row>
    <row r="40" spans="1:17" x14ac:dyDescent="0.3">
      <c r="A40" s="12">
        <v>41944</v>
      </c>
      <c r="B40" s="26">
        <f>+COMMERCIAL!B40</f>
        <v>55291</v>
      </c>
      <c r="C40" s="26">
        <f t="shared" ref="C40" si="56">+B40-B28</f>
        <v>-3157</v>
      </c>
      <c r="D40" s="26"/>
      <c r="E40" s="26">
        <v>528488</v>
      </c>
      <c r="F40" s="26">
        <f t="shared" ref="F40" si="57">+E40-E28</f>
        <v>7799</v>
      </c>
      <c r="G40" s="26"/>
      <c r="H40" s="26">
        <f>+COMMERCIAL!Q40</f>
        <v>55948</v>
      </c>
      <c r="I40" s="26">
        <f t="shared" ref="I40" si="58">+H40-H28</f>
        <v>-6050</v>
      </c>
      <c r="J40" s="26"/>
      <c r="K40" s="26">
        <f t="shared" ref="K40" si="59">+E40-N40</f>
        <v>527831</v>
      </c>
      <c r="L40" s="26">
        <f t="shared" ref="L40" si="60">+K40-K28</f>
        <v>10692</v>
      </c>
      <c r="N40" s="26">
        <f t="shared" si="39"/>
        <v>657</v>
      </c>
      <c r="O40" s="26">
        <f t="shared" si="40"/>
        <v>-657</v>
      </c>
      <c r="P40" s="14">
        <f t="shared" si="33"/>
        <v>2.0675292329528361E-2</v>
      </c>
      <c r="Q40" s="14">
        <f t="shared" ref="Q40" si="61">+E40/E28-1</f>
        <v>1.4978230767310308E-2</v>
      </c>
    </row>
    <row r="41" spans="1:17" x14ac:dyDescent="0.3">
      <c r="A41" s="12">
        <v>41974</v>
      </c>
      <c r="B41" s="26">
        <f>+COMMERCIAL!B41</f>
        <v>55405</v>
      </c>
      <c r="C41" s="26">
        <f t="shared" ref="C41" si="62">+B41-B29</f>
        <v>-3122</v>
      </c>
      <c r="D41" s="26"/>
      <c r="E41" s="26">
        <v>528916</v>
      </c>
      <c r="F41" s="26">
        <f t="shared" ref="F41" si="63">+E41-E29</f>
        <v>7647</v>
      </c>
      <c r="G41" s="26"/>
      <c r="H41" s="26">
        <f>+COMMERCIAL!Q41</f>
        <v>56019</v>
      </c>
      <c r="I41" s="26">
        <f t="shared" ref="I41" si="64">+H41-H29</f>
        <v>-6101</v>
      </c>
      <c r="J41" s="26"/>
      <c r="K41" s="26">
        <f t="shared" ref="K41" si="65">+E41-N41</f>
        <v>528302</v>
      </c>
      <c r="L41" s="26">
        <f t="shared" ref="L41" si="66">+K41-K29</f>
        <v>10626</v>
      </c>
      <c r="N41" s="26">
        <f t="shared" si="39"/>
        <v>614</v>
      </c>
      <c r="O41" s="26">
        <f t="shared" si="40"/>
        <v>-614</v>
      </c>
      <c r="P41" s="14">
        <f t="shared" ref="P41" si="67">+K41/K29-1</f>
        <v>2.0526352390298097E-2</v>
      </c>
      <c r="Q41" s="14">
        <f t="shared" ref="Q41" si="68">+E41/E29-1</f>
        <v>1.4669968864444272E-2</v>
      </c>
    </row>
    <row r="42" spans="1:17" x14ac:dyDescent="0.3">
      <c r="A42" s="12">
        <v>42005</v>
      </c>
      <c r="B42" s="26">
        <f>+COMMERCIAL!B42</f>
        <v>55067</v>
      </c>
      <c r="C42" s="26">
        <f t="shared" ref="C42" si="69">+B42-B30</f>
        <v>-3217</v>
      </c>
      <c r="D42" s="26"/>
      <c r="E42" s="26">
        <v>529310</v>
      </c>
      <c r="F42" s="26">
        <f t="shared" ref="F42" si="70">+E42-E30</f>
        <v>7298</v>
      </c>
      <c r="G42" s="26"/>
      <c r="H42" s="26">
        <f>+COMMERCIAL!Q42</f>
        <v>55396</v>
      </c>
      <c r="I42" s="26">
        <f t="shared" ref="I42" si="71">+H42-H30</f>
        <v>-6766</v>
      </c>
      <c r="J42" s="26"/>
      <c r="K42" s="26">
        <f t="shared" ref="K42" si="72">+E42-N42</f>
        <v>528981</v>
      </c>
      <c r="L42" s="26">
        <f t="shared" ref="L42" si="73">+K42-K30</f>
        <v>10847</v>
      </c>
      <c r="N42" s="26">
        <f>+H42-B42</f>
        <v>329</v>
      </c>
      <c r="O42" s="26">
        <f t="shared" ref="O42" si="74">+K42-E42</f>
        <v>-329</v>
      </c>
      <c r="P42" s="14">
        <f t="shared" ref="P42" si="75">+K42/K30-1</f>
        <v>2.0934738889939686E-2</v>
      </c>
      <c r="Q42" s="14">
        <f t="shared" ref="Q42" si="76">+E42/E30-1</f>
        <v>1.398052152057816E-2</v>
      </c>
    </row>
    <row r="44" spans="1:17" x14ac:dyDescent="0.3">
      <c r="K44" s="18">
        <f>+K30+'Summary Res Inact &amp; Cust'!K30</f>
        <v>4623102.333333334</v>
      </c>
    </row>
    <row r="45" spans="1:17" x14ac:dyDescent="0.3">
      <c r="K45" s="18">
        <f>+K42+'Summary Res Inact &amp; Cust'!K40</f>
        <v>4719511.333333334</v>
      </c>
      <c r="L45" s="18">
        <f>+K45-K44</f>
        <v>96409</v>
      </c>
    </row>
  </sheetData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sqref="A1:A2"/>
    </sheetView>
  </sheetViews>
  <sheetFormatPr defaultRowHeight="14.4" x14ac:dyDescent="0.3"/>
  <cols>
    <col min="2" max="2" width="17.44140625" customWidth="1"/>
    <col min="3" max="3" width="14.44140625" customWidth="1"/>
    <col min="4" max="5" width="9.109375" customWidth="1"/>
    <col min="6" max="6" width="12.109375" customWidth="1"/>
    <col min="7" max="7" width="11.5546875" customWidth="1"/>
    <col min="8" max="8" width="9.109375" customWidth="1"/>
    <col min="9" max="12" width="8.88671875" customWidth="1"/>
    <col min="13" max="13" width="16" customWidth="1"/>
    <col min="14" max="14" width="12.6640625" customWidth="1"/>
    <col min="15" max="15" width="7.88671875" customWidth="1"/>
    <col min="16" max="16" width="16.88671875" customWidth="1"/>
    <col min="17" max="17" width="14.33203125" customWidth="1"/>
    <col min="18" max="18" width="6.6640625" customWidth="1"/>
    <col min="19" max="19" width="12" customWidth="1"/>
    <col min="21" max="21" width="14.33203125" customWidth="1"/>
    <col min="22" max="22" width="13" customWidth="1"/>
    <col min="24" max="24" width="11.5546875" customWidth="1"/>
    <col min="26" max="26" width="10.44140625" bestFit="1" customWidth="1"/>
  </cols>
  <sheetData>
    <row r="1" spans="1:29" x14ac:dyDescent="0.3">
      <c r="A1" s="25" t="s">
        <v>151</v>
      </c>
    </row>
    <row r="2" spans="1:29" x14ac:dyDescent="0.3">
      <c r="A2" s="25" t="s">
        <v>150</v>
      </c>
    </row>
    <row r="4" spans="1:29" ht="72" x14ac:dyDescent="0.3">
      <c r="B4" s="23" t="s">
        <v>20</v>
      </c>
      <c r="C4" s="23" t="s">
        <v>21</v>
      </c>
      <c r="D4" s="23" t="s">
        <v>18</v>
      </c>
      <c r="E4" s="23"/>
      <c r="F4" s="23" t="s">
        <v>36</v>
      </c>
      <c r="G4" s="23" t="s">
        <v>141</v>
      </c>
      <c r="H4" s="23" t="s">
        <v>18</v>
      </c>
      <c r="I4" s="23"/>
      <c r="J4" s="23" t="s">
        <v>142</v>
      </c>
      <c r="K4" s="23"/>
      <c r="L4" s="23"/>
      <c r="M4" s="23" t="s">
        <v>45</v>
      </c>
      <c r="N4" s="23" t="s">
        <v>50</v>
      </c>
      <c r="O4" s="23"/>
      <c r="P4" s="23" t="s">
        <v>46</v>
      </c>
      <c r="Q4" s="23" t="s">
        <v>47</v>
      </c>
      <c r="R4" s="23"/>
      <c r="S4" s="23" t="s">
        <v>51</v>
      </c>
      <c r="T4" s="23"/>
      <c r="U4" s="24" t="s">
        <v>43</v>
      </c>
      <c r="V4" s="23" t="s">
        <v>44</v>
      </c>
      <c r="X4" s="24" t="s">
        <v>112</v>
      </c>
      <c r="Y4" s="23" t="s">
        <v>52</v>
      </c>
      <c r="Z4" t="s">
        <v>126</v>
      </c>
      <c r="AC4" t="s">
        <v>123</v>
      </c>
    </row>
    <row r="5" spans="1:29" x14ac:dyDescent="0.3">
      <c r="A5" s="12">
        <v>40909</v>
      </c>
      <c r="B5" s="18">
        <f>RESIDENTIAL!B6+COMMERCIAL!B6</f>
        <v>275419</v>
      </c>
      <c r="C5" s="13">
        <f>RESIDENTIAL!Q6+COMMERCIAL!Q6</f>
        <v>275419</v>
      </c>
      <c r="D5" s="18">
        <f>C5-B5</f>
        <v>0</v>
      </c>
      <c r="E5" s="18"/>
      <c r="F5" s="18">
        <v>4560015</v>
      </c>
      <c r="G5" s="18">
        <f>F5+'Summary Inact &amp; Cust (2)'!$I$38+'Summary Inact &amp; Cust (2)'!H5</f>
        <v>4603353</v>
      </c>
      <c r="H5" s="18">
        <f>+G5-F5</f>
        <v>43338</v>
      </c>
      <c r="P5" s="18">
        <v>-15758</v>
      </c>
      <c r="Q5" s="18">
        <f t="shared" ref="Q5:Q15" si="0">+P5</f>
        <v>-15758</v>
      </c>
    </row>
    <row r="6" spans="1:29" x14ac:dyDescent="0.3">
      <c r="A6" s="12">
        <v>40940</v>
      </c>
      <c r="B6" s="18">
        <f>RESIDENTIAL!B7+COMMERCIAL!B7</f>
        <v>268693</v>
      </c>
      <c r="C6" s="13">
        <f>RESIDENTIAL!Q7+COMMERCIAL!Q7</f>
        <v>268693</v>
      </c>
      <c r="D6" s="18">
        <f t="shared" ref="D6:D34" si="1">C6-B6</f>
        <v>0</v>
      </c>
      <c r="E6" s="18"/>
      <c r="F6" s="18">
        <v>4565707</v>
      </c>
      <c r="G6" s="18">
        <f>F6+'Summary Inact &amp; Cust (2)'!$I$38+'Summary Inact &amp; Cust (2)'!H6</f>
        <v>4609045</v>
      </c>
      <c r="H6" s="18">
        <f t="shared" ref="H6:H33" si="2">+G6-F6</f>
        <v>43338</v>
      </c>
      <c r="P6" s="18">
        <v>-18247</v>
      </c>
      <c r="Q6" s="18">
        <f t="shared" si="0"/>
        <v>-18247</v>
      </c>
    </row>
    <row r="7" spans="1:29" x14ac:dyDescent="0.3">
      <c r="A7" s="12">
        <v>40969</v>
      </c>
      <c r="B7" s="18">
        <f>RESIDENTIAL!B8+COMMERCIAL!B8</f>
        <v>262110</v>
      </c>
      <c r="C7" s="13">
        <f>RESIDENTIAL!Q8+COMMERCIAL!Q8</f>
        <v>262110</v>
      </c>
      <c r="D7" s="18">
        <f t="shared" si="1"/>
        <v>0</v>
      </c>
      <c r="E7" s="18"/>
      <c r="F7" s="18">
        <v>4573930</v>
      </c>
      <c r="G7" s="18">
        <f>F7+'Summary Inact &amp; Cust (2)'!$I$38+'Summary Inact &amp; Cust (2)'!H7</f>
        <v>4617268</v>
      </c>
      <c r="H7" s="18">
        <f t="shared" si="2"/>
        <v>43338</v>
      </c>
      <c r="P7" s="18">
        <v>-19702</v>
      </c>
      <c r="Q7" s="18">
        <f t="shared" si="0"/>
        <v>-19702</v>
      </c>
    </row>
    <row r="8" spans="1:29" x14ac:dyDescent="0.3">
      <c r="A8" s="12">
        <v>41000</v>
      </c>
      <c r="B8" s="18">
        <f>RESIDENTIAL!B9+COMMERCIAL!B9</f>
        <v>263718</v>
      </c>
      <c r="C8" s="13">
        <f>RESIDENTIAL!Q9+COMMERCIAL!Q9</f>
        <v>263718</v>
      </c>
      <c r="D8" s="18">
        <f t="shared" si="1"/>
        <v>0</v>
      </c>
      <c r="E8" s="18"/>
      <c r="F8" s="18">
        <v>4577038</v>
      </c>
      <c r="G8" s="18">
        <f>F8+'Summary Inact &amp; Cust (2)'!$I$38+'Summary Inact &amp; Cust (2)'!H8</f>
        <v>4620376</v>
      </c>
      <c r="H8" s="18">
        <f t="shared" si="2"/>
        <v>43338</v>
      </c>
      <c r="P8" s="18">
        <v>-18218</v>
      </c>
      <c r="Q8" s="18">
        <f t="shared" si="0"/>
        <v>-18218</v>
      </c>
    </row>
    <row r="9" spans="1:29" x14ac:dyDescent="0.3">
      <c r="A9" s="12">
        <v>41030</v>
      </c>
      <c r="B9" s="18">
        <f>RESIDENTIAL!B10+COMMERCIAL!B10</f>
        <v>266401</v>
      </c>
      <c r="C9" s="13">
        <f>RESIDENTIAL!Q10+COMMERCIAL!Q10</f>
        <v>266401</v>
      </c>
      <c r="D9" s="18">
        <f t="shared" si="1"/>
        <v>0</v>
      </c>
      <c r="E9" s="18"/>
      <c r="F9" s="18">
        <v>4576751</v>
      </c>
      <c r="G9" s="18">
        <f>F9+'Summary Inact &amp; Cust (2)'!$I$38+'Summary Inact &amp; Cust (2)'!H9</f>
        <v>4620089</v>
      </c>
      <c r="H9" s="18">
        <f t="shared" si="2"/>
        <v>43338</v>
      </c>
      <c r="J9" s="18"/>
      <c r="K9" s="18"/>
      <c r="L9" s="18"/>
      <c r="P9" s="18">
        <v>-16223</v>
      </c>
      <c r="Q9" s="18">
        <f t="shared" si="0"/>
        <v>-16223</v>
      </c>
    </row>
    <row r="10" spans="1:29" x14ac:dyDescent="0.3">
      <c r="A10" s="12">
        <v>41061</v>
      </c>
      <c r="B10" s="18">
        <f>RESIDENTIAL!B11+COMMERCIAL!B11</f>
        <v>267210</v>
      </c>
      <c r="C10" s="13">
        <f>RESIDENTIAL!Q11+COMMERCIAL!Q11</f>
        <v>267210</v>
      </c>
      <c r="D10" s="18">
        <f t="shared" si="1"/>
        <v>0</v>
      </c>
      <c r="E10" s="18"/>
      <c r="F10" s="18">
        <v>4575347</v>
      </c>
      <c r="G10" s="18">
        <f>F10+'Summary Inact &amp; Cust (2)'!$I$38+'Summary Inact &amp; Cust (2)'!H10</f>
        <v>4618685</v>
      </c>
      <c r="H10" s="18">
        <f t="shared" si="2"/>
        <v>43338</v>
      </c>
      <c r="J10" s="18"/>
      <c r="K10" s="18"/>
      <c r="L10" s="18"/>
      <c r="P10" s="18">
        <v>-18041</v>
      </c>
      <c r="Q10" s="18">
        <f t="shared" si="0"/>
        <v>-18041</v>
      </c>
    </row>
    <row r="11" spans="1:29" x14ac:dyDescent="0.3">
      <c r="A11" s="12">
        <v>41091</v>
      </c>
      <c r="B11" s="18">
        <f>RESIDENTIAL!B12+COMMERCIAL!B12</f>
        <v>267454</v>
      </c>
      <c r="C11" s="13">
        <f>RESIDENTIAL!Q12+COMMERCIAL!Q12</f>
        <v>267454</v>
      </c>
      <c r="D11" s="18">
        <f t="shared" si="1"/>
        <v>0</v>
      </c>
      <c r="E11" s="18"/>
      <c r="F11" s="18">
        <v>4577123</v>
      </c>
      <c r="G11" s="18">
        <f>F11+'Summary Inact &amp; Cust (2)'!$I$38+'Summary Inact &amp; Cust (2)'!H11</f>
        <v>4620461</v>
      </c>
      <c r="H11" s="18">
        <f t="shared" si="2"/>
        <v>43338</v>
      </c>
      <c r="J11" s="18"/>
      <c r="K11" s="18"/>
      <c r="L11" s="18"/>
      <c r="P11" s="18">
        <v>-17648</v>
      </c>
      <c r="Q11" s="18">
        <f t="shared" si="0"/>
        <v>-17648</v>
      </c>
    </row>
    <row r="12" spans="1:29" x14ac:dyDescent="0.3">
      <c r="A12" s="12">
        <v>41122</v>
      </c>
      <c r="B12" s="18">
        <f>RESIDENTIAL!B13+COMMERCIAL!B13</f>
        <v>265011</v>
      </c>
      <c r="C12" s="13">
        <f>RESIDENTIAL!Q13+COMMERCIAL!Q13</f>
        <v>265011</v>
      </c>
      <c r="D12" s="18">
        <f t="shared" si="1"/>
        <v>0</v>
      </c>
      <c r="E12" s="18"/>
      <c r="F12" s="18">
        <v>4579585</v>
      </c>
      <c r="G12" s="18">
        <f>F12+'Summary Inact &amp; Cust (2)'!$I$38+'Summary Inact &amp; Cust (2)'!H12</f>
        <v>4622923</v>
      </c>
      <c r="H12" s="18">
        <f t="shared" si="2"/>
        <v>43338</v>
      </c>
      <c r="J12" s="18"/>
      <c r="K12" s="18"/>
      <c r="L12" s="18"/>
      <c r="P12" s="18">
        <v>-21176</v>
      </c>
      <c r="Q12" s="18">
        <f t="shared" si="0"/>
        <v>-21176</v>
      </c>
    </row>
    <row r="13" spans="1:29" x14ac:dyDescent="0.3">
      <c r="A13" s="12">
        <v>41153</v>
      </c>
      <c r="B13" s="18">
        <f>RESIDENTIAL!B14+COMMERCIAL!B14</f>
        <v>267408</v>
      </c>
      <c r="C13" s="13">
        <f>RESIDENTIAL!Q14+COMMERCIAL!Q14</f>
        <v>267408</v>
      </c>
      <c r="D13" s="18">
        <f t="shared" si="1"/>
        <v>0</v>
      </c>
      <c r="E13" s="18"/>
      <c r="F13" s="18">
        <v>4578976</v>
      </c>
      <c r="G13" s="18">
        <f>F13+'Summary Inact &amp; Cust (2)'!$I$38+'Summary Inact &amp; Cust (2)'!H13</f>
        <v>4622314</v>
      </c>
      <c r="H13" s="18">
        <f t="shared" si="2"/>
        <v>43338</v>
      </c>
      <c r="J13" s="18"/>
      <c r="K13" s="18"/>
      <c r="L13" s="18"/>
      <c r="P13" s="18">
        <v>-19670</v>
      </c>
      <c r="Q13" s="18">
        <f t="shared" si="0"/>
        <v>-19670</v>
      </c>
    </row>
    <row r="14" spans="1:29" x14ac:dyDescent="0.3">
      <c r="A14" s="12">
        <v>41183</v>
      </c>
      <c r="B14" s="18">
        <f>RESIDENTIAL!B15+COMMERCIAL!B15</f>
        <v>267019</v>
      </c>
      <c r="C14" s="13">
        <f>RESIDENTIAL!Q15+COMMERCIAL!Q15</f>
        <v>267019</v>
      </c>
      <c r="D14" s="18">
        <f t="shared" si="1"/>
        <v>0</v>
      </c>
      <c r="E14" s="18"/>
      <c r="F14" s="18">
        <v>4580752</v>
      </c>
      <c r="G14" s="18">
        <f>F14+'Summary Inact &amp; Cust (2)'!$I$38+'Summary Inact &amp; Cust (2)'!H14</f>
        <v>4624090</v>
      </c>
      <c r="H14" s="18">
        <f t="shared" si="2"/>
        <v>43338</v>
      </c>
      <c r="J14" s="18"/>
      <c r="K14" s="18"/>
      <c r="L14" s="18"/>
      <c r="P14" s="18">
        <v>-18125</v>
      </c>
      <c r="Q14" s="18">
        <f t="shared" si="0"/>
        <v>-18125</v>
      </c>
    </row>
    <row r="15" spans="1:29" x14ac:dyDescent="0.3">
      <c r="A15" s="12">
        <v>41214</v>
      </c>
      <c r="B15" s="18">
        <f>RESIDENTIAL!B16+COMMERCIAL!B16</f>
        <v>263634</v>
      </c>
      <c r="C15" s="13">
        <f>RESIDENTIAL!Q16+COMMERCIAL!Q16</f>
        <v>263634</v>
      </c>
      <c r="D15" s="18">
        <f t="shared" si="1"/>
        <v>0</v>
      </c>
      <c r="E15" s="18"/>
      <c r="F15" s="18">
        <v>4584041</v>
      </c>
      <c r="G15" s="18">
        <f>F15+'Summary Inact &amp; Cust (2)'!$I$38+'Summary Inact &amp; Cust (2)'!H15</f>
        <v>4627379</v>
      </c>
      <c r="H15" s="18">
        <f t="shared" si="2"/>
        <v>43338</v>
      </c>
      <c r="J15" s="18"/>
      <c r="K15" s="18"/>
      <c r="L15" s="18"/>
      <c r="P15" s="18">
        <v>-18937</v>
      </c>
      <c r="Q15" s="18">
        <f t="shared" si="0"/>
        <v>-18937</v>
      </c>
    </row>
    <row r="16" spans="1:29" x14ac:dyDescent="0.3">
      <c r="A16" s="12">
        <v>41244</v>
      </c>
      <c r="B16" s="18">
        <f>RESIDENTIAL!B17+COMMERCIAL!B17</f>
        <v>260677</v>
      </c>
      <c r="C16" s="13">
        <f>RESIDENTIAL!Q17+COMMERCIAL!Q17</f>
        <v>260677</v>
      </c>
      <c r="D16" s="18">
        <f t="shared" si="1"/>
        <v>0</v>
      </c>
      <c r="E16" s="18"/>
      <c r="F16" s="18">
        <v>4588119</v>
      </c>
      <c r="G16" s="18">
        <f>F16+'Summary Inact &amp; Cust (2)'!$I$38+'Summary Inact &amp; Cust (2)'!H16</f>
        <v>4631457</v>
      </c>
      <c r="H16" s="18">
        <f t="shared" si="2"/>
        <v>43338</v>
      </c>
      <c r="J16" s="18"/>
      <c r="K16" s="18"/>
      <c r="L16" s="18"/>
      <c r="P16" s="18">
        <v>-16092</v>
      </c>
      <c r="Q16" s="18">
        <f>+P16</f>
        <v>-16092</v>
      </c>
      <c r="U16" s="13">
        <f>RESIDENTIAL!$F17+COMMERCIAL!F17</f>
        <v>0</v>
      </c>
    </row>
    <row r="17" spans="1:31" x14ac:dyDescent="0.3">
      <c r="A17" s="12">
        <v>41275</v>
      </c>
      <c r="B17" s="18">
        <f>RESIDENTIAL!B18+COMMERCIAL!B18</f>
        <v>257618</v>
      </c>
      <c r="C17" s="13">
        <f>RESIDENTIAL!Q18+COMMERCIAL!Q18</f>
        <v>257618</v>
      </c>
      <c r="D17" s="18">
        <f t="shared" si="1"/>
        <v>0</v>
      </c>
      <c r="E17" s="18"/>
      <c r="F17" s="18">
        <v>4594969</v>
      </c>
      <c r="G17" s="18">
        <f>F17+'Summary Inact &amp; Cust (2)'!$I$38+'Summary Inact &amp; Cust (2)'!H17</f>
        <v>4638307</v>
      </c>
      <c r="H17" s="18">
        <f t="shared" si="2"/>
        <v>43338</v>
      </c>
      <c r="I17" s="18">
        <f t="shared" ref="I17:I28" si="3">H17-H5</f>
        <v>0</v>
      </c>
      <c r="J17" s="18">
        <f t="shared" ref="J17:J63" si="4">G17-G5</f>
        <v>34954</v>
      </c>
      <c r="K17" s="18"/>
      <c r="L17" s="18"/>
      <c r="M17" s="18">
        <f t="shared" ref="M17:M38" si="5">F17-F5</f>
        <v>34954</v>
      </c>
      <c r="N17" s="18">
        <f t="shared" ref="N17:N38" si="6">M17+H17</f>
        <v>78292</v>
      </c>
      <c r="O17" s="18"/>
      <c r="P17" s="18">
        <f t="shared" ref="P17:P38" si="7">B17-B5</f>
        <v>-17801</v>
      </c>
      <c r="Q17" s="18">
        <f t="shared" ref="Q17:Q38" si="8">+C17-C5</f>
        <v>-17801</v>
      </c>
      <c r="S17" s="18">
        <f>N17-M17</f>
        <v>43338</v>
      </c>
      <c r="U17" s="13">
        <f>RESIDENTIAL!$F18+COMMERCIAL!F18</f>
        <v>-8574</v>
      </c>
      <c r="V17" s="11">
        <f t="shared" ref="V17:V31" si="9">P17-U17</f>
        <v>-9227</v>
      </c>
      <c r="X17" s="14">
        <f t="shared" ref="X17:X38" si="10">M17/F5</f>
        <v>7.6653256623059355E-3</v>
      </c>
      <c r="Y17" s="14">
        <f t="shared" ref="Y17:Y38" si="11">N17/G5</f>
        <v>1.7007602936381372E-2</v>
      </c>
      <c r="Z17" s="15">
        <f t="shared" ref="Z17:Z35" si="12">Y17-X17</f>
        <v>9.3422772740754355E-3</v>
      </c>
      <c r="AC17" s="14">
        <f t="shared" ref="AC17:AC38" si="13">B17/F17</f>
        <v>5.6065231343236481E-2</v>
      </c>
      <c r="AD17" s="14">
        <f t="shared" ref="AD17:AD38" si="14">C17/F17</f>
        <v>5.6065231343236481E-2</v>
      </c>
      <c r="AE17" s="15">
        <f>AC17-AD17</f>
        <v>0</v>
      </c>
    </row>
    <row r="18" spans="1:31" x14ac:dyDescent="0.3">
      <c r="A18" s="12">
        <v>41306</v>
      </c>
      <c r="B18" s="18">
        <f>RESIDENTIAL!B19+COMMERCIAL!B19</f>
        <v>252488</v>
      </c>
      <c r="C18" s="13">
        <f>RESIDENTIAL!Q19+COMMERCIAL!Q19</f>
        <v>252488</v>
      </c>
      <c r="D18" s="18">
        <f t="shared" si="1"/>
        <v>0</v>
      </c>
      <c r="E18" s="18"/>
      <c r="F18" s="18">
        <v>4599265</v>
      </c>
      <c r="G18" s="18">
        <f>F18+'Summary Inact &amp; Cust (2)'!$I$38+'Summary Inact &amp; Cust (2)'!H18</f>
        <v>4642603</v>
      </c>
      <c r="H18" s="18">
        <f t="shared" si="2"/>
        <v>43338</v>
      </c>
      <c r="I18" s="18">
        <f t="shared" si="3"/>
        <v>0</v>
      </c>
      <c r="J18" s="18">
        <f t="shared" si="4"/>
        <v>33558</v>
      </c>
      <c r="K18" s="18"/>
      <c r="L18" s="18"/>
      <c r="M18" s="18">
        <f t="shared" si="5"/>
        <v>33558</v>
      </c>
      <c r="N18" s="18">
        <f t="shared" si="6"/>
        <v>76896</v>
      </c>
      <c r="O18" s="18"/>
      <c r="P18" s="18">
        <f t="shared" si="7"/>
        <v>-16205</v>
      </c>
      <c r="Q18" s="18">
        <f t="shared" si="8"/>
        <v>-16205</v>
      </c>
      <c r="S18" s="18">
        <f t="shared" ref="S18:S35" si="15">N18-M18</f>
        <v>43338</v>
      </c>
      <c r="U18" s="13">
        <f>RESIDENTIAL!$F19+COMMERCIAL!F19</f>
        <v>-5747</v>
      </c>
      <c r="V18" s="11">
        <f t="shared" si="9"/>
        <v>-10458</v>
      </c>
      <c r="X18" s="14">
        <f t="shared" si="10"/>
        <v>7.3500117287421205E-3</v>
      </c>
      <c r="Y18" s="14">
        <f t="shared" si="11"/>
        <v>1.6683716474887963E-2</v>
      </c>
      <c r="Z18" s="15">
        <f t="shared" si="12"/>
        <v>9.333704746145843E-3</v>
      </c>
      <c r="AC18" s="14">
        <f t="shared" si="13"/>
        <v>5.4897467312711924E-2</v>
      </c>
      <c r="AD18" s="14">
        <f t="shared" si="14"/>
        <v>5.4897467312711924E-2</v>
      </c>
      <c r="AE18" s="15">
        <f t="shared" ref="AE18:AE38" si="16">AC18-AD18</f>
        <v>0</v>
      </c>
    </row>
    <row r="19" spans="1:31" x14ac:dyDescent="0.3">
      <c r="A19" s="12">
        <v>41334</v>
      </c>
      <c r="B19" s="18">
        <f>RESIDENTIAL!B20+COMMERCIAL!B20</f>
        <v>245973</v>
      </c>
      <c r="C19" s="13">
        <f>RESIDENTIAL!Q20+COMMERCIAL!Q20</f>
        <v>245973</v>
      </c>
      <c r="D19" s="18">
        <f t="shared" si="1"/>
        <v>0</v>
      </c>
      <c r="E19" s="18"/>
      <c r="F19" s="18">
        <v>4605771</v>
      </c>
      <c r="G19" s="18">
        <f>F19+'Summary Inact &amp; Cust (2)'!$I$38+'Summary Inact &amp; Cust (2)'!H19</f>
        <v>4649109</v>
      </c>
      <c r="H19" s="18">
        <f t="shared" si="2"/>
        <v>43338</v>
      </c>
      <c r="I19" s="18">
        <f t="shared" si="3"/>
        <v>0</v>
      </c>
      <c r="J19" s="18">
        <f t="shared" si="4"/>
        <v>31841</v>
      </c>
      <c r="K19" s="18"/>
      <c r="L19" s="18"/>
      <c r="M19" s="18">
        <f t="shared" si="5"/>
        <v>31841</v>
      </c>
      <c r="N19" s="18">
        <f t="shared" si="6"/>
        <v>75179</v>
      </c>
      <c r="O19" s="18"/>
      <c r="P19" s="18">
        <f t="shared" si="7"/>
        <v>-16137</v>
      </c>
      <c r="Q19" s="18">
        <f t="shared" si="8"/>
        <v>-16137</v>
      </c>
      <c r="S19" s="18">
        <f t="shared" si="15"/>
        <v>43338</v>
      </c>
      <c r="U19" s="13">
        <f>RESIDENTIAL!$F20+COMMERCIAL!F20</f>
        <v>-6050</v>
      </c>
      <c r="V19" s="11">
        <f t="shared" si="9"/>
        <v>-10087</v>
      </c>
      <c r="X19" s="14">
        <f t="shared" si="10"/>
        <v>6.9614095537098297E-3</v>
      </c>
      <c r="Y19" s="14">
        <f t="shared" si="11"/>
        <v>1.6282139135090273E-2</v>
      </c>
      <c r="Z19" s="15">
        <f t="shared" si="12"/>
        <v>9.3207295813804436E-3</v>
      </c>
      <c r="AC19" s="14">
        <f t="shared" si="13"/>
        <v>5.3405390758680796E-2</v>
      </c>
      <c r="AD19" s="14">
        <f t="shared" si="14"/>
        <v>5.3405390758680796E-2</v>
      </c>
      <c r="AE19" s="15">
        <f t="shared" si="16"/>
        <v>0</v>
      </c>
    </row>
    <row r="20" spans="1:31" x14ac:dyDescent="0.3">
      <c r="A20" s="12">
        <v>41365</v>
      </c>
      <c r="B20" s="18">
        <f>RESIDENTIAL!B21+COMMERCIAL!B21</f>
        <v>250639</v>
      </c>
      <c r="C20" s="13">
        <f>RESIDENTIAL!Q21+COMMERCIAL!Q21</f>
        <v>250639</v>
      </c>
      <c r="D20" s="18">
        <f t="shared" si="1"/>
        <v>0</v>
      </c>
      <c r="E20" s="18"/>
      <c r="F20" s="18">
        <v>4609509</v>
      </c>
      <c r="G20" s="18">
        <f>F20+'Summary Inact &amp; Cust (2)'!$I$38+'Summary Inact &amp; Cust (2)'!H20</f>
        <v>4652847</v>
      </c>
      <c r="H20" s="18">
        <f t="shared" si="2"/>
        <v>43338</v>
      </c>
      <c r="I20" s="18">
        <f t="shared" si="3"/>
        <v>0</v>
      </c>
      <c r="J20" s="18">
        <f t="shared" si="4"/>
        <v>32471</v>
      </c>
      <c r="K20" s="18"/>
      <c r="L20" s="18"/>
      <c r="M20" s="18">
        <f t="shared" si="5"/>
        <v>32471</v>
      </c>
      <c r="N20" s="18">
        <f t="shared" si="6"/>
        <v>75809</v>
      </c>
      <c r="O20" s="18"/>
      <c r="P20" s="18">
        <f t="shared" si="7"/>
        <v>-13079</v>
      </c>
      <c r="Q20" s="18">
        <f t="shared" si="8"/>
        <v>-13079</v>
      </c>
      <c r="S20" s="18">
        <f t="shared" si="15"/>
        <v>43338</v>
      </c>
      <c r="U20" s="13">
        <f>RESIDENTIAL!$F21+COMMERCIAL!F21</f>
        <v>-5646</v>
      </c>
      <c r="V20" s="11">
        <f t="shared" si="9"/>
        <v>-7433</v>
      </c>
      <c r="X20" s="14">
        <f t="shared" si="10"/>
        <v>7.0943260685185482E-3</v>
      </c>
      <c r="Y20" s="14">
        <f t="shared" si="11"/>
        <v>1.6407539126685793E-2</v>
      </c>
      <c r="Z20" s="15">
        <f t="shared" si="12"/>
        <v>9.3132130581672443E-3</v>
      </c>
      <c r="AC20" s="14">
        <f t="shared" si="13"/>
        <v>5.4374337917552605E-2</v>
      </c>
      <c r="AD20" s="14">
        <f t="shared" si="14"/>
        <v>5.4374337917552605E-2</v>
      </c>
      <c r="AE20" s="15">
        <f t="shared" si="16"/>
        <v>0</v>
      </c>
    </row>
    <row r="21" spans="1:31" x14ac:dyDescent="0.3">
      <c r="A21" s="12">
        <v>41395</v>
      </c>
      <c r="B21" s="18">
        <f>RESIDENTIAL!B22+COMMERCIAL!B22</f>
        <v>251497</v>
      </c>
      <c r="C21" s="13">
        <f>RESIDENTIAL!Q22+COMMERCIAL!Q22</f>
        <v>251497</v>
      </c>
      <c r="D21" s="18">
        <f t="shared" si="1"/>
        <v>0</v>
      </c>
      <c r="E21" s="18"/>
      <c r="F21" s="18">
        <v>4611553</v>
      </c>
      <c r="G21" s="18">
        <f>F21+'Summary Inact &amp; Cust (2)'!$I$38+'Summary Inact &amp; Cust (2)'!H21</f>
        <v>4654891</v>
      </c>
      <c r="H21" s="18">
        <f t="shared" si="2"/>
        <v>43338</v>
      </c>
      <c r="I21" s="18">
        <f t="shared" si="3"/>
        <v>0</v>
      </c>
      <c r="J21" s="18">
        <f t="shared" si="4"/>
        <v>34802</v>
      </c>
      <c r="K21" s="18"/>
      <c r="L21" s="18"/>
      <c r="M21" s="18">
        <f t="shared" si="5"/>
        <v>34802</v>
      </c>
      <c r="N21" s="18">
        <f t="shared" si="6"/>
        <v>78140</v>
      </c>
      <c r="O21" s="18"/>
      <c r="P21" s="18">
        <f t="shared" si="7"/>
        <v>-14904</v>
      </c>
      <c r="Q21" s="18">
        <f t="shared" si="8"/>
        <v>-14904</v>
      </c>
      <c r="S21" s="18">
        <f t="shared" si="15"/>
        <v>43338</v>
      </c>
      <c r="U21" s="13">
        <f>RESIDENTIAL!$F22+COMMERCIAL!F22</f>
        <v>-5739</v>
      </c>
      <c r="V21" s="11">
        <f t="shared" si="9"/>
        <v>-9165</v>
      </c>
      <c r="X21" s="14">
        <f t="shared" si="10"/>
        <v>7.6040842073339795E-3</v>
      </c>
      <c r="Y21" s="14">
        <f t="shared" si="11"/>
        <v>1.6913094098403733E-2</v>
      </c>
      <c r="Z21" s="15">
        <f t="shared" si="12"/>
        <v>9.3090098910697527E-3</v>
      </c>
      <c r="AC21" s="14">
        <f t="shared" si="13"/>
        <v>5.4536291787170177E-2</v>
      </c>
      <c r="AD21" s="14">
        <f t="shared" si="14"/>
        <v>5.4536291787170177E-2</v>
      </c>
      <c r="AE21" s="15">
        <f t="shared" si="16"/>
        <v>0</v>
      </c>
    </row>
    <row r="22" spans="1:31" x14ac:dyDescent="0.3">
      <c r="A22" s="12">
        <v>41426</v>
      </c>
      <c r="B22" s="18">
        <f>RESIDENTIAL!B23+COMMERCIAL!B23</f>
        <v>244375</v>
      </c>
      <c r="C22" s="13">
        <f>RESIDENTIAL!Q23+COMMERCIAL!Q23</f>
        <v>244375</v>
      </c>
      <c r="D22" s="18">
        <f t="shared" si="1"/>
        <v>0</v>
      </c>
      <c r="E22" s="18"/>
      <c r="F22" s="18">
        <v>4613739</v>
      </c>
      <c r="G22" s="18">
        <f>F22+'Summary Inact &amp; Cust (2)'!$I$38+'Summary Inact &amp; Cust (2)'!H22</f>
        <v>4657077</v>
      </c>
      <c r="H22" s="18">
        <f t="shared" si="2"/>
        <v>43338</v>
      </c>
      <c r="I22" s="18">
        <f t="shared" si="3"/>
        <v>0</v>
      </c>
      <c r="J22" s="18">
        <f t="shared" si="4"/>
        <v>38392</v>
      </c>
      <c r="K22" s="18"/>
      <c r="L22" s="18"/>
      <c r="M22" s="18">
        <f t="shared" si="5"/>
        <v>38392</v>
      </c>
      <c r="N22" s="18">
        <f t="shared" si="6"/>
        <v>81730</v>
      </c>
      <c r="O22" s="18"/>
      <c r="P22" s="18">
        <f t="shared" si="7"/>
        <v>-22835</v>
      </c>
      <c r="Q22" s="18">
        <f t="shared" si="8"/>
        <v>-22835</v>
      </c>
      <c r="S22" s="18">
        <f t="shared" si="15"/>
        <v>43338</v>
      </c>
      <c r="U22" s="13">
        <f>RESIDENTIAL!$F23+COMMERCIAL!F23</f>
        <v>-6778</v>
      </c>
      <c r="V22" s="11">
        <f t="shared" si="9"/>
        <v>-16057</v>
      </c>
      <c r="X22" s="14">
        <f t="shared" si="10"/>
        <v>8.3910575525747017E-3</v>
      </c>
      <c r="Y22" s="14">
        <f t="shared" si="11"/>
        <v>1.7695512900316866E-2</v>
      </c>
      <c r="Z22" s="15">
        <f t="shared" si="12"/>
        <v>9.3044553477421646E-3</v>
      </c>
      <c r="AC22" s="14">
        <f t="shared" si="13"/>
        <v>5.2966801979912603E-2</v>
      </c>
      <c r="AD22" s="14">
        <f t="shared" si="14"/>
        <v>5.2966801979912603E-2</v>
      </c>
      <c r="AE22" s="15">
        <f t="shared" si="16"/>
        <v>0</v>
      </c>
    </row>
    <row r="23" spans="1:31" x14ac:dyDescent="0.3">
      <c r="A23" s="12">
        <v>41456</v>
      </c>
      <c r="B23" s="18">
        <f>RESIDENTIAL!B24+COMMERCIAL!B24</f>
        <v>245100</v>
      </c>
      <c r="C23" s="13">
        <f>RESIDENTIAL!Q24+COMMERCIAL!Q24</f>
        <v>250053</v>
      </c>
      <c r="D23" s="18">
        <f t="shared" si="1"/>
        <v>4953</v>
      </c>
      <c r="E23" s="18"/>
      <c r="F23" s="18">
        <v>4620943</v>
      </c>
      <c r="G23" s="18">
        <f>F23+'Summary Inact &amp; Cust (2)'!$I$38+'Summary Inact &amp; Cust (2)'!H23</f>
        <v>4659328</v>
      </c>
      <c r="H23" s="18">
        <f>+G23-F23</f>
        <v>38385</v>
      </c>
      <c r="I23" s="18">
        <f t="shared" si="3"/>
        <v>-4953</v>
      </c>
      <c r="J23" s="18">
        <f t="shared" si="4"/>
        <v>38867</v>
      </c>
      <c r="K23" s="18"/>
      <c r="L23" s="18"/>
      <c r="M23" s="18">
        <f t="shared" si="5"/>
        <v>43820</v>
      </c>
      <c r="N23" s="18">
        <f t="shared" si="6"/>
        <v>82205</v>
      </c>
      <c r="O23" s="18"/>
      <c r="P23" s="18">
        <f t="shared" si="7"/>
        <v>-22354</v>
      </c>
      <c r="Q23" s="18">
        <f t="shared" si="8"/>
        <v>-17401</v>
      </c>
      <c r="S23" s="18">
        <f t="shared" si="15"/>
        <v>38385</v>
      </c>
      <c r="U23" s="13">
        <f>RESIDENTIAL!$F24+COMMERCIAL!F24</f>
        <v>-11882</v>
      </c>
      <c r="V23" s="11">
        <f t="shared" si="9"/>
        <v>-10472</v>
      </c>
      <c r="X23" s="14">
        <f t="shared" si="10"/>
        <v>9.5736994614302479E-3</v>
      </c>
      <c r="Y23" s="14">
        <f t="shared" si="11"/>
        <v>1.7791514742792981E-2</v>
      </c>
      <c r="Z23" s="15">
        <f t="shared" si="12"/>
        <v>8.2178152813627333E-3</v>
      </c>
      <c r="AC23" s="14">
        <f t="shared" si="13"/>
        <v>5.3041121693126275E-2</v>
      </c>
      <c r="AD23" s="14">
        <f t="shared" si="14"/>
        <v>5.4112980835297038E-2</v>
      </c>
      <c r="AE23" s="15">
        <f t="shared" si="16"/>
        <v>-1.0718591421707627E-3</v>
      </c>
    </row>
    <row r="24" spans="1:31" x14ac:dyDescent="0.3">
      <c r="A24" s="12">
        <v>41487</v>
      </c>
      <c r="B24" s="18">
        <f>RESIDENTIAL!B25+COMMERCIAL!B25</f>
        <v>227888</v>
      </c>
      <c r="C24" s="13">
        <f>RESIDENTIAL!Q25+COMMERCIAL!Q25</f>
        <v>240653</v>
      </c>
      <c r="D24" s="18">
        <f t="shared" si="1"/>
        <v>12765</v>
      </c>
      <c r="E24" s="18"/>
      <c r="F24" s="18">
        <v>4630751</v>
      </c>
      <c r="G24" s="18">
        <f>F24+'Summary Inact &amp; Cust (2)'!$I$38+'Summary Inact &amp; Cust (2)'!H24</f>
        <v>4661324</v>
      </c>
      <c r="H24" s="18">
        <f t="shared" si="2"/>
        <v>30573</v>
      </c>
      <c r="I24" s="18">
        <f t="shared" si="3"/>
        <v>-12765</v>
      </c>
      <c r="J24" s="18">
        <f t="shared" si="4"/>
        <v>38401</v>
      </c>
      <c r="K24" s="18"/>
      <c r="L24" s="18"/>
      <c r="M24" s="18">
        <f t="shared" si="5"/>
        <v>51166</v>
      </c>
      <c r="N24" s="18">
        <f t="shared" si="6"/>
        <v>81739</v>
      </c>
      <c r="O24" s="18"/>
      <c r="P24" s="18">
        <f t="shared" si="7"/>
        <v>-37123</v>
      </c>
      <c r="Q24" s="18">
        <f t="shared" si="8"/>
        <v>-24358</v>
      </c>
      <c r="S24" s="18">
        <f t="shared" si="15"/>
        <v>30573</v>
      </c>
      <c r="U24" s="13">
        <f>RESIDENTIAL!$F25+COMMERCIAL!F25</f>
        <v>-18942</v>
      </c>
      <c r="V24" s="11">
        <f t="shared" si="9"/>
        <v>-18181</v>
      </c>
      <c r="X24" s="14">
        <f t="shared" si="10"/>
        <v>1.1172628087479543E-2</v>
      </c>
      <c r="Y24" s="14">
        <f t="shared" si="11"/>
        <v>1.7681237606596518E-2</v>
      </c>
      <c r="Z24" s="15">
        <f t="shared" si="12"/>
        <v>6.5086095191169754E-3</v>
      </c>
      <c r="AC24" s="14">
        <f t="shared" si="13"/>
        <v>4.9211888093313588E-2</v>
      </c>
      <c r="AD24" s="14">
        <f t="shared" si="14"/>
        <v>5.196846040739396E-2</v>
      </c>
      <c r="AE24" s="15">
        <f t="shared" si="16"/>
        <v>-2.7565723140803716E-3</v>
      </c>
    </row>
    <row r="25" spans="1:31" x14ac:dyDescent="0.3">
      <c r="A25" s="12">
        <v>41518</v>
      </c>
      <c r="B25" s="18">
        <f>RESIDENTIAL!B26+COMMERCIAL!B26</f>
        <v>218412</v>
      </c>
      <c r="C25" s="13">
        <f>RESIDENTIAL!Q26+COMMERCIAL!Q26</f>
        <v>246723</v>
      </c>
      <c r="D25" s="18">
        <f t="shared" si="1"/>
        <v>28311</v>
      </c>
      <c r="E25" s="18"/>
      <c r="F25" s="18">
        <v>4644296</v>
      </c>
      <c r="G25" s="18">
        <f>F25+'Summary Inact &amp; Cust (2)'!$I$38+'Summary Inact &amp; Cust (2)'!H25</f>
        <v>4659323</v>
      </c>
      <c r="H25" s="18">
        <f t="shared" si="2"/>
        <v>15027</v>
      </c>
      <c r="I25" s="18">
        <f t="shared" si="3"/>
        <v>-28311</v>
      </c>
      <c r="J25" s="18">
        <f t="shared" si="4"/>
        <v>37009</v>
      </c>
      <c r="K25" s="18"/>
      <c r="L25" s="18"/>
      <c r="M25" s="18">
        <f t="shared" si="5"/>
        <v>65320</v>
      </c>
      <c r="N25" s="18">
        <f t="shared" si="6"/>
        <v>80347</v>
      </c>
      <c r="O25" s="18"/>
      <c r="P25" s="18">
        <f t="shared" si="7"/>
        <v>-48996</v>
      </c>
      <c r="Q25" s="18">
        <f t="shared" si="8"/>
        <v>-20685</v>
      </c>
      <c r="S25" s="18">
        <f t="shared" si="15"/>
        <v>15027</v>
      </c>
      <c r="U25" s="13">
        <f>RESIDENTIAL!$F26+COMMERCIAL!F26</f>
        <v>-35486</v>
      </c>
      <c r="V25" s="11">
        <f t="shared" si="9"/>
        <v>-13510</v>
      </c>
      <c r="X25" s="14">
        <f t="shared" si="10"/>
        <v>1.4265198157841405E-2</v>
      </c>
      <c r="Y25" s="14">
        <f t="shared" si="11"/>
        <v>1.7382419281770992E-2</v>
      </c>
      <c r="Z25" s="15">
        <f t="shared" si="12"/>
        <v>3.117221123929587E-3</v>
      </c>
      <c r="AC25" s="14">
        <f t="shared" si="13"/>
        <v>4.702801027324701E-2</v>
      </c>
      <c r="AD25" s="14">
        <f t="shared" si="14"/>
        <v>5.312387496404191E-2</v>
      </c>
      <c r="AE25" s="15">
        <f t="shared" si="16"/>
        <v>-6.0958646907948999E-3</v>
      </c>
    </row>
    <row r="26" spans="1:31" x14ac:dyDescent="0.3">
      <c r="A26" s="12">
        <v>41548</v>
      </c>
      <c r="B26" s="18">
        <f>RESIDENTIAL!B27+COMMERCIAL!B27</f>
        <v>204723</v>
      </c>
      <c r="C26" s="13">
        <f>RESIDENTIAL!Q27+COMMERCIAL!Q27</f>
        <v>248061</v>
      </c>
      <c r="D26" s="18">
        <f t="shared" si="1"/>
        <v>43338</v>
      </c>
      <c r="E26" s="18"/>
      <c r="F26" s="18">
        <v>4655414</v>
      </c>
      <c r="G26" s="18">
        <f>F26+'Summary Inact &amp; Cust (2)'!$I$38+'Summary Inact &amp; Cust (2)'!H26</f>
        <v>4655414</v>
      </c>
      <c r="H26" s="18">
        <f t="shared" si="2"/>
        <v>0</v>
      </c>
      <c r="I26" s="18">
        <f t="shared" si="3"/>
        <v>-43338</v>
      </c>
      <c r="J26" s="18">
        <f t="shared" si="4"/>
        <v>31324</v>
      </c>
      <c r="K26" s="18"/>
      <c r="L26" s="18"/>
      <c r="M26" s="18">
        <f t="shared" si="5"/>
        <v>74662</v>
      </c>
      <c r="N26" s="18">
        <f t="shared" si="6"/>
        <v>74662</v>
      </c>
      <c r="O26" s="18"/>
      <c r="P26" s="18">
        <f t="shared" si="7"/>
        <v>-62296</v>
      </c>
      <c r="Q26" s="18">
        <f t="shared" si="8"/>
        <v>-18958</v>
      </c>
      <c r="R26" s="11"/>
      <c r="S26" s="18">
        <f t="shared" si="15"/>
        <v>0</v>
      </c>
      <c r="T26" s="11"/>
      <c r="U26" s="13">
        <f>RESIDENTIAL!$F27+COMMERCIAL!F27</f>
        <v>-54780</v>
      </c>
      <c r="V26" s="11">
        <f t="shared" si="9"/>
        <v>-7516</v>
      </c>
      <c r="X26" s="14">
        <f t="shared" si="10"/>
        <v>1.6299070545622203E-2</v>
      </c>
      <c r="Y26" s="14">
        <f t="shared" si="11"/>
        <v>1.6146312031123961E-2</v>
      </c>
      <c r="Z26" s="15">
        <f t="shared" si="12"/>
        <v>-1.5275851449824199E-4</v>
      </c>
      <c r="AC26" s="14">
        <f t="shared" si="13"/>
        <v>4.3975251180668355E-2</v>
      </c>
      <c r="AD26" s="14">
        <f t="shared" si="14"/>
        <v>5.3284412514117974E-2</v>
      </c>
      <c r="AE26" s="15">
        <f t="shared" si="16"/>
        <v>-9.3091613334496184E-3</v>
      </c>
    </row>
    <row r="27" spans="1:31" x14ac:dyDescent="0.3">
      <c r="A27" s="12">
        <v>41579</v>
      </c>
      <c r="B27" s="18">
        <f>RESIDENTIAL!B28+COMMERCIAL!B28</f>
        <v>200455</v>
      </c>
      <c r="C27" s="13">
        <f>RESIDENTIAL!Q28+COMMERCIAL!Q28</f>
        <v>244350</v>
      </c>
      <c r="D27" s="18">
        <f t="shared" si="1"/>
        <v>43895</v>
      </c>
      <c r="E27" s="18"/>
      <c r="F27" s="18">
        <v>4665143</v>
      </c>
      <c r="G27" s="18">
        <f t="shared" ref="G27:G63" si="17">F27</f>
        <v>4665143</v>
      </c>
      <c r="H27" s="18">
        <f t="shared" si="2"/>
        <v>0</v>
      </c>
      <c r="I27" s="18">
        <f t="shared" si="3"/>
        <v>-43338</v>
      </c>
      <c r="J27" s="18">
        <f t="shared" si="4"/>
        <v>37764</v>
      </c>
      <c r="K27" s="18"/>
      <c r="L27" s="18"/>
      <c r="M27" s="18">
        <f t="shared" si="5"/>
        <v>81102</v>
      </c>
      <c r="N27" s="18">
        <f t="shared" si="6"/>
        <v>81102</v>
      </c>
      <c r="O27" s="18"/>
      <c r="P27" s="18">
        <f t="shared" si="7"/>
        <v>-63179</v>
      </c>
      <c r="Q27" s="18">
        <f t="shared" si="8"/>
        <v>-19284</v>
      </c>
      <c r="S27" s="18">
        <f t="shared" si="15"/>
        <v>0</v>
      </c>
      <c r="U27" s="13">
        <f>RESIDENTIAL!$F28+COMMERCIAL!F28</f>
        <v>-64080</v>
      </c>
      <c r="V27" s="11">
        <f t="shared" si="9"/>
        <v>901</v>
      </c>
      <c r="X27" s="14">
        <f t="shared" si="10"/>
        <v>1.7692250134761011E-2</v>
      </c>
      <c r="Y27" s="14">
        <f t="shared" si="11"/>
        <v>1.7526552288023089E-2</v>
      </c>
      <c r="Z27" s="15">
        <f t="shared" si="12"/>
        <v>-1.6569784673792221E-4</v>
      </c>
      <c r="AC27" s="14">
        <f t="shared" si="13"/>
        <v>4.2968672128592844E-2</v>
      </c>
      <c r="AD27" s="14">
        <f t="shared" si="14"/>
        <v>5.2377815642521572E-2</v>
      </c>
      <c r="AE27" s="15">
        <f t="shared" si="16"/>
        <v>-9.4091435139287277E-3</v>
      </c>
    </row>
    <row r="28" spans="1:31" x14ac:dyDescent="0.3">
      <c r="A28" s="12">
        <v>41609</v>
      </c>
      <c r="B28" s="18">
        <f>RESIDENTIAL!B29+COMMERCIAL!B29</f>
        <v>200528</v>
      </c>
      <c r="C28" s="13">
        <f>RESIDENTIAL!Q29+COMMERCIAL!Q29</f>
        <v>242961.66666666666</v>
      </c>
      <c r="D28" s="18">
        <f t="shared" si="1"/>
        <v>42433.666666666657</v>
      </c>
      <c r="F28" s="18">
        <v>4671859</v>
      </c>
      <c r="G28" s="18">
        <f t="shared" si="17"/>
        <v>4671859</v>
      </c>
      <c r="H28" s="18">
        <f t="shared" si="2"/>
        <v>0</v>
      </c>
      <c r="I28" s="18">
        <f t="shared" si="3"/>
        <v>-43338</v>
      </c>
      <c r="J28" s="18">
        <f t="shared" si="4"/>
        <v>40402</v>
      </c>
      <c r="K28" s="18"/>
      <c r="L28" s="18"/>
      <c r="M28" s="18">
        <f t="shared" si="5"/>
        <v>83740</v>
      </c>
      <c r="N28" s="18">
        <f t="shared" si="6"/>
        <v>83740</v>
      </c>
      <c r="O28" s="18"/>
      <c r="P28" s="18">
        <f t="shared" si="7"/>
        <v>-60149</v>
      </c>
      <c r="Q28" s="18">
        <f t="shared" si="8"/>
        <v>-17715.333333333343</v>
      </c>
      <c r="S28" s="18">
        <f t="shared" si="15"/>
        <v>0</v>
      </c>
      <c r="U28" s="13">
        <f>RESIDENTIAL!$F29+COMMERCIAL!F29</f>
        <v>-64597</v>
      </c>
      <c r="V28" s="11">
        <f t="shared" si="9"/>
        <v>4448</v>
      </c>
      <c r="X28" s="14">
        <f t="shared" si="10"/>
        <v>1.8251488246054645E-2</v>
      </c>
      <c r="Y28" s="14">
        <f t="shared" si="11"/>
        <v>1.8080703329427437E-2</v>
      </c>
      <c r="Z28" s="15">
        <f t="shared" si="12"/>
        <v>-1.7078491662720838E-4</v>
      </c>
      <c r="AC28" s="14">
        <f t="shared" si="13"/>
        <v>4.2922528269795812E-2</v>
      </c>
      <c r="AD28" s="14">
        <f t="shared" si="14"/>
        <v>5.2005350903498296E-2</v>
      </c>
      <c r="AE28" s="15">
        <f t="shared" si="16"/>
        <v>-9.0828226337024837E-3</v>
      </c>
    </row>
    <row r="29" spans="1:31" x14ac:dyDescent="0.3">
      <c r="A29" s="12">
        <v>41640</v>
      </c>
      <c r="B29" s="18">
        <f>RESIDENTIAL!B30+COMMERCIAL!B30</f>
        <v>195046</v>
      </c>
      <c r="C29" s="13">
        <f>RESIDENTIAL!Q30+COMMERCIAL!Q30</f>
        <v>237764.66666666666</v>
      </c>
      <c r="D29" s="18">
        <f t="shared" si="1"/>
        <v>42718.666666666657</v>
      </c>
      <c r="F29" s="18">
        <v>4679556</v>
      </c>
      <c r="G29" s="18">
        <f t="shared" si="17"/>
        <v>4679556</v>
      </c>
      <c r="H29" s="18">
        <f t="shared" si="2"/>
        <v>0</v>
      </c>
      <c r="I29" s="18">
        <f>H29-H17</f>
        <v>-43338</v>
      </c>
      <c r="J29" s="18">
        <f t="shared" si="4"/>
        <v>41249</v>
      </c>
      <c r="K29" s="18"/>
      <c r="L29" s="18"/>
      <c r="M29" s="18">
        <f t="shared" si="5"/>
        <v>84587</v>
      </c>
      <c r="N29" s="18">
        <f t="shared" si="6"/>
        <v>84587</v>
      </c>
      <c r="O29" s="18"/>
      <c r="P29" s="18">
        <f t="shared" si="7"/>
        <v>-62572</v>
      </c>
      <c r="Q29" s="18">
        <f t="shared" si="8"/>
        <v>-19853.333333333343</v>
      </c>
      <c r="S29" s="18">
        <f t="shared" si="15"/>
        <v>0</v>
      </c>
      <c r="U29" s="13">
        <f>RESIDENTIAL!$F30+COMMERCIAL!F30</f>
        <v>-62813</v>
      </c>
      <c r="V29" s="11">
        <f t="shared" si="9"/>
        <v>241</v>
      </c>
      <c r="X29" s="14">
        <f t="shared" si="10"/>
        <v>1.840861167942591E-2</v>
      </c>
      <c r="Y29" s="14">
        <f t="shared" si="11"/>
        <v>1.8236610901348271E-2</v>
      </c>
      <c r="Z29" s="15">
        <f t="shared" si="12"/>
        <v>-1.7200077807763905E-4</v>
      </c>
      <c r="AC29" s="14">
        <f t="shared" si="13"/>
        <v>4.1680450025600717E-2</v>
      </c>
      <c r="AD29" s="14">
        <f t="shared" si="14"/>
        <v>5.0809236317861495E-2</v>
      </c>
      <c r="AE29" s="15">
        <f t="shared" si="16"/>
        <v>-9.1287862922607779E-3</v>
      </c>
    </row>
    <row r="30" spans="1:31" x14ac:dyDescent="0.3">
      <c r="A30" s="12">
        <v>41671</v>
      </c>
      <c r="B30" s="18">
        <f>RESIDENTIAL!B31+COMMERCIAL!B31</f>
        <v>189264</v>
      </c>
      <c r="C30" s="13">
        <f>RESIDENTIAL!Q31+COMMERCIAL!Q31</f>
        <v>232106.66666666666</v>
      </c>
      <c r="D30" s="18">
        <f t="shared" si="1"/>
        <v>42842.666666666657</v>
      </c>
      <c r="F30" s="18">
        <v>4687089</v>
      </c>
      <c r="G30" s="18">
        <f t="shared" si="17"/>
        <v>4687089</v>
      </c>
      <c r="H30" s="18">
        <f t="shared" si="2"/>
        <v>0</v>
      </c>
      <c r="I30" s="18">
        <f t="shared" ref="I30:I64" si="18">H30-H18</f>
        <v>-43338</v>
      </c>
      <c r="J30" s="18">
        <f t="shared" si="4"/>
        <v>44486</v>
      </c>
      <c r="K30" s="18"/>
      <c r="L30" s="18"/>
      <c r="M30" s="18">
        <f t="shared" si="5"/>
        <v>87824</v>
      </c>
      <c r="N30" s="18">
        <f t="shared" si="6"/>
        <v>87824</v>
      </c>
      <c r="O30" s="18"/>
      <c r="P30" s="18">
        <f t="shared" si="7"/>
        <v>-63224</v>
      </c>
      <c r="Q30" s="18">
        <f t="shared" si="8"/>
        <v>-20381.333333333343</v>
      </c>
      <c r="S30" s="18">
        <f t="shared" si="15"/>
        <v>0</v>
      </c>
      <c r="U30" s="13">
        <f>RESIDENTIAL!$F31+COMMERCIAL!F31</f>
        <v>-64761</v>
      </c>
      <c r="V30" s="11">
        <f t="shared" si="9"/>
        <v>1537</v>
      </c>
      <c r="X30" s="14">
        <f t="shared" si="10"/>
        <v>1.9095224997907275E-2</v>
      </c>
      <c r="Y30" s="14">
        <f t="shared" si="11"/>
        <v>1.8916973947589316E-2</v>
      </c>
      <c r="Z30" s="15">
        <f t="shared" si="12"/>
        <v>-1.7825105031795893E-4</v>
      </c>
      <c r="AC30" s="14">
        <f t="shared" si="13"/>
        <v>4.037986050616918E-2</v>
      </c>
      <c r="AD30" s="14">
        <f t="shared" si="14"/>
        <v>4.9520430840264959E-2</v>
      </c>
      <c r="AE30" s="15">
        <f t="shared" si="16"/>
        <v>-9.1405703340957795E-3</v>
      </c>
    </row>
    <row r="31" spans="1:31" x14ac:dyDescent="0.3">
      <c r="A31" s="12">
        <v>41699</v>
      </c>
      <c r="B31" s="18">
        <f>RESIDENTIAL!B32+COMMERCIAL!B32</f>
        <v>187229</v>
      </c>
      <c r="C31" s="13">
        <f>RESIDENTIAL!Q32+COMMERCIAL!Q32</f>
        <v>230136.66666666666</v>
      </c>
      <c r="D31" s="18">
        <f t="shared" si="1"/>
        <v>42907.666666666657</v>
      </c>
      <c r="F31" s="18">
        <v>4694845</v>
      </c>
      <c r="G31" s="18">
        <f t="shared" si="17"/>
        <v>4694845</v>
      </c>
      <c r="H31" s="18">
        <f t="shared" si="2"/>
        <v>0</v>
      </c>
      <c r="I31" s="18">
        <f t="shared" si="18"/>
        <v>-43338</v>
      </c>
      <c r="J31" s="18">
        <f t="shared" si="4"/>
        <v>45736</v>
      </c>
      <c r="K31" s="18"/>
      <c r="L31" s="18"/>
      <c r="M31" s="18">
        <f t="shared" si="5"/>
        <v>89074</v>
      </c>
      <c r="N31" s="18">
        <f t="shared" si="6"/>
        <v>89074</v>
      </c>
      <c r="O31" s="18"/>
      <c r="P31" s="18">
        <f t="shared" si="7"/>
        <v>-58744</v>
      </c>
      <c r="Q31" s="18">
        <f t="shared" si="8"/>
        <v>-15836.333333333343</v>
      </c>
      <c r="S31" s="18">
        <f t="shared" si="15"/>
        <v>0</v>
      </c>
      <c r="U31" s="13">
        <f>RESIDENTIAL!$F32+COMMERCIAL!F32</f>
        <v>-61484</v>
      </c>
      <c r="V31" s="11">
        <f t="shared" si="9"/>
        <v>2740</v>
      </c>
      <c r="X31" s="14">
        <f t="shared" si="10"/>
        <v>1.9339650191032075E-2</v>
      </c>
      <c r="Y31" s="14">
        <f t="shared" si="11"/>
        <v>1.9159370107261414E-2</v>
      </c>
      <c r="Z31" s="15">
        <f t="shared" si="12"/>
        <v>-1.8028008377066196E-4</v>
      </c>
      <c r="AC31" s="14">
        <f t="shared" si="13"/>
        <v>3.9879697838799792E-2</v>
      </c>
      <c r="AD31" s="14">
        <f t="shared" si="14"/>
        <v>4.9019012697259792E-2</v>
      </c>
      <c r="AE31" s="15">
        <f t="shared" si="16"/>
        <v>-9.1393148584600001E-3</v>
      </c>
    </row>
    <row r="32" spans="1:31" x14ac:dyDescent="0.3">
      <c r="A32" s="12">
        <v>41730</v>
      </c>
      <c r="B32" s="18">
        <f>RESIDENTIAL!B33+COMMERCIAL!B33</f>
        <v>187405</v>
      </c>
      <c r="C32" s="13">
        <f>RESIDENTIAL!Q33+COMMERCIAL!Q33</f>
        <v>230596.66666666666</v>
      </c>
      <c r="D32" s="18">
        <f t="shared" si="1"/>
        <v>43191.666666666657</v>
      </c>
      <c r="F32" s="18">
        <v>4699582</v>
      </c>
      <c r="G32" s="18">
        <f t="shared" si="17"/>
        <v>4699582</v>
      </c>
      <c r="H32" s="18">
        <f t="shared" si="2"/>
        <v>0</v>
      </c>
      <c r="I32" s="18">
        <f t="shared" si="18"/>
        <v>-43338</v>
      </c>
      <c r="J32" s="18">
        <f t="shared" si="4"/>
        <v>46735</v>
      </c>
      <c r="K32" s="18"/>
      <c r="L32" s="18"/>
      <c r="M32" s="18">
        <f t="shared" si="5"/>
        <v>90073</v>
      </c>
      <c r="N32" s="18">
        <f t="shared" si="6"/>
        <v>90073</v>
      </c>
      <c r="O32" s="18"/>
      <c r="P32" s="18">
        <f t="shared" si="7"/>
        <v>-63234</v>
      </c>
      <c r="Q32" s="18">
        <f t="shared" si="8"/>
        <v>-20042.333333333343</v>
      </c>
      <c r="S32" s="18">
        <f t="shared" si="15"/>
        <v>0</v>
      </c>
      <c r="U32" s="13">
        <f>RESIDENTIAL!$F33+COMMERCIAL!F33</f>
        <v>-61477</v>
      </c>
      <c r="V32" s="11">
        <f>P32-U32</f>
        <v>-1757</v>
      </c>
      <c r="X32" s="14">
        <f t="shared" si="10"/>
        <v>1.9540692945821343E-2</v>
      </c>
      <c r="Y32" s="14">
        <f t="shared" si="11"/>
        <v>1.9358685123323418E-2</v>
      </c>
      <c r="Z32" s="15">
        <f t="shared" si="12"/>
        <v>-1.8200782249792533E-4</v>
      </c>
      <c r="AC32" s="14">
        <f t="shared" si="13"/>
        <v>3.9876950758599379E-2</v>
      </c>
      <c r="AD32" s="14">
        <f t="shared" si="14"/>
        <v>4.906748444152409E-2</v>
      </c>
      <c r="AE32" s="15">
        <f t="shared" si="16"/>
        <v>-9.1905336829247106E-3</v>
      </c>
    </row>
    <row r="33" spans="1:31" x14ac:dyDescent="0.3">
      <c r="A33" s="12">
        <v>41760</v>
      </c>
      <c r="B33" s="18">
        <f>RESIDENTIAL!B34+COMMERCIAL!B34</f>
        <v>183306</v>
      </c>
      <c r="C33" s="13">
        <f>RESIDENTIAL!Q34+COMMERCIAL!Q34</f>
        <v>226737.66666666666</v>
      </c>
      <c r="D33" s="18">
        <f t="shared" si="1"/>
        <v>43431.666666666657</v>
      </c>
      <c r="F33" s="18">
        <v>4702414</v>
      </c>
      <c r="G33" s="18">
        <f t="shared" si="17"/>
        <v>4702414</v>
      </c>
      <c r="H33" s="18">
        <f t="shared" si="2"/>
        <v>0</v>
      </c>
      <c r="I33" s="18">
        <f t="shared" si="18"/>
        <v>-43338</v>
      </c>
      <c r="J33" s="18">
        <f t="shared" si="4"/>
        <v>47523</v>
      </c>
      <c r="K33" s="18"/>
      <c r="L33" s="18"/>
      <c r="M33" s="18">
        <f t="shared" si="5"/>
        <v>90861</v>
      </c>
      <c r="N33" s="18">
        <f t="shared" si="6"/>
        <v>90861</v>
      </c>
      <c r="O33" s="18"/>
      <c r="P33" s="18">
        <f t="shared" si="7"/>
        <v>-68191</v>
      </c>
      <c r="Q33" s="18">
        <f t="shared" si="8"/>
        <v>-24759.333333333343</v>
      </c>
      <c r="S33" s="18">
        <f t="shared" si="15"/>
        <v>0</v>
      </c>
      <c r="U33" s="13">
        <f>RESIDENTIAL!$F34+COMMERCIAL!F34</f>
        <v>-61129</v>
      </c>
      <c r="V33" s="11">
        <f t="shared" ref="V33:V37" si="19">P33-U33</f>
        <v>-7062</v>
      </c>
      <c r="X33" s="14">
        <f t="shared" si="10"/>
        <v>1.9702907025030397E-2</v>
      </c>
      <c r="Y33" s="14">
        <f t="shared" si="11"/>
        <v>1.9519468876929662E-2</v>
      </c>
      <c r="Z33" s="15">
        <f t="shared" si="12"/>
        <v>-1.8343814810073411E-4</v>
      </c>
      <c r="AC33" s="14">
        <f t="shared" si="13"/>
        <v>3.8981255159583991E-2</v>
      </c>
      <c r="AD33" s="14">
        <f t="shared" si="14"/>
        <v>4.8217291515946205E-2</v>
      </c>
      <c r="AE33" s="15">
        <f t="shared" si="16"/>
        <v>-9.2360363563622136E-3</v>
      </c>
    </row>
    <row r="34" spans="1:31" x14ac:dyDescent="0.3">
      <c r="A34" s="12">
        <v>41791</v>
      </c>
      <c r="B34" s="18">
        <f>RESIDENTIAL!B35+COMMERCIAL!B35</f>
        <v>187337</v>
      </c>
      <c r="C34" s="13">
        <f>RESIDENTIAL!Q35+COMMERCIAL!Q35</f>
        <v>230643.16666666666</v>
      </c>
      <c r="D34" s="18">
        <f t="shared" si="1"/>
        <v>43306.166666666657</v>
      </c>
      <c r="F34" s="18">
        <v>4705494</v>
      </c>
      <c r="G34" s="18">
        <f t="shared" si="17"/>
        <v>4705494</v>
      </c>
      <c r="H34" s="18">
        <f t="shared" ref="H34:H39" si="20">+G34-F34</f>
        <v>0</v>
      </c>
      <c r="I34" s="18">
        <f t="shared" si="18"/>
        <v>-43338</v>
      </c>
      <c r="J34" s="18">
        <f t="shared" si="4"/>
        <v>48417</v>
      </c>
      <c r="K34" s="18"/>
      <c r="L34" s="18"/>
      <c r="M34" s="18">
        <f t="shared" si="5"/>
        <v>91755</v>
      </c>
      <c r="N34" s="18">
        <f t="shared" si="6"/>
        <v>91755</v>
      </c>
      <c r="O34" s="18"/>
      <c r="P34" s="18">
        <f t="shared" si="7"/>
        <v>-57038</v>
      </c>
      <c r="Q34" s="18">
        <f t="shared" si="8"/>
        <v>-13731.833333333343</v>
      </c>
      <c r="S34" s="18">
        <f t="shared" si="15"/>
        <v>0</v>
      </c>
      <c r="U34" s="13">
        <f>RESIDENTIAL!$F35+COMMERCIAL!F35</f>
        <v>-61438</v>
      </c>
      <c r="V34" s="11">
        <f t="shared" si="19"/>
        <v>4400</v>
      </c>
      <c r="X34" s="14">
        <f t="shared" si="10"/>
        <v>1.9887340831373425E-2</v>
      </c>
      <c r="Y34" s="14">
        <f t="shared" si="11"/>
        <v>1.970227247692061E-2</v>
      </c>
      <c r="Z34" s="15">
        <f t="shared" si="12"/>
        <v>-1.8506835445281436E-4</v>
      </c>
      <c r="AC34" s="14">
        <f t="shared" si="13"/>
        <v>3.9812398018146448E-2</v>
      </c>
      <c r="AD34" s="14">
        <f t="shared" si="14"/>
        <v>4.901571793878956E-2</v>
      </c>
      <c r="AE34" s="15">
        <f t="shared" si="16"/>
        <v>-9.2033199206431118E-3</v>
      </c>
    </row>
    <row r="35" spans="1:31" x14ac:dyDescent="0.3">
      <c r="A35" s="12">
        <v>41821</v>
      </c>
      <c r="B35" s="18">
        <f>RESIDENTIAL!B36+COMMERCIAL!B36</f>
        <v>185661</v>
      </c>
      <c r="C35" s="13">
        <f>RESIDENTIAL!Q36+COMMERCIAL!Q36</f>
        <v>223816.66666666666</v>
      </c>
      <c r="D35" s="18">
        <f>C35-B35</f>
        <v>38155.666666666657</v>
      </c>
      <c r="F35" s="18">
        <v>4709239</v>
      </c>
      <c r="G35" s="18">
        <f t="shared" si="17"/>
        <v>4709239</v>
      </c>
      <c r="H35" s="18">
        <f t="shared" si="20"/>
        <v>0</v>
      </c>
      <c r="I35" s="18">
        <f t="shared" si="18"/>
        <v>-38385</v>
      </c>
      <c r="J35" s="18">
        <f t="shared" si="4"/>
        <v>49911</v>
      </c>
      <c r="K35" s="18"/>
      <c r="L35" s="18"/>
      <c r="M35" s="18">
        <f t="shared" si="5"/>
        <v>88296</v>
      </c>
      <c r="N35" s="18">
        <f t="shared" si="6"/>
        <v>88296</v>
      </c>
      <c r="O35" s="18"/>
      <c r="P35" s="18">
        <f t="shared" si="7"/>
        <v>-59439</v>
      </c>
      <c r="Q35" s="18">
        <f t="shared" si="8"/>
        <v>-26236.333333333343</v>
      </c>
      <c r="S35" s="18">
        <f t="shared" si="15"/>
        <v>0</v>
      </c>
      <c r="U35" s="13">
        <f>RESIDENTIAL!$F36+COMMERCIAL!F36</f>
        <v>-57884</v>
      </c>
      <c r="V35" s="11">
        <f t="shared" si="19"/>
        <v>-1555</v>
      </c>
      <c r="X35" s="14">
        <f t="shared" si="10"/>
        <v>1.9107788172241034E-2</v>
      </c>
      <c r="Y35" s="14">
        <f t="shared" si="11"/>
        <v>1.8950372242520809E-2</v>
      </c>
      <c r="Z35" s="15">
        <f t="shared" si="12"/>
        <v>-1.5741592972022544E-4</v>
      </c>
      <c r="AC35" s="14">
        <f t="shared" si="13"/>
        <v>3.9424841253544361E-2</v>
      </c>
      <c r="AD35" s="14">
        <f t="shared" si="14"/>
        <v>4.7527141150972937E-2</v>
      </c>
      <c r="AE35" s="15">
        <f t="shared" si="16"/>
        <v>-8.1022998974285762E-3</v>
      </c>
    </row>
    <row r="36" spans="1:31" x14ac:dyDescent="0.3">
      <c r="A36" s="12">
        <v>41852</v>
      </c>
      <c r="B36" s="18">
        <f>RESIDENTIAL!B37+COMMERCIAL!B37</f>
        <v>179945</v>
      </c>
      <c r="C36" s="13">
        <f>RESIDENTIAL!Q37+COMMERCIAL!Q37</f>
        <v>210227.66666666666</v>
      </c>
      <c r="D36" s="18">
        <f>C36-B36</f>
        <v>30282.666666666657</v>
      </c>
      <c r="F36" s="18">
        <v>4712926</v>
      </c>
      <c r="G36" s="18">
        <f t="shared" si="17"/>
        <v>4712926</v>
      </c>
      <c r="H36" s="18">
        <f t="shared" si="20"/>
        <v>0</v>
      </c>
      <c r="I36" s="18">
        <f t="shared" si="18"/>
        <v>-30573</v>
      </c>
      <c r="J36" s="18">
        <f t="shared" si="4"/>
        <v>51602</v>
      </c>
      <c r="K36" s="18"/>
      <c r="L36" s="18"/>
      <c r="M36" s="18">
        <f t="shared" si="5"/>
        <v>82175</v>
      </c>
      <c r="N36" s="18">
        <f t="shared" si="6"/>
        <v>82175</v>
      </c>
      <c r="O36" s="18"/>
      <c r="P36" s="18">
        <f t="shared" si="7"/>
        <v>-47943</v>
      </c>
      <c r="Q36" s="18">
        <f t="shared" si="8"/>
        <v>-30425.333333333343</v>
      </c>
      <c r="S36" s="18">
        <f t="shared" ref="S36:S41" si="21">N36-M36</f>
        <v>0</v>
      </c>
      <c r="U36" s="13">
        <f>RESIDENTIAL!$F37+COMMERCIAL!F37</f>
        <v>-49519</v>
      </c>
      <c r="V36" s="11">
        <f t="shared" si="19"/>
        <v>1576</v>
      </c>
      <c r="X36" s="14">
        <f t="shared" si="10"/>
        <v>1.7745501755546778E-2</v>
      </c>
      <c r="Y36" s="14">
        <f t="shared" si="11"/>
        <v>1.7629111385520507E-2</v>
      </c>
      <c r="Z36" s="15">
        <f t="shared" ref="Z36:Z41" si="22">Y36-X36</f>
        <v>-1.1639037002627098E-4</v>
      </c>
      <c r="AC36" s="14">
        <f t="shared" si="13"/>
        <v>3.818116388842091E-2</v>
      </c>
      <c r="AD36" s="14">
        <f t="shared" si="14"/>
        <v>4.4606613103338917E-2</v>
      </c>
      <c r="AE36" s="15">
        <f t="shared" si="16"/>
        <v>-6.4254492149180067E-3</v>
      </c>
    </row>
    <row r="37" spans="1:31" x14ac:dyDescent="0.3">
      <c r="A37" s="12">
        <v>41883</v>
      </c>
      <c r="B37" s="18">
        <f>RESIDENTIAL!B38+COMMERCIAL!B38</f>
        <v>182110</v>
      </c>
      <c r="C37" s="13">
        <f>RESIDENTIAL!Q38+COMMERCIAL!Q38</f>
        <v>196846.66666666666</v>
      </c>
      <c r="D37" s="18">
        <f>-'Res Adjustment'!L37-'Com Adjustment'!L37</f>
        <v>14736.666666666664</v>
      </c>
      <c r="F37" s="18">
        <v>4718734</v>
      </c>
      <c r="G37" s="18">
        <f t="shared" si="17"/>
        <v>4718734</v>
      </c>
      <c r="H37" s="18">
        <f t="shared" si="20"/>
        <v>0</v>
      </c>
      <c r="I37" s="18">
        <f t="shared" si="18"/>
        <v>-15027</v>
      </c>
      <c r="J37" s="18">
        <f t="shared" si="4"/>
        <v>59411</v>
      </c>
      <c r="K37" s="18"/>
      <c r="L37" s="18"/>
      <c r="M37" s="18">
        <f t="shared" si="5"/>
        <v>74438</v>
      </c>
      <c r="N37" s="18">
        <f t="shared" si="6"/>
        <v>74438</v>
      </c>
      <c r="O37" s="18"/>
      <c r="P37" s="18">
        <f t="shared" si="7"/>
        <v>-36302</v>
      </c>
      <c r="Q37" s="18">
        <f t="shared" si="8"/>
        <v>-49876.333333333343</v>
      </c>
      <c r="S37" s="18">
        <f t="shared" si="21"/>
        <v>0</v>
      </c>
      <c r="U37" s="13">
        <f>RESIDENTIAL!$F38+COMMERCIAL!F38</f>
        <v>-33028</v>
      </c>
      <c r="V37" s="11">
        <f t="shared" si="19"/>
        <v>-3274</v>
      </c>
      <c r="X37" s="14">
        <f t="shared" si="10"/>
        <v>1.6027832851308356E-2</v>
      </c>
      <c r="Y37" s="14">
        <f t="shared" si="11"/>
        <v>1.5976140739759833E-2</v>
      </c>
      <c r="Z37" s="15">
        <f t="shared" si="22"/>
        <v>-5.1692111548522907E-5</v>
      </c>
      <c r="AC37" s="14">
        <f t="shared" si="13"/>
        <v>3.8592978540430548E-2</v>
      </c>
      <c r="AD37" s="14">
        <f t="shared" si="14"/>
        <v>4.1715991337224485E-2</v>
      </c>
      <c r="AE37" s="15">
        <f t="shared" si="16"/>
        <v>-3.1230127967939378E-3</v>
      </c>
    </row>
    <row r="38" spans="1:31" x14ac:dyDescent="0.3">
      <c r="A38" s="12">
        <v>41913</v>
      </c>
      <c r="B38" s="18">
        <f>RESIDENTIAL!B39+COMMERCIAL!B39</f>
        <v>173843</v>
      </c>
      <c r="C38" s="13">
        <f>RESIDENTIAL!Q39+COMMERCIAL!Q39</f>
        <v>173552.66666666666</v>
      </c>
      <c r="D38" s="18">
        <f>-'Res Adjustment'!L38-'Com Adjustment'!L38</f>
        <v>-290.33333333333576</v>
      </c>
      <c r="F38" s="18">
        <v>4724910</v>
      </c>
      <c r="G38" s="18">
        <f t="shared" si="17"/>
        <v>4724910</v>
      </c>
      <c r="H38" s="18">
        <f t="shared" si="20"/>
        <v>0</v>
      </c>
      <c r="I38" s="18">
        <f>H38-H26</f>
        <v>0</v>
      </c>
      <c r="J38" s="18">
        <f t="shared" si="4"/>
        <v>69496</v>
      </c>
      <c r="K38" s="18"/>
      <c r="L38" s="18"/>
      <c r="M38" s="18">
        <f t="shared" si="5"/>
        <v>69496</v>
      </c>
      <c r="N38" s="18">
        <f t="shared" si="6"/>
        <v>69496</v>
      </c>
      <c r="O38" s="18"/>
      <c r="P38" s="18">
        <f t="shared" si="7"/>
        <v>-30880</v>
      </c>
      <c r="Q38" s="18">
        <f t="shared" si="8"/>
        <v>-74508.333333333343</v>
      </c>
      <c r="S38" s="18">
        <f t="shared" si="21"/>
        <v>0</v>
      </c>
      <c r="U38" s="13">
        <f>RESIDENTIAL!$F39+COMMERCIAL!F39</f>
        <v>-14430</v>
      </c>
      <c r="V38" s="11">
        <f>P38-U38</f>
        <v>-16450</v>
      </c>
      <c r="X38" s="14">
        <f t="shared" si="10"/>
        <v>1.492799566268435E-2</v>
      </c>
      <c r="Y38" s="14">
        <f t="shared" si="11"/>
        <v>1.492799566268435E-2</v>
      </c>
      <c r="Z38" s="15">
        <f t="shared" si="22"/>
        <v>0</v>
      </c>
      <c r="AC38" s="14">
        <f t="shared" si="13"/>
        <v>3.6792870128743195E-2</v>
      </c>
      <c r="AD38" s="14">
        <f t="shared" si="14"/>
        <v>3.6731422750204058E-2</v>
      </c>
      <c r="AE38" s="15">
        <f t="shared" si="16"/>
        <v>6.1447378539136732E-5</v>
      </c>
    </row>
    <row r="39" spans="1:31" x14ac:dyDescent="0.3">
      <c r="A39" s="12">
        <v>41944</v>
      </c>
      <c r="B39" s="18">
        <f>RESIDENTIAL!B40+COMMERCIAL!B40</f>
        <v>170252</v>
      </c>
      <c r="C39" s="13">
        <f>RESIDENTIAL!Q40+COMMERCIAL!Q40</f>
        <v>169404.66666666666</v>
      </c>
      <c r="D39" s="18">
        <f>-'Res Adjustment'!L39-'Com Adjustment'!L39</f>
        <v>-847.33333333333576</v>
      </c>
      <c r="F39" s="18">
        <v>4731661.583975411</v>
      </c>
      <c r="G39" s="18">
        <f t="shared" si="17"/>
        <v>4731661.583975411</v>
      </c>
      <c r="H39" s="18">
        <f t="shared" si="20"/>
        <v>0</v>
      </c>
      <c r="I39" s="18">
        <f t="shared" si="18"/>
        <v>0</v>
      </c>
      <c r="J39" s="18">
        <f t="shared" si="4"/>
        <v>66518.58397541102</v>
      </c>
      <c r="K39" s="18"/>
      <c r="L39" s="18"/>
      <c r="M39" s="18">
        <f t="shared" ref="M39:M52" si="23">F39-F27</f>
        <v>66518.58397541102</v>
      </c>
      <c r="N39" s="18">
        <f t="shared" ref="N39:N52" si="24">M39+H39</f>
        <v>66518.58397541102</v>
      </c>
      <c r="P39" s="18">
        <f t="shared" ref="P39" si="25">B39-B27</f>
        <v>-30203</v>
      </c>
      <c r="Q39" s="18">
        <f t="shared" ref="Q39" si="26">+C39-C27</f>
        <v>-74945.333333333343</v>
      </c>
      <c r="S39" s="18">
        <f t="shared" si="21"/>
        <v>0</v>
      </c>
      <c r="U39" s="13">
        <f>RESIDENTIAL!$F40+COMMERCIAL!F40</f>
        <v>-3820</v>
      </c>
      <c r="V39" s="11">
        <f>P39-U39</f>
        <v>-26383</v>
      </c>
      <c r="X39" s="14">
        <f t="shared" ref="X39" si="27">M39/F27</f>
        <v>1.4258637725662647E-2</v>
      </c>
      <c r="Y39" s="14">
        <f t="shared" ref="Y39" si="28">N39/G27</f>
        <v>1.4258637725662647E-2</v>
      </c>
      <c r="Z39" s="15">
        <f t="shared" si="22"/>
        <v>0</v>
      </c>
      <c r="AC39" s="14"/>
      <c r="AD39" s="14"/>
      <c r="AE39" s="15"/>
    </row>
    <row r="40" spans="1:31" x14ac:dyDescent="0.3">
      <c r="A40" s="12">
        <v>41974</v>
      </c>
      <c r="B40" s="18">
        <f>RESIDENTIAL!B41+COMMERCIAL!B41</f>
        <v>168993</v>
      </c>
      <c r="C40" s="13">
        <f>RESIDENTIAL!Q41+COMMERCIAL!Q41</f>
        <v>169607</v>
      </c>
      <c r="D40" s="18">
        <f>-'Res Adjustment'!L40-'Com Adjustment'!L40</f>
        <v>614</v>
      </c>
      <c r="F40" s="18">
        <v>4738364.4552991949</v>
      </c>
      <c r="G40" s="18">
        <f t="shared" si="17"/>
        <v>4738364.4552991949</v>
      </c>
      <c r="H40" s="18">
        <f t="shared" ref="H40:H64" si="29">+G40-F40</f>
        <v>0</v>
      </c>
      <c r="I40" s="18">
        <f t="shared" si="18"/>
        <v>0</v>
      </c>
      <c r="J40" s="18">
        <f t="shared" si="4"/>
        <v>66505.455299194902</v>
      </c>
      <c r="K40" s="18"/>
      <c r="L40" s="18"/>
      <c r="M40" s="18">
        <f t="shared" si="23"/>
        <v>66505.455299194902</v>
      </c>
      <c r="N40" s="18">
        <f t="shared" si="24"/>
        <v>66505.455299194902</v>
      </c>
      <c r="P40" s="18">
        <f t="shared" ref="P40" si="30">B40-B28</f>
        <v>-31535</v>
      </c>
      <c r="Q40" s="18">
        <f t="shared" ref="Q40" si="31">+C40-C28</f>
        <v>-73354.666666666657</v>
      </c>
      <c r="S40" s="18">
        <f t="shared" si="21"/>
        <v>0</v>
      </c>
      <c r="U40" s="13">
        <f>RESIDENTIAL!$F41+COMMERCIAL!F41</f>
        <v>-3369</v>
      </c>
      <c r="V40" s="11">
        <f>P40-U40</f>
        <v>-28166</v>
      </c>
      <c r="X40" s="14">
        <f t="shared" ref="X40" si="32">M40/F28</f>
        <v>1.4235330154269404E-2</v>
      </c>
      <c r="Y40" s="14">
        <f t="shared" ref="Y40" si="33">N40/G28</f>
        <v>1.4235330154269404E-2</v>
      </c>
      <c r="Z40" s="15">
        <f t="shared" si="22"/>
        <v>0</v>
      </c>
      <c r="AC40" s="14"/>
      <c r="AD40" s="14"/>
      <c r="AE40" s="15"/>
    </row>
    <row r="41" spans="1:31" x14ac:dyDescent="0.3">
      <c r="A41" s="12">
        <v>42005</v>
      </c>
      <c r="B41" s="18">
        <f>RESIDENTIAL!B42+COMMERCIAL!B42</f>
        <v>162472</v>
      </c>
      <c r="C41" s="13">
        <f>RESIDENTIAL!Q42+COMMERCIAL!Q42</f>
        <v>162801</v>
      </c>
      <c r="D41" s="18">
        <f>-'Res Adjustment'!L41-'Com Adjustment'!L41</f>
        <v>329</v>
      </c>
      <c r="F41" s="18">
        <v>4745723.547288171</v>
      </c>
      <c r="G41" s="18">
        <f t="shared" si="17"/>
        <v>4745723.547288171</v>
      </c>
      <c r="H41" s="18">
        <f t="shared" si="29"/>
        <v>0</v>
      </c>
      <c r="I41" s="18">
        <f t="shared" si="18"/>
        <v>0</v>
      </c>
      <c r="J41" s="18">
        <f t="shared" si="4"/>
        <v>66167.547288171016</v>
      </c>
      <c r="K41" s="18"/>
      <c r="L41" s="18"/>
      <c r="M41" s="18">
        <f t="shared" si="23"/>
        <v>66167.547288171016</v>
      </c>
      <c r="N41" s="18">
        <f t="shared" si="24"/>
        <v>66167.547288171016</v>
      </c>
      <c r="P41" s="18">
        <f t="shared" ref="P41" si="34">B41-B29</f>
        <v>-32574</v>
      </c>
      <c r="Q41" s="18">
        <f t="shared" ref="Q41" si="35">+C41-C29</f>
        <v>-74963.666666666657</v>
      </c>
      <c r="S41" s="18">
        <f t="shared" si="21"/>
        <v>0</v>
      </c>
      <c r="U41" s="13">
        <f>RESIDENTIAL!$F42+COMMERCIAL!F42</f>
        <v>-4737</v>
      </c>
      <c r="V41" s="11">
        <f>P41-U41</f>
        <v>-27837</v>
      </c>
      <c r="X41" s="14">
        <f t="shared" ref="X41" si="36">M41/F29</f>
        <v>1.4139706264477019E-2</v>
      </c>
      <c r="Y41" s="14">
        <f t="shared" ref="Y41" si="37">N41/G29</f>
        <v>1.4139706264477019E-2</v>
      </c>
      <c r="Z41" s="15">
        <f t="shared" si="22"/>
        <v>0</v>
      </c>
      <c r="AC41" s="14"/>
      <c r="AD41" s="14"/>
      <c r="AE41" s="15"/>
    </row>
    <row r="42" spans="1:31" x14ac:dyDescent="0.3">
      <c r="A42" s="12">
        <v>42036</v>
      </c>
      <c r="B42" s="18"/>
      <c r="C42" s="13"/>
      <c r="D42" s="18"/>
      <c r="F42" s="18">
        <v>4752958.4919853183</v>
      </c>
      <c r="G42" s="18">
        <f t="shared" si="17"/>
        <v>4752958.4919853183</v>
      </c>
      <c r="H42" s="18">
        <f t="shared" si="29"/>
        <v>0</v>
      </c>
      <c r="I42" s="18">
        <f t="shared" si="18"/>
        <v>0</v>
      </c>
      <c r="J42" s="18">
        <f t="shared" si="4"/>
        <v>65869.491985318251</v>
      </c>
      <c r="K42" s="18"/>
      <c r="L42" s="18"/>
      <c r="M42" s="18">
        <f t="shared" si="23"/>
        <v>65869.491985318251</v>
      </c>
      <c r="N42" s="18">
        <f t="shared" si="24"/>
        <v>65869.491985318251</v>
      </c>
      <c r="P42" s="18"/>
      <c r="Q42" s="18"/>
      <c r="S42" s="18"/>
      <c r="U42" s="13"/>
      <c r="V42" s="11"/>
      <c r="X42" s="14"/>
      <c r="Y42" s="14"/>
      <c r="Z42" s="15"/>
      <c r="AC42" s="14"/>
      <c r="AD42" s="14"/>
      <c r="AE42" s="15"/>
    </row>
    <row r="43" spans="1:31" x14ac:dyDescent="0.3">
      <c r="A43" s="12">
        <v>42064</v>
      </c>
      <c r="B43" s="18"/>
      <c r="C43" s="13"/>
      <c r="D43" s="18"/>
      <c r="F43" s="18">
        <v>4760334.4458785886</v>
      </c>
      <c r="G43" s="18">
        <f t="shared" si="17"/>
        <v>4760334.4458785886</v>
      </c>
      <c r="H43" s="18">
        <f t="shared" si="29"/>
        <v>0</v>
      </c>
      <c r="I43" s="18">
        <f t="shared" si="18"/>
        <v>0</v>
      </c>
      <c r="J43" s="18">
        <f t="shared" si="4"/>
        <v>65489.445878588594</v>
      </c>
      <c r="K43" s="18"/>
      <c r="L43" s="18"/>
      <c r="M43" s="18">
        <f t="shared" si="23"/>
        <v>65489.445878588594</v>
      </c>
      <c r="N43" s="18">
        <f t="shared" si="24"/>
        <v>65489.445878588594</v>
      </c>
      <c r="P43" s="18"/>
      <c r="Q43" s="18"/>
      <c r="S43" s="18"/>
      <c r="U43" s="13"/>
      <c r="V43" s="11"/>
      <c r="X43" s="14"/>
      <c r="Y43" s="14"/>
      <c r="Z43" s="15"/>
      <c r="AC43" s="14"/>
      <c r="AD43" s="14"/>
      <c r="AE43" s="15"/>
    </row>
    <row r="44" spans="1:31" x14ac:dyDescent="0.3">
      <c r="A44" s="12">
        <v>42095</v>
      </c>
      <c r="B44" s="18"/>
      <c r="C44" s="13"/>
      <c r="D44" s="18"/>
      <c r="F44" s="18">
        <v>4765637.7220974937</v>
      </c>
      <c r="G44" s="18">
        <f t="shared" si="17"/>
        <v>4765637.7220974937</v>
      </c>
      <c r="H44" s="18">
        <f t="shared" si="29"/>
        <v>0</v>
      </c>
      <c r="I44" s="18">
        <f t="shared" si="18"/>
        <v>0</v>
      </c>
      <c r="J44" s="18">
        <f t="shared" si="4"/>
        <v>66055.722097493708</v>
      </c>
      <c r="K44" s="18"/>
      <c r="L44" s="18"/>
      <c r="M44" s="18">
        <f t="shared" si="23"/>
        <v>66055.722097493708</v>
      </c>
      <c r="N44" s="18">
        <f t="shared" si="24"/>
        <v>66055.722097493708</v>
      </c>
      <c r="P44" s="18"/>
      <c r="Q44" s="18"/>
      <c r="S44" s="18"/>
      <c r="U44" s="13"/>
      <c r="V44" s="11"/>
      <c r="X44" s="14"/>
      <c r="Y44" s="14"/>
      <c r="Z44" s="15"/>
      <c r="AC44" s="14"/>
      <c r="AD44" s="14"/>
      <c r="AE44" s="15"/>
    </row>
    <row r="45" spans="1:31" x14ac:dyDescent="0.3">
      <c r="A45" s="12">
        <v>42125</v>
      </c>
      <c r="B45" s="18"/>
      <c r="C45" s="13"/>
      <c r="D45" s="18"/>
      <c r="F45" s="18">
        <v>4769691.6326157171</v>
      </c>
      <c r="G45" s="18">
        <f t="shared" si="17"/>
        <v>4769691.6326157171</v>
      </c>
      <c r="H45" s="18">
        <f t="shared" si="29"/>
        <v>0</v>
      </c>
      <c r="I45" s="18">
        <f t="shared" si="18"/>
        <v>0</v>
      </c>
      <c r="J45" s="18">
        <f t="shared" si="4"/>
        <v>67277.632615717128</v>
      </c>
      <c r="K45" s="18"/>
      <c r="L45" s="18"/>
      <c r="M45" s="18">
        <f t="shared" si="23"/>
        <v>67277.632615717128</v>
      </c>
      <c r="N45" s="18">
        <f t="shared" si="24"/>
        <v>67277.632615717128</v>
      </c>
      <c r="P45" s="18"/>
      <c r="Q45" s="18"/>
      <c r="S45" s="18"/>
      <c r="U45" s="13"/>
      <c r="V45" s="11"/>
      <c r="X45" s="14"/>
      <c r="Y45" s="14"/>
      <c r="Z45" s="15"/>
      <c r="AC45" s="14"/>
      <c r="AD45" s="14"/>
      <c r="AE45" s="15"/>
    </row>
    <row r="46" spans="1:31" x14ac:dyDescent="0.3">
      <c r="A46" s="12">
        <v>42156</v>
      </c>
      <c r="B46" s="18"/>
      <c r="C46" s="13"/>
      <c r="D46" s="18"/>
      <c r="F46" s="18">
        <v>4773906.0965716047</v>
      </c>
      <c r="G46" s="18">
        <f t="shared" si="17"/>
        <v>4773906.0965716047</v>
      </c>
      <c r="H46" s="18">
        <f t="shared" si="29"/>
        <v>0</v>
      </c>
      <c r="I46" s="18">
        <f t="shared" si="18"/>
        <v>0</v>
      </c>
      <c r="J46" s="18">
        <f t="shared" si="4"/>
        <v>68412.096571604721</v>
      </c>
      <c r="K46" s="18"/>
      <c r="L46" s="18"/>
      <c r="M46" s="18">
        <f t="shared" si="23"/>
        <v>68412.096571604721</v>
      </c>
      <c r="N46" s="18">
        <f t="shared" si="24"/>
        <v>68412.096571604721</v>
      </c>
      <c r="P46" s="18"/>
      <c r="Q46" s="18"/>
      <c r="S46" s="18"/>
      <c r="U46" s="13"/>
      <c r="V46" s="11"/>
      <c r="X46" s="14"/>
      <c r="Y46" s="14"/>
      <c r="Z46" s="15"/>
      <c r="AC46" s="14"/>
      <c r="AD46" s="14"/>
      <c r="AE46" s="15"/>
    </row>
    <row r="47" spans="1:31" x14ac:dyDescent="0.3">
      <c r="A47" s="12">
        <v>42186</v>
      </c>
      <c r="B47" s="18"/>
      <c r="C47" s="13"/>
      <c r="D47" s="18"/>
      <c r="F47" s="18">
        <v>4778566.6548646996</v>
      </c>
      <c r="G47" s="18">
        <f t="shared" si="17"/>
        <v>4778566.6548646996</v>
      </c>
      <c r="H47" s="18">
        <f t="shared" si="29"/>
        <v>0</v>
      </c>
      <c r="I47" s="18">
        <f t="shared" si="18"/>
        <v>0</v>
      </c>
      <c r="J47" s="18">
        <f t="shared" si="4"/>
        <v>69327.65486469958</v>
      </c>
      <c r="K47" s="18"/>
      <c r="L47" s="18"/>
      <c r="M47" s="18">
        <f t="shared" si="23"/>
        <v>69327.65486469958</v>
      </c>
      <c r="N47" s="18">
        <f t="shared" si="24"/>
        <v>69327.65486469958</v>
      </c>
      <c r="P47" s="18"/>
      <c r="Q47" s="18"/>
      <c r="S47" s="18"/>
      <c r="U47" s="13"/>
      <c r="V47" s="11"/>
      <c r="X47" s="14"/>
      <c r="Y47" s="14"/>
      <c r="Z47" s="15"/>
      <c r="AC47" s="14"/>
      <c r="AD47" s="14"/>
      <c r="AE47" s="15"/>
    </row>
    <row r="48" spans="1:31" x14ac:dyDescent="0.3">
      <c r="A48" s="12">
        <v>42217</v>
      </c>
      <c r="B48" s="18"/>
      <c r="C48" s="13"/>
      <c r="D48" s="18"/>
      <c r="F48" s="18">
        <v>4784596.7991105337</v>
      </c>
      <c r="G48" s="18">
        <f t="shared" si="17"/>
        <v>4784596.7991105337</v>
      </c>
      <c r="H48" s="18">
        <f t="shared" si="29"/>
        <v>0</v>
      </c>
      <c r="I48" s="18">
        <f t="shared" si="18"/>
        <v>0</v>
      </c>
      <c r="J48" s="18">
        <f t="shared" si="4"/>
        <v>71670.79911053367</v>
      </c>
      <c r="K48" s="18"/>
      <c r="L48" s="18"/>
      <c r="M48" s="18">
        <f t="shared" si="23"/>
        <v>71670.79911053367</v>
      </c>
      <c r="N48" s="18">
        <f t="shared" si="24"/>
        <v>71670.79911053367</v>
      </c>
      <c r="P48" s="18"/>
      <c r="Q48" s="18"/>
      <c r="S48" s="18"/>
      <c r="U48" s="13"/>
      <c r="V48" s="11"/>
      <c r="X48" s="14"/>
      <c r="Y48" s="14"/>
      <c r="Z48" s="15"/>
      <c r="AC48" s="14"/>
      <c r="AD48" s="14"/>
      <c r="AE48" s="15"/>
    </row>
    <row r="49" spans="1:31" x14ac:dyDescent="0.3">
      <c r="A49" s="12">
        <v>42248</v>
      </c>
      <c r="B49" s="18"/>
      <c r="C49" s="13"/>
      <c r="D49" s="18"/>
      <c r="F49" s="18">
        <v>4789852.0074937055</v>
      </c>
      <c r="G49" s="18">
        <f t="shared" si="17"/>
        <v>4789852.0074937055</v>
      </c>
      <c r="H49" s="18">
        <f t="shared" si="29"/>
        <v>0</v>
      </c>
      <c r="I49" s="18">
        <f t="shared" si="18"/>
        <v>0</v>
      </c>
      <c r="J49" s="18">
        <f t="shared" si="4"/>
        <v>71118.007493705489</v>
      </c>
      <c r="K49" s="18"/>
      <c r="L49" s="18"/>
      <c r="M49" s="18">
        <f t="shared" si="23"/>
        <v>71118.007493705489</v>
      </c>
      <c r="N49" s="18">
        <f t="shared" si="24"/>
        <v>71118.007493705489</v>
      </c>
      <c r="P49" s="18"/>
      <c r="Q49" s="18"/>
      <c r="S49" s="18"/>
      <c r="U49" s="13"/>
      <c r="V49" s="11"/>
      <c r="X49" s="14"/>
      <c r="Y49" s="14"/>
      <c r="Z49" s="15"/>
      <c r="AC49" s="14"/>
      <c r="AD49" s="14"/>
      <c r="AE49" s="15"/>
    </row>
    <row r="50" spans="1:31" x14ac:dyDescent="0.3">
      <c r="A50" s="12">
        <v>42278</v>
      </c>
      <c r="B50" s="18"/>
      <c r="C50" s="13"/>
      <c r="D50" s="18"/>
      <c r="F50" s="18">
        <v>4794155.174144662</v>
      </c>
      <c r="G50" s="18">
        <f t="shared" si="17"/>
        <v>4794155.174144662</v>
      </c>
      <c r="H50" s="18">
        <f t="shared" si="29"/>
        <v>0</v>
      </c>
      <c r="I50" s="18">
        <f t="shared" si="18"/>
        <v>0</v>
      </c>
      <c r="J50" s="18">
        <f t="shared" si="4"/>
        <v>69245.174144661985</v>
      </c>
      <c r="K50" s="18"/>
      <c r="L50" s="18"/>
      <c r="M50" s="18">
        <f t="shared" si="23"/>
        <v>69245.174144661985</v>
      </c>
      <c r="N50" s="18">
        <f t="shared" si="24"/>
        <v>69245.174144661985</v>
      </c>
      <c r="P50" s="18"/>
      <c r="Q50" s="18"/>
      <c r="S50" s="18"/>
      <c r="U50" s="13"/>
      <c r="V50" s="11"/>
      <c r="X50" s="14"/>
      <c r="Y50" s="14"/>
      <c r="Z50" s="15"/>
      <c r="AC50" s="14"/>
      <c r="AD50" s="14"/>
      <c r="AE50" s="15"/>
    </row>
    <row r="51" spans="1:31" x14ac:dyDescent="0.3">
      <c r="A51" s="12">
        <v>42309</v>
      </c>
      <c r="B51" s="18"/>
      <c r="C51" s="13"/>
      <c r="D51" s="18"/>
      <c r="F51" s="18">
        <v>4802223.2453466132</v>
      </c>
      <c r="G51" s="18">
        <f t="shared" si="17"/>
        <v>4802223.2453466132</v>
      </c>
      <c r="H51" s="18">
        <f t="shared" si="29"/>
        <v>0</v>
      </c>
      <c r="I51" s="18">
        <f t="shared" si="18"/>
        <v>0</v>
      </c>
      <c r="J51" s="18">
        <f t="shared" si="4"/>
        <v>70561.661371202208</v>
      </c>
      <c r="K51" s="18"/>
      <c r="L51" s="18"/>
      <c r="M51" s="18">
        <f t="shared" si="23"/>
        <v>70561.661371202208</v>
      </c>
      <c r="N51" s="18">
        <f t="shared" si="24"/>
        <v>70561.661371202208</v>
      </c>
      <c r="P51" s="18"/>
      <c r="Q51" s="18"/>
      <c r="S51" s="18"/>
      <c r="U51" s="13"/>
      <c r="V51" s="11"/>
      <c r="X51" s="14"/>
      <c r="Y51" s="14"/>
      <c r="Z51" s="15"/>
      <c r="AC51" s="14"/>
      <c r="AD51" s="14"/>
      <c r="AE51" s="15"/>
    </row>
    <row r="52" spans="1:31" x14ac:dyDescent="0.3">
      <c r="A52" s="12">
        <v>42339</v>
      </c>
      <c r="B52" s="18"/>
      <c r="C52" s="13"/>
      <c r="D52" s="18"/>
      <c r="F52" s="18">
        <v>4808872.0979213594</v>
      </c>
      <c r="G52" s="18">
        <f t="shared" si="17"/>
        <v>4808872.0979213594</v>
      </c>
      <c r="H52" s="18">
        <f t="shared" si="29"/>
        <v>0</v>
      </c>
      <c r="I52" s="18">
        <f t="shared" si="18"/>
        <v>0</v>
      </c>
      <c r="J52" s="18">
        <f t="shared" si="4"/>
        <v>70507.642622164451</v>
      </c>
      <c r="K52" s="18"/>
      <c r="L52" s="18"/>
      <c r="M52" s="18">
        <f t="shared" si="23"/>
        <v>70507.642622164451</v>
      </c>
      <c r="N52" s="18">
        <f t="shared" si="24"/>
        <v>70507.642622164451</v>
      </c>
      <c r="P52" s="18"/>
      <c r="Q52" s="18"/>
      <c r="S52" s="18"/>
      <c r="U52" s="13"/>
      <c r="V52" s="11"/>
      <c r="X52" s="14"/>
      <c r="Y52" s="14"/>
      <c r="Z52" s="15"/>
      <c r="AC52" s="14"/>
      <c r="AD52" s="14"/>
      <c r="AE52" s="15"/>
    </row>
    <row r="53" spans="1:31" x14ac:dyDescent="0.3">
      <c r="A53" s="12">
        <v>42370</v>
      </c>
      <c r="B53" s="18"/>
      <c r="C53" s="13"/>
      <c r="D53" s="18"/>
      <c r="F53" s="18">
        <v>4815964.1939221127</v>
      </c>
      <c r="G53" s="18">
        <f t="shared" si="17"/>
        <v>4815964.1939221127</v>
      </c>
      <c r="H53" s="18">
        <f t="shared" si="29"/>
        <v>0</v>
      </c>
      <c r="I53" s="18">
        <f t="shared" si="18"/>
        <v>0</v>
      </c>
      <c r="J53" s="18">
        <f t="shared" si="4"/>
        <v>70240.64663394168</v>
      </c>
      <c r="K53" s="18"/>
      <c r="L53" s="18"/>
      <c r="M53" s="18">
        <f t="shared" ref="M53:M64" si="38">F53-F41</f>
        <v>70240.64663394168</v>
      </c>
      <c r="N53" s="18">
        <f t="shared" ref="N53:N64" si="39">M53+H53</f>
        <v>70240.64663394168</v>
      </c>
      <c r="P53" s="18"/>
      <c r="Q53" s="18"/>
      <c r="S53" s="18"/>
      <c r="U53" s="13"/>
      <c r="V53" s="11"/>
      <c r="X53" s="14"/>
      <c r="Y53" s="14"/>
      <c r="Z53" s="15"/>
      <c r="AC53" s="14"/>
      <c r="AD53" s="14"/>
      <c r="AE53" s="15"/>
    </row>
    <row r="54" spans="1:31" x14ac:dyDescent="0.3">
      <c r="A54" s="12">
        <v>42401</v>
      </c>
      <c r="B54" s="18"/>
      <c r="C54" s="13"/>
      <c r="D54" s="18"/>
      <c r="F54" s="18">
        <v>4822966.8575455928</v>
      </c>
      <c r="G54" s="18">
        <f t="shared" si="17"/>
        <v>4822966.8575455928</v>
      </c>
      <c r="H54" s="18">
        <f t="shared" si="29"/>
        <v>0</v>
      </c>
      <c r="I54" s="18">
        <f t="shared" si="18"/>
        <v>0</v>
      </c>
      <c r="J54" s="18">
        <f t="shared" si="4"/>
        <v>70008.365560274571</v>
      </c>
      <c r="K54" s="18"/>
      <c r="L54" s="18"/>
      <c r="M54" s="18">
        <f t="shared" si="38"/>
        <v>70008.365560274571</v>
      </c>
      <c r="N54" s="18">
        <f t="shared" si="39"/>
        <v>70008.365560274571</v>
      </c>
      <c r="P54" s="18"/>
      <c r="Q54" s="18"/>
      <c r="S54" s="18"/>
      <c r="U54" s="13"/>
      <c r="V54" s="11"/>
      <c r="X54" s="14"/>
      <c r="Y54" s="14"/>
      <c r="Z54" s="15"/>
      <c r="AC54" s="14"/>
      <c r="AD54" s="14"/>
      <c r="AE54" s="15"/>
    </row>
    <row r="55" spans="1:31" x14ac:dyDescent="0.3">
      <c r="A55" s="12">
        <v>42430</v>
      </c>
      <c r="B55" s="18"/>
      <c r="C55" s="13"/>
      <c r="D55" s="18"/>
      <c r="F55" s="18">
        <v>4830061.5768665215</v>
      </c>
      <c r="G55" s="18">
        <f t="shared" si="17"/>
        <v>4830061.5768665215</v>
      </c>
      <c r="H55" s="18">
        <f t="shared" si="29"/>
        <v>0</v>
      </c>
      <c r="I55" s="18">
        <f t="shared" si="18"/>
        <v>0</v>
      </c>
      <c r="J55" s="18">
        <f t="shared" si="4"/>
        <v>69727.130987932906</v>
      </c>
      <c r="K55" s="18"/>
      <c r="L55" s="18"/>
      <c r="M55" s="18">
        <f t="shared" si="38"/>
        <v>69727.130987932906</v>
      </c>
      <c r="N55" s="18">
        <f t="shared" si="39"/>
        <v>69727.130987932906</v>
      </c>
      <c r="P55" s="18"/>
      <c r="Q55" s="18"/>
      <c r="S55" s="18"/>
      <c r="U55" s="13"/>
      <c r="V55" s="11"/>
      <c r="X55" s="14"/>
      <c r="Y55" s="14"/>
      <c r="Z55" s="15"/>
      <c r="AC55" s="14"/>
      <c r="AD55" s="14"/>
      <c r="AE55" s="15"/>
    </row>
    <row r="56" spans="1:31" x14ac:dyDescent="0.3">
      <c r="A56" s="12">
        <v>42461</v>
      </c>
      <c r="B56" s="18"/>
      <c r="C56" s="13"/>
      <c r="D56" s="18"/>
      <c r="F56" s="18">
        <v>4835736.5220517861</v>
      </c>
      <c r="G56" s="18">
        <f t="shared" si="17"/>
        <v>4835736.5220517861</v>
      </c>
      <c r="H56" s="18">
        <f t="shared" si="29"/>
        <v>0</v>
      </c>
      <c r="I56" s="18">
        <f t="shared" si="18"/>
        <v>0</v>
      </c>
      <c r="J56" s="18">
        <f t="shared" si="4"/>
        <v>70098.799954292364</v>
      </c>
      <c r="K56" s="18"/>
      <c r="L56" s="18"/>
      <c r="M56" s="18">
        <f t="shared" si="38"/>
        <v>70098.799954292364</v>
      </c>
      <c r="N56" s="18">
        <f t="shared" si="39"/>
        <v>70098.799954292364</v>
      </c>
      <c r="P56" s="18"/>
      <c r="Q56" s="18"/>
      <c r="S56" s="18"/>
      <c r="U56" s="13"/>
      <c r="V56" s="11"/>
      <c r="X56" s="14"/>
      <c r="Y56" s="14"/>
      <c r="Z56" s="15"/>
      <c r="AC56" s="14"/>
      <c r="AD56" s="14"/>
      <c r="AE56" s="15"/>
    </row>
    <row r="57" spans="1:31" x14ac:dyDescent="0.3">
      <c r="A57" s="12">
        <v>42491</v>
      </c>
      <c r="B57" s="18"/>
      <c r="C57" s="13"/>
      <c r="D57" s="18"/>
      <c r="F57" s="18">
        <v>4840405.9707469577</v>
      </c>
      <c r="G57" s="18">
        <f t="shared" si="17"/>
        <v>4840405.9707469577</v>
      </c>
      <c r="H57" s="18">
        <f t="shared" si="29"/>
        <v>0</v>
      </c>
      <c r="I57" s="18">
        <f t="shared" si="18"/>
        <v>0</v>
      </c>
      <c r="J57" s="18">
        <f t="shared" si="4"/>
        <v>70714.338131240569</v>
      </c>
      <c r="K57" s="18"/>
      <c r="L57" s="18"/>
      <c r="M57" s="18">
        <f t="shared" si="38"/>
        <v>70714.338131240569</v>
      </c>
      <c r="N57" s="18">
        <f t="shared" si="39"/>
        <v>70714.338131240569</v>
      </c>
      <c r="P57" s="18"/>
      <c r="Q57" s="18"/>
      <c r="S57" s="18"/>
      <c r="U57" s="13"/>
      <c r="V57" s="11"/>
      <c r="X57" s="14"/>
      <c r="Y57" s="14"/>
      <c r="Z57" s="15"/>
      <c r="AC57" s="14"/>
      <c r="AD57" s="14"/>
      <c r="AE57" s="15"/>
    </row>
    <row r="58" spans="1:31" x14ac:dyDescent="0.3">
      <c r="A58" s="12">
        <v>42522</v>
      </c>
      <c r="B58" s="18"/>
      <c r="C58" s="13"/>
      <c r="D58" s="18"/>
      <c r="F58" s="18">
        <v>4845181.7474209173</v>
      </c>
      <c r="G58" s="18">
        <f t="shared" si="17"/>
        <v>4845181.7474209173</v>
      </c>
      <c r="H58" s="18">
        <f t="shared" si="29"/>
        <v>0</v>
      </c>
      <c r="I58" s="18">
        <f t="shared" si="18"/>
        <v>0</v>
      </c>
      <c r="J58" s="18">
        <f t="shared" si="4"/>
        <v>71275.650849312544</v>
      </c>
      <c r="K58" s="18"/>
      <c r="L58" s="18"/>
      <c r="M58" s="18">
        <f t="shared" si="38"/>
        <v>71275.650849312544</v>
      </c>
      <c r="N58" s="18">
        <f t="shared" si="39"/>
        <v>71275.650849312544</v>
      </c>
      <c r="P58" s="18"/>
      <c r="Q58" s="18"/>
      <c r="S58" s="18"/>
      <c r="U58" s="13"/>
      <c r="V58" s="11"/>
      <c r="X58" s="14"/>
      <c r="Y58" s="14"/>
      <c r="Z58" s="15"/>
      <c r="AC58" s="14"/>
      <c r="AD58" s="14"/>
      <c r="AE58" s="15"/>
    </row>
    <row r="59" spans="1:31" x14ac:dyDescent="0.3">
      <c r="A59" s="12">
        <v>42552</v>
      </c>
      <c r="B59" s="18"/>
      <c r="C59" s="13"/>
      <c r="D59" s="18"/>
      <c r="F59" s="18">
        <v>4850259.1647780929</v>
      </c>
      <c r="G59" s="18">
        <f t="shared" si="17"/>
        <v>4850259.1647780929</v>
      </c>
      <c r="H59" s="18">
        <f t="shared" si="29"/>
        <v>0</v>
      </c>
      <c r="I59" s="18">
        <f t="shared" si="18"/>
        <v>0</v>
      </c>
      <c r="J59" s="18">
        <f t="shared" si="4"/>
        <v>71692.509913393296</v>
      </c>
      <c r="K59" s="18"/>
      <c r="L59" s="18"/>
      <c r="M59" s="18">
        <f t="shared" si="38"/>
        <v>71692.509913393296</v>
      </c>
      <c r="N59" s="18">
        <f t="shared" si="39"/>
        <v>71692.509913393296</v>
      </c>
      <c r="P59" s="18"/>
      <c r="Q59" s="18"/>
      <c r="S59" s="18"/>
      <c r="U59" s="13"/>
      <c r="V59" s="11"/>
      <c r="X59" s="14"/>
      <c r="Y59" s="14"/>
      <c r="Z59" s="15"/>
      <c r="AC59" s="14"/>
      <c r="AD59" s="14"/>
      <c r="AE59" s="15"/>
    </row>
    <row r="60" spans="1:31" x14ac:dyDescent="0.3">
      <c r="A60" s="12">
        <v>42583</v>
      </c>
      <c r="B60" s="18"/>
      <c r="C60" s="13"/>
      <c r="D60" s="18"/>
      <c r="F60" s="18">
        <v>4856269.297271084</v>
      </c>
      <c r="G60" s="18">
        <f t="shared" si="17"/>
        <v>4856269.297271084</v>
      </c>
      <c r="H60" s="18">
        <f t="shared" si="29"/>
        <v>0</v>
      </c>
      <c r="I60" s="18">
        <f t="shared" si="18"/>
        <v>0</v>
      </c>
      <c r="J60" s="18">
        <f t="shared" si="4"/>
        <v>71672.498160550371</v>
      </c>
      <c r="K60" s="18"/>
      <c r="L60" s="18"/>
      <c r="M60" s="18">
        <f t="shared" si="38"/>
        <v>71672.498160550371</v>
      </c>
      <c r="N60" s="18">
        <f t="shared" si="39"/>
        <v>71672.498160550371</v>
      </c>
      <c r="P60" s="18"/>
      <c r="Q60" s="18"/>
      <c r="S60" s="18"/>
      <c r="U60" s="13"/>
      <c r="V60" s="11"/>
      <c r="X60" s="14"/>
      <c r="Y60" s="14"/>
      <c r="Z60" s="15"/>
      <c r="AC60" s="14"/>
      <c r="AD60" s="14"/>
      <c r="AE60" s="15"/>
    </row>
    <row r="61" spans="1:31" x14ac:dyDescent="0.3">
      <c r="A61" s="12">
        <v>42614</v>
      </c>
      <c r="B61" s="18"/>
      <c r="C61" s="13"/>
      <c r="D61" s="18"/>
      <c r="F61" s="18">
        <v>4861747.4506532289</v>
      </c>
      <c r="G61" s="18">
        <f t="shared" si="17"/>
        <v>4861747.4506532289</v>
      </c>
      <c r="H61" s="18">
        <f t="shared" si="29"/>
        <v>0</v>
      </c>
      <c r="I61" s="18">
        <f t="shared" si="18"/>
        <v>0</v>
      </c>
      <c r="J61" s="18">
        <f t="shared" si="4"/>
        <v>71895.44315952342</v>
      </c>
      <c r="K61" s="18"/>
      <c r="L61" s="18"/>
      <c r="M61" s="18">
        <f t="shared" si="38"/>
        <v>71895.44315952342</v>
      </c>
      <c r="N61" s="18">
        <f t="shared" si="39"/>
        <v>71895.44315952342</v>
      </c>
      <c r="P61" s="18"/>
      <c r="Q61" s="18"/>
      <c r="S61" s="18"/>
      <c r="U61" s="13"/>
      <c r="V61" s="11"/>
      <c r="X61" s="14"/>
      <c r="Y61" s="14"/>
      <c r="Z61" s="15"/>
      <c r="AC61" s="14"/>
      <c r="AD61" s="14"/>
      <c r="AE61" s="15"/>
    </row>
    <row r="62" spans="1:31" x14ac:dyDescent="0.3">
      <c r="A62" s="12">
        <v>42644</v>
      </c>
      <c r="B62" s="18"/>
      <c r="C62" s="13"/>
      <c r="D62" s="18"/>
      <c r="F62" s="18">
        <v>4866572.8488321323</v>
      </c>
      <c r="G62" s="18">
        <f t="shared" si="17"/>
        <v>4866572.8488321323</v>
      </c>
      <c r="H62" s="18">
        <f t="shared" si="29"/>
        <v>0</v>
      </c>
      <c r="I62" s="18">
        <f t="shared" si="18"/>
        <v>0</v>
      </c>
      <c r="J62" s="18">
        <f t="shared" si="4"/>
        <v>72417.674687470309</v>
      </c>
      <c r="K62" s="18"/>
      <c r="L62" s="18"/>
      <c r="M62" s="18">
        <f t="shared" si="38"/>
        <v>72417.674687470309</v>
      </c>
      <c r="N62" s="18">
        <f t="shared" si="39"/>
        <v>72417.674687470309</v>
      </c>
      <c r="P62" s="18"/>
      <c r="Q62" s="18"/>
      <c r="S62" s="18"/>
      <c r="U62" s="13"/>
      <c r="V62" s="11"/>
      <c r="X62" s="14"/>
      <c r="Y62" s="14"/>
      <c r="Z62" s="15"/>
      <c r="AC62" s="14"/>
      <c r="AD62" s="14"/>
      <c r="AE62" s="15"/>
    </row>
    <row r="63" spans="1:31" x14ac:dyDescent="0.3">
      <c r="A63" s="12">
        <v>42675</v>
      </c>
      <c r="B63" s="18"/>
      <c r="C63" s="13"/>
      <c r="D63" s="18"/>
      <c r="F63" s="18">
        <v>4873967.810868633</v>
      </c>
      <c r="G63" s="18">
        <f t="shared" si="17"/>
        <v>4873967.810868633</v>
      </c>
      <c r="H63" s="18">
        <f t="shared" si="29"/>
        <v>0</v>
      </c>
      <c r="I63" s="18">
        <f t="shared" si="18"/>
        <v>0</v>
      </c>
      <c r="J63" s="18">
        <f t="shared" si="4"/>
        <v>71744.565522019751</v>
      </c>
      <c r="K63" s="18"/>
      <c r="L63" s="18"/>
      <c r="M63" s="18">
        <f t="shared" si="38"/>
        <v>71744.565522019751</v>
      </c>
      <c r="N63" s="18">
        <f t="shared" si="39"/>
        <v>71744.565522019751</v>
      </c>
      <c r="P63" s="18"/>
      <c r="Q63" s="18"/>
      <c r="S63" s="18"/>
      <c r="U63" s="13"/>
      <c r="V63" s="11"/>
      <c r="X63" s="14"/>
      <c r="Y63" s="14"/>
      <c r="Z63" s="15"/>
      <c r="AC63" s="14"/>
      <c r="AD63" s="14"/>
      <c r="AE63" s="15"/>
    </row>
    <row r="64" spans="1:31" x14ac:dyDescent="0.3">
      <c r="A64" s="12">
        <v>42705</v>
      </c>
      <c r="B64" s="18"/>
      <c r="C64" s="13"/>
      <c r="D64" s="18"/>
      <c r="F64" s="18">
        <v>4880391.2528659385</v>
      </c>
      <c r="G64" s="18">
        <f>F64</f>
        <v>4880391.2528659385</v>
      </c>
      <c r="H64" s="18">
        <f t="shared" si="29"/>
        <v>0</v>
      </c>
      <c r="I64" s="18">
        <f t="shared" si="18"/>
        <v>0</v>
      </c>
      <c r="J64" s="18">
        <f>G64-G52</f>
        <v>71519.154944579117</v>
      </c>
      <c r="K64" s="18"/>
      <c r="L64" s="18"/>
      <c r="M64" s="18">
        <f t="shared" si="38"/>
        <v>71519.154944579117</v>
      </c>
      <c r="N64" s="18">
        <f t="shared" si="39"/>
        <v>71519.154944579117</v>
      </c>
      <c r="P64" s="18"/>
      <c r="Q64" s="18"/>
      <c r="S64" s="18"/>
      <c r="U64" s="13"/>
      <c r="V64" s="11"/>
      <c r="X64" s="14"/>
      <c r="Y64" s="14"/>
      <c r="Z64" s="15"/>
      <c r="AC64" s="14"/>
      <c r="AD64" s="14"/>
      <c r="AE64" s="15"/>
    </row>
    <row r="65" spans="1:31" x14ac:dyDescent="0.3">
      <c r="A65" s="12">
        <v>42736</v>
      </c>
      <c r="B65" s="18"/>
      <c r="C65" s="13"/>
      <c r="D65" s="18"/>
      <c r="F65" s="18"/>
      <c r="G65" s="18"/>
      <c r="H65" s="18"/>
      <c r="M65" s="18"/>
      <c r="N65" s="18"/>
      <c r="P65" s="18"/>
      <c r="Q65" s="18"/>
      <c r="S65" s="18"/>
      <c r="U65" s="13"/>
      <c r="V65" s="11"/>
      <c r="X65" s="14"/>
      <c r="Y65" s="14"/>
      <c r="Z65" s="15"/>
      <c r="AC65" s="14"/>
      <c r="AD65" s="14"/>
      <c r="AE65" s="15"/>
    </row>
    <row r="66" spans="1:31" x14ac:dyDescent="0.3">
      <c r="A66" s="12">
        <v>42767</v>
      </c>
      <c r="B66" s="18"/>
      <c r="C66" s="13"/>
      <c r="D66" s="18"/>
      <c r="F66" s="18"/>
      <c r="G66" s="18"/>
      <c r="H66" s="18"/>
      <c r="M66" s="18"/>
      <c r="N66" s="18"/>
      <c r="P66" s="18"/>
      <c r="Q66" s="18"/>
      <c r="S66" s="18"/>
      <c r="U66" s="13"/>
      <c r="V66" s="11"/>
      <c r="X66" s="14"/>
      <c r="Y66" s="14"/>
      <c r="Z66" s="15"/>
      <c r="AC66" s="14"/>
      <c r="AD66" s="14"/>
      <c r="AE66" s="15"/>
    </row>
    <row r="67" spans="1:31" x14ac:dyDescent="0.3">
      <c r="A67" s="12">
        <v>42795</v>
      </c>
      <c r="B67" s="18"/>
      <c r="C67" s="13"/>
      <c r="D67" s="18"/>
      <c r="F67" s="18"/>
      <c r="G67" s="18"/>
      <c r="H67" s="18"/>
      <c r="M67" s="18"/>
      <c r="N67" s="18"/>
      <c r="P67" s="18"/>
      <c r="Q67" s="18"/>
      <c r="S67" s="18"/>
      <c r="U67" s="13"/>
      <c r="V67" s="11"/>
      <c r="X67" s="14"/>
      <c r="Y67" s="14"/>
      <c r="Z67" s="15"/>
      <c r="AC67" s="14"/>
      <c r="AD67" s="14"/>
      <c r="AE67" s="15"/>
    </row>
    <row r="68" spans="1:31" x14ac:dyDescent="0.3">
      <c r="A68" s="12"/>
      <c r="B68" s="18"/>
      <c r="C68" s="13"/>
      <c r="D68" s="18"/>
      <c r="F68" s="18"/>
      <c r="G68" s="18"/>
      <c r="H68" s="18"/>
      <c r="M68" s="18"/>
      <c r="N68" s="18"/>
      <c r="P68" s="18"/>
      <c r="Q68" s="18"/>
      <c r="S68" s="18"/>
      <c r="U68" s="13"/>
      <c r="V68" s="11"/>
      <c r="X68" s="14"/>
      <c r="Y68" s="14"/>
      <c r="Z68" s="15"/>
      <c r="AC68" s="14"/>
      <c r="AD68" s="14"/>
      <c r="AE68" s="15"/>
    </row>
    <row r="69" spans="1:31" x14ac:dyDescent="0.3">
      <c r="A69" s="12"/>
      <c r="B69" s="18"/>
      <c r="C69" s="13"/>
      <c r="D69" s="18"/>
      <c r="F69" s="18"/>
      <c r="G69" s="18"/>
      <c r="H69" s="18"/>
      <c r="M69" s="18"/>
      <c r="N69" s="18"/>
      <c r="P69" s="18"/>
      <c r="Q69" s="18"/>
      <c r="S69" s="18"/>
      <c r="U69" s="13"/>
      <c r="V69" s="11"/>
      <c r="X69" s="14"/>
      <c r="Y69" s="14"/>
      <c r="Z69" s="15"/>
      <c r="AC69" s="14"/>
      <c r="AD69" s="14"/>
      <c r="AE69" s="15"/>
    </row>
    <row r="70" spans="1:31" x14ac:dyDescent="0.3">
      <c r="A70" s="12"/>
      <c r="B70" s="18"/>
      <c r="C70" s="13"/>
      <c r="D70" s="18"/>
      <c r="F70" s="18"/>
      <c r="G70" s="18"/>
      <c r="H70" s="18"/>
      <c r="M70" s="18"/>
      <c r="N70" s="18"/>
      <c r="P70" s="18"/>
      <c r="Q70" s="18"/>
      <c r="S70" s="18"/>
      <c r="U70" s="13"/>
      <c r="V70" s="11"/>
      <c r="X70" s="14"/>
      <c r="Y70" s="14"/>
      <c r="Z70" s="15"/>
      <c r="AC70" s="14"/>
      <c r="AD70" s="14"/>
      <c r="AE70" s="15"/>
    </row>
    <row r="71" spans="1:31" x14ac:dyDescent="0.3">
      <c r="A71" s="12"/>
      <c r="B71" s="18"/>
      <c r="C71" s="13"/>
      <c r="D71" s="18"/>
      <c r="F71" s="18"/>
      <c r="G71" s="18"/>
      <c r="H71" s="18"/>
      <c r="M71" s="18"/>
      <c r="N71" s="18"/>
      <c r="P71" s="18"/>
      <c r="Q71" s="18"/>
      <c r="S71" s="18"/>
      <c r="U71" s="13"/>
      <c r="V71" s="11"/>
      <c r="X71" s="14"/>
      <c r="Y71" s="14"/>
      <c r="Z71" s="15"/>
      <c r="AC71" s="14"/>
      <c r="AD71" s="14"/>
      <c r="AE71" s="15"/>
    </row>
    <row r="72" spans="1:31" x14ac:dyDescent="0.3">
      <c r="F72" s="18"/>
      <c r="G72" s="18"/>
      <c r="K72" t="s">
        <v>143</v>
      </c>
      <c r="Q72" s="18"/>
    </row>
    <row r="73" spans="1:31" x14ac:dyDescent="0.3">
      <c r="A73" t="s">
        <v>135</v>
      </c>
      <c r="F73" s="18">
        <f>AVERAGE(F5:F16)</f>
        <v>4576448.666666667</v>
      </c>
      <c r="G73" s="18">
        <f>AVERAGE(G5:G16)</f>
        <v>4619786.666666667</v>
      </c>
      <c r="Q73" s="18"/>
    </row>
    <row r="74" spans="1:31" x14ac:dyDescent="0.3">
      <c r="A74" t="s">
        <v>48</v>
      </c>
      <c r="F74" s="18">
        <f>AVERAGE(F17:F28)</f>
        <v>4626934.333333333</v>
      </c>
      <c r="G74" s="18">
        <f>AVERAGE(G17:G28)</f>
        <v>4655602.083333333</v>
      </c>
      <c r="H74" s="18">
        <f>G74-G73</f>
        <v>35815.416666666046</v>
      </c>
      <c r="I74" s="14">
        <f>G74/G73-1</f>
        <v>7.7526126747553548E-3</v>
      </c>
      <c r="J74" s="18">
        <f>H74+L74</f>
        <v>35815.427698291292</v>
      </c>
      <c r="K74" s="18">
        <f t="shared" ref="K74:K76" si="40">F74-F73</f>
        <v>50485.666666666046</v>
      </c>
      <c r="L74" s="14">
        <f>F74/F73-1</f>
        <v>1.1031625250029986E-2</v>
      </c>
      <c r="M74" s="18">
        <f>AVERAGE(M17:M28)</f>
        <v>50485.666666666664</v>
      </c>
      <c r="N74" s="18">
        <f>AVERAGE(N17:N28)</f>
        <v>79153.416666666672</v>
      </c>
      <c r="O74" s="18"/>
      <c r="P74" s="18">
        <f t="shared" ref="P74" si="41">AVERAGE(P17:P28)</f>
        <v>-32921.5</v>
      </c>
      <c r="Q74" s="18">
        <f>AVERAGE(Q17:Q28)</f>
        <v>-18280.194444444445</v>
      </c>
      <c r="R74" s="18"/>
      <c r="S74" s="18">
        <f>AVERAGE(S17:S28)</f>
        <v>28667.75</v>
      </c>
      <c r="T74" s="18"/>
      <c r="U74" s="18">
        <f>AVERAGE(U17:U28)</f>
        <v>-24025.083333333332</v>
      </c>
      <c r="V74" s="18">
        <f>AVERAGE(V17:V28)</f>
        <v>-8896.4166666666661</v>
      </c>
      <c r="W74" t="s">
        <v>53</v>
      </c>
      <c r="X74" s="14">
        <f>SUM(M17:M28)/SUM(F5:F16)</f>
        <v>1.1031625250030118E-2</v>
      </c>
      <c r="Y74" s="14">
        <f>SUM(N17:N28)/SUM(G5:G16)</f>
        <v>1.7133565330578037E-2</v>
      </c>
    </row>
    <row r="75" spans="1:31" x14ac:dyDescent="0.3">
      <c r="A75" t="s">
        <v>138</v>
      </c>
      <c r="F75" s="18">
        <f>AVERAGE(F29:F40)</f>
        <v>4708734.5866062166</v>
      </c>
      <c r="G75" s="18">
        <f>AVERAGE(G29:G40)</f>
        <v>4708734.5866062166</v>
      </c>
      <c r="H75" s="18">
        <f t="shared" ref="H75:H77" si="42">G75-G74</f>
        <v>53132.503272883594</v>
      </c>
      <c r="I75" s="14">
        <f>G75/G74-1</f>
        <v>1.1412595475694509E-2</v>
      </c>
      <c r="J75" s="18">
        <f>H75+L75</f>
        <v>53132.52095203082</v>
      </c>
      <c r="K75" s="18">
        <f t="shared" si="40"/>
        <v>81800.253272883594</v>
      </c>
      <c r="L75" s="14">
        <f>F75/F74-1</f>
        <v>1.7679147223589986E-2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X75" s="14"/>
      <c r="Y75" s="14"/>
    </row>
    <row r="76" spans="1:31" x14ac:dyDescent="0.3">
      <c r="A76" t="s">
        <v>139</v>
      </c>
      <c r="F76" s="18">
        <f>AVERAGE(F41:F52)</f>
        <v>4777209.8262765389</v>
      </c>
      <c r="G76" s="18">
        <f>AVERAGE(G41:G52)</f>
        <v>4777209.8262765389</v>
      </c>
      <c r="H76" s="18">
        <f t="shared" si="42"/>
        <v>68475.239670322277</v>
      </c>
      <c r="I76" s="14">
        <f>G76/G75-1</f>
        <v>1.4542174423059828E-2</v>
      </c>
      <c r="J76" s="18">
        <f>H76+L76</f>
        <v>68475.2542124967</v>
      </c>
      <c r="K76" s="18">
        <f t="shared" si="40"/>
        <v>68475.239670322277</v>
      </c>
      <c r="L76" s="14">
        <f>F76/F75-1</f>
        <v>1.4542174423059828E-2</v>
      </c>
      <c r="M76" s="18">
        <f>AVERAGE(M41:M52)</f>
        <v>68475.239670321738</v>
      </c>
      <c r="N76" s="18">
        <f>AVERAGE(N41:N52)</f>
        <v>68475.239670321738</v>
      </c>
      <c r="O76" s="18"/>
      <c r="P76" s="18"/>
      <c r="Q76" s="18"/>
      <c r="R76" s="18"/>
      <c r="S76" s="18"/>
      <c r="T76" s="18"/>
      <c r="U76" s="18"/>
      <c r="V76" s="18"/>
      <c r="X76" s="14"/>
      <c r="Y76" s="14"/>
    </row>
    <row r="77" spans="1:31" x14ac:dyDescent="0.3">
      <c r="A77" t="s">
        <v>140</v>
      </c>
      <c r="F77" s="18">
        <f>AVERAGE(F53:F64)</f>
        <v>4848293.7244852493</v>
      </c>
      <c r="G77" s="18">
        <f>AVERAGE(G53:G64)</f>
        <v>4848293.7244852493</v>
      </c>
      <c r="H77" s="18">
        <f t="shared" si="42"/>
        <v>71083.898208710365</v>
      </c>
      <c r="I77" s="14">
        <f>G77/G76-1</f>
        <v>1.4879794020710824E-2</v>
      </c>
      <c r="J77" s="18">
        <f>H77+L77</f>
        <v>71083.913088504385</v>
      </c>
      <c r="K77" s="18">
        <f>F77-F76</f>
        <v>71083.898208710365</v>
      </c>
      <c r="L77" s="14">
        <f>F77/F76-1</f>
        <v>1.4879794020710824E-2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X77" s="14"/>
      <c r="Y77" s="14"/>
    </row>
    <row r="78" spans="1:31" x14ac:dyDescent="0.3">
      <c r="F78" s="18"/>
      <c r="G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X78" s="14"/>
      <c r="Y78" s="14"/>
    </row>
    <row r="79" spans="1:31" x14ac:dyDescent="0.3">
      <c r="A79" t="s">
        <v>136</v>
      </c>
      <c r="F79" s="18">
        <f>AVERAGE(F17:F26)</f>
        <v>4618621</v>
      </c>
      <c r="G79" s="18">
        <f>AVERAGE(G17:G26)</f>
        <v>4653022.3</v>
      </c>
      <c r="H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X79" s="14"/>
      <c r="Y79" s="14"/>
    </row>
    <row r="80" spans="1:31" x14ac:dyDescent="0.3">
      <c r="A80" t="s">
        <v>137</v>
      </c>
      <c r="F80" s="18">
        <f>AVERAGE(F29:F38)</f>
        <v>4703478.9000000004</v>
      </c>
      <c r="G80" s="18">
        <f>AVERAGE(G29:G38)</f>
        <v>4703478.9000000004</v>
      </c>
      <c r="H80" s="18">
        <f>G80-G79</f>
        <v>50456.600000000559</v>
      </c>
      <c r="K80" s="18"/>
      <c r="L80" s="14"/>
      <c r="M80" s="18"/>
      <c r="N80" s="18"/>
      <c r="O80" s="18"/>
      <c r="P80" s="18"/>
      <c r="Q80" s="18"/>
      <c r="R80" s="18"/>
      <c r="S80" s="18"/>
      <c r="T80" s="18"/>
      <c r="U80" s="18"/>
      <c r="V80" s="18"/>
      <c r="X80" s="14"/>
      <c r="Y80" s="14"/>
    </row>
    <row r="81" spans="1:25" x14ac:dyDescent="0.3">
      <c r="F81" s="18"/>
      <c r="G81" s="18"/>
      <c r="H81" s="18"/>
      <c r="K81" s="14"/>
      <c r="L81" s="14">
        <f t="shared" ref="L81:L83" si="43">K75/G74</f>
        <v>1.7570284532202971E-2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X81" s="14"/>
      <c r="Y81" s="14"/>
    </row>
    <row r="82" spans="1:25" x14ac:dyDescent="0.3">
      <c r="F82" s="14"/>
      <c r="G82" s="14"/>
      <c r="L82" s="14">
        <f t="shared" si="43"/>
        <v>1.4542174423059863E-2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X82" s="14"/>
      <c r="Y82" s="14"/>
    </row>
    <row r="83" spans="1:25" x14ac:dyDescent="0.3">
      <c r="A83" t="s">
        <v>49</v>
      </c>
      <c r="H83" s="14">
        <f>SUM(H26:H28)/SUM(F14:F16)</f>
        <v>0</v>
      </c>
      <c r="L83" s="14">
        <f t="shared" si="43"/>
        <v>1.4879794020710766E-2</v>
      </c>
      <c r="M83" s="18">
        <f>AVERAGE(M26:M28)</f>
        <v>79834.666666666672</v>
      </c>
      <c r="N83" s="18">
        <f>AVERAGE(N26:N28)</f>
        <v>79834.666666666672</v>
      </c>
      <c r="O83" s="18"/>
      <c r="P83" s="18">
        <f t="shared" ref="P83" si="44">AVERAGE(P26:P28)</f>
        <v>-61874.666666666664</v>
      </c>
      <c r="Q83" s="18">
        <f>AVERAGE(Q26:Q28)</f>
        <v>-18652.444444444449</v>
      </c>
      <c r="R83" s="18"/>
      <c r="S83" s="18">
        <f>AVERAGE(S26:S28)</f>
        <v>0</v>
      </c>
      <c r="T83" s="18"/>
      <c r="U83" s="18">
        <f>AVERAGE(U26:U28)</f>
        <v>-61152.333333333336</v>
      </c>
      <c r="V83" s="18">
        <f>AVERAGE(V26:V28)</f>
        <v>-722.33333333333337</v>
      </c>
      <c r="W83" t="s">
        <v>54</v>
      </c>
      <c r="X83" s="14">
        <f>SUM(M26:M28)/SUM(F14:F16)</f>
        <v>1.7414784592528477E-2</v>
      </c>
      <c r="Y83" s="14">
        <f>SUM(N26:N28)/SUM(G14:G16)</f>
        <v>1.7251694635554492E-2</v>
      </c>
    </row>
    <row r="84" spans="1:25" x14ac:dyDescent="0.3">
      <c r="A84" t="s">
        <v>122</v>
      </c>
      <c r="H84" s="14">
        <f>SUM(H29:H31)/SUM(F17:F19)</f>
        <v>0</v>
      </c>
      <c r="L84" s="14">
        <f>K78/G77</f>
        <v>0</v>
      </c>
      <c r="M84" s="18">
        <f>AVERAGE(M29:M31)</f>
        <v>87161.666666666672</v>
      </c>
      <c r="N84" s="18">
        <f>AVERAGE(N29:N31)</f>
        <v>87161.666666666672</v>
      </c>
      <c r="P84" s="18">
        <f>AVERAGE(P29:P31)</f>
        <v>-61513.333333333336</v>
      </c>
      <c r="Q84" s="18">
        <f>AVERAGE(Q29:Q31)</f>
        <v>-18690.333333333343</v>
      </c>
      <c r="S84" s="18">
        <f>AVERAGE(S29:S31)</f>
        <v>0</v>
      </c>
      <c r="U84" s="18">
        <f>AVERAGE(U29:U31)</f>
        <v>-63019.333333333336</v>
      </c>
      <c r="V84" s="18">
        <f>AVERAGE(V29:V31)</f>
        <v>1506</v>
      </c>
      <c r="X84" s="14">
        <f>SUM(M29:M31)/SUM(F17:F19)</f>
        <v>1.8948181540513934E-2</v>
      </c>
      <c r="Y84" s="14">
        <f>SUM(N29:N31)/SUM(G17:G19)</f>
        <v>1.8771331180524591E-2</v>
      </c>
    </row>
    <row r="85" spans="1:25" x14ac:dyDescent="0.3">
      <c r="A85" s="31" t="s">
        <v>125</v>
      </c>
      <c r="H85" s="14">
        <f>SUM(H32:H34)/SUM(F20:F22)</f>
        <v>0</v>
      </c>
      <c r="M85" s="18">
        <f>AVERAGE(M32:M34)</f>
        <v>90896.333333333328</v>
      </c>
      <c r="N85" s="18">
        <f>AVERAGE(N32:N34)</f>
        <v>90896.333333333328</v>
      </c>
      <c r="P85" s="18">
        <f>AVERAGE(P32:P34)</f>
        <v>-62821</v>
      </c>
      <c r="Q85" s="18">
        <f>AVERAGE(Q32:Q34)</f>
        <v>-19511.166666666675</v>
      </c>
      <c r="S85" s="18">
        <f>AVERAGE(S32:S34)</f>
        <v>0</v>
      </c>
      <c r="U85" s="18">
        <f>AVERAGE(U32:U34)</f>
        <v>-61348</v>
      </c>
      <c r="V85" s="18">
        <f>AVERAGE(V32:V34)</f>
        <v>-1473</v>
      </c>
      <c r="X85" s="14">
        <f>SUM(M32:M34)/SUM(F20:F22)</f>
        <v>1.9710366632667863E-2</v>
      </c>
      <c r="Y85" s="14">
        <f>SUM(N32:N34)/SUM(G20:G22)</f>
        <v>1.9526860900054888E-2</v>
      </c>
    </row>
    <row r="86" spans="1:25" x14ac:dyDescent="0.3">
      <c r="A86" s="31" t="s">
        <v>131</v>
      </c>
      <c r="H86" s="14">
        <f>SUM(H35:H37)/SUM(F23:F25)</f>
        <v>0</v>
      </c>
      <c r="M86" s="18">
        <f>AVERAGE(M35:M37)</f>
        <v>81636.333333333328</v>
      </c>
      <c r="N86" s="18">
        <f>AVERAGE(N35:N37)</f>
        <v>81636.333333333328</v>
      </c>
      <c r="P86" s="18">
        <f>AVERAGE(P35:P37)</f>
        <v>-47894.666666666664</v>
      </c>
      <c r="Q86" s="18">
        <f>AVERAGE(Q35:Q37)</f>
        <v>-35512.666666666679</v>
      </c>
      <c r="S86" s="18">
        <f>AVERAGE(S35:S37)</f>
        <v>0</v>
      </c>
      <c r="U86" s="18">
        <f>AVERAGE(U35:U37)</f>
        <v>-46810.333333333336</v>
      </c>
      <c r="V86" s="18">
        <f>AVERAGE(V35:V37)</f>
        <v>-1084.3333333333333</v>
      </c>
      <c r="X86" s="14">
        <f>SUM(M35:M37)/SUM(F23:F25)</f>
        <v>1.7624436977861958E-2</v>
      </c>
      <c r="Y86" s="14">
        <f>SUM(N35:N37)/SUM(G23:G25)</f>
        <v>1.7518557794273595E-2</v>
      </c>
    </row>
    <row r="87" spans="1:25" x14ac:dyDescent="0.3">
      <c r="A87" s="31" t="s">
        <v>134</v>
      </c>
      <c r="H87" s="14">
        <f>SUM(H38:H40)/SUM(F26:F28)</f>
        <v>0</v>
      </c>
      <c r="M87" s="18">
        <f>AVERAGE(M38:M40)</f>
        <v>67506.679758201979</v>
      </c>
      <c r="N87" s="18">
        <f>AVERAGE(N38:N40)</f>
        <v>67506.679758201979</v>
      </c>
      <c r="P87" s="18">
        <f>AVERAGE(P38:P40)</f>
        <v>-30872.666666666668</v>
      </c>
      <c r="Q87" s="18">
        <f>AVERAGE(Q38:Q40)</f>
        <v>-74269.444444444453</v>
      </c>
      <c r="S87" s="18">
        <f>AVERAGE(S38:S40)</f>
        <v>0</v>
      </c>
      <c r="U87" s="18">
        <f>AVERAGE(U38:U40)</f>
        <v>-7206.333333333333</v>
      </c>
      <c r="V87" s="18">
        <f>AVERAGE(V38:V40)</f>
        <v>-23666.333333333332</v>
      </c>
      <c r="X87" s="14">
        <f>SUM(M38:M40)/SUM(F26:F28)</f>
        <v>1.4473557623973295E-2</v>
      </c>
      <c r="Y87" s="14">
        <f>SUM(N38:N40)/SUM(G26:G28)</f>
        <v>1.4473557623973295E-2</v>
      </c>
    </row>
    <row r="89" spans="1:25" x14ac:dyDescent="0.3">
      <c r="A89" t="s">
        <v>49</v>
      </c>
      <c r="H89" s="14"/>
      <c r="N89" s="18">
        <f>M83-N83</f>
        <v>0</v>
      </c>
      <c r="O89" s="52">
        <f>N89/AVERAGE(M26:M28)</f>
        <v>0</v>
      </c>
    </row>
    <row r="90" spans="1:25" x14ac:dyDescent="0.3">
      <c r="A90" t="s">
        <v>122</v>
      </c>
      <c r="N90" s="18">
        <f>M84-N84</f>
        <v>0</v>
      </c>
      <c r="O90" s="52">
        <f>N90/AVERAGE(M29:M31)</f>
        <v>0</v>
      </c>
    </row>
    <row r="91" spans="1:25" x14ac:dyDescent="0.3">
      <c r="A91" s="31" t="s">
        <v>125</v>
      </c>
      <c r="N91" s="18">
        <f>M85-N85</f>
        <v>0</v>
      </c>
      <c r="O91" s="52">
        <f>N91/AVERAGE(M32:M34)</f>
        <v>0</v>
      </c>
    </row>
    <row r="92" spans="1:25" x14ac:dyDescent="0.3">
      <c r="A92" s="31" t="s">
        <v>131</v>
      </c>
      <c r="N92" s="18">
        <f>M86-N86</f>
        <v>0</v>
      </c>
      <c r="O92" s="52">
        <f>N92/AVERAGE(M35:M37)</f>
        <v>0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sqref="A1:A2"/>
    </sheetView>
  </sheetViews>
  <sheetFormatPr defaultRowHeight="14.4" x14ac:dyDescent="0.3"/>
  <cols>
    <col min="1" max="1" width="13.33203125" customWidth="1"/>
    <col min="2" max="2" width="17.44140625" customWidth="1"/>
    <col min="3" max="3" width="14.44140625" customWidth="1"/>
    <col min="4" max="5" width="9.109375" customWidth="1"/>
    <col min="6" max="6" width="12.109375" customWidth="1"/>
    <col min="7" max="7" width="11.5546875" customWidth="1"/>
    <col min="8" max="8" width="9.109375" customWidth="1"/>
    <col min="9" max="10" width="8.88671875" customWidth="1"/>
    <col min="11" max="11" width="16" customWidth="1"/>
    <col min="12" max="12" width="12.6640625" customWidth="1"/>
    <col min="13" max="13" width="7.88671875" customWidth="1"/>
    <col min="14" max="14" width="16.88671875" customWidth="1"/>
    <col min="15" max="15" width="14.33203125" customWidth="1"/>
    <col min="16" max="16" width="6.6640625" customWidth="1"/>
    <col min="17" max="17" width="12" customWidth="1"/>
    <col min="19" max="19" width="14.33203125" customWidth="1"/>
    <col min="20" max="20" width="13" customWidth="1"/>
    <col min="22" max="22" width="11.5546875" customWidth="1"/>
    <col min="24" max="24" width="10.44140625" bestFit="1" customWidth="1"/>
  </cols>
  <sheetData>
    <row r="1" spans="1:27" x14ac:dyDescent="0.3">
      <c r="A1" s="25" t="s">
        <v>152</v>
      </c>
    </row>
    <row r="2" spans="1:27" x14ac:dyDescent="0.3">
      <c r="A2" s="25" t="s">
        <v>150</v>
      </c>
    </row>
    <row r="4" spans="1:27" ht="43.2" x14ac:dyDescent="0.3">
      <c r="B4" s="23" t="s">
        <v>20</v>
      </c>
      <c r="C4" s="23" t="s">
        <v>21</v>
      </c>
      <c r="D4" s="23" t="s">
        <v>18</v>
      </c>
      <c r="E4" s="23"/>
      <c r="F4" s="23" t="s">
        <v>36</v>
      </c>
      <c r="G4" s="23" t="s">
        <v>37</v>
      </c>
      <c r="H4" s="23" t="s">
        <v>18</v>
      </c>
      <c r="I4" s="23"/>
      <c r="J4" s="23"/>
      <c r="K4" s="23" t="s">
        <v>45</v>
      </c>
      <c r="L4" s="23" t="s">
        <v>50</v>
      </c>
      <c r="M4" s="23"/>
      <c r="N4" s="23" t="s">
        <v>46</v>
      </c>
      <c r="O4" s="23" t="s">
        <v>47</v>
      </c>
      <c r="P4" s="23"/>
      <c r="Q4" s="23" t="s">
        <v>51</v>
      </c>
      <c r="R4" s="23"/>
      <c r="S4" s="24" t="s">
        <v>43</v>
      </c>
      <c r="T4" s="23" t="s">
        <v>44</v>
      </c>
      <c r="V4" s="24" t="s">
        <v>112</v>
      </c>
      <c r="W4" s="23" t="s">
        <v>52</v>
      </c>
      <c r="X4" t="s">
        <v>126</v>
      </c>
      <c r="AA4" t="s">
        <v>123</v>
      </c>
    </row>
    <row r="5" spans="1:27" x14ac:dyDescent="0.3">
      <c r="A5" s="12">
        <v>40909</v>
      </c>
      <c r="B5" s="18">
        <f>RESIDENTIAL!B6+COMMERCIAL!B6</f>
        <v>275419</v>
      </c>
      <c r="C5" s="13">
        <f>RESIDENTIAL!Q6+COMMERCIAL!Q6</f>
        <v>275419</v>
      </c>
      <c r="D5" s="18">
        <f>C5-B5</f>
        <v>0</v>
      </c>
      <c r="E5" s="18"/>
      <c r="F5" s="18">
        <v>4560015</v>
      </c>
      <c r="G5" s="18">
        <f>+F5-D5</f>
        <v>4560015</v>
      </c>
      <c r="H5" s="18">
        <f>+G5-F5</f>
        <v>0</v>
      </c>
      <c r="N5" s="18">
        <v>-15758</v>
      </c>
      <c r="O5" s="18">
        <f t="shared" ref="O5:O15" si="0">+N5</f>
        <v>-15758</v>
      </c>
    </row>
    <row r="6" spans="1:27" x14ac:dyDescent="0.3">
      <c r="A6" s="12">
        <v>40940</v>
      </c>
      <c r="B6" s="18">
        <f>RESIDENTIAL!B7+COMMERCIAL!B7</f>
        <v>268693</v>
      </c>
      <c r="C6" s="13">
        <f>RESIDENTIAL!Q7+COMMERCIAL!Q7</f>
        <v>268693</v>
      </c>
      <c r="D6" s="18">
        <f t="shared" ref="D6:D34" si="1">C6-B6</f>
        <v>0</v>
      </c>
      <c r="E6" s="18"/>
      <c r="F6" s="18">
        <v>4565707</v>
      </c>
      <c r="G6" s="18">
        <f t="shared" ref="G6:G34" si="2">+F6-D6</f>
        <v>4565707</v>
      </c>
      <c r="H6" s="18">
        <f t="shared" ref="H6:H33" si="3">+G6-F6</f>
        <v>0</v>
      </c>
      <c r="N6" s="18">
        <v>-18247</v>
      </c>
      <c r="O6" s="18">
        <f t="shared" si="0"/>
        <v>-18247</v>
      </c>
    </row>
    <row r="7" spans="1:27" x14ac:dyDescent="0.3">
      <c r="A7" s="12">
        <v>40969</v>
      </c>
      <c r="B7" s="18">
        <f>RESIDENTIAL!B8+COMMERCIAL!B8</f>
        <v>262110</v>
      </c>
      <c r="C7" s="13">
        <f>RESIDENTIAL!Q8+COMMERCIAL!Q8</f>
        <v>262110</v>
      </c>
      <c r="D7" s="18">
        <f t="shared" si="1"/>
        <v>0</v>
      </c>
      <c r="E7" s="18"/>
      <c r="F7" s="18">
        <v>4573930</v>
      </c>
      <c r="G7" s="18">
        <f t="shared" si="2"/>
        <v>4573930</v>
      </c>
      <c r="H7" s="18">
        <f t="shared" si="3"/>
        <v>0</v>
      </c>
      <c r="N7" s="18">
        <v>-19702</v>
      </c>
      <c r="O7" s="18">
        <f t="shared" si="0"/>
        <v>-19702</v>
      </c>
    </row>
    <row r="8" spans="1:27" x14ac:dyDescent="0.3">
      <c r="A8" s="12">
        <v>41000</v>
      </c>
      <c r="B8" s="18">
        <f>RESIDENTIAL!B9+COMMERCIAL!B9</f>
        <v>263718</v>
      </c>
      <c r="C8" s="13">
        <f>RESIDENTIAL!Q9+COMMERCIAL!Q9</f>
        <v>263718</v>
      </c>
      <c r="D8" s="18">
        <f t="shared" si="1"/>
        <v>0</v>
      </c>
      <c r="E8" s="18"/>
      <c r="F8" s="18">
        <v>4577038</v>
      </c>
      <c r="G8" s="18">
        <f t="shared" si="2"/>
        <v>4577038</v>
      </c>
      <c r="H8" s="18">
        <f t="shared" si="3"/>
        <v>0</v>
      </c>
      <c r="N8" s="18">
        <v>-18218</v>
      </c>
      <c r="O8" s="18">
        <f t="shared" si="0"/>
        <v>-18218</v>
      </c>
    </row>
    <row r="9" spans="1:27" x14ac:dyDescent="0.3">
      <c r="A9" s="12">
        <v>41030</v>
      </c>
      <c r="B9" s="18">
        <f>RESIDENTIAL!B10+COMMERCIAL!B10</f>
        <v>266401</v>
      </c>
      <c r="C9" s="13">
        <f>RESIDENTIAL!Q10+COMMERCIAL!Q10</f>
        <v>266401</v>
      </c>
      <c r="D9" s="18">
        <f t="shared" si="1"/>
        <v>0</v>
      </c>
      <c r="E9" s="18"/>
      <c r="F9" s="18">
        <v>4576751</v>
      </c>
      <c r="G9" s="18">
        <f t="shared" si="2"/>
        <v>4576751</v>
      </c>
      <c r="H9" s="18">
        <f t="shared" si="3"/>
        <v>0</v>
      </c>
      <c r="N9" s="18">
        <v>-16223</v>
      </c>
      <c r="O9" s="18">
        <f t="shared" si="0"/>
        <v>-16223</v>
      </c>
    </row>
    <row r="10" spans="1:27" x14ac:dyDescent="0.3">
      <c r="A10" s="12">
        <v>41061</v>
      </c>
      <c r="B10" s="18">
        <f>RESIDENTIAL!B11+COMMERCIAL!B11</f>
        <v>267210</v>
      </c>
      <c r="C10" s="13">
        <f>RESIDENTIAL!Q11+COMMERCIAL!Q11</f>
        <v>267210</v>
      </c>
      <c r="D10" s="18">
        <f t="shared" si="1"/>
        <v>0</v>
      </c>
      <c r="E10" s="18"/>
      <c r="F10" s="18">
        <v>4575347</v>
      </c>
      <c r="G10" s="18">
        <f t="shared" si="2"/>
        <v>4575347</v>
      </c>
      <c r="H10" s="18">
        <f t="shared" si="3"/>
        <v>0</v>
      </c>
      <c r="N10" s="18">
        <v>-18041</v>
      </c>
      <c r="O10" s="18">
        <f t="shared" si="0"/>
        <v>-18041</v>
      </c>
    </row>
    <row r="11" spans="1:27" x14ac:dyDescent="0.3">
      <c r="A11" s="12">
        <v>41091</v>
      </c>
      <c r="B11" s="18">
        <f>RESIDENTIAL!B12+COMMERCIAL!B12</f>
        <v>267454</v>
      </c>
      <c r="C11" s="13">
        <f>RESIDENTIAL!Q12+COMMERCIAL!Q12</f>
        <v>267454</v>
      </c>
      <c r="D11" s="18">
        <f t="shared" si="1"/>
        <v>0</v>
      </c>
      <c r="E11" s="18"/>
      <c r="F11" s="18">
        <v>4577123</v>
      </c>
      <c r="G11" s="18">
        <f t="shared" si="2"/>
        <v>4577123</v>
      </c>
      <c r="H11" s="18">
        <f t="shared" si="3"/>
        <v>0</v>
      </c>
      <c r="N11" s="18">
        <v>-17648</v>
      </c>
      <c r="O11" s="18">
        <f t="shared" si="0"/>
        <v>-17648</v>
      </c>
    </row>
    <row r="12" spans="1:27" x14ac:dyDescent="0.3">
      <c r="A12" s="12">
        <v>41122</v>
      </c>
      <c r="B12" s="18">
        <f>RESIDENTIAL!B13+COMMERCIAL!B13</f>
        <v>265011</v>
      </c>
      <c r="C12" s="13">
        <f>RESIDENTIAL!Q13+COMMERCIAL!Q13</f>
        <v>265011</v>
      </c>
      <c r="D12" s="18">
        <f t="shared" si="1"/>
        <v>0</v>
      </c>
      <c r="E12" s="18"/>
      <c r="F12" s="18">
        <v>4579585</v>
      </c>
      <c r="G12" s="18">
        <f t="shared" si="2"/>
        <v>4579585</v>
      </c>
      <c r="H12" s="18">
        <f t="shared" si="3"/>
        <v>0</v>
      </c>
      <c r="N12" s="18">
        <v>-21176</v>
      </c>
      <c r="O12" s="18">
        <f t="shared" si="0"/>
        <v>-21176</v>
      </c>
    </row>
    <row r="13" spans="1:27" x14ac:dyDescent="0.3">
      <c r="A13" s="12">
        <v>41153</v>
      </c>
      <c r="B13" s="18">
        <f>RESIDENTIAL!B14+COMMERCIAL!B14</f>
        <v>267408</v>
      </c>
      <c r="C13" s="13">
        <f>RESIDENTIAL!Q14+COMMERCIAL!Q14</f>
        <v>267408</v>
      </c>
      <c r="D13" s="18">
        <f t="shared" si="1"/>
        <v>0</v>
      </c>
      <c r="E13" s="18"/>
      <c r="F13" s="18">
        <v>4578976</v>
      </c>
      <c r="G13" s="18">
        <f t="shared" si="2"/>
        <v>4578976</v>
      </c>
      <c r="H13" s="18">
        <f t="shared" si="3"/>
        <v>0</v>
      </c>
      <c r="N13" s="18">
        <v>-19670</v>
      </c>
      <c r="O13" s="18">
        <f t="shared" si="0"/>
        <v>-19670</v>
      </c>
    </row>
    <row r="14" spans="1:27" x14ac:dyDescent="0.3">
      <c r="A14" s="12">
        <v>41183</v>
      </c>
      <c r="B14" s="18">
        <f>RESIDENTIAL!B15+COMMERCIAL!B15</f>
        <v>267019</v>
      </c>
      <c r="C14" s="13">
        <f>RESIDENTIAL!Q15+COMMERCIAL!Q15</f>
        <v>267019</v>
      </c>
      <c r="D14" s="18">
        <f t="shared" si="1"/>
        <v>0</v>
      </c>
      <c r="E14" s="18"/>
      <c r="F14" s="18">
        <v>4580752</v>
      </c>
      <c r="G14" s="18">
        <f t="shared" si="2"/>
        <v>4580752</v>
      </c>
      <c r="H14" s="18">
        <f t="shared" si="3"/>
        <v>0</v>
      </c>
      <c r="N14" s="18">
        <v>-18125</v>
      </c>
      <c r="O14" s="18">
        <f t="shared" si="0"/>
        <v>-18125</v>
      </c>
    </row>
    <row r="15" spans="1:27" x14ac:dyDescent="0.3">
      <c r="A15" s="12">
        <v>41214</v>
      </c>
      <c r="B15" s="18">
        <f>RESIDENTIAL!B16+COMMERCIAL!B16</f>
        <v>263634</v>
      </c>
      <c r="C15" s="13">
        <f>RESIDENTIAL!Q16+COMMERCIAL!Q16</f>
        <v>263634</v>
      </c>
      <c r="D15" s="18">
        <f t="shared" si="1"/>
        <v>0</v>
      </c>
      <c r="E15" s="18"/>
      <c r="F15" s="18">
        <v>4584041</v>
      </c>
      <c r="G15" s="18">
        <f t="shared" si="2"/>
        <v>4584041</v>
      </c>
      <c r="H15" s="18">
        <f t="shared" si="3"/>
        <v>0</v>
      </c>
      <c r="N15" s="18">
        <v>-18937</v>
      </c>
      <c r="O15" s="18">
        <f t="shared" si="0"/>
        <v>-18937</v>
      </c>
    </row>
    <row r="16" spans="1:27" x14ac:dyDescent="0.3">
      <c r="A16" s="12">
        <v>41244</v>
      </c>
      <c r="B16" s="18">
        <f>RESIDENTIAL!B17+COMMERCIAL!B17</f>
        <v>260677</v>
      </c>
      <c r="C16" s="13">
        <f>RESIDENTIAL!Q17+COMMERCIAL!Q17</f>
        <v>260677</v>
      </c>
      <c r="D16" s="18">
        <f t="shared" si="1"/>
        <v>0</v>
      </c>
      <c r="E16" s="18"/>
      <c r="F16" s="18">
        <v>4588119</v>
      </c>
      <c r="G16" s="18">
        <f t="shared" si="2"/>
        <v>4588119</v>
      </c>
      <c r="H16" s="18">
        <f t="shared" si="3"/>
        <v>0</v>
      </c>
      <c r="N16" s="18">
        <v>-16092</v>
      </c>
      <c r="O16" s="18">
        <f>+N16</f>
        <v>-16092</v>
      </c>
      <c r="S16" s="13">
        <f>RESIDENTIAL!$F17+COMMERCIAL!F17</f>
        <v>0</v>
      </c>
    </row>
    <row r="17" spans="1:29" x14ac:dyDescent="0.3">
      <c r="A17" s="12">
        <v>41275</v>
      </c>
      <c r="B17" s="18">
        <f>RESIDENTIAL!B18+COMMERCIAL!B18</f>
        <v>257618</v>
      </c>
      <c r="C17" s="13">
        <f>RESIDENTIAL!Q18+COMMERCIAL!Q18</f>
        <v>257618</v>
      </c>
      <c r="D17" s="18">
        <f t="shared" si="1"/>
        <v>0</v>
      </c>
      <c r="E17" s="18"/>
      <c r="F17" s="18">
        <v>4594969</v>
      </c>
      <c r="G17" s="18">
        <f t="shared" si="2"/>
        <v>4594969</v>
      </c>
      <c r="H17" s="18">
        <f t="shared" si="3"/>
        <v>0</v>
      </c>
      <c r="I17" s="18">
        <f t="shared" ref="I17:I28" si="4">H17-H5</f>
        <v>0</v>
      </c>
      <c r="K17" s="18">
        <f t="shared" ref="K17:K38" si="5">F17-F5</f>
        <v>34954</v>
      </c>
      <c r="L17" s="18">
        <f t="shared" ref="L17:L38" si="6">K17+H17</f>
        <v>34954</v>
      </c>
      <c r="M17" s="18"/>
      <c r="N17" s="18">
        <f t="shared" ref="N17:N38" si="7">B17-B5</f>
        <v>-17801</v>
      </c>
      <c r="O17" s="18">
        <f t="shared" ref="O17:O38" si="8">+C17-C5</f>
        <v>-17801</v>
      </c>
      <c r="Q17" s="18">
        <f>L17-K17</f>
        <v>0</v>
      </c>
      <c r="S17" s="13">
        <f>RESIDENTIAL!$F18+COMMERCIAL!F18</f>
        <v>-8574</v>
      </c>
      <c r="T17" s="11">
        <f t="shared" ref="T17:T31" si="9">N17-S17</f>
        <v>-9227</v>
      </c>
      <c r="V17" s="14">
        <f t="shared" ref="V17:V38" si="10">K17/F5</f>
        <v>7.6653256623059355E-3</v>
      </c>
      <c r="W17" s="14">
        <f t="shared" ref="W17:W38" si="11">L17/G5</f>
        <v>7.6653256623059355E-3</v>
      </c>
      <c r="X17" s="15">
        <f t="shared" ref="X17:X35" si="12">W17-V17</f>
        <v>0</v>
      </c>
      <c r="AA17" s="14">
        <f t="shared" ref="AA17:AA38" si="13">B17/F17</f>
        <v>5.6065231343236481E-2</v>
      </c>
      <c r="AB17" s="14">
        <f t="shared" ref="AB17:AB38" si="14">C17/F17</f>
        <v>5.6065231343236481E-2</v>
      </c>
      <c r="AC17" s="15">
        <f>AA17-AB17</f>
        <v>0</v>
      </c>
    </row>
    <row r="18" spans="1:29" x14ac:dyDescent="0.3">
      <c r="A18" s="12">
        <v>41306</v>
      </c>
      <c r="B18" s="18">
        <f>RESIDENTIAL!B19+COMMERCIAL!B19</f>
        <v>252488</v>
      </c>
      <c r="C18" s="13">
        <f>RESIDENTIAL!Q19+COMMERCIAL!Q19</f>
        <v>252488</v>
      </c>
      <c r="D18" s="18">
        <f t="shared" si="1"/>
        <v>0</v>
      </c>
      <c r="E18" s="18"/>
      <c r="F18" s="18">
        <v>4599265</v>
      </c>
      <c r="G18" s="18">
        <f t="shared" si="2"/>
        <v>4599265</v>
      </c>
      <c r="H18" s="18">
        <f t="shared" si="3"/>
        <v>0</v>
      </c>
      <c r="I18" s="18">
        <f t="shared" si="4"/>
        <v>0</v>
      </c>
      <c r="K18" s="18">
        <f t="shared" si="5"/>
        <v>33558</v>
      </c>
      <c r="L18" s="18">
        <f t="shared" si="6"/>
        <v>33558</v>
      </c>
      <c r="M18" s="18"/>
      <c r="N18" s="18">
        <f t="shared" si="7"/>
        <v>-16205</v>
      </c>
      <c r="O18" s="18">
        <f t="shared" si="8"/>
        <v>-16205</v>
      </c>
      <c r="Q18" s="18">
        <f t="shared" ref="Q18:Q35" si="15">L18-K18</f>
        <v>0</v>
      </c>
      <c r="S18" s="13">
        <f>RESIDENTIAL!$F19+COMMERCIAL!F19</f>
        <v>-5747</v>
      </c>
      <c r="T18" s="11">
        <f t="shared" si="9"/>
        <v>-10458</v>
      </c>
      <c r="V18" s="14">
        <f t="shared" si="10"/>
        <v>7.3500117287421205E-3</v>
      </c>
      <c r="W18" s="14">
        <f t="shared" si="11"/>
        <v>7.3500117287421205E-3</v>
      </c>
      <c r="X18" s="15">
        <f t="shared" si="12"/>
        <v>0</v>
      </c>
      <c r="AA18" s="14">
        <f t="shared" si="13"/>
        <v>5.4897467312711924E-2</v>
      </c>
      <c r="AB18" s="14">
        <f t="shared" si="14"/>
        <v>5.4897467312711924E-2</v>
      </c>
      <c r="AC18" s="15">
        <f t="shared" ref="AC18:AC38" si="16">AA18-AB18</f>
        <v>0</v>
      </c>
    </row>
    <row r="19" spans="1:29" x14ac:dyDescent="0.3">
      <c r="A19" s="12">
        <v>41334</v>
      </c>
      <c r="B19" s="18">
        <f>RESIDENTIAL!B20+COMMERCIAL!B20</f>
        <v>245973</v>
      </c>
      <c r="C19" s="13">
        <f>RESIDENTIAL!Q20+COMMERCIAL!Q20</f>
        <v>245973</v>
      </c>
      <c r="D19" s="18">
        <f t="shared" si="1"/>
        <v>0</v>
      </c>
      <c r="E19" s="18"/>
      <c r="F19" s="18">
        <v>4605771</v>
      </c>
      <c r="G19" s="18">
        <f t="shared" si="2"/>
        <v>4605771</v>
      </c>
      <c r="H19" s="18">
        <f t="shared" si="3"/>
        <v>0</v>
      </c>
      <c r="I19" s="18">
        <f t="shared" si="4"/>
        <v>0</v>
      </c>
      <c r="K19" s="18">
        <f t="shared" si="5"/>
        <v>31841</v>
      </c>
      <c r="L19" s="18">
        <f t="shared" si="6"/>
        <v>31841</v>
      </c>
      <c r="M19" s="18"/>
      <c r="N19" s="18">
        <f t="shared" si="7"/>
        <v>-16137</v>
      </c>
      <c r="O19" s="18">
        <f t="shared" si="8"/>
        <v>-16137</v>
      </c>
      <c r="Q19" s="18">
        <f t="shared" si="15"/>
        <v>0</v>
      </c>
      <c r="S19" s="13">
        <f>RESIDENTIAL!$F20+COMMERCIAL!F20</f>
        <v>-6050</v>
      </c>
      <c r="T19" s="11">
        <f t="shared" si="9"/>
        <v>-10087</v>
      </c>
      <c r="V19" s="14">
        <f t="shared" si="10"/>
        <v>6.9614095537098297E-3</v>
      </c>
      <c r="W19" s="14">
        <f t="shared" si="11"/>
        <v>6.9614095537098297E-3</v>
      </c>
      <c r="X19" s="15">
        <f t="shared" si="12"/>
        <v>0</v>
      </c>
      <c r="AA19" s="14">
        <f t="shared" si="13"/>
        <v>5.3405390758680796E-2</v>
      </c>
      <c r="AB19" s="14">
        <f t="shared" si="14"/>
        <v>5.3405390758680796E-2</v>
      </c>
      <c r="AC19" s="15">
        <f t="shared" si="16"/>
        <v>0</v>
      </c>
    </row>
    <row r="20" spans="1:29" x14ac:dyDescent="0.3">
      <c r="A20" s="12">
        <v>41365</v>
      </c>
      <c r="B20" s="18">
        <f>RESIDENTIAL!B21+COMMERCIAL!B21</f>
        <v>250639</v>
      </c>
      <c r="C20" s="13">
        <f>RESIDENTIAL!Q21+COMMERCIAL!Q21</f>
        <v>250639</v>
      </c>
      <c r="D20" s="18">
        <f t="shared" si="1"/>
        <v>0</v>
      </c>
      <c r="E20" s="18"/>
      <c r="F20" s="18">
        <v>4609509</v>
      </c>
      <c r="G20" s="18">
        <f t="shared" si="2"/>
        <v>4609509</v>
      </c>
      <c r="H20" s="18">
        <f t="shared" si="3"/>
        <v>0</v>
      </c>
      <c r="I20" s="18">
        <f t="shared" si="4"/>
        <v>0</v>
      </c>
      <c r="K20" s="18">
        <f t="shared" si="5"/>
        <v>32471</v>
      </c>
      <c r="L20" s="18">
        <f t="shared" si="6"/>
        <v>32471</v>
      </c>
      <c r="M20" s="18"/>
      <c r="N20" s="18">
        <f t="shared" si="7"/>
        <v>-13079</v>
      </c>
      <c r="O20" s="18">
        <f t="shared" si="8"/>
        <v>-13079</v>
      </c>
      <c r="Q20" s="18">
        <f t="shared" si="15"/>
        <v>0</v>
      </c>
      <c r="S20" s="13">
        <f>RESIDENTIAL!$F21+COMMERCIAL!F21</f>
        <v>-5646</v>
      </c>
      <c r="T20" s="11">
        <f t="shared" si="9"/>
        <v>-7433</v>
      </c>
      <c r="V20" s="14">
        <f t="shared" si="10"/>
        <v>7.0943260685185482E-3</v>
      </c>
      <c r="W20" s="14">
        <f t="shared" si="11"/>
        <v>7.0943260685185482E-3</v>
      </c>
      <c r="X20" s="15">
        <f t="shared" si="12"/>
        <v>0</v>
      </c>
      <c r="AA20" s="14">
        <f t="shared" si="13"/>
        <v>5.4374337917552605E-2</v>
      </c>
      <c r="AB20" s="14">
        <f t="shared" si="14"/>
        <v>5.4374337917552605E-2</v>
      </c>
      <c r="AC20" s="15">
        <f t="shared" si="16"/>
        <v>0</v>
      </c>
    </row>
    <row r="21" spans="1:29" x14ac:dyDescent="0.3">
      <c r="A21" s="12">
        <v>41395</v>
      </c>
      <c r="B21" s="18">
        <f>RESIDENTIAL!B22+COMMERCIAL!B22</f>
        <v>251497</v>
      </c>
      <c r="C21" s="13">
        <f>RESIDENTIAL!Q22+COMMERCIAL!Q22</f>
        <v>251497</v>
      </c>
      <c r="D21" s="18">
        <f t="shared" si="1"/>
        <v>0</v>
      </c>
      <c r="E21" s="18"/>
      <c r="F21" s="18">
        <v>4611553</v>
      </c>
      <c r="G21" s="18">
        <f t="shared" si="2"/>
        <v>4611553</v>
      </c>
      <c r="H21" s="18">
        <f t="shared" si="3"/>
        <v>0</v>
      </c>
      <c r="I21" s="18">
        <f t="shared" si="4"/>
        <v>0</v>
      </c>
      <c r="K21" s="18">
        <f t="shared" si="5"/>
        <v>34802</v>
      </c>
      <c r="L21" s="18">
        <f t="shared" si="6"/>
        <v>34802</v>
      </c>
      <c r="M21" s="18"/>
      <c r="N21" s="18">
        <f t="shared" si="7"/>
        <v>-14904</v>
      </c>
      <c r="O21" s="18">
        <f t="shared" si="8"/>
        <v>-14904</v>
      </c>
      <c r="Q21" s="18">
        <f t="shared" si="15"/>
        <v>0</v>
      </c>
      <c r="S21" s="13">
        <f>RESIDENTIAL!$F22+COMMERCIAL!F22</f>
        <v>-5739</v>
      </c>
      <c r="T21" s="11">
        <f t="shared" si="9"/>
        <v>-9165</v>
      </c>
      <c r="V21" s="14">
        <f t="shared" si="10"/>
        <v>7.6040842073339795E-3</v>
      </c>
      <c r="W21" s="14">
        <f t="shared" si="11"/>
        <v>7.6040842073339795E-3</v>
      </c>
      <c r="X21" s="15">
        <f t="shared" si="12"/>
        <v>0</v>
      </c>
      <c r="AA21" s="14">
        <f t="shared" si="13"/>
        <v>5.4536291787170177E-2</v>
      </c>
      <c r="AB21" s="14">
        <f t="shared" si="14"/>
        <v>5.4536291787170177E-2</v>
      </c>
      <c r="AC21" s="15">
        <f t="shared" si="16"/>
        <v>0</v>
      </c>
    </row>
    <row r="22" spans="1:29" x14ac:dyDescent="0.3">
      <c r="A22" s="12">
        <v>41426</v>
      </c>
      <c r="B22" s="18">
        <f>RESIDENTIAL!B23+COMMERCIAL!B23</f>
        <v>244375</v>
      </c>
      <c r="C22" s="13">
        <f>RESIDENTIAL!Q23+COMMERCIAL!Q23</f>
        <v>244375</v>
      </c>
      <c r="D22" s="18">
        <f t="shared" si="1"/>
        <v>0</v>
      </c>
      <c r="E22" s="18"/>
      <c r="F22" s="18">
        <v>4613739</v>
      </c>
      <c r="G22" s="18">
        <f t="shared" si="2"/>
        <v>4613739</v>
      </c>
      <c r="H22" s="18">
        <f t="shared" si="3"/>
        <v>0</v>
      </c>
      <c r="I22" s="18">
        <f t="shared" si="4"/>
        <v>0</v>
      </c>
      <c r="K22" s="18">
        <f t="shared" si="5"/>
        <v>38392</v>
      </c>
      <c r="L22" s="18">
        <f t="shared" si="6"/>
        <v>38392</v>
      </c>
      <c r="M22" s="18"/>
      <c r="N22" s="18">
        <f t="shared" si="7"/>
        <v>-22835</v>
      </c>
      <c r="O22" s="18">
        <f t="shared" si="8"/>
        <v>-22835</v>
      </c>
      <c r="Q22" s="18">
        <f t="shared" si="15"/>
        <v>0</v>
      </c>
      <c r="S22" s="13">
        <f>RESIDENTIAL!$F23+COMMERCIAL!F23</f>
        <v>-6778</v>
      </c>
      <c r="T22" s="11">
        <f t="shared" si="9"/>
        <v>-16057</v>
      </c>
      <c r="V22" s="14">
        <f t="shared" si="10"/>
        <v>8.3910575525747017E-3</v>
      </c>
      <c r="W22" s="14">
        <f t="shared" si="11"/>
        <v>8.3910575525747017E-3</v>
      </c>
      <c r="X22" s="15">
        <f t="shared" si="12"/>
        <v>0</v>
      </c>
      <c r="AA22" s="14">
        <f t="shared" si="13"/>
        <v>5.2966801979912603E-2</v>
      </c>
      <c r="AB22" s="14">
        <f t="shared" si="14"/>
        <v>5.2966801979912603E-2</v>
      </c>
      <c r="AC22" s="15">
        <f t="shared" si="16"/>
        <v>0</v>
      </c>
    </row>
    <row r="23" spans="1:29" x14ac:dyDescent="0.3">
      <c r="A23" s="12">
        <v>41456</v>
      </c>
      <c r="B23" s="18">
        <f>RESIDENTIAL!B24+COMMERCIAL!B24</f>
        <v>245100</v>
      </c>
      <c r="C23" s="13">
        <f>RESIDENTIAL!Q24+COMMERCIAL!Q24</f>
        <v>250053</v>
      </c>
      <c r="D23" s="18">
        <f t="shared" si="1"/>
        <v>4953</v>
      </c>
      <c r="E23" s="18"/>
      <c r="F23" s="18">
        <v>4620943</v>
      </c>
      <c r="G23" s="18">
        <f t="shared" si="2"/>
        <v>4615990</v>
      </c>
      <c r="H23" s="18">
        <f>+G23-F23</f>
        <v>-4953</v>
      </c>
      <c r="I23" s="18">
        <f t="shared" si="4"/>
        <v>-4953</v>
      </c>
      <c r="K23" s="18">
        <f t="shared" si="5"/>
        <v>43820</v>
      </c>
      <c r="L23" s="18">
        <f t="shared" si="6"/>
        <v>38867</v>
      </c>
      <c r="M23" s="18"/>
      <c r="N23" s="18">
        <f t="shared" si="7"/>
        <v>-22354</v>
      </c>
      <c r="O23" s="18">
        <f t="shared" si="8"/>
        <v>-17401</v>
      </c>
      <c r="Q23" s="18">
        <f t="shared" si="15"/>
        <v>-4953</v>
      </c>
      <c r="S23" s="13">
        <f>RESIDENTIAL!$F24+COMMERCIAL!F24</f>
        <v>-11882</v>
      </c>
      <c r="T23" s="11">
        <f t="shared" si="9"/>
        <v>-10472</v>
      </c>
      <c r="V23" s="14">
        <f t="shared" si="10"/>
        <v>9.5736994614302479E-3</v>
      </c>
      <c r="W23" s="14">
        <f t="shared" si="11"/>
        <v>8.4915786619673538E-3</v>
      </c>
      <c r="X23" s="15">
        <f t="shared" si="12"/>
        <v>-1.0821207994628941E-3</v>
      </c>
      <c r="AA23" s="14">
        <f t="shared" si="13"/>
        <v>5.3041121693126275E-2</v>
      </c>
      <c r="AB23" s="14">
        <f t="shared" si="14"/>
        <v>5.4112980835297038E-2</v>
      </c>
      <c r="AC23" s="15">
        <f t="shared" si="16"/>
        <v>-1.0718591421707627E-3</v>
      </c>
    </row>
    <row r="24" spans="1:29" x14ac:dyDescent="0.3">
      <c r="A24" s="12">
        <v>41487</v>
      </c>
      <c r="B24" s="18">
        <f>RESIDENTIAL!B25+COMMERCIAL!B25</f>
        <v>227888</v>
      </c>
      <c r="C24" s="13">
        <f>RESIDENTIAL!Q25+COMMERCIAL!Q25</f>
        <v>240653</v>
      </c>
      <c r="D24" s="18">
        <f t="shared" si="1"/>
        <v>12765</v>
      </c>
      <c r="E24" s="18"/>
      <c r="F24" s="18">
        <v>4630751</v>
      </c>
      <c r="G24" s="18">
        <f t="shared" si="2"/>
        <v>4617986</v>
      </c>
      <c r="H24" s="18">
        <f t="shared" si="3"/>
        <v>-12765</v>
      </c>
      <c r="I24" s="18">
        <f t="shared" si="4"/>
        <v>-12765</v>
      </c>
      <c r="K24" s="18">
        <f t="shared" si="5"/>
        <v>51166</v>
      </c>
      <c r="L24" s="18">
        <f t="shared" si="6"/>
        <v>38401</v>
      </c>
      <c r="M24" s="18"/>
      <c r="N24" s="18">
        <f t="shared" si="7"/>
        <v>-37123</v>
      </c>
      <c r="O24" s="18">
        <f t="shared" si="8"/>
        <v>-24358</v>
      </c>
      <c r="Q24" s="18">
        <f t="shared" si="15"/>
        <v>-12765</v>
      </c>
      <c r="S24" s="13">
        <f>RESIDENTIAL!$F25+COMMERCIAL!F25</f>
        <v>-18942</v>
      </c>
      <c r="T24" s="11">
        <f t="shared" si="9"/>
        <v>-18181</v>
      </c>
      <c r="V24" s="14">
        <f t="shared" si="10"/>
        <v>1.1172628087479543E-2</v>
      </c>
      <c r="W24" s="14">
        <f t="shared" si="11"/>
        <v>8.385257616137707E-3</v>
      </c>
      <c r="X24" s="15">
        <f t="shared" si="12"/>
        <v>-2.7873704713418362E-3</v>
      </c>
      <c r="AA24" s="14">
        <f t="shared" si="13"/>
        <v>4.9211888093313588E-2</v>
      </c>
      <c r="AB24" s="14">
        <f t="shared" si="14"/>
        <v>5.196846040739396E-2</v>
      </c>
      <c r="AC24" s="15">
        <f t="shared" si="16"/>
        <v>-2.7565723140803716E-3</v>
      </c>
    </row>
    <row r="25" spans="1:29" x14ac:dyDescent="0.3">
      <c r="A25" s="12">
        <v>41518</v>
      </c>
      <c r="B25" s="18">
        <f>RESIDENTIAL!B26+COMMERCIAL!B26</f>
        <v>218412</v>
      </c>
      <c r="C25" s="13">
        <f>RESIDENTIAL!Q26+COMMERCIAL!Q26</f>
        <v>246723</v>
      </c>
      <c r="D25" s="18">
        <f t="shared" si="1"/>
        <v>28311</v>
      </c>
      <c r="E25" s="18"/>
      <c r="F25" s="18">
        <v>4644296</v>
      </c>
      <c r="G25" s="18">
        <f t="shared" si="2"/>
        <v>4615985</v>
      </c>
      <c r="H25" s="18">
        <f t="shared" si="3"/>
        <v>-28311</v>
      </c>
      <c r="I25" s="18">
        <f t="shared" si="4"/>
        <v>-28311</v>
      </c>
      <c r="J25" s="18"/>
      <c r="K25" s="18">
        <f t="shared" si="5"/>
        <v>65320</v>
      </c>
      <c r="L25" s="18">
        <f t="shared" si="6"/>
        <v>37009</v>
      </c>
      <c r="M25" s="18"/>
      <c r="N25" s="18">
        <f t="shared" si="7"/>
        <v>-48996</v>
      </c>
      <c r="O25" s="18">
        <f t="shared" si="8"/>
        <v>-20685</v>
      </c>
      <c r="Q25" s="18">
        <f t="shared" si="15"/>
        <v>-28311</v>
      </c>
      <c r="S25" s="13">
        <f>RESIDENTIAL!$F26+COMMERCIAL!F26</f>
        <v>-35486</v>
      </c>
      <c r="T25" s="11">
        <f t="shared" si="9"/>
        <v>-13510</v>
      </c>
      <c r="V25" s="14">
        <f t="shared" si="10"/>
        <v>1.4265198157841405E-2</v>
      </c>
      <c r="W25" s="14">
        <f t="shared" si="11"/>
        <v>8.0823747492889241E-3</v>
      </c>
      <c r="X25" s="15">
        <f t="shared" si="12"/>
        <v>-6.1828234085524805E-3</v>
      </c>
      <c r="AA25" s="14">
        <f t="shared" si="13"/>
        <v>4.702801027324701E-2</v>
      </c>
      <c r="AB25" s="14">
        <f t="shared" si="14"/>
        <v>5.312387496404191E-2</v>
      </c>
      <c r="AC25" s="15">
        <f t="shared" si="16"/>
        <v>-6.0958646907948999E-3</v>
      </c>
    </row>
    <row r="26" spans="1:29" x14ac:dyDescent="0.3">
      <c r="A26" s="12">
        <v>41548</v>
      </c>
      <c r="B26" s="18">
        <f>RESIDENTIAL!B27+COMMERCIAL!B27</f>
        <v>204723</v>
      </c>
      <c r="C26" s="13">
        <f>RESIDENTIAL!Q27+COMMERCIAL!Q27</f>
        <v>248061</v>
      </c>
      <c r="D26" s="18">
        <f t="shared" si="1"/>
        <v>43338</v>
      </c>
      <c r="E26" s="18"/>
      <c r="F26" s="18">
        <v>4655414</v>
      </c>
      <c r="G26" s="18">
        <f t="shared" si="2"/>
        <v>4612076</v>
      </c>
      <c r="H26" s="18">
        <f t="shared" si="3"/>
        <v>-43338</v>
      </c>
      <c r="I26" s="18">
        <f t="shared" si="4"/>
        <v>-43338</v>
      </c>
      <c r="J26" s="18"/>
      <c r="K26" s="18">
        <f t="shared" si="5"/>
        <v>74662</v>
      </c>
      <c r="L26" s="18">
        <f t="shared" si="6"/>
        <v>31324</v>
      </c>
      <c r="M26" s="18"/>
      <c r="N26" s="18">
        <f t="shared" si="7"/>
        <v>-62296</v>
      </c>
      <c r="O26" s="18">
        <f t="shared" si="8"/>
        <v>-18958</v>
      </c>
      <c r="P26" s="11"/>
      <c r="Q26" s="18">
        <f t="shared" si="15"/>
        <v>-43338</v>
      </c>
      <c r="R26" s="11"/>
      <c r="S26" s="13">
        <f>RESIDENTIAL!$F27+COMMERCIAL!F27</f>
        <v>-54780</v>
      </c>
      <c r="T26" s="11">
        <f t="shared" si="9"/>
        <v>-7516</v>
      </c>
      <c r="V26" s="14">
        <f t="shared" si="10"/>
        <v>1.6299070545622203E-2</v>
      </c>
      <c r="W26" s="14">
        <f t="shared" si="11"/>
        <v>6.8381785348781161E-3</v>
      </c>
      <c r="X26" s="15">
        <f t="shared" si="12"/>
        <v>-9.4608920107440864E-3</v>
      </c>
      <c r="AA26" s="14">
        <f t="shared" si="13"/>
        <v>4.3975251180668355E-2</v>
      </c>
      <c r="AB26" s="14">
        <f t="shared" si="14"/>
        <v>5.3284412514117974E-2</v>
      </c>
      <c r="AC26" s="15">
        <f t="shared" si="16"/>
        <v>-9.3091613334496184E-3</v>
      </c>
    </row>
    <row r="27" spans="1:29" x14ac:dyDescent="0.3">
      <c r="A27" s="12">
        <v>41579</v>
      </c>
      <c r="B27" s="18">
        <f>RESIDENTIAL!B28+COMMERCIAL!B28</f>
        <v>200455</v>
      </c>
      <c r="C27" s="13">
        <f>RESIDENTIAL!Q28+COMMERCIAL!Q28</f>
        <v>244350</v>
      </c>
      <c r="D27" s="18">
        <f t="shared" si="1"/>
        <v>43895</v>
      </c>
      <c r="E27" s="18"/>
      <c r="F27" s="18">
        <v>4665143</v>
      </c>
      <c r="G27" s="18">
        <f t="shared" si="2"/>
        <v>4621248</v>
      </c>
      <c r="H27" s="18">
        <f t="shared" si="3"/>
        <v>-43895</v>
      </c>
      <c r="I27" s="18">
        <f t="shared" si="4"/>
        <v>-43895</v>
      </c>
      <c r="J27" s="18"/>
      <c r="K27" s="18">
        <f t="shared" si="5"/>
        <v>81102</v>
      </c>
      <c r="L27" s="18">
        <f t="shared" si="6"/>
        <v>37207</v>
      </c>
      <c r="M27" s="18"/>
      <c r="N27" s="18">
        <f t="shared" si="7"/>
        <v>-63179</v>
      </c>
      <c r="O27" s="18">
        <f t="shared" si="8"/>
        <v>-19284</v>
      </c>
      <c r="Q27" s="18">
        <f t="shared" si="15"/>
        <v>-43895</v>
      </c>
      <c r="S27" s="13">
        <f>RESIDENTIAL!$F28+COMMERCIAL!F28</f>
        <v>-64080</v>
      </c>
      <c r="T27" s="11">
        <f t="shared" si="9"/>
        <v>901</v>
      </c>
      <c r="V27" s="14">
        <f t="shared" si="10"/>
        <v>1.7692250134761011E-2</v>
      </c>
      <c r="W27" s="14">
        <f t="shared" si="11"/>
        <v>8.1166377002299932E-3</v>
      </c>
      <c r="X27" s="15">
        <f t="shared" si="12"/>
        <v>-9.5756124345310178E-3</v>
      </c>
      <c r="AA27" s="14">
        <f t="shared" si="13"/>
        <v>4.2968672128592844E-2</v>
      </c>
      <c r="AB27" s="14">
        <f t="shared" si="14"/>
        <v>5.2377815642521572E-2</v>
      </c>
      <c r="AC27" s="15">
        <f t="shared" si="16"/>
        <v>-9.4091435139287277E-3</v>
      </c>
    </row>
    <row r="28" spans="1:29" x14ac:dyDescent="0.3">
      <c r="A28" s="12">
        <v>41609</v>
      </c>
      <c r="B28" s="18">
        <f>RESIDENTIAL!B29+COMMERCIAL!B29</f>
        <v>200528</v>
      </c>
      <c r="C28" s="13">
        <f>RESIDENTIAL!Q29+COMMERCIAL!Q29</f>
        <v>242961.66666666666</v>
      </c>
      <c r="D28" s="18">
        <f t="shared" si="1"/>
        <v>42433.666666666657</v>
      </c>
      <c r="F28" s="18">
        <v>4671859</v>
      </c>
      <c r="G28" s="18">
        <f t="shared" si="2"/>
        <v>4629425.333333333</v>
      </c>
      <c r="H28" s="18">
        <f t="shared" si="3"/>
        <v>-42433.666666666977</v>
      </c>
      <c r="I28" s="18">
        <f t="shared" si="4"/>
        <v>-42433.666666666977</v>
      </c>
      <c r="J28" s="18"/>
      <c r="K28" s="18">
        <f t="shared" si="5"/>
        <v>83740</v>
      </c>
      <c r="L28" s="18">
        <f t="shared" si="6"/>
        <v>41306.333333333023</v>
      </c>
      <c r="M28" s="18"/>
      <c r="N28" s="18">
        <f t="shared" si="7"/>
        <v>-60149</v>
      </c>
      <c r="O28" s="18">
        <f t="shared" si="8"/>
        <v>-17715.333333333343</v>
      </c>
      <c r="Q28" s="18">
        <f t="shared" si="15"/>
        <v>-42433.666666666977</v>
      </c>
      <c r="S28" s="13">
        <f>RESIDENTIAL!$F29+COMMERCIAL!F29</f>
        <v>-64597</v>
      </c>
      <c r="T28" s="11">
        <f t="shared" si="9"/>
        <v>4448</v>
      </c>
      <c r="V28" s="14">
        <f t="shared" si="10"/>
        <v>1.8251488246054645E-2</v>
      </c>
      <c r="W28" s="14">
        <f t="shared" si="11"/>
        <v>9.002890581812072E-3</v>
      </c>
      <c r="X28" s="15">
        <f t="shared" si="12"/>
        <v>-9.2485976642425732E-3</v>
      </c>
      <c r="AA28" s="14">
        <f t="shared" si="13"/>
        <v>4.2922528269795812E-2</v>
      </c>
      <c r="AB28" s="14">
        <f t="shared" si="14"/>
        <v>5.2005350903498296E-2</v>
      </c>
      <c r="AC28" s="15">
        <f t="shared" si="16"/>
        <v>-9.0828226337024837E-3</v>
      </c>
    </row>
    <row r="29" spans="1:29" x14ac:dyDescent="0.3">
      <c r="A29" s="12">
        <v>41640</v>
      </c>
      <c r="B29" s="18">
        <f>RESIDENTIAL!B30+COMMERCIAL!B30</f>
        <v>195046</v>
      </c>
      <c r="C29" s="13">
        <f>RESIDENTIAL!Q30+COMMERCIAL!Q30</f>
        <v>237764.66666666666</v>
      </c>
      <c r="D29" s="18">
        <f t="shared" si="1"/>
        <v>42718.666666666657</v>
      </c>
      <c r="F29" s="18">
        <v>4679556</v>
      </c>
      <c r="G29" s="18">
        <f t="shared" si="2"/>
        <v>4636837.333333333</v>
      </c>
      <c r="H29" s="18">
        <f t="shared" si="3"/>
        <v>-42718.666666666977</v>
      </c>
      <c r="I29" s="18">
        <f>H29-H17</f>
        <v>-42718.666666666977</v>
      </c>
      <c r="J29" s="18"/>
      <c r="K29" s="18">
        <f t="shared" si="5"/>
        <v>84587</v>
      </c>
      <c r="L29" s="18">
        <f t="shared" si="6"/>
        <v>41868.333333333023</v>
      </c>
      <c r="M29" s="18"/>
      <c r="N29" s="18">
        <f t="shared" si="7"/>
        <v>-62572</v>
      </c>
      <c r="O29" s="18">
        <f t="shared" si="8"/>
        <v>-19853.333333333343</v>
      </c>
      <c r="Q29" s="18">
        <f t="shared" si="15"/>
        <v>-42718.666666666977</v>
      </c>
      <c r="S29" s="13">
        <f>RESIDENTIAL!$F30+COMMERCIAL!F30</f>
        <v>-62813</v>
      </c>
      <c r="T29" s="11">
        <f t="shared" si="9"/>
        <v>241</v>
      </c>
      <c r="V29" s="14">
        <f t="shared" si="10"/>
        <v>1.840861167942591E-2</v>
      </c>
      <c r="W29" s="14">
        <f t="shared" si="11"/>
        <v>9.1117771052063729E-3</v>
      </c>
      <c r="X29" s="15">
        <f t="shared" si="12"/>
        <v>-9.2968345742195369E-3</v>
      </c>
      <c r="AA29" s="14">
        <f t="shared" si="13"/>
        <v>4.1680450025600717E-2</v>
      </c>
      <c r="AB29" s="14">
        <f t="shared" si="14"/>
        <v>5.0809236317861495E-2</v>
      </c>
      <c r="AC29" s="15">
        <f t="shared" si="16"/>
        <v>-9.1287862922607779E-3</v>
      </c>
    </row>
    <row r="30" spans="1:29" x14ac:dyDescent="0.3">
      <c r="A30" s="12">
        <v>41671</v>
      </c>
      <c r="B30" s="18">
        <f>RESIDENTIAL!B31+COMMERCIAL!B31</f>
        <v>189264</v>
      </c>
      <c r="C30" s="13">
        <f>RESIDENTIAL!Q31+COMMERCIAL!Q31</f>
        <v>232106.66666666666</v>
      </c>
      <c r="D30" s="18">
        <f t="shared" si="1"/>
        <v>42842.666666666657</v>
      </c>
      <c r="F30" s="18">
        <v>4687089</v>
      </c>
      <c r="G30" s="18">
        <f t="shared" si="2"/>
        <v>4644246.333333333</v>
      </c>
      <c r="H30" s="18">
        <f t="shared" si="3"/>
        <v>-42842.666666666977</v>
      </c>
      <c r="I30" s="18">
        <f t="shared" ref="I30:I64" si="17">H30-H18</f>
        <v>-42842.666666666977</v>
      </c>
      <c r="J30" s="18"/>
      <c r="K30" s="18">
        <f t="shared" si="5"/>
        <v>87824</v>
      </c>
      <c r="L30" s="18">
        <f t="shared" si="6"/>
        <v>44981.333333333023</v>
      </c>
      <c r="M30" s="18"/>
      <c r="N30" s="18">
        <f t="shared" si="7"/>
        <v>-63224</v>
      </c>
      <c r="O30" s="18">
        <f t="shared" si="8"/>
        <v>-20381.333333333343</v>
      </c>
      <c r="Q30" s="18">
        <f t="shared" si="15"/>
        <v>-42842.666666666977</v>
      </c>
      <c r="S30" s="13">
        <f>RESIDENTIAL!$F31+COMMERCIAL!F31</f>
        <v>-64761</v>
      </c>
      <c r="T30" s="11">
        <f t="shared" si="9"/>
        <v>1537</v>
      </c>
      <c r="V30" s="14">
        <f t="shared" si="10"/>
        <v>1.9095224997907275E-2</v>
      </c>
      <c r="W30" s="14">
        <f t="shared" si="11"/>
        <v>9.7801134166726686E-3</v>
      </c>
      <c r="X30" s="15">
        <f t="shared" si="12"/>
        <v>-9.3151115812346065E-3</v>
      </c>
      <c r="AA30" s="14">
        <f t="shared" si="13"/>
        <v>4.037986050616918E-2</v>
      </c>
      <c r="AB30" s="14">
        <f t="shared" si="14"/>
        <v>4.9520430840264959E-2</v>
      </c>
      <c r="AC30" s="15">
        <f t="shared" si="16"/>
        <v>-9.1405703340957795E-3</v>
      </c>
    </row>
    <row r="31" spans="1:29" x14ac:dyDescent="0.3">
      <c r="A31" s="12">
        <v>41699</v>
      </c>
      <c r="B31" s="18">
        <f>RESIDENTIAL!B32+COMMERCIAL!B32</f>
        <v>187229</v>
      </c>
      <c r="C31" s="13">
        <f>RESIDENTIAL!Q32+COMMERCIAL!Q32</f>
        <v>230136.66666666666</v>
      </c>
      <c r="D31" s="18">
        <f t="shared" si="1"/>
        <v>42907.666666666657</v>
      </c>
      <c r="F31" s="18">
        <v>4694845</v>
      </c>
      <c r="G31" s="18">
        <f>+F31-D31</f>
        <v>4651937.333333333</v>
      </c>
      <c r="H31" s="18">
        <f t="shared" si="3"/>
        <v>-42907.666666666977</v>
      </c>
      <c r="I31" s="18">
        <f t="shared" si="17"/>
        <v>-42907.666666666977</v>
      </c>
      <c r="J31" s="18"/>
      <c r="K31" s="18">
        <f t="shared" si="5"/>
        <v>89074</v>
      </c>
      <c r="L31" s="18">
        <f t="shared" si="6"/>
        <v>46166.333333333023</v>
      </c>
      <c r="M31" s="18"/>
      <c r="N31" s="18">
        <f t="shared" si="7"/>
        <v>-58744</v>
      </c>
      <c r="O31" s="18">
        <f t="shared" si="8"/>
        <v>-15836.333333333343</v>
      </c>
      <c r="Q31" s="18">
        <f t="shared" si="15"/>
        <v>-42907.666666666977</v>
      </c>
      <c r="S31" s="13">
        <f>RESIDENTIAL!$F32+COMMERCIAL!F32</f>
        <v>-61484</v>
      </c>
      <c r="T31" s="11">
        <f t="shared" si="9"/>
        <v>2740</v>
      </c>
      <c r="V31" s="14">
        <f t="shared" si="10"/>
        <v>1.9339650191032075E-2</v>
      </c>
      <c r="W31" s="14">
        <f t="shared" si="11"/>
        <v>1.0023584180223685E-2</v>
      </c>
      <c r="X31" s="15">
        <f t="shared" si="12"/>
        <v>-9.3160660108083902E-3</v>
      </c>
      <c r="AA31" s="14">
        <f t="shared" si="13"/>
        <v>3.9879697838799792E-2</v>
      </c>
      <c r="AB31" s="14">
        <f t="shared" si="14"/>
        <v>4.9019012697259792E-2</v>
      </c>
      <c r="AC31" s="15">
        <f t="shared" si="16"/>
        <v>-9.1393148584600001E-3</v>
      </c>
    </row>
    <row r="32" spans="1:29" x14ac:dyDescent="0.3">
      <c r="A32" s="12">
        <v>41730</v>
      </c>
      <c r="B32" s="18">
        <f>RESIDENTIAL!B33+COMMERCIAL!B33</f>
        <v>187405</v>
      </c>
      <c r="C32" s="13">
        <f>RESIDENTIAL!Q33+COMMERCIAL!Q33</f>
        <v>230596.66666666666</v>
      </c>
      <c r="D32" s="18">
        <f t="shared" si="1"/>
        <v>43191.666666666657</v>
      </c>
      <c r="F32" s="18">
        <v>4699582</v>
      </c>
      <c r="G32" s="18">
        <f>+F32-D32</f>
        <v>4656390.333333333</v>
      </c>
      <c r="H32" s="18">
        <f t="shared" si="3"/>
        <v>-43191.666666666977</v>
      </c>
      <c r="I32" s="18">
        <f t="shared" si="17"/>
        <v>-43191.666666666977</v>
      </c>
      <c r="J32" s="18"/>
      <c r="K32" s="18">
        <f t="shared" si="5"/>
        <v>90073</v>
      </c>
      <c r="L32" s="18">
        <f t="shared" si="6"/>
        <v>46881.333333333023</v>
      </c>
      <c r="M32" s="18"/>
      <c r="N32" s="18">
        <f t="shared" si="7"/>
        <v>-63234</v>
      </c>
      <c r="O32" s="18">
        <f t="shared" si="8"/>
        <v>-20042.333333333343</v>
      </c>
      <c r="Q32" s="18">
        <f t="shared" si="15"/>
        <v>-43191.666666666977</v>
      </c>
      <c r="S32" s="13">
        <f>RESIDENTIAL!$F33+COMMERCIAL!F33</f>
        <v>-61477</v>
      </c>
      <c r="T32" s="11">
        <f>N32-S32</f>
        <v>-1757</v>
      </c>
      <c r="V32" s="14">
        <f t="shared" si="10"/>
        <v>1.9540692945821343E-2</v>
      </c>
      <c r="W32" s="14">
        <f t="shared" si="11"/>
        <v>1.0170569866190308E-2</v>
      </c>
      <c r="X32" s="15">
        <f t="shared" si="12"/>
        <v>-9.3701230796310354E-3</v>
      </c>
      <c r="AA32" s="14">
        <f t="shared" si="13"/>
        <v>3.9876950758599379E-2</v>
      </c>
      <c r="AB32" s="14">
        <f t="shared" si="14"/>
        <v>4.906748444152409E-2</v>
      </c>
      <c r="AC32" s="15">
        <f t="shared" si="16"/>
        <v>-9.1905336829247106E-3</v>
      </c>
    </row>
    <row r="33" spans="1:29" x14ac:dyDescent="0.3">
      <c r="A33" s="12">
        <v>41760</v>
      </c>
      <c r="B33" s="18">
        <f>RESIDENTIAL!B34+COMMERCIAL!B34</f>
        <v>183306</v>
      </c>
      <c r="C33" s="13">
        <f>RESIDENTIAL!Q34+COMMERCIAL!Q34</f>
        <v>226737.66666666666</v>
      </c>
      <c r="D33" s="18">
        <f t="shared" si="1"/>
        <v>43431.666666666657</v>
      </c>
      <c r="F33" s="18">
        <v>4702414</v>
      </c>
      <c r="G33" s="18">
        <f>+F33-D33</f>
        <v>4658982.333333333</v>
      </c>
      <c r="H33" s="18">
        <f t="shared" si="3"/>
        <v>-43431.666666666977</v>
      </c>
      <c r="I33" s="18">
        <f t="shared" si="17"/>
        <v>-43431.666666666977</v>
      </c>
      <c r="J33" s="18"/>
      <c r="K33" s="18">
        <f t="shared" si="5"/>
        <v>90861</v>
      </c>
      <c r="L33" s="18">
        <f t="shared" si="6"/>
        <v>47429.333333333023</v>
      </c>
      <c r="M33" s="18"/>
      <c r="N33" s="18">
        <f t="shared" si="7"/>
        <v>-68191</v>
      </c>
      <c r="O33" s="18">
        <f t="shared" si="8"/>
        <v>-24759.333333333343</v>
      </c>
      <c r="Q33" s="18">
        <f t="shared" si="15"/>
        <v>-43431.666666666977</v>
      </c>
      <c r="S33" s="13">
        <f>RESIDENTIAL!$F34+COMMERCIAL!F34</f>
        <v>-61129</v>
      </c>
      <c r="T33" s="11">
        <f t="shared" ref="T33:T37" si="18">N33-S33</f>
        <v>-7062</v>
      </c>
      <c r="V33" s="14">
        <f t="shared" si="10"/>
        <v>1.9702907025030397E-2</v>
      </c>
      <c r="W33" s="14">
        <f t="shared" si="11"/>
        <v>1.0284893903058909E-2</v>
      </c>
      <c r="X33" s="15">
        <f t="shared" si="12"/>
        <v>-9.4180131219714878E-3</v>
      </c>
      <c r="AA33" s="14">
        <f t="shared" si="13"/>
        <v>3.8981255159583991E-2</v>
      </c>
      <c r="AB33" s="14">
        <f t="shared" si="14"/>
        <v>4.8217291515946205E-2</v>
      </c>
      <c r="AC33" s="15">
        <f t="shared" si="16"/>
        <v>-9.2360363563622136E-3</v>
      </c>
    </row>
    <row r="34" spans="1:29" x14ac:dyDescent="0.3">
      <c r="A34" s="12">
        <v>41791</v>
      </c>
      <c r="B34" s="18">
        <f>RESIDENTIAL!B35+COMMERCIAL!B35</f>
        <v>187337</v>
      </c>
      <c r="C34" s="13">
        <f>RESIDENTIAL!Q35+COMMERCIAL!Q35</f>
        <v>230643.16666666666</v>
      </c>
      <c r="D34" s="18">
        <f t="shared" si="1"/>
        <v>43306.166666666657</v>
      </c>
      <c r="F34" s="18">
        <v>4705494</v>
      </c>
      <c r="G34" s="18">
        <f t="shared" si="2"/>
        <v>4662187.833333333</v>
      </c>
      <c r="H34" s="18">
        <f t="shared" ref="H34:H39" si="19">+G34-F34</f>
        <v>-43306.166666666977</v>
      </c>
      <c r="I34" s="18">
        <f t="shared" si="17"/>
        <v>-43306.166666666977</v>
      </c>
      <c r="J34" s="18"/>
      <c r="K34" s="18">
        <f t="shared" si="5"/>
        <v>91755</v>
      </c>
      <c r="L34" s="18">
        <f t="shared" si="6"/>
        <v>48448.833333333023</v>
      </c>
      <c r="M34" s="18"/>
      <c r="N34" s="18">
        <f t="shared" si="7"/>
        <v>-57038</v>
      </c>
      <c r="O34" s="18">
        <f t="shared" si="8"/>
        <v>-13731.833333333343</v>
      </c>
      <c r="Q34" s="18">
        <f t="shared" si="15"/>
        <v>-43306.166666666977</v>
      </c>
      <c r="S34" s="13">
        <f>RESIDENTIAL!$F35+COMMERCIAL!F35</f>
        <v>-61438</v>
      </c>
      <c r="T34" s="11">
        <f t="shared" si="18"/>
        <v>4400</v>
      </c>
      <c r="V34" s="14">
        <f t="shared" si="10"/>
        <v>1.9887340831373425E-2</v>
      </c>
      <c r="W34" s="14">
        <f t="shared" si="11"/>
        <v>1.0500991350688244E-2</v>
      </c>
      <c r="X34" s="15">
        <f t="shared" si="12"/>
        <v>-9.3863494806851813E-3</v>
      </c>
      <c r="AA34" s="14">
        <f t="shared" si="13"/>
        <v>3.9812398018146448E-2</v>
      </c>
      <c r="AB34" s="14">
        <f t="shared" si="14"/>
        <v>4.901571793878956E-2</v>
      </c>
      <c r="AC34" s="15">
        <f t="shared" si="16"/>
        <v>-9.2033199206431118E-3</v>
      </c>
    </row>
    <row r="35" spans="1:29" x14ac:dyDescent="0.3">
      <c r="A35" s="12">
        <v>41821</v>
      </c>
      <c r="B35" s="18">
        <f>RESIDENTIAL!B36+COMMERCIAL!B36</f>
        <v>185661</v>
      </c>
      <c r="C35" s="13">
        <f>RESIDENTIAL!Q36+COMMERCIAL!Q36</f>
        <v>223816.66666666666</v>
      </c>
      <c r="D35" s="18">
        <f>C35-B35</f>
        <v>38155.666666666657</v>
      </c>
      <c r="F35" s="18">
        <v>4709239</v>
      </c>
      <c r="G35" s="18">
        <f>+F35-D35</f>
        <v>4671083.333333333</v>
      </c>
      <c r="H35" s="18">
        <f t="shared" si="19"/>
        <v>-38155.666666666977</v>
      </c>
      <c r="I35" s="18">
        <f t="shared" si="17"/>
        <v>-33202.666666666977</v>
      </c>
      <c r="J35" s="18"/>
      <c r="K35" s="18">
        <f t="shared" si="5"/>
        <v>88296</v>
      </c>
      <c r="L35" s="18">
        <f t="shared" si="6"/>
        <v>50140.333333333023</v>
      </c>
      <c r="M35" s="18"/>
      <c r="N35" s="18">
        <f t="shared" si="7"/>
        <v>-59439</v>
      </c>
      <c r="O35" s="18">
        <f t="shared" si="8"/>
        <v>-26236.333333333343</v>
      </c>
      <c r="Q35" s="18">
        <f t="shared" si="15"/>
        <v>-38155.666666666977</v>
      </c>
      <c r="S35" s="13">
        <f>RESIDENTIAL!$F36+COMMERCIAL!F36</f>
        <v>-57884</v>
      </c>
      <c r="T35" s="11">
        <f t="shared" si="18"/>
        <v>-1555</v>
      </c>
      <c r="V35" s="14">
        <f t="shared" si="10"/>
        <v>1.9107788172241034E-2</v>
      </c>
      <c r="W35" s="14">
        <f t="shared" si="11"/>
        <v>1.0862314115354025E-2</v>
      </c>
      <c r="X35" s="15">
        <f t="shared" si="12"/>
        <v>-8.2454740568870099E-3</v>
      </c>
      <c r="AA35" s="14">
        <f t="shared" si="13"/>
        <v>3.9424841253544361E-2</v>
      </c>
      <c r="AB35" s="14">
        <f t="shared" si="14"/>
        <v>4.7527141150972937E-2</v>
      </c>
      <c r="AC35" s="15">
        <f t="shared" si="16"/>
        <v>-8.1022998974285762E-3</v>
      </c>
    </row>
    <row r="36" spans="1:29" x14ac:dyDescent="0.3">
      <c r="A36" s="12">
        <v>41852</v>
      </c>
      <c r="B36" s="18">
        <f>RESIDENTIAL!B37+COMMERCIAL!B37</f>
        <v>179945</v>
      </c>
      <c r="C36" s="13">
        <f>RESIDENTIAL!Q37+COMMERCIAL!Q37</f>
        <v>210227.66666666666</v>
      </c>
      <c r="D36" s="18">
        <f>C36-B36</f>
        <v>30282.666666666657</v>
      </c>
      <c r="F36" s="18">
        <v>4712926</v>
      </c>
      <c r="G36" s="18">
        <f t="shared" ref="G36" si="20">+F36-D36</f>
        <v>4682643.333333333</v>
      </c>
      <c r="H36" s="18">
        <f t="shared" si="19"/>
        <v>-30282.666666666977</v>
      </c>
      <c r="I36" s="18">
        <f t="shared" si="17"/>
        <v>-17517.666666666977</v>
      </c>
      <c r="J36" s="18"/>
      <c r="K36" s="18">
        <f t="shared" si="5"/>
        <v>82175</v>
      </c>
      <c r="L36" s="18">
        <f t="shared" si="6"/>
        <v>51892.333333333023</v>
      </c>
      <c r="M36" s="18"/>
      <c r="N36" s="18">
        <f t="shared" si="7"/>
        <v>-47943</v>
      </c>
      <c r="O36" s="18">
        <f t="shared" si="8"/>
        <v>-30425.333333333343</v>
      </c>
      <c r="Q36" s="18">
        <f>L36-K36</f>
        <v>-30282.666666666977</v>
      </c>
      <c r="S36" s="13">
        <f>RESIDENTIAL!$F37+COMMERCIAL!F37</f>
        <v>-49519</v>
      </c>
      <c r="T36" s="11">
        <f t="shared" si="18"/>
        <v>1576</v>
      </c>
      <c r="V36" s="14">
        <f t="shared" si="10"/>
        <v>1.7745501755546778E-2</v>
      </c>
      <c r="W36" s="14">
        <f t="shared" si="11"/>
        <v>1.1237005338113417E-2</v>
      </c>
      <c r="X36" s="15">
        <f>W36-V36</f>
        <v>-6.5084964174333612E-3</v>
      </c>
      <c r="AA36" s="14">
        <f t="shared" si="13"/>
        <v>3.818116388842091E-2</v>
      </c>
      <c r="AB36" s="14">
        <f t="shared" si="14"/>
        <v>4.4606613103338917E-2</v>
      </c>
      <c r="AC36" s="15">
        <f t="shared" si="16"/>
        <v>-6.4254492149180067E-3</v>
      </c>
    </row>
    <row r="37" spans="1:29" x14ac:dyDescent="0.3">
      <c r="A37" s="12">
        <v>41883</v>
      </c>
      <c r="B37" s="18">
        <f>RESIDENTIAL!B38+COMMERCIAL!B38</f>
        <v>182110</v>
      </c>
      <c r="C37" s="13">
        <f>RESIDENTIAL!Q38+COMMERCIAL!Q38</f>
        <v>196846.66666666666</v>
      </c>
      <c r="D37" s="18">
        <f>-'Res Adjustment'!L37-'Com Adjustment'!L37</f>
        <v>14736.666666666664</v>
      </c>
      <c r="F37" s="18">
        <v>4718734</v>
      </c>
      <c r="G37" s="18">
        <f>+F37-D37</f>
        <v>4703997.333333333</v>
      </c>
      <c r="H37" s="18">
        <f t="shared" si="19"/>
        <v>-14736.666666666977</v>
      </c>
      <c r="I37" s="18">
        <f t="shared" si="17"/>
        <v>13574.333333333023</v>
      </c>
      <c r="J37" s="18"/>
      <c r="K37" s="18">
        <f t="shared" si="5"/>
        <v>74438</v>
      </c>
      <c r="L37" s="18">
        <f t="shared" si="6"/>
        <v>59701.333333333023</v>
      </c>
      <c r="M37" s="18"/>
      <c r="N37" s="18">
        <f t="shared" si="7"/>
        <v>-36302</v>
      </c>
      <c r="O37" s="18">
        <f t="shared" si="8"/>
        <v>-49876.333333333343</v>
      </c>
      <c r="Q37" s="18">
        <f>L37-K37</f>
        <v>-14736.666666666977</v>
      </c>
      <c r="S37" s="13">
        <f>RESIDENTIAL!$F38+COMMERCIAL!F38</f>
        <v>-33028</v>
      </c>
      <c r="T37" s="11">
        <f t="shared" si="18"/>
        <v>-3274</v>
      </c>
      <c r="V37" s="14">
        <f t="shared" si="10"/>
        <v>1.6027832851308356E-2</v>
      </c>
      <c r="W37" s="14">
        <f t="shared" si="11"/>
        <v>1.2933606442250792E-2</v>
      </c>
      <c r="X37" s="15">
        <f>W37-V37</f>
        <v>-3.0942264090575641E-3</v>
      </c>
      <c r="AA37" s="14">
        <f t="shared" si="13"/>
        <v>3.8592978540430548E-2</v>
      </c>
      <c r="AB37" s="14">
        <f t="shared" si="14"/>
        <v>4.1715991337224485E-2</v>
      </c>
      <c r="AC37" s="15">
        <f t="shared" si="16"/>
        <v>-3.1230127967939378E-3</v>
      </c>
    </row>
    <row r="38" spans="1:29" x14ac:dyDescent="0.3">
      <c r="A38" s="12">
        <v>41913</v>
      </c>
      <c r="B38" s="18">
        <f>RESIDENTIAL!B39+COMMERCIAL!B39</f>
        <v>173843</v>
      </c>
      <c r="C38" s="13">
        <f>RESIDENTIAL!Q39+COMMERCIAL!Q39</f>
        <v>173552.66666666666</v>
      </c>
      <c r="D38" s="18">
        <f>-'Res Adjustment'!L38-'Com Adjustment'!L38</f>
        <v>-290.33333333333576</v>
      </c>
      <c r="F38" s="18">
        <v>4724910</v>
      </c>
      <c r="G38" s="18">
        <f>F38</f>
        <v>4724910</v>
      </c>
      <c r="H38" s="18">
        <f t="shared" si="19"/>
        <v>0</v>
      </c>
      <c r="I38" s="18">
        <f t="shared" si="17"/>
        <v>43338</v>
      </c>
      <c r="J38" s="18"/>
      <c r="K38" s="18">
        <f t="shared" si="5"/>
        <v>69496</v>
      </c>
      <c r="L38" s="18">
        <f t="shared" si="6"/>
        <v>69496</v>
      </c>
      <c r="M38" s="18"/>
      <c r="N38" s="18">
        <f t="shared" si="7"/>
        <v>-30880</v>
      </c>
      <c r="O38" s="18">
        <f t="shared" si="8"/>
        <v>-74508.333333333343</v>
      </c>
      <c r="Q38" s="18">
        <f>L38-K38</f>
        <v>0</v>
      </c>
      <c r="S38" s="13">
        <f>RESIDENTIAL!$F39+COMMERCIAL!F39</f>
        <v>-14430</v>
      </c>
      <c r="T38" s="11">
        <f>N38-S38</f>
        <v>-16450</v>
      </c>
      <c r="V38" s="14">
        <f t="shared" si="10"/>
        <v>1.492799566268435E-2</v>
      </c>
      <c r="W38" s="14">
        <f t="shared" si="11"/>
        <v>1.5068268606154799E-2</v>
      </c>
      <c r="X38" s="15">
        <f>W38-V38</f>
        <v>1.4027294347044965E-4</v>
      </c>
      <c r="AA38" s="14">
        <f t="shared" si="13"/>
        <v>3.6792870128743195E-2</v>
      </c>
      <c r="AB38" s="14">
        <f t="shared" si="14"/>
        <v>3.6731422750204058E-2</v>
      </c>
      <c r="AC38" s="15">
        <f t="shared" si="16"/>
        <v>6.1447378539136732E-5</v>
      </c>
    </row>
    <row r="39" spans="1:29" x14ac:dyDescent="0.3">
      <c r="A39" s="12">
        <v>41944</v>
      </c>
      <c r="B39" s="18">
        <f>RESIDENTIAL!B40+COMMERCIAL!B40</f>
        <v>170252</v>
      </c>
      <c r="C39" s="13">
        <f>RESIDENTIAL!Q40+COMMERCIAL!Q40</f>
        <v>169404.66666666666</v>
      </c>
      <c r="D39" s="18">
        <f>-'Res Adjustment'!L39-'Com Adjustment'!L39</f>
        <v>-847.33333333333576</v>
      </c>
      <c r="F39" s="18">
        <v>4731661.583975411</v>
      </c>
      <c r="G39" s="18">
        <f>F39</f>
        <v>4731661.583975411</v>
      </c>
      <c r="H39" s="18">
        <f t="shared" si="19"/>
        <v>0</v>
      </c>
      <c r="I39" s="18">
        <f t="shared" si="17"/>
        <v>43895</v>
      </c>
      <c r="K39" s="18">
        <f t="shared" ref="K39:K52" si="21">F39-F27</f>
        <v>66518.58397541102</v>
      </c>
      <c r="L39" s="18">
        <f t="shared" ref="L39:L52" si="22">K39+H39</f>
        <v>66518.58397541102</v>
      </c>
      <c r="N39" s="18">
        <f t="shared" ref="N39:N40" si="23">B39-B27</f>
        <v>-30203</v>
      </c>
      <c r="O39" s="18">
        <f t="shared" ref="O39:O40" si="24">+C39-C27</f>
        <v>-74945.333333333343</v>
      </c>
      <c r="Q39" s="18">
        <f t="shared" ref="Q39:Q40" si="25">L39-K39</f>
        <v>0</v>
      </c>
      <c r="S39" s="13">
        <f>RESIDENTIAL!$F40+COMMERCIAL!F40</f>
        <v>-3820</v>
      </c>
      <c r="T39" s="11">
        <f t="shared" ref="T39:T40" si="26">N39-S39</f>
        <v>-26383</v>
      </c>
      <c r="V39" s="14">
        <f t="shared" ref="V39:V40" si="27">K39/F27</f>
        <v>1.4258637725662647E-2</v>
      </c>
      <c r="W39" s="14">
        <f t="shared" ref="W39:W40" si="28">L39/G27</f>
        <v>1.4394073630199249E-2</v>
      </c>
      <c r="X39" s="15">
        <f t="shared" ref="X39:X40" si="29">W39-V39</f>
        <v>1.3543590453660159E-4</v>
      </c>
      <c r="AA39" s="14">
        <f t="shared" ref="AA39:AA40" si="30">B39/F39</f>
        <v>3.5981440552846765E-2</v>
      </c>
      <c r="AB39" s="14">
        <f t="shared" ref="AB39:AB40" si="31">C39/F39</f>
        <v>3.580236322064638E-2</v>
      </c>
      <c r="AC39" s="15">
        <f t="shared" ref="AC39:AC40" si="32">AA39-AB39</f>
        <v>1.7907733220038496E-4</v>
      </c>
    </row>
    <row r="40" spans="1:29" x14ac:dyDescent="0.3">
      <c r="A40" s="12">
        <v>41974</v>
      </c>
      <c r="B40" s="18">
        <f>RESIDENTIAL!B41+COMMERCIAL!B41</f>
        <v>168993</v>
      </c>
      <c r="C40" s="13">
        <f>RESIDENTIAL!Q41+COMMERCIAL!Q41</f>
        <v>169607</v>
      </c>
      <c r="D40" s="18">
        <f>-'Res Adjustment'!L40-'Com Adjustment'!L40</f>
        <v>614</v>
      </c>
      <c r="F40" s="18">
        <v>4738364.4552991949</v>
      </c>
      <c r="G40" s="18">
        <f t="shared" ref="G40:G64" si="33">F40</f>
        <v>4738364.4552991949</v>
      </c>
      <c r="H40" s="18">
        <f t="shared" ref="H40:H52" si="34">+G40-F40</f>
        <v>0</v>
      </c>
      <c r="I40" s="18">
        <f t="shared" si="17"/>
        <v>42433.666666666977</v>
      </c>
      <c r="K40" s="18">
        <f t="shared" si="21"/>
        <v>66505.455299194902</v>
      </c>
      <c r="L40" s="18">
        <f t="shared" si="22"/>
        <v>66505.455299194902</v>
      </c>
      <c r="N40" s="18">
        <f t="shared" si="23"/>
        <v>-31535</v>
      </c>
      <c r="O40" s="18">
        <f t="shared" si="24"/>
        <v>-73354.666666666657</v>
      </c>
      <c r="Q40" s="18">
        <f t="shared" si="25"/>
        <v>0</v>
      </c>
      <c r="S40" s="13">
        <f>RESIDENTIAL!$F41+COMMERCIAL!F41</f>
        <v>-3369</v>
      </c>
      <c r="T40" s="11">
        <f t="shared" si="26"/>
        <v>-28166</v>
      </c>
      <c r="V40" s="14">
        <f t="shared" si="27"/>
        <v>1.4235330154269404E-2</v>
      </c>
      <c r="W40" s="14">
        <f t="shared" si="28"/>
        <v>1.4365812279190355E-2</v>
      </c>
      <c r="X40" s="15">
        <f t="shared" si="29"/>
        <v>1.3048212492095153E-4</v>
      </c>
      <c r="AA40" s="14">
        <f t="shared" si="30"/>
        <v>3.5664837855814376E-2</v>
      </c>
      <c r="AB40" s="14">
        <f t="shared" si="31"/>
        <v>3.5794418432781888E-2</v>
      </c>
      <c r="AC40" s="15">
        <f t="shared" si="32"/>
        <v>-1.2958057696751263E-4</v>
      </c>
    </row>
    <row r="41" spans="1:29" x14ac:dyDescent="0.3">
      <c r="A41" s="12">
        <v>42005</v>
      </c>
      <c r="B41" s="18">
        <f>RESIDENTIAL!B42+COMMERCIAL!B42</f>
        <v>162472</v>
      </c>
      <c r="C41" s="13">
        <f>RESIDENTIAL!Q42+COMMERCIAL!Q42</f>
        <v>162801</v>
      </c>
      <c r="D41" s="18">
        <f>-'Res Adjustment'!L41-'Com Adjustment'!L41</f>
        <v>329</v>
      </c>
      <c r="F41" s="18">
        <v>4745723.547288171</v>
      </c>
      <c r="G41" s="18">
        <f t="shared" si="33"/>
        <v>4745723.547288171</v>
      </c>
      <c r="H41" s="18">
        <f t="shared" si="34"/>
        <v>0</v>
      </c>
      <c r="I41" s="18">
        <f t="shared" si="17"/>
        <v>42718.666666666977</v>
      </c>
      <c r="K41" s="18">
        <f t="shared" si="21"/>
        <v>66167.547288171016</v>
      </c>
      <c r="L41" s="18">
        <f t="shared" si="22"/>
        <v>66167.547288171016</v>
      </c>
      <c r="N41" s="18">
        <f>B41-B29</f>
        <v>-32574</v>
      </c>
      <c r="O41" s="18">
        <f>+C41-C29</f>
        <v>-74963.666666666657</v>
      </c>
      <c r="Q41" s="18">
        <f t="shared" ref="Q41" si="35">L41-K41</f>
        <v>0</v>
      </c>
      <c r="S41" s="13">
        <f>RESIDENTIAL!$F42+COMMERCIAL!F42</f>
        <v>-4737</v>
      </c>
      <c r="T41" s="11">
        <f t="shared" ref="T41" si="36">N41-S41</f>
        <v>-27837</v>
      </c>
      <c r="V41" s="14">
        <f t="shared" ref="V41" si="37">K41/F29</f>
        <v>1.4139706264477019E-2</v>
      </c>
      <c r="W41" s="14">
        <f t="shared" ref="W41" si="38">L41/G29</f>
        <v>1.4269973805745831E-2</v>
      </c>
      <c r="X41" s="15">
        <f t="shared" ref="X41" si="39">W41-V41</f>
        <v>1.3026754126881264E-4</v>
      </c>
      <c r="AA41" s="14">
        <f t="shared" ref="AA41" si="40">B41/F41</f>
        <v>3.4235453957877658E-2</v>
      </c>
      <c r="AB41" s="14">
        <f t="shared" ref="AB41" si="41">C41/F41</f>
        <v>3.4304779529989414E-2</v>
      </c>
      <c r="AC41" s="15">
        <f t="shared" ref="AC41" si="42">AA41-AB41</f>
        <v>-6.9325572111755829E-5</v>
      </c>
    </row>
    <row r="42" spans="1:29" x14ac:dyDescent="0.3">
      <c r="A42" s="12">
        <v>42036</v>
      </c>
      <c r="B42" s="18"/>
      <c r="C42" s="13"/>
      <c r="D42" s="18"/>
      <c r="F42" s="18">
        <v>4752958.4919853183</v>
      </c>
      <c r="G42" s="18">
        <f t="shared" si="33"/>
        <v>4752958.4919853183</v>
      </c>
      <c r="H42" s="18">
        <f t="shared" si="34"/>
        <v>0</v>
      </c>
      <c r="I42" s="18">
        <f t="shared" si="17"/>
        <v>42842.666666666977</v>
      </c>
      <c r="K42" s="18">
        <f t="shared" si="21"/>
        <v>65869.491985318251</v>
      </c>
      <c r="L42" s="18">
        <f t="shared" si="22"/>
        <v>65869.491985318251</v>
      </c>
      <c r="N42" s="18"/>
      <c r="O42" s="18"/>
      <c r="Q42" s="18"/>
      <c r="S42" s="13"/>
      <c r="T42" s="11"/>
      <c r="V42" s="14"/>
      <c r="W42" s="14"/>
      <c r="X42" s="15"/>
      <c r="AA42" s="14"/>
      <c r="AB42" s="14"/>
      <c r="AC42" s="15"/>
    </row>
    <row r="43" spans="1:29" x14ac:dyDescent="0.3">
      <c r="A43" s="12">
        <v>42064</v>
      </c>
      <c r="B43" s="18"/>
      <c r="C43" s="13"/>
      <c r="D43" s="18"/>
      <c r="F43" s="18">
        <v>4760334.4458785886</v>
      </c>
      <c r="G43" s="18">
        <f t="shared" si="33"/>
        <v>4760334.4458785886</v>
      </c>
      <c r="H43" s="18">
        <f t="shared" si="34"/>
        <v>0</v>
      </c>
      <c r="I43" s="18">
        <f t="shared" si="17"/>
        <v>42907.666666666977</v>
      </c>
      <c r="K43" s="18">
        <f t="shared" si="21"/>
        <v>65489.445878588594</v>
      </c>
      <c r="L43" s="18">
        <f t="shared" si="22"/>
        <v>65489.445878588594</v>
      </c>
      <c r="N43" s="18"/>
      <c r="O43" s="18"/>
      <c r="Q43" s="18"/>
      <c r="S43" s="13"/>
      <c r="T43" s="11"/>
      <c r="V43" s="14"/>
      <c r="W43" s="14"/>
      <c r="X43" s="15"/>
      <c r="AA43" s="14"/>
      <c r="AB43" s="14"/>
      <c r="AC43" s="15"/>
    </row>
    <row r="44" spans="1:29" x14ac:dyDescent="0.3">
      <c r="A44" s="12">
        <v>42095</v>
      </c>
      <c r="B44" s="18"/>
      <c r="C44" s="13"/>
      <c r="D44" s="18"/>
      <c r="F44" s="18">
        <v>4765637.7220974937</v>
      </c>
      <c r="G44" s="18">
        <f t="shared" si="33"/>
        <v>4765637.7220974937</v>
      </c>
      <c r="H44" s="18">
        <f t="shared" si="34"/>
        <v>0</v>
      </c>
      <c r="I44" s="18">
        <f t="shared" si="17"/>
        <v>43191.666666666977</v>
      </c>
      <c r="K44" s="18">
        <f t="shared" si="21"/>
        <v>66055.722097493708</v>
      </c>
      <c r="L44" s="18">
        <f t="shared" si="22"/>
        <v>66055.722097493708</v>
      </c>
      <c r="N44" s="18"/>
      <c r="O44" s="18"/>
      <c r="Q44" s="18"/>
      <c r="S44" s="13"/>
      <c r="T44" s="11"/>
      <c r="V44" s="14"/>
      <c r="W44" s="14"/>
      <c r="X44" s="15"/>
      <c r="AA44" s="14"/>
      <c r="AB44" s="14"/>
      <c r="AC44" s="15"/>
    </row>
    <row r="45" spans="1:29" x14ac:dyDescent="0.3">
      <c r="A45" s="12">
        <v>42125</v>
      </c>
      <c r="B45" s="18"/>
      <c r="C45" s="13"/>
      <c r="D45" s="18"/>
      <c r="F45" s="18">
        <v>4769691.6326157171</v>
      </c>
      <c r="G45" s="18">
        <f t="shared" si="33"/>
        <v>4769691.6326157171</v>
      </c>
      <c r="H45" s="18">
        <f t="shared" si="34"/>
        <v>0</v>
      </c>
      <c r="I45" s="18">
        <f t="shared" si="17"/>
        <v>43431.666666666977</v>
      </c>
      <c r="K45" s="18">
        <f t="shared" si="21"/>
        <v>67277.632615717128</v>
      </c>
      <c r="L45" s="18">
        <f t="shared" si="22"/>
        <v>67277.632615717128</v>
      </c>
      <c r="N45" s="18"/>
      <c r="O45" s="18"/>
      <c r="Q45" s="18"/>
      <c r="S45" s="13"/>
      <c r="T45" s="11"/>
      <c r="V45" s="14"/>
      <c r="W45" s="14"/>
      <c r="X45" s="15"/>
      <c r="AA45" s="14"/>
      <c r="AB45" s="14"/>
      <c r="AC45" s="15"/>
    </row>
    <row r="46" spans="1:29" x14ac:dyDescent="0.3">
      <c r="A46" s="12">
        <v>42156</v>
      </c>
      <c r="B46" s="18"/>
      <c r="C46" s="13"/>
      <c r="D46" s="18"/>
      <c r="F46" s="18">
        <v>4773906.0965716047</v>
      </c>
      <c r="G46" s="18">
        <f t="shared" si="33"/>
        <v>4773906.0965716047</v>
      </c>
      <c r="H46" s="18">
        <f t="shared" si="34"/>
        <v>0</v>
      </c>
      <c r="I46" s="18">
        <f t="shared" si="17"/>
        <v>43306.166666666977</v>
      </c>
      <c r="K46" s="18">
        <f t="shared" si="21"/>
        <v>68412.096571604721</v>
      </c>
      <c r="L46" s="18">
        <f t="shared" si="22"/>
        <v>68412.096571604721</v>
      </c>
      <c r="N46" s="18"/>
      <c r="O46" s="18"/>
      <c r="Q46" s="18"/>
      <c r="S46" s="13"/>
      <c r="T46" s="11"/>
      <c r="V46" s="14"/>
      <c r="W46" s="14"/>
      <c r="X46" s="15"/>
      <c r="AA46" s="14"/>
      <c r="AB46" s="14"/>
      <c r="AC46" s="15"/>
    </row>
    <row r="47" spans="1:29" x14ac:dyDescent="0.3">
      <c r="A47" s="12">
        <v>42186</v>
      </c>
      <c r="B47" s="18"/>
      <c r="C47" s="13"/>
      <c r="D47" s="18"/>
      <c r="F47" s="18">
        <v>4778566.6548646996</v>
      </c>
      <c r="G47" s="18">
        <f t="shared" si="33"/>
        <v>4778566.6548646996</v>
      </c>
      <c r="H47" s="18">
        <f t="shared" si="34"/>
        <v>0</v>
      </c>
      <c r="I47" s="18">
        <f t="shared" si="17"/>
        <v>38155.666666666977</v>
      </c>
      <c r="K47" s="18">
        <f t="shared" si="21"/>
        <v>69327.65486469958</v>
      </c>
      <c r="L47" s="18">
        <f t="shared" si="22"/>
        <v>69327.65486469958</v>
      </c>
      <c r="N47" s="18"/>
      <c r="O47" s="18"/>
      <c r="Q47" s="18"/>
      <c r="S47" s="13"/>
      <c r="T47" s="11"/>
      <c r="V47" s="14"/>
      <c r="W47" s="14"/>
      <c r="X47" s="15"/>
      <c r="AA47" s="14"/>
      <c r="AB47" s="14"/>
      <c r="AC47" s="15"/>
    </row>
    <row r="48" spans="1:29" x14ac:dyDescent="0.3">
      <c r="A48" s="12">
        <v>42217</v>
      </c>
      <c r="B48" s="18"/>
      <c r="C48" s="13"/>
      <c r="D48" s="18"/>
      <c r="F48" s="18">
        <v>4784596.7991105337</v>
      </c>
      <c r="G48" s="18">
        <f t="shared" si="33"/>
        <v>4784596.7991105337</v>
      </c>
      <c r="H48" s="18">
        <f t="shared" si="34"/>
        <v>0</v>
      </c>
      <c r="I48" s="18">
        <f t="shared" si="17"/>
        <v>30282.666666666977</v>
      </c>
      <c r="K48" s="18">
        <f t="shared" si="21"/>
        <v>71670.79911053367</v>
      </c>
      <c r="L48" s="18">
        <f t="shared" si="22"/>
        <v>71670.79911053367</v>
      </c>
      <c r="N48" s="18"/>
      <c r="O48" s="18"/>
      <c r="Q48" s="18"/>
      <c r="S48" s="13"/>
      <c r="T48" s="11"/>
      <c r="V48" s="14"/>
      <c r="W48" s="14"/>
      <c r="X48" s="15"/>
      <c r="AA48" s="14"/>
      <c r="AB48" s="14"/>
      <c r="AC48" s="15"/>
    </row>
    <row r="49" spans="1:29" x14ac:dyDescent="0.3">
      <c r="A49" s="12">
        <v>42248</v>
      </c>
      <c r="B49" s="18"/>
      <c r="C49" s="13"/>
      <c r="D49" s="18"/>
      <c r="F49" s="18">
        <v>4789852.0074937055</v>
      </c>
      <c r="G49" s="18">
        <f t="shared" si="33"/>
        <v>4789852.0074937055</v>
      </c>
      <c r="H49" s="18">
        <f t="shared" si="34"/>
        <v>0</v>
      </c>
      <c r="I49" s="18">
        <f t="shared" si="17"/>
        <v>14736.666666666977</v>
      </c>
      <c r="K49" s="18">
        <f t="shared" si="21"/>
        <v>71118.007493705489</v>
      </c>
      <c r="L49" s="18">
        <f t="shared" si="22"/>
        <v>71118.007493705489</v>
      </c>
      <c r="N49" s="18"/>
      <c r="O49" s="18"/>
      <c r="Q49" s="18"/>
      <c r="S49" s="13"/>
      <c r="T49" s="11"/>
      <c r="V49" s="14"/>
      <c r="W49" s="14"/>
      <c r="X49" s="15"/>
      <c r="AA49" s="14"/>
      <c r="AB49" s="14"/>
      <c r="AC49" s="15"/>
    </row>
    <row r="50" spans="1:29" x14ac:dyDescent="0.3">
      <c r="A50" s="12">
        <v>42278</v>
      </c>
      <c r="B50" s="18"/>
      <c r="C50" s="13"/>
      <c r="D50" s="18"/>
      <c r="F50" s="18">
        <v>4794155.174144662</v>
      </c>
      <c r="G50" s="18">
        <f t="shared" si="33"/>
        <v>4794155.174144662</v>
      </c>
      <c r="H50" s="18">
        <f t="shared" si="34"/>
        <v>0</v>
      </c>
      <c r="I50" s="18">
        <f t="shared" si="17"/>
        <v>0</v>
      </c>
      <c r="K50" s="18">
        <f t="shared" si="21"/>
        <v>69245.174144661985</v>
      </c>
      <c r="L50" s="18">
        <f t="shared" si="22"/>
        <v>69245.174144661985</v>
      </c>
      <c r="N50" s="18"/>
      <c r="O50" s="18"/>
      <c r="Q50" s="18"/>
      <c r="S50" s="13"/>
      <c r="T50" s="11"/>
      <c r="V50" s="14"/>
      <c r="W50" s="14"/>
      <c r="X50" s="15"/>
      <c r="AA50" s="14"/>
      <c r="AB50" s="14"/>
      <c r="AC50" s="15"/>
    </row>
    <row r="51" spans="1:29" x14ac:dyDescent="0.3">
      <c r="A51" s="12">
        <v>42309</v>
      </c>
      <c r="B51" s="18"/>
      <c r="C51" s="13"/>
      <c r="D51" s="18"/>
      <c r="F51" s="18">
        <v>4802223.2453466132</v>
      </c>
      <c r="G51" s="18">
        <f t="shared" si="33"/>
        <v>4802223.2453466132</v>
      </c>
      <c r="H51" s="18">
        <f t="shared" si="34"/>
        <v>0</v>
      </c>
      <c r="I51" s="18">
        <f t="shared" si="17"/>
        <v>0</v>
      </c>
      <c r="K51" s="18">
        <f t="shared" si="21"/>
        <v>70561.661371202208</v>
      </c>
      <c r="L51" s="18">
        <f t="shared" si="22"/>
        <v>70561.661371202208</v>
      </c>
      <c r="N51" s="18"/>
      <c r="O51" s="18"/>
      <c r="Q51" s="18"/>
      <c r="S51" s="13"/>
      <c r="T51" s="11"/>
      <c r="V51" s="14"/>
      <c r="W51" s="14"/>
      <c r="X51" s="15"/>
      <c r="AA51" s="14"/>
      <c r="AB51" s="14"/>
      <c r="AC51" s="15"/>
    </row>
    <row r="52" spans="1:29" x14ac:dyDescent="0.3">
      <c r="A52" s="12">
        <v>42339</v>
      </c>
      <c r="B52" s="18"/>
      <c r="C52" s="13"/>
      <c r="D52" s="18"/>
      <c r="F52" s="18">
        <v>4808872.0979213594</v>
      </c>
      <c r="G52" s="18">
        <f t="shared" si="33"/>
        <v>4808872.0979213594</v>
      </c>
      <c r="H52" s="18">
        <f t="shared" si="34"/>
        <v>0</v>
      </c>
      <c r="I52" s="18">
        <f t="shared" si="17"/>
        <v>0</v>
      </c>
      <c r="K52" s="18">
        <f t="shared" si="21"/>
        <v>70507.642622164451</v>
      </c>
      <c r="L52" s="18">
        <f t="shared" si="22"/>
        <v>70507.642622164451</v>
      </c>
      <c r="N52" s="18"/>
      <c r="O52" s="18"/>
      <c r="Q52" s="18"/>
      <c r="S52" s="13"/>
      <c r="T52" s="11"/>
      <c r="V52" s="14"/>
      <c r="W52" s="14"/>
      <c r="X52" s="15"/>
      <c r="AA52" s="14"/>
      <c r="AB52" s="14"/>
      <c r="AC52" s="15"/>
    </row>
    <row r="53" spans="1:29" x14ac:dyDescent="0.3">
      <c r="A53" s="12">
        <v>42370</v>
      </c>
      <c r="B53" s="18"/>
      <c r="C53" s="13"/>
      <c r="D53" s="18"/>
      <c r="F53" s="18">
        <v>4815964.1939221127</v>
      </c>
      <c r="G53" s="18">
        <f t="shared" si="33"/>
        <v>4815964.1939221127</v>
      </c>
      <c r="H53" s="18">
        <f t="shared" ref="H53:H64" si="43">+G53-F53</f>
        <v>0</v>
      </c>
      <c r="I53" s="18">
        <f t="shared" si="17"/>
        <v>0</v>
      </c>
      <c r="K53" s="18">
        <f t="shared" ref="K53:K64" si="44">F53-F41</f>
        <v>70240.64663394168</v>
      </c>
      <c r="L53" s="18">
        <f t="shared" ref="L53:L64" si="45">K53+H53</f>
        <v>70240.64663394168</v>
      </c>
      <c r="N53" s="18"/>
      <c r="O53" s="18"/>
      <c r="Q53" s="18"/>
      <c r="S53" s="13"/>
      <c r="T53" s="11"/>
      <c r="V53" s="14"/>
      <c r="W53" s="14"/>
      <c r="X53" s="15"/>
      <c r="AA53" s="14"/>
      <c r="AB53" s="14"/>
      <c r="AC53" s="15"/>
    </row>
    <row r="54" spans="1:29" x14ac:dyDescent="0.3">
      <c r="A54" s="12">
        <v>42401</v>
      </c>
      <c r="B54" s="18"/>
      <c r="C54" s="13"/>
      <c r="D54" s="18"/>
      <c r="F54" s="18">
        <v>4822966.8575455928</v>
      </c>
      <c r="G54" s="18">
        <f t="shared" si="33"/>
        <v>4822966.8575455928</v>
      </c>
      <c r="H54" s="18">
        <f t="shared" si="43"/>
        <v>0</v>
      </c>
      <c r="I54" s="18">
        <f t="shared" si="17"/>
        <v>0</v>
      </c>
      <c r="K54" s="18">
        <f t="shared" si="44"/>
        <v>70008.365560274571</v>
      </c>
      <c r="L54" s="18">
        <f t="shared" si="45"/>
        <v>70008.365560274571</v>
      </c>
      <c r="N54" s="18"/>
      <c r="O54" s="18"/>
      <c r="Q54" s="18"/>
      <c r="S54" s="13"/>
      <c r="T54" s="11"/>
      <c r="V54" s="14"/>
      <c r="W54" s="14"/>
      <c r="X54" s="15"/>
      <c r="AA54" s="14"/>
      <c r="AB54" s="14"/>
      <c r="AC54" s="15"/>
    </row>
    <row r="55" spans="1:29" x14ac:dyDescent="0.3">
      <c r="A55" s="12">
        <v>42430</v>
      </c>
      <c r="B55" s="18"/>
      <c r="C55" s="13"/>
      <c r="D55" s="18"/>
      <c r="F55" s="18">
        <v>4830061.5768665215</v>
      </c>
      <c r="G55" s="18">
        <f t="shared" si="33"/>
        <v>4830061.5768665215</v>
      </c>
      <c r="H55" s="18">
        <f t="shared" si="43"/>
        <v>0</v>
      </c>
      <c r="I55" s="18">
        <f t="shared" si="17"/>
        <v>0</v>
      </c>
      <c r="K55" s="18">
        <f t="shared" si="44"/>
        <v>69727.130987932906</v>
      </c>
      <c r="L55" s="18">
        <f t="shared" si="45"/>
        <v>69727.130987932906</v>
      </c>
      <c r="N55" s="18"/>
      <c r="O55" s="18"/>
      <c r="Q55" s="18"/>
      <c r="S55" s="13"/>
      <c r="T55" s="11"/>
      <c r="V55" s="14"/>
      <c r="W55" s="14"/>
      <c r="X55" s="15"/>
      <c r="AA55" s="14"/>
      <c r="AB55" s="14"/>
      <c r="AC55" s="15"/>
    </row>
    <row r="56" spans="1:29" x14ac:dyDescent="0.3">
      <c r="A56" s="12">
        <v>42461</v>
      </c>
      <c r="B56" s="18"/>
      <c r="C56" s="13"/>
      <c r="D56" s="18"/>
      <c r="F56" s="18">
        <v>4835736.5220517861</v>
      </c>
      <c r="G56" s="18">
        <f t="shared" si="33"/>
        <v>4835736.5220517861</v>
      </c>
      <c r="H56" s="18">
        <f t="shared" si="43"/>
        <v>0</v>
      </c>
      <c r="I56" s="18">
        <f t="shared" si="17"/>
        <v>0</v>
      </c>
      <c r="K56" s="18">
        <f t="shared" si="44"/>
        <v>70098.799954292364</v>
      </c>
      <c r="L56" s="18">
        <f t="shared" si="45"/>
        <v>70098.799954292364</v>
      </c>
      <c r="N56" s="18"/>
      <c r="O56" s="18"/>
      <c r="Q56" s="18"/>
      <c r="S56" s="13"/>
      <c r="T56" s="11"/>
      <c r="V56" s="14"/>
      <c r="W56" s="14"/>
      <c r="X56" s="15"/>
      <c r="AA56" s="14"/>
      <c r="AB56" s="14"/>
      <c r="AC56" s="15"/>
    </row>
    <row r="57" spans="1:29" x14ac:dyDescent="0.3">
      <c r="A57" s="12">
        <v>42491</v>
      </c>
      <c r="B57" s="18"/>
      <c r="C57" s="13"/>
      <c r="D57" s="18"/>
      <c r="F57" s="18">
        <v>4840405.9707469577</v>
      </c>
      <c r="G57" s="18">
        <f t="shared" si="33"/>
        <v>4840405.9707469577</v>
      </c>
      <c r="H57" s="18">
        <f t="shared" si="43"/>
        <v>0</v>
      </c>
      <c r="I57" s="18">
        <f t="shared" si="17"/>
        <v>0</v>
      </c>
      <c r="K57" s="18">
        <f t="shared" si="44"/>
        <v>70714.338131240569</v>
      </c>
      <c r="L57" s="18">
        <f t="shared" si="45"/>
        <v>70714.338131240569</v>
      </c>
      <c r="N57" s="18"/>
      <c r="O57" s="18"/>
      <c r="Q57" s="18"/>
      <c r="S57" s="13"/>
      <c r="T57" s="11"/>
      <c r="V57" s="14"/>
      <c r="W57" s="14"/>
      <c r="X57" s="15"/>
      <c r="AA57" s="14"/>
      <c r="AB57" s="14"/>
      <c r="AC57" s="15"/>
    </row>
    <row r="58" spans="1:29" x14ac:dyDescent="0.3">
      <c r="A58" s="12">
        <v>42522</v>
      </c>
      <c r="B58" s="18"/>
      <c r="C58" s="13"/>
      <c r="D58" s="18"/>
      <c r="F58" s="18">
        <v>4845181.7474209173</v>
      </c>
      <c r="G58" s="18">
        <f t="shared" si="33"/>
        <v>4845181.7474209173</v>
      </c>
      <c r="H58" s="18">
        <f t="shared" si="43"/>
        <v>0</v>
      </c>
      <c r="I58" s="18">
        <f t="shared" si="17"/>
        <v>0</v>
      </c>
      <c r="K58" s="18">
        <f t="shared" si="44"/>
        <v>71275.650849312544</v>
      </c>
      <c r="L58" s="18">
        <f t="shared" si="45"/>
        <v>71275.650849312544</v>
      </c>
      <c r="N58" s="18"/>
      <c r="O58" s="18"/>
      <c r="Q58" s="18"/>
      <c r="S58" s="13"/>
      <c r="T58" s="11"/>
      <c r="V58" s="14"/>
      <c r="W58" s="14"/>
      <c r="X58" s="15"/>
      <c r="AA58" s="14"/>
      <c r="AB58" s="14"/>
      <c r="AC58" s="15"/>
    </row>
    <row r="59" spans="1:29" x14ac:dyDescent="0.3">
      <c r="A59" s="12">
        <v>42552</v>
      </c>
      <c r="B59" s="18"/>
      <c r="C59" s="13"/>
      <c r="D59" s="18"/>
      <c r="F59" s="18">
        <v>4850259.1647780929</v>
      </c>
      <c r="G59" s="18">
        <f t="shared" si="33"/>
        <v>4850259.1647780929</v>
      </c>
      <c r="H59" s="18">
        <f t="shared" si="43"/>
        <v>0</v>
      </c>
      <c r="I59" s="18">
        <f t="shared" si="17"/>
        <v>0</v>
      </c>
      <c r="K59" s="18">
        <f t="shared" si="44"/>
        <v>71692.509913393296</v>
      </c>
      <c r="L59" s="18">
        <f t="shared" si="45"/>
        <v>71692.509913393296</v>
      </c>
      <c r="N59" s="18"/>
      <c r="O59" s="18"/>
      <c r="Q59" s="18"/>
      <c r="S59" s="13"/>
      <c r="T59" s="11"/>
      <c r="V59" s="14"/>
      <c r="W59" s="14"/>
      <c r="X59" s="15"/>
      <c r="AA59" s="14"/>
      <c r="AB59" s="14"/>
      <c r="AC59" s="15"/>
    </row>
    <row r="60" spans="1:29" x14ac:dyDescent="0.3">
      <c r="A60" s="12">
        <v>42583</v>
      </c>
      <c r="B60" s="18"/>
      <c r="C60" s="13"/>
      <c r="D60" s="18"/>
      <c r="F60" s="18">
        <v>4856269.297271084</v>
      </c>
      <c r="G60" s="18">
        <f t="shared" si="33"/>
        <v>4856269.297271084</v>
      </c>
      <c r="H60" s="18">
        <f t="shared" si="43"/>
        <v>0</v>
      </c>
      <c r="I60" s="18">
        <f t="shared" si="17"/>
        <v>0</v>
      </c>
      <c r="K60" s="18">
        <f t="shared" si="44"/>
        <v>71672.498160550371</v>
      </c>
      <c r="L60" s="18">
        <f t="shared" si="45"/>
        <v>71672.498160550371</v>
      </c>
      <c r="N60" s="18"/>
      <c r="O60" s="18"/>
      <c r="Q60" s="18"/>
      <c r="S60" s="13"/>
      <c r="T60" s="11"/>
      <c r="V60" s="14"/>
      <c r="W60" s="14"/>
      <c r="X60" s="15"/>
      <c r="AA60" s="14"/>
      <c r="AB60" s="14"/>
      <c r="AC60" s="15"/>
    </row>
    <row r="61" spans="1:29" x14ac:dyDescent="0.3">
      <c r="A61" s="12">
        <v>42614</v>
      </c>
      <c r="B61" s="18"/>
      <c r="C61" s="13"/>
      <c r="D61" s="18"/>
      <c r="F61" s="18">
        <v>4861747.4506532289</v>
      </c>
      <c r="G61" s="18">
        <f t="shared" si="33"/>
        <v>4861747.4506532289</v>
      </c>
      <c r="H61" s="18">
        <f t="shared" si="43"/>
        <v>0</v>
      </c>
      <c r="I61" s="18">
        <f t="shared" si="17"/>
        <v>0</v>
      </c>
      <c r="K61" s="18">
        <f t="shared" si="44"/>
        <v>71895.44315952342</v>
      </c>
      <c r="L61" s="18">
        <f t="shared" si="45"/>
        <v>71895.44315952342</v>
      </c>
      <c r="N61" s="18"/>
      <c r="O61" s="18"/>
      <c r="Q61" s="18"/>
      <c r="S61" s="13"/>
      <c r="T61" s="11"/>
      <c r="V61" s="14"/>
      <c r="W61" s="14"/>
      <c r="X61" s="15"/>
      <c r="AA61" s="14"/>
      <c r="AB61" s="14"/>
      <c r="AC61" s="15"/>
    </row>
    <row r="62" spans="1:29" x14ac:dyDescent="0.3">
      <c r="A62" s="12">
        <v>42644</v>
      </c>
      <c r="B62" s="18"/>
      <c r="C62" s="13"/>
      <c r="D62" s="18"/>
      <c r="F62" s="18">
        <v>4866572.8488321323</v>
      </c>
      <c r="G62" s="18">
        <f t="shared" si="33"/>
        <v>4866572.8488321323</v>
      </c>
      <c r="H62" s="18">
        <f t="shared" si="43"/>
        <v>0</v>
      </c>
      <c r="I62" s="18">
        <f t="shared" si="17"/>
        <v>0</v>
      </c>
      <c r="K62" s="18">
        <f t="shared" si="44"/>
        <v>72417.674687470309</v>
      </c>
      <c r="L62" s="18">
        <f t="shared" si="45"/>
        <v>72417.674687470309</v>
      </c>
      <c r="N62" s="18"/>
      <c r="O62" s="18"/>
      <c r="Q62" s="18"/>
      <c r="S62" s="13"/>
      <c r="T62" s="11"/>
      <c r="V62" s="14"/>
      <c r="W62" s="14"/>
      <c r="X62" s="15"/>
      <c r="AA62" s="14"/>
      <c r="AB62" s="14"/>
      <c r="AC62" s="15"/>
    </row>
    <row r="63" spans="1:29" x14ac:dyDescent="0.3">
      <c r="A63" s="12">
        <v>42675</v>
      </c>
      <c r="B63" s="18"/>
      <c r="C63" s="13"/>
      <c r="D63" s="18"/>
      <c r="F63" s="18">
        <v>4873967.810868633</v>
      </c>
      <c r="G63" s="18">
        <f t="shared" si="33"/>
        <v>4873967.810868633</v>
      </c>
      <c r="H63" s="18">
        <f t="shared" si="43"/>
        <v>0</v>
      </c>
      <c r="I63" s="18">
        <f t="shared" si="17"/>
        <v>0</v>
      </c>
      <c r="K63" s="18">
        <f t="shared" si="44"/>
        <v>71744.565522019751</v>
      </c>
      <c r="L63" s="18">
        <f t="shared" si="45"/>
        <v>71744.565522019751</v>
      </c>
      <c r="N63" s="18"/>
      <c r="O63" s="18"/>
      <c r="Q63" s="18"/>
      <c r="S63" s="13"/>
      <c r="T63" s="11"/>
      <c r="V63" s="14"/>
      <c r="W63" s="14"/>
      <c r="X63" s="15"/>
      <c r="AA63" s="14"/>
      <c r="AB63" s="14"/>
      <c r="AC63" s="15"/>
    </row>
    <row r="64" spans="1:29" x14ac:dyDescent="0.3">
      <c r="A64" s="12">
        <v>42705</v>
      </c>
      <c r="B64" s="18"/>
      <c r="C64" s="13"/>
      <c r="D64" s="18"/>
      <c r="F64" s="18">
        <v>4880391.2528659385</v>
      </c>
      <c r="G64" s="18">
        <f t="shared" si="33"/>
        <v>4880391.2528659385</v>
      </c>
      <c r="H64" s="18">
        <f t="shared" si="43"/>
        <v>0</v>
      </c>
      <c r="I64" s="18">
        <f t="shared" si="17"/>
        <v>0</v>
      </c>
      <c r="K64" s="18">
        <f t="shared" si="44"/>
        <v>71519.154944579117</v>
      </c>
      <c r="L64" s="18">
        <f t="shared" si="45"/>
        <v>71519.154944579117</v>
      </c>
      <c r="N64" s="18"/>
      <c r="O64" s="18"/>
      <c r="Q64" s="18"/>
      <c r="S64" s="13"/>
      <c r="T64" s="11"/>
      <c r="V64" s="14"/>
      <c r="W64" s="14"/>
      <c r="X64" s="15"/>
      <c r="AA64" s="14"/>
      <c r="AB64" s="14"/>
      <c r="AC64" s="15"/>
    </row>
    <row r="65" spans="1:29" x14ac:dyDescent="0.3">
      <c r="A65" s="12">
        <v>42736</v>
      </c>
      <c r="B65" s="18"/>
      <c r="C65" s="13"/>
      <c r="D65" s="18"/>
      <c r="F65" s="18"/>
      <c r="G65" s="18"/>
      <c r="H65" s="18"/>
      <c r="K65" s="18"/>
      <c r="L65" s="18"/>
      <c r="N65" s="18"/>
      <c r="O65" s="18"/>
      <c r="Q65" s="18"/>
      <c r="S65" s="13"/>
      <c r="T65" s="11"/>
      <c r="V65" s="14"/>
      <c r="W65" s="14"/>
      <c r="X65" s="15"/>
      <c r="AA65" s="14"/>
      <c r="AB65" s="14"/>
      <c r="AC65" s="15"/>
    </row>
    <row r="66" spans="1:29" x14ac:dyDescent="0.3">
      <c r="A66" s="12">
        <v>42767</v>
      </c>
      <c r="B66" s="18"/>
      <c r="C66" s="13"/>
      <c r="D66" s="18"/>
      <c r="F66" s="18"/>
      <c r="G66" s="18"/>
      <c r="H66" s="18"/>
      <c r="K66" s="18"/>
      <c r="L66" s="18"/>
      <c r="N66" s="18"/>
      <c r="O66" s="18"/>
      <c r="Q66" s="18"/>
      <c r="S66" s="13"/>
      <c r="T66" s="11"/>
      <c r="V66" s="14"/>
      <c r="W66" s="14"/>
      <c r="X66" s="15"/>
      <c r="AA66" s="14"/>
      <c r="AB66" s="14"/>
      <c r="AC66" s="15"/>
    </row>
    <row r="67" spans="1:29" x14ac:dyDescent="0.3">
      <c r="A67" s="12">
        <v>42795</v>
      </c>
      <c r="B67" s="18"/>
      <c r="C67" s="13"/>
      <c r="D67" s="18"/>
      <c r="F67" s="18"/>
      <c r="G67" s="18"/>
      <c r="H67" s="18"/>
      <c r="K67" s="18"/>
      <c r="L67" s="18"/>
      <c r="N67" s="18"/>
      <c r="O67" s="18"/>
      <c r="Q67" s="18"/>
      <c r="S67" s="13"/>
      <c r="T67" s="11"/>
      <c r="V67" s="14"/>
      <c r="W67" s="14"/>
      <c r="X67" s="15"/>
      <c r="AA67" s="14"/>
      <c r="AB67" s="14"/>
      <c r="AC67" s="15"/>
    </row>
    <row r="68" spans="1:29" x14ac:dyDescent="0.3">
      <c r="A68" s="12"/>
      <c r="B68" s="18"/>
      <c r="C68" s="13"/>
      <c r="D68" s="18"/>
      <c r="F68" s="18"/>
      <c r="G68" s="18"/>
      <c r="H68" s="18"/>
      <c r="K68" s="18"/>
      <c r="L68" s="18"/>
      <c r="N68" s="18"/>
      <c r="O68" s="18"/>
      <c r="Q68" s="18"/>
      <c r="S68" s="13"/>
      <c r="T68" s="11"/>
      <c r="V68" s="14"/>
      <c r="W68" s="14"/>
      <c r="X68" s="15"/>
      <c r="AA68" s="14"/>
      <c r="AB68" s="14"/>
      <c r="AC68" s="15"/>
    </row>
    <row r="69" spans="1:29" x14ac:dyDescent="0.3">
      <c r="A69" s="12"/>
      <c r="B69" s="18"/>
      <c r="C69" s="13"/>
      <c r="D69" s="18"/>
      <c r="F69" s="18"/>
      <c r="G69" s="18"/>
      <c r="H69" s="18"/>
      <c r="K69" s="18"/>
      <c r="L69" s="18"/>
      <c r="N69" s="18"/>
      <c r="O69" s="18"/>
      <c r="Q69" s="18"/>
      <c r="S69" s="13"/>
      <c r="T69" s="11"/>
      <c r="V69" s="14"/>
      <c r="W69" s="14"/>
      <c r="X69" s="15"/>
      <c r="AA69" s="14"/>
      <c r="AB69" s="14"/>
      <c r="AC69" s="15"/>
    </row>
    <row r="70" spans="1:29" x14ac:dyDescent="0.3">
      <c r="A70" s="12"/>
      <c r="B70" s="18"/>
      <c r="C70" s="13"/>
      <c r="D70" s="18"/>
      <c r="F70" s="18"/>
      <c r="G70" s="18"/>
      <c r="H70" s="18"/>
      <c r="K70" s="18"/>
      <c r="L70" s="18"/>
      <c r="N70" s="18"/>
      <c r="O70" s="18"/>
      <c r="Q70" s="18"/>
      <c r="S70" s="13"/>
      <c r="T70" s="11"/>
      <c r="V70" s="14"/>
      <c r="W70" s="14"/>
      <c r="X70" s="15"/>
      <c r="AA70" s="14"/>
      <c r="AB70" s="14"/>
      <c r="AC70" s="15"/>
    </row>
    <row r="71" spans="1:29" x14ac:dyDescent="0.3">
      <c r="A71" s="12"/>
      <c r="B71" s="18"/>
      <c r="C71" s="13"/>
      <c r="D71" s="18"/>
      <c r="F71" s="18"/>
      <c r="G71" s="18"/>
      <c r="H71" s="18"/>
      <c r="K71" s="18"/>
      <c r="L71" s="18"/>
      <c r="N71" s="18"/>
      <c r="O71" s="18"/>
      <c r="Q71" s="18"/>
      <c r="S71" s="13"/>
      <c r="T71" s="11"/>
      <c r="V71" s="14"/>
      <c r="W71" s="14"/>
      <c r="X71" s="15"/>
      <c r="AA71" s="14"/>
      <c r="AB71" s="14"/>
      <c r="AC71" s="15"/>
    </row>
    <row r="72" spans="1:29" x14ac:dyDescent="0.3">
      <c r="F72" s="18"/>
      <c r="G72" s="18"/>
      <c r="O72" s="18"/>
    </row>
    <row r="73" spans="1:29" x14ac:dyDescent="0.3">
      <c r="A73" t="s">
        <v>135</v>
      </c>
      <c r="F73" s="18">
        <f>AVERAGE(F5:F16)</f>
        <v>4576448.666666667</v>
      </c>
      <c r="G73" s="18">
        <f>AVERAGE(G5:G16)</f>
        <v>4576448.666666667</v>
      </c>
      <c r="O73" s="18"/>
    </row>
    <row r="74" spans="1:29" x14ac:dyDescent="0.3">
      <c r="A74" t="s">
        <v>48</v>
      </c>
      <c r="F74" s="18">
        <f>AVERAGE(F17:F28)</f>
        <v>4626934.333333333</v>
      </c>
      <c r="G74" s="18">
        <f>AVERAGE(G17:G28)</f>
        <v>4612293.027777778</v>
      </c>
      <c r="H74" s="18">
        <f>F74-F73</f>
        <v>50485.666666666046</v>
      </c>
      <c r="I74" s="18">
        <f>AVERAGE(I17:I28)</f>
        <v>-14641.305555555582</v>
      </c>
      <c r="J74" s="18">
        <f>H74+I74</f>
        <v>35844.361111110462</v>
      </c>
      <c r="K74" s="18">
        <f>AVERAGE(K17:K28)</f>
        <v>50485.666666666664</v>
      </c>
      <c r="L74" s="18">
        <f>AVERAGE(L17:L28)</f>
        <v>35844.361111111088</v>
      </c>
      <c r="M74" s="18"/>
      <c r="N74" s="18">
        <f t="shared" ref="N74" si="46">AVERAGE(N17:N28)</f>
        <v>-32921.5</v>
      </c>
      <c r="O74" s="18">
        <f>AVERAGE(O17:O28)</f>
        <v>-18280.194444444445</v>
      </c>
      <c r="P74" s="18"/>
      <c r="Q74" s="18">
        <f>AVERAGE(Q17:Q28)</f>
        <v>-14641.305555555582</v>
      </c>
      <c r="R74" s="18"/>
      <c r="S74" s="18">
        <f>AVERAGE(S17:S28)</f>
        <v>-24025.083333333332</v>
      </c>
      <c r="T74" s="18">
        <f>AVERAGE(T17:T28)</f>
        <v>-8896.4166666666661</v>
      </c>
      <c r="U74" t="s">
        <v>53</v>
      </c>
      <c r="V74" s="14">
        <f>SUM(K17:K28)/SUM(F5:F16)</f>
        <v>1.1031625250030118E-2</v>
      </c>
      <c r="W74" s="14">
        <f>SUM(L17:L28)/SUM(G5:G16)</f>
        <v>7.8323529273232138E-3</v>
      </c>
    </row>
    <row r="75" spans="1:29" x14ac:dyDescent="0.3">
      <c r="F75" s="18">
        <f>AVERAGE(F29:F40)</f>
        <v>4708734.5866062166</v>
      </c>
      <c r="G75" s="18">
        <f>AVERAGE(G29:G40)</f>
        <v>4680270.1282728836</v>
      </c>
      <c r="H75" s="18">
        <f>F75-F74</f>
        <v>81800.253272883594</v>
      </c>
      <c r="I75" s="18">
        <f>AVERAGE(I29:I40)</f>
        <v>-13823.152777777985</v>
      </c>
      <c r="J75" s="18">
        <f t="shared" ref="J75:J77" si="47">H75+I75</f>
        <v>67977.100495105609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V75" s="14"/>
      <c r="W75" s="14"/>
    </row>
    <row r="76" spans="1:29" x14ac:dyDescent="0.3">
      <c r="F76" s="18">
        <f>AVERAGE(F41:F52)</f>
        <v>4777209.8262765389</v>
      </c>
      <c r="G76" s="18">
        <f>AVERAGE(G41:G52)</f>
        <v>4777209.8262765389</v>
      </c>
      <c r="H76" s="18">
        <f>F76-F75</f>
        <v>68475.239670322277</v>
      </c>
      <c r="I76" s="18">
        <f>AVERAGE(I41:I52)</f>
        <v>28464.458333333565</v>
      </c>
      <c r="J76" s="18">
        <f t="shared" si="47"/>
        <v>96939.698003655838</v>
      </c>
      <c r="K76" s="18">
        <f>AVERAGE(K41:K52)</f>
        <v>68475.239670321738</v>
      </c>
      <c r="L76" s="18">
        <f>AVERAGE(L41:L52)</f>
        <v>68475.239670321738</v>
      </c>
      <c r="M76" s="18"/>
      <c r="N76" s="18"/>
      <c r="O76" s="18"/>
      <c r="P76" s="18"/>
      <c r="Q76" s="18"/>
      <c r="R76" s="18"/>
      <c r="S76" s="18"/>
      <c r="T76" s="18"/>
      <c r="V76" s="14"/>
      <c r="W76" s="14"/>
    </row>
    <row r="77" spans="1:29" x14ac:dyDescent="0.3">
      <c r="F77" s="18">
        <f>AVERAGE(F53:F64)</f>
        <v>4848293.7244852493</v>
      </c>
      <c r="G77" s="18">
        <f>AVERAGE(G53:G64)</f>
        <v>4848293.7244852493</v>
      </c>
      <c r="H77" s="18">
        <f>F77-F76</f>
        <v>71083.898208710365</v>
      </c>
      <c r="I77" s="18">
        <f>AVERAGE(I53:I64)</f>
        <v>0</v>
      </c>
      <c r="J77" s="18">
        <f t="shared" si="47"/>
        <v>71083.898208710365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V77" s="14"/>
      <c r="W77" s="14"/>
    </row>
    <row r="78" spans="1:29" x14ac:dyDescent="0.3">
      <c r="F78" s="18"/>
      <c r="G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V78" s="14"/>
      <c r="W78" s="14"/>
    </row>
    <row r="79" spans="1:29" x14ac:dyDescent="0.3">
      <c r="A79" t="s">
        <v>136</v>
      </c>
      <c r="F79" s="18">
        <f>AVERAGE(F17:F26)</f>
        <v>4618621</v>
      </c>
      <c r="G79" s="18">
        <f>AVERAGE(G17:G26)</f>
        <v>4609684.3</v>
      </c>
      <c r="H79" s="18">
        <f>G79-F79</f>
        <v>-8936.7000000001863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V79" s="14"/>
      <c r="W79" s="14"/>
    </row>
    <row r="80" spans="1:29" x14ac:dyDescent="0.3">
      <c r="A80" t="s">
        <v>137</v>
      </c>
      <c r="F80" s="18">
        <f>AVERAGE(F29:F38)</f>
        <v>4703478.9000000004</v>
      </c>
      <c r="G80" s="18">
        <f>AVERAGE(G29:G38)</f>
        <v>4669321.55</v>
      </c>
      <c r="H80" s="18">
        <f>G80-F80</f>
        <v>-34157.350000000559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V80" s="14"/>
      <c r="W80" s="14"/>
    </row>
    <row r="81" spans="1:23" x14ac:dyDescent="0.3">
      <c r="F81" s="18"/>
      <c r="G81" s="18"/>
      <c r="H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V81" s="14"/>
      <c r="W81" s="14"/>
    </row>
    <row r="82" spans="1:23" x14ac:dyDescent="0.3">
      <c r="F82" s="14"/>
      <c r="G82" s="14"/>
      <c r="K82" s="18"/>
      <c r="L82" s="18"/>
      <c r="M82" s="18"/>
      <c r="N82" s="18"/>
      <c r="O82" s="18"/>
      <c r="P82" s="18"/>
      <c r="Q82" s="18"/>
      <c r="R82" s="18"/>
      <c r="S82" s="18"/>
      <c r="T82" s="18"/>
      <c r="V82" s="14"/>
      <c r="W82" s="14"/>
    </row>
    <row r="83" spans="1:23" x14ac:dyDescent="0.3">
      <c r="A83" t="s">
        <v>49</v>
      </c>
      <c r="H83" s="14">
        <f>SUM(H26:H28)/SUM(F14:F16)</f>
        <v>-9.4283062864553326E-3</v>
      </c>
      <c r="K83" s="18">
        <f>AVERAGE(K26:K28)</f>
        <v>79834.666666666672</v>
      </c>
      <c r="L83" s="18">
        <f>AVERAGE(L26:L28)</f>
        <v>36612.444444444343</v>
      </c>
      <c r="M83" s="18"/>
      <c r="N83" s="18">
        <f t="shared" ref="N83" si="48">AVERAGE(N26:N28)</f>
        <v>-61874.666666666664</v>
      </c>
      <c r="O83" s="18">
        <f>AVERAGE(O26:O28)</f>
        <v>-18652.444444444449</v>
      </c>
      <c r="P83" s="18"/>
      <c r="Q83" s="18">
        <f>AVERAGE(Q26:Q28)</f>
        <v>-43222.222222222328</v>
      </c>
      <c r="R83" s="18"/>
      <c r="S83" s="18">
        <f>AVERAGE(S26:S28)</f>
        <v>-61152.333333333336</v>
      </c>
      <c r="T83" s="18">
        <f>AVERAGE(T26:T28)</f>
        <v>-722.33333333333337</v>
      </c>
      <c r="U83" t="s">
        <v>54</v>
      </c>
      <c r="V83" s="14">
        <f>SUM(K26:K28)/SUM(F14:F16)</f>
        <v>1.7414784592528477E-2</v>
      </c>
      <c r="W83" s="14">
        <f>SUM(L26:L28)/SUM(G14:G16)</f>
        <v>7.9864783060731442E-3</v>
      </c>
    </row>
    <row r="84" spans="1:23" x14ac:dyDescent="0.3">
      <c r="A84" t="s">
        <v>122</v>
      </c>
      <c r="H84" s="14">
        <f>SUM(H29:H31)/SUM(F17:F19)</f>
        <v>-9.3093444531361352E-3</v>
      </c>
      <c r="K84" s="18">
        <f>AVERAGE(K29:K31)</f>
        <v>87161.666666666672</v>
      </c>
      <c r="L84" s="18">
        <f>AVERAGE(L29:L31)</f>
        <v>44338.666666666359</v>
      </c>
      <c r="N84" s="18">
        <f>AVERAGE(N29:N31)</f>
        <v>-61513.333333333336</v>
      </c>
      <c r="O84" s="18">
        <f>AVERAGE(O29:O31)</f>
        <v>-18690.333333333343</v>
      </c>
      <c r="Q84" s="18">
        <f>AVERAGE(Q29:Q31)</f>
        <v>-42823.000000000313</v>
      </c>
      <c r="S84" s="18">
        <f>AVERAGE(S29:S31)</f>
        <v>-63019.333333333336</v>
      </c>
      <c r="T84" s="18">
        <f>AVERAGE(T29:T31)</f>
        <v>1506</v>
      </c>
      <c r="V84" s="14">
        <f>SUM(K29:K31)/SUM(F17:F19)</f>
        <v>1.8948181540513934E-2</v>
      </c>
      <c r="W84" s="14">
        <f>SUM(L29:L31)/SUM(G17:G19)</f>
        <v>9.6388370873778002E-3</v>
      </c>
    </row>
    <row r="85" spans="1:23" x14ac:dyDescent="0.3">
      <c r="A85" s="31" t="s">
        <v>125</v>
      </c>
      <c r="H85" s="14">
        <f>SUM(H32:H34)/SUM(F20:F22)</f>
        <v>-9.3914975719564687E-3</v>
      </c>
      <c r="K85" s="18">
        <f>AVERAGE(K32:K34)</f>
        <v>90896.333333333328</v>
      </c>
      <c r="L85" s="18">
        <f>AVERAGE(L32:L34)</f>
        <v>47586.499999999687</v>
      </c>
      <c r="N85" s="18">
        <f>AVERAGE(N32:N34)</f>
        <v>-62821</v>
      </c>
      <c r="O85" s="18">
        <f>AVERAGE(O32:O34)</f>
        <v>-19511.166666666675</v>
      </c>
      <c r="Q85" s="18">
        <f>AVERAGE(Q32:Q34)</f>
        <v>-43309.833333333641</v>
      </c>
      <c r="S85" s="18">
        <f>AVERAGE(S32:S34)</f>
        <v>-61348</v>
      </c>
      <c r="T85" s="18">
        <f>AVERAGE(T32:T34)</f>
        <v>-1473</v>
      </c>
      <c r="V85" s="14">
        <f>SUM(K32:K34)/SUM(F20:F22)</f>
        <v>1.9710366632667863E-2</v>
      </c>
      <c r="W85" s="14">
        <f>SUM(L32:L34)/SUM(G20:G22)</f>
        <v>1.0318869060711396E-2</v>
      </c>
    </row>
    <row r="86" spans="1:23" x14ac:dyDescent="0.3">
      <c r="A86" s="31" t="s">
        <v>131</v>
      </c>
      <c r="H86" s="14">
        <f>SUM(H35:H37)/SUM(F23:F25)</f>
        <v>-5.9855397132554736E-3</v>
      </c>
      <c r="K86" s="18">
        <f>AVERAGE(K35:K37)</f>
        <v>81636.333333333328</v>
      </c>
      <c r="L86" s="18">
        <f>AVERAGE(L35:L37)</f>
        <v>53911.333333333023</v>
      </c>
      <c r="N86" s="18">
        <f>AVERAGE(N35:N37)</f>
        <v>-47894.666666666664</v>
      </c>
      <c r="O86" s="18">
        <f>AVERAGE(O35:O37)</f>
        <v>-35512.666666666679</v>
      </c>
      <c r="Q86" s="18">
        <f>AVERAGE(Q35:Q37)</f>
        <v>-27725.000000000309</v>
      </c>
      <c r="S86" s="18">
        <f>AVERAGE(S35:S37)</f>
        <v>-46810.333333333336</v>
      </c>
      <c r="T86" s="18">
        <f>AVERAGE(T35:T37)</f>
        <v>-1084.3333333333333</v>
      </c>
      <c r="V86" s="14">
        <f>SUM(K35:K37)/SUM(F23:F25)</f>
        <v>1.7624436977861958E-2</v>
      </c>
      <c r="W86" s="14">
        <f>SUM(L35:L37)/SUM(G23:G25)</f>
        <v>1.1677578009064363E-2</v>
      </c>
    </row>
    <row r="87" spans="1:23" x14ac:dyDescent="0.3">
      <c r="A87" s="31" t="s">
        <v>134</v>
      </c>
      <c r="H87" s="14">
        <f>SUM(H38:H40)/SUM(F26:F28)</f>
        <v>0</v>
      </c>
      <c r="K87" s="18">
        <f>AVERAGE(K38:K40)</f>
        <v>67506.679758201979</v>
      </c>
      <c r="L87" s="18">
        <f>AVERAGE(L38:L40)</f>
        <v>67506.679758201979</v>
      </c>
      <c r="N87" s="18">
        <f>AVERAGE(N38:N40)</f>
        <v>-30872.666666666668</v>
      </c>
      <c r="O87" s="18">
        <f>AVERAGE(O38:O40)</f>
        <v>-74269.444444444453</v>
      </c>
      <c r="Q87" s="18">
        <f>AVERAGE(Q38:Q40)</f>
        <v>0</v>
      </c>
      <c r="S87" s="18">
        <f>AVERAGE(S38:S40)</f>
        <v>-7206.333333333333</v>
      </c>
      <c r="T87" s="18">
        <f>AVERAGE(T38:T40)</f>
        <v>-23666.333333333332</v>
      </c>
      <c r="V87" s="14">
        <f>SUM(K38:K40)/SUM(F26:F28)</f>
        <v>1.4473557623973295E-2</v>
      </c>
      <c r="W87" s="14">
        <f>SUM(L38:L40)/SUM(G26:G28)</f>
        <v>1.460893754946873E-2</v>
      </c>
    </row>
    <row r="89" spans="1:23" x14ac:dyDescent="0.3">
      <c r="A89" t="s">
        <v>49</v>
      </c>
      <c r="H89" s="14"/>
      <c r="L89" s="18">
        <f>K83-L83</f>
        <v>43222.222222222328</v>
      </c>
      <c r="M89" s="52">
        <f>L89/AVERAGE(K26:K28)</f>
        <v>0.54139666421716115</v>
      </c>
    </row>
    <row r="90" spans="1:23" x14ac:dyDescent="0.3">
      <c r="A90" t="s">
        <v>122</v>
      </c>
      <c r="L90" s="18">
        <f>K84-L84</f>
        <v>42823.000000000313</v>
      </c>
      <c r="M90" s="52">
        <f>L90/AVERAGE(K29:K31)</f>
        <v>0.49130542860967524</v>
      </c>
    </row>
    <row r="91" spans="1:23" x14ac:dyDescent="0.3">
      <c r="A91" s="31" t="s">
        <v>125</v>
      </c>
      <c r="L91" s="18">
        <f>K85-L85</f>
        <v>43309.833333333641</v>
      </c>
      <c r="M91" s="52">
        <f>L91/AVERAGE(K32:K34)</f>
        <v>0.4764750319961602</v>
      </c>
    </row>
    <row r="92" spans="1:23" x14ac:dyDescent="0.3">
      <c r="A92" s="31" t="s">
        <v>131</v>
      </c>
      <c r="L92" s="18">
        <f>K86-L86</f>
        <v>27725.000000000306</v>
      </c>
      <c r="M92" s="52">
        <f>L92/AVERAGE(K35:K37)</f>
        <v>0.33961593898142134</v>
      </c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8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A2" sqref="A1:A2"/>
    </sheetView>
  </sheetViews>
  <sheetFormatPr defaultRowHeight="14.4" x14ac:dyDescent="0.3"/>
  <cols>
    <col min="1" max="1" width="11.44140625" customWidth="1"/>
    <col min="3" max="3" width="18.109375" customWidth="1"/>
    <col min="4" max="4" width="23.44140625" customWidth="1"/>
    <col min="5" max="5" width="17.5546875" customWidth="1"/>
    <col min="7" max="7" width="18.6640625" customWidth="1"/>
    <col min="8" max="8" width="23.109375" customWidth="1"/>
    <col min="10" max="10" width="14.5546875" customWidth="1"/>
    <col min="11" max="11" width="19.88671875" customWidth="1"/>
  </cols>
  <sheetData>
    <row r="1" spans="1:11" x14ac:dyDescent="0.3">
      <c r="A1" s="25" t="s">
        <v>153</v>
      </c>
    </row>
    <row r="2" spans="1:11" x14ac:dyDescent="0.3">
      <c r="A2" s="25" t="s">
        <v>150</v>
      </c>
    </row>
    <row r="4" spans="1:11" x14ac:dyDescent="0.3">
      <c r="B4" t="s">
        <v>70</v>
      </c>
    </row>
    <row r="5" spans="1:11" ht="43.2" x14ac:dyDescent="0.3">
      <c r="C5" t="s">
        <v>71</v>
      </c>
      <c r="D5" s="23" t="s">
        <v>72</v>
      </c>
      <c r="E5" s="23" t="s">
        <v>73</v>
      </c>
      <c r="G5" s="35" t="s">
        <v>75</v>
      </c>
      <c r="H5" s="35" t="s">
        <v>74</v>
      </c>
      <c r="J5" s="35" t="s">
        <v>76</v>
      </c>
      <c r="K5" s="23" t="s">
        <v>77</v>
      </c>
    </row>
    <row r="6" spans="1:11" x14ac:dyDescent="0.3">
      <c r="B6" s="12">
        <v>40909</v>
      </c>
      <c r="C6" s="18">
        <f>'Summary Inact &amp; Cust'!M5</f>
        <v>-15758</v>
      </c>
      <c r="D6" s="18">
        <v>-15758</v>
      </c>
      <c r="E6" s="18">
        <f>D6-C6</f>
        <v>0</v>
      </c>
      <c r="J6" s="18">
        <f>'Summary Inact &amp; Cust'!N5</f>
        <v>-15758</v>
      </c>
      <c r="K6" s="18">
        <f>J6-C6</f>
        <v>0</v>
      </c>
    </row>
    <row r="7" spans="1:11" x14ac:dyDescent="0.3">
      <c r="B7" s="12">
        <v>40940</v>
      </c>
      <c r="C7" s="18">
        <f>'Summary Inact &amp; Cust'!M6</f>
        <v>-18247</v>
      </c>
      <c r="D7" s="18">
        <v>-18247</v>
      </c>
      <c r="E7" s="18">
        <f t="shared" ref="E7:E33" si="0">D7-C7</f>
        <v>0</v>
      </c>
      <c r="G7" s="18">
        <f>C7-C6</f>
        <v>-2489</v>
      </c>
      <c r="H7" s="18">
        <f>D7-D6</f>
        <v>-2489</v>
      </c>
      <c r="J7" s="18">
        <f>'Summary Inact &amp; Cust'!N6</f>
        <v>-18247</v>
      </c>
      <c r="K7" s="18">
        <f t="shared" ref="K7:K33" si="1">J7-C7</f>
        <v>0</v>
      </c>
    </row>
    <row r="8" spans="1:11" x14ac:dyDescent="0.3">
      <c r="B8" s="12">
        <v>40969</v>
      </c>
      <c r="C8" s="18">
        <f>'Summary Inact &amp; Cust'!M7</f>
        <v>-19702</v>
      </c>
      <c r="D8" s="18">
        <v>-19702</v>
      </c>
      <c r="E8" s="18">
        <f t="shared" si="0"/>
        <v>0</v>
      </c>
      <c r="G8" s="18">
        <f t="shared" ref="G8:H31" si="2">C8-C7</f>
        <v>-1455</v>
      </c>
      <c r="H8" s="18">
        <f t="shared" si="2"/>
        <v>-1455</v>
      </c>
      <c r="J8" s="18">
        <f>'Summary Inact &amp; Cust'!N7</f>
        <v>-19702</v>
      </c>
      <c r="K8" s="18">
        <f t="shared" si="1"/>
        <v>0</v>
      </c>
    </row>
    <row r="9" spans="1:11" x14ac:dyDescent="0.3">
      <c r="B9" s="12">
        <v>41000</v>
      </c>
      <c r="C9" s="18">
        <f>'Summary Inact &amp; Cust'!M8</f>
        <v>-18218</v>
      </c>
      <c r="D9" s="18">
        <v>-18218</v>
      </c>
      <c r="E9" s="18">
        <f t="shared" si="0"/>
        <v>0</v>
      </c>
      <c r="G9" s="18">
        <f t="shared" si="2"/>
        <v>1484</v>
      </c>
      <c r="H9" s="18">
        <f t="shared" si="2"/>
        <v>1484</v>
      </c>
      <c r="J9" s="18">
        <f>'Summary Inact &amp; Cust'!N8</f>
        <v>-18218</v>
      </c>
      <c r="K9" s="18">
        <f t="shared" si="1"/>
        <v>0</v>
      </c>
    </row>
    <row r="10" spans="1:11" x14ac:dyDescent="0.3">
      <c r="B10" s="12">
        <v>41030</v>
      </c>
      <c r="C10" s="18">
        <f>'Summary Inact &amp; Cust'!M9</f>
        <v>-16223</v>
      </c>
      <c r="D10" s="18">
        <v>-16223</v>
      </c>
      <c r="E10" s="18">
        <f t="shared" si="0"/>
        <v>0</v>
      </c>
      <c r="G10" s="18">
        <f t="shared" si="2"/>
        <v>1995</v>
      </c>
      <c r="H10" s="18">
        <f t="shared" si="2"/>
        <v>1995</v>
      </c>
      <c r="J10" s="18">
        <f>'Summary Inact &amp; Cust'!N9</f>
        <v>-16223</v>
      </c>
      <c r="K10" s="18">
        <f t="shared" si="1"/>
        <v>0</v>
      </c>
    </row>
    <row r="11" spans="1:11" x14ac:dyDescent="0.3">
      <c r="B11" s="12">
        <v>41061</v>
      </c>
      <c r="C11" s="18">
        <f>'Summary Inact &amp; Cust'!M10</f>
        <v>-18041</v>
      </c>
      <c r="D11" s="18">
        <v>-18041</v>
      </c>
      <c r="E11" s="18">
        <f t="shared" si="0"/>
        <v>0</v>
      </c>
      <c r="G11" s="18">
        <f t="shared" si="2"/>
        <v>-1818</v>
      </c>
      <c r="H11" s="18">
        <f t="shared" si="2"/>
        <v>-1818</v>
      </c>
      <c r="J11" s="18">
        <f>'Summary Inact &amp; Cust'!N10</f>
        <v>-18041</v>
      </c>
      <c r="K11" s="18">
        <f t="shared" si="1"/>
        <v>0</v>
      </c>
    </row>
    <row r="12" spans="1:11" x14ac:dyDescent="0.3">
      <c r="B12" s="12">
        <v>41091</v>
      </c>
      <c r="C12" s="18">
        <f>'Summary Inact &amp; Cust'!M11</f>
        <v>-17648</v>
      </c>
      <c r="D12" s="18">
        <v>-17648</v>
      </c>
      <c r="E12" s="18">
        <f t="shared" si="0"/>
        <v>0</v>
      </c>
      <c r="G12" s="18">
        <f t="shared" si="2"/>
        <v>393</v>
      </c>
      <c r="H12" s="18">
        <f t="shared" si="2"/>
        <v>393</v>
      </c>
      <c r="J12" s="18">
        <f>'Summary Inact &amp; Cust'!N11</f>
        <v>-17648</v>
      </c>
      <c r="K12" s="18">
        <f t="shared" si="1"/>
        <v>0</v>
      </c>
    </row>
    <row r="13" spans="1:11" x14ac:dyDescent="0.3">
      <c r="B13" s="12">
        <v>41122</v>
      </c>
      <c r="C13" s="18">
        <f>'Summary Inact &amp; Cust'!M12</f>
        <v>-21176</v>
      </c>
      <c r="D13" s="18">
        <v>-21176</v>
      </c>
      <c r="E13" s="18">
        <f t="shared" si="0"/>
        <v>0</v>
      </c>
      <c r="G13" s="18">
        <f t="shared" si="2"/>
        <v>-3528</v>
      </c>
      <c r="H13" s="18">
        <f t="shared" si="2"/>
        <v>-3528</v>
      </c>
      <c r="J13" s="18">
        <f>'Summary Inact &amp; Cust'!N12</f>
        <v>-21176</v>
      </c>
      <c r="K13" s="18">
        <f t="shared" si="1"/>
        <v>0</v>
      </c>
    </row>
    <row r="14" spans="1:11" x14ac:dyDescent="0.3">
      <c r="B14" s="12">
        <v>41153</v>
      </c>
      <c r="C14" s="18">
        <f>'Summary Inact &amp; Cust'!M13</f>
        <v>-19670</v>
      </c>
      <c r="D14" s="18">
        <v>-19670</v>
      </c>
      <c r="E14" s="18">
        <f t="shared" si="0"/>
        <v>0</v>
      </c>
      <c r="G14" s="18">
        <f t="shared" si="2"/>
        <v>1506</v>
      </c>
      <c r="H14" s="18">
        <f t="shared" si="2"/>
        <v>1506</v>
      </c>
      <c r="J14" s="18">
        <f>'Summary Inact &amp; Cust'!N13</f>
        <v>-19670</v>
      </c>
      <c r="K14" s="18">
        <f t="shared" si="1"/>
        <v>0</v>
      </c>
    </row>
    <row r="15" spans="1:11" x14ac:dyDescent="0.3">
      <c r="B15" s="12">
        <v>41183</v>
      </c>
      <c r="C15" s="18">
        <f>'Summary Inact &amp; Cust'!M14</f>
        <v>-18125</v>
      </c>
      <c r="D15" s="18">
        <v>-18125</v>
      </c>
      <c r="E15" s="18">
        <f t="shared" si="0"/>
        <v>0</v>
      </c>
      <c r="G15" s="18">
        <f t="shared" si="2"/>
        <v>1545</v>
      </c>
      <c r="H15" s="18">
        <f t="shared" si="2"/>
        <v>1545</v>
      </c>
      <c r="J15" s="18">
        <f>'Summary Inact &amp; Cust'!N14</f>
        <v>-18125</v>
      </c>
      <c r="K15" s="18">
        <f t="shared" si="1"/>
        <v>0</v>
      </c>
    </row>
    <row r="16" spans="1:11" x14ac:dyDescent="0.3">
      <c r="B16" s="12">
        <v>41214</v>
      </c>
      <c r="C16" s="18">
        <f>'Summary Inact &amp; Cust'!M15</f>
        <v>-18937</v>
      </c>
      <c r="D16" s="18">
        <v>-18937</v>
      </c>
      <c r="E16" s="18">
        <f t="shared" si="0"/>
        <v>0</v>
      </c>
      <c r="G16" s="18">
        <f t="shared" si="2"/>
        <v>-812</v>
      </c>
      <c r="H16" s="18">
        <f t="shared" si="2"/>
        <v>-812</v>
      </c>
      <c r="J16" s="18">
        <f>'Summary Inact &amp; Cust'!N15</f>
        <v>-18937</v>
      </c>
      <c r="K16" s="18">
        <f t="shared" si="1"/>
        <v>0</v>
      </c>
    </row>
    <row r="17" spans="2:11" x14ac:dyDescent="0.3">
      <c r="B17" s="12">
        <v>41244</v>
      </c>
      <c r="C17" s="18">
        <f>'Summary Inact &amp; Cust'!M16</f>
        <v>-16092</v>
      </c>
      <c r="D17" s="18">
        <v>-16092</v>
      </c>
      <c r="E17" s="18">
        <f t="shared" si="0"/>
        <v>0</v>
      </c>
      <c r="G17" s="18">
        <f t="shared" si="2"/>
        <v>2845</v>
      </c>
      <c r="H17" s="18">
        <f t="shared" si="2"/>
        <v>2845</v>
      </c>
      <c r="J17" s="18">
        <f>'Summary Inact &amp; Cust'!N16</f>
        <v>-16092</v>
      </c>
      <c r="K17" s="18">
        <f t="shared" si="1"/>
        <v>0</v>
      </c>
    </row>
    <row r="18" spans="2:11" x14ac:dyDescent="0.3">
      <c r="B18" s="12">
        <v>41275</v>
      </c>
      <c r="C18" s="18">
        <f>'Summary Inact &amp; Cust'!M17</f>
        <v>-17801</v>
      </c>
      <c r="D18" s="18">
        <v>-17801</v>
      </c>
      <c r="E18" s="18">
        <f t="shared" si="0"/>
        <v>0</v>
      </c>
      <c r="G18" s="18">
        <f t="shared" si="2"/>
        <v>-1709</v>
      </c>
      <c r="H18" s="18">
        <f t="shared" si="2"/>
        <v>-1709</v>
      </c>
      <c r="J18" s="18">
        <f>'Summary Inact &amp; Cust'!N17</f>
        <v>-17801</v>
      </c>
      <c r="K18" s="18">
        <f t="shared" si="1"/>
        <v>0</v>
      </c>
    </row>
    <row r="19" spans="2:11" x14ac:dyDescent="0.3">
      <c r="B19" s="12">
        <v>41306</v>
      </c>
      <c r="C19" s="18">
        <f>'Summary Inact &amp; Cust'!M18</f>
        <v>-16205</v>
      </c>
      <c r="D19" s="18">
        <v>-16205</v>
      </c>
      <c r="E19" s="18">
        <f t="shared" si="0"/>
        <v>0</v>
      </c>
      <c r="G19" s="18">
        <f t="shared" si="2"/>
        <v>1596</v>
      </c>
      <c r="H19" s="18">
        <f t="shared" si="2"/>
        <v>1596</v>
      </c>
      <c r="J19" s="18">
        <f>'Summary Inact &amp; Cust'!N18</f>
        <v>-16205</v>
      </c>
      <c r="K19" s="18">
        <f t="shared" si="1"/>
        <v>0</v>
      </c>
    </row>
    <row r="20" spans="2:11" x14ac:dyDescent="0.3">
      <c r="B20" s="12">
        <v>41334</v>
      </c>
      <c r="C20" s="18">
        <f>'Summary Inact &amp; Cust'!M19</f>
        <v>-16137</v>
      </c>
      <c r="D20" s="18">
        <v>-16137</v>
      </c>
      <c r="E20" s="18">
        <f t="shared" si="0"/>
        <v>0</v>
      </c>
      <c r="G20" s="18">
        <f t="shared" si="2"/>
        <v>68</v>
      </c>
      <c r="H20" s="18">
        <f t="shared" si="2"/>
        <v>68</v>
      </c>
      <c r="J20" s="18">
        <f>'Summary Inact &amp; Cust'!N19</f>
        <v>-16137</v>
      </c>
      <c r="K20" s="18">
        <f t="shared" si="1"/>
        <v>0</v>
      </c>
    </row>
    <row r="21" spans="2:11" x14ac:dyDescent="0.3">
      <c r="B21" s="12">
        <v>41365</v>
      </c>
      <c r="C21" s="18">
        <f>'Summary Inact &amp; Cust'!M20</f>
        <v>-13079</v>
      </c>
      <c r="D21" s="18">
        <v>-13079</v>
      </c>
      <c r="E21" s="18">
        <f t="shared" si="0"/>
        <v>0</v>
      </c>
      <c r="G21" s="18">
        <f t="shared" si="2"/>
        <v>3058</v>
      </c>
      <c r="H21" s="18">
        <f t="shared" si="2"/>
        <v>3058</v>
      </c>
      <c r="J21" s="18">
        <f>'Summary Inact &amp; Cust'!N20</f>
        <v>-13079</v>
      </c>
      <c r="K21" s="18">
        <f t="shared" si="1"/>
        <v>0</v>
      </c>
    </row>
    <row r="22" spans="2:11" x14ac:dyDescent="0.3">
      <c r="B22" s="12">
        <v>41395</v>
      </c>
      <c r="C22" s="18">
        <f>'Summary Inact &amp; Cust'!M21</f>
        <v>-14904</v>
      </c>
      <c r="D22" s="18">
        <v>-14904</v>
      </c>
      <c r="E22" s="18">
        <f t="shared" si="0"/>
        <v>0</v>
      </c>
      <c r="G22" s="18">
        <f t="shared" si="2"/>
        <v>-1825</v>
      </c>
      <c r="H22" s="18">
        <f t="shared" si="2"/>
        <v>-1825</v>
      </c>
      <c r="J22" s="18">
        <f>'Summary Inact &amp; Cust'!N21</f>
        <v>-14904</v>
      </c>
      <c r="K22" s="18">
        <f t="shared" si="1"/>
        <v>0</v>
      </c>
    </row>
    <row r="23" spans="2:11" x14ac:dyDescent="0.3">
      <c r="B23" s="12">
        <v>41426</v>
      </c>
      <c r="C23" s="18">
        <f>'Summary Inact &amp; Cust'!M22</f>
        <v>-22835</v>
      </c>
      <c r="D23" s="18">
        <v>-22835</v>
      </c>
      <c r="E23" s="18">
        <f t="shared" si="0"/>
        <v>0</v>
      </c>
      <c r="G23" s="18">
        <f t="shared" si="2"/>
        <v>-7931</v>
      </c>
      <c r="H23" s="18">
        <f t="shared" si="2"/>
        <v>-7931</v>
      </c>
      <c r="J23" s="18">
        <f>'Summary Inact &amp; Cust'!N22</f>
        <v>-22835</v>
      </c>
      <c r="K23" s="18">
        <f t="shared" si="1"/>
        <v>0</v>
      </c>
    </row>
    <row r="24" spans="2:11" x14ac:dyDescent="0.3">
      <c r="B24" s="12">
        <v>41456</v>
      </c>
      <c r="C24" s="18">
        <f>'Summary Inact &amp; Cust'!M23</f>
        <v>-22354</v>
      </c>
      <c r="D24" s="18">
        <v>-20984.510774305789</v>
      </c>
      <c r="E24" s="18">
        <f t="shared" si="0"/>
        <v>1369.4892256942112</v>
      </c>
      <c r="G24" s="18">
        <f t="shared" si="2"/>
        <v>481</v>
      </c>
      <c r="H24" s="18">
        <f t="shared" si="2"/>
        <v>1850.4892256942112</v>
      </c>
      <c r="J24" s="18">
        <f>'Summary Inact &amp; Cust'!N23</f>
        <v>-17401</v>
      </c>
      <c r="K24" s="18">
        <f t="shared" si="1"/>
        <v>4953</v>
      </c>
    </row>
    <row r="25" spans="2:11" x14ac:dyDescent="0.3">
      <c r="B25" s="12">
        <v>41487</v>
      </c>
      <c r="C25" s="18">
        <f>'Summary Inact &amp; Cust'!M24</f>
        <v>-37123</v>
      </c>
      <c r="D25" s="18">
        <v>-22676.437393549655</v>
      </c>
      <c r="E25" s="18">
        <f t="shared" si="0"/>
        <v>14446.562606450345</v>
      </c>
      <c r="G25" s="18">
        <f t="shared" si="2"/>
        <v>-14769</v>
      </c>
      <c r="H25" s="18">
        <f t="shared" si="2"/>
        <v>-1691.9266192438663</v>
      </c>
      <c r="J25" s="18">
        <f>'Summary Inact &amp; Cust'!N24</f>
        <v>-24358</v>
      </c>
      <c r="K25" s="18">
        <f t="shared" si="1"/>
        <v>12765</v>
      </c>
    </row>
    <row r="26" spans="2:11" x14ac:dyDescent="0.3">
      <c r="B26" s="12">
        <v>41518</v>
      </c>
      <c r="C26" s="18">
        <f>'Summary Inact &amp; Cust'!M25</f>
        <v>-48996</v>
      </c>
      <c r="D26" s="18">
        <v>-25171.310961149458</v>
      </c>
      <c r="E26" s="18">
        <f t="shared" si="0"/>
        <v>23824.689038850542</v>
      </c>
      <c r="G26" s="18">
        <f t="shared" si="2"/>
        <v>-11873</v>
      </c>
      <c r="H26" s="18">
        <f t="shared" si="2"/>
        <v>-2494.8735675998032</v>
      </c>
      <c r="J26" s="18">
        <f>'Summary Inact &amp; Cust'!N25</f>
        <v>-20685</v>
      </c>
      <c r="K26" s="18">
        <f t="shared" si="1"/>
        <v>28311</v>
      </c>
    </row>
    <row r="27" spans="2:11" x14ac:dyDescent="0.3">
      <c r="B27" s="12">
        <v>41548</v>
      </c>
      <c r="C27" s="18">
        <f>'Summary Inact &amp; Cust'!M26</f>
        <v>-62296</v>
      </c>
      <c r="D27" s="18">
        <v>-28025.989999999991</v>
      </c>
      <c r="E27" s="18">
        <f t="shared" si="0"/>
        <v>34270.010000000009</v>
      </c>
      <c r="G27" s="18">
        <f t="shared" si="2"/>
        <v>-13300</v>
      </c>
      <c r="H27" s="18">
        <f t="shared" si="2"/>
        <v>-2854.6790388505324</v>
      </c>
      <c r="J27" s="18">
        <f>'Summary Inact &amp; Cust'!N26</f>
        <v>-18958</v>
      </c>
      <c r="K27" s="18">
        <f t="shared" si="1"/>
        <v>43338</v>
      </c>
    </row>
    <row r="28" spans="2:11" x14ac:dyDescent="0.3">
      <c r="B28" s="12">
        <v>41579</v>
      </c>
      <c r="C28" s="18">
        <f>'Summary Inact &amp; Cust'!M27</f>
        <v>-63179</v>
      </c>
      <c r="D28" s="18">
        <v>-23533.864982313535</v>
      </c>
      <c r="E28" s="18">
        <f t="shared" si="0"/>
        <v>39645.135017686465</v>
      </c>
      <c r="G28" s="18">
        <f t="shared" si="2"/>
        <v>-883</v>
      </c>
      <c r="H28" s="18">
        <f t="shared" si="2"/>
        <v>4492.125017686456</v>
      </c>
      <c r="J28" s="18">
        <f>'Summary Inact &amp; Cust'!N27</f>
        <v>-19284</v>
      </c>
      <c r="K28" s="18">
        <f t="shared" si="1"/>
        <v>43895</v>
      </c>
    </row>
    <row r="29" spans="2:11" x14ac:dyDescent="0.3">
      <c r="B29" s="12">
        <v>41609</v>
      </c>
      <c r="C29" s="18">
        <f>'Summary Inact &amp; Cust'!M28</f>
        <v>-60149</v>
      </c>
      <c r="D29" s="18">
        <v>-21499.689703823882</v>
      </c>
      <c r="E29" s="18">
        <f t="shared" si="0"/>
        <v>38649.310296176118</v>
      </c>
      <c r="G29" s="18">
        <f t="shared" si="2"/>
        <v>3030</v>
      </c>
      <c r="H29" s="18">
        <f t="shared" si="2"/>
        <v>2034.1752784896526</v>
      </c>
      <c r="J29" s="18">
        <f>'Summary Inact &amp; Cust'!N28</f>
        <v>-17715.333333333343</v>
      </c>
      <c r="K29" s="18">
        <f t="shared" si="1"/>
        <v>42433.666666666657</v>
      </c>
    </row>
    <row r="30" spans="2:11" x14ac:dyDescent="0.3">
      <c r="B30" s="12">
        <v>41640</v>
      </c>
      <c r="C30" s="18">
        <f>'Summary Inact &amp; Cust'!M29</f>
        <v>-62572</v>
      </c>
      <c r="D30" s="18">
        <v>-20287.356156145921</v>
      </c>
      <c r="E30" s="18">
        <f t="shared" si="0"/>
        <v>42284.643843854079</v>
      </c>
      <c r="G30" s="18">
        <f t="shared" si="2"/>
        <v>-2423</v>
      </c>
      <c r="H30" s="18">
        <f t="shared" si="2"/>
        <v>1212.3335476779612</v>
      </c>
      <c r="J30" s="18">
        <f>'Summary Inact &amp; Cust'!N29</f>
        <v>-19853.333333333343</v>
      </c>
      <c r="K30" s="18">
        <f t="shared" si="1"/>
        <v>42718.666666666657</v>
      </c>
    </row>
    <row r="31" spans="2:11" x14ac:dyDescent="0.3">
      <c r="B31" s="12">
        <v>41671</v>
      </c>
      <c r="C31" s="18">
        <f>'Summary Inact &amp; Cust'!M30</f>
        <v>-63224</v>
      </c>
      <c r="D31" s="18">
        <v>-17224.893230377056</v>
      </c>
      <c r="E31" s="18">
        <f t="shared" si="0"/>
        <v>45999.106769622944</v>
      </c>
      <c r="G31" s="18">
        <f t="shared" si="2"/>
        <v>-652</v>
      </c>
      <c r="H31" s="18">
        <f t="shared" si="2"/>
        <v>3062.4629257688648</v>
      </c>
      <c r="J31" s="18">
        <f>'Summary Inact &amp; Cust'!N30</f>
        <v>-20381.333333333343</v>
      </c>
      <c r="K31" s="18">
        <f t="shared" si="1"/>
        <v>42842.666666666657</v>
      </c>
    </row>
    <row r="32" spans="2:11" x14ac:dyDescent="0.3">
      <c r="B32" s="12">
        <v>41699</v>
      </c>
      <c r="C32" s="18">
        <f>'Summary Inact &amp; Cust'!M31</f>
        <v>-58744</v>
      </c>
      <c r="D32" s="18">
        <v>-12554.675217958778</v>
      </c>
      <c r="E32" s="18">
        <f t="shared" si="0"/>
        <v>46189.324782041222</v>
      </c>
      <c r="G32" s="18">
        <f t="shared" ref="G32:H34" si="3">C32-C31</f>
        <v>4480</v>
      </c>
      <c r="H32" s="18">
        <f t="shared" si="3"/>
        <v>4670.2180124182778</v>
      </c>
      <c r="J32" s="18">
        <f>'Summary Inact &amp; Cust'!N31</f>
        <v>-15836.333333333343</v>
      </c>
      <c r="K32" s="18">
        <f t="shared" si="1"/>
        <v>42907.666666666657</v>
      </c>
    </row>
    <row r="33" spans="2:11" x14ac:dyDescent="0.3">
      <c r="B33" s="12">
        <v>41730</v>
      </c>
      <c r="C33" s="18">
        <f>'Summary Inact &amp; Cust'!M32</f>
        <v>-63234</v>
      </c>
      <c r="D33" s="18">
        <v>-19480.062476279069</v>
      </c>
      <c r="E33" s="18">
        <f t="shared" si="0"/>
        <v>43753.937523720931</v>
      </c>
      <c r="G33" s="18">
        <f t="shared" si="3"/>
        <v>-4490</v>
      </c>
      <c r="H33" s="18">
        <f t="shared" si="3"/>
        <v>-6925.3872583202901</v>
      </c>
      <c r="J33" s="18">
        <f>'Summary Inact &amp; Cust'!N32</f>
        <v>-20042.333333333343</v>
      </c>
      <c r="K33" s="18">
        <f t="shared" si="1"/>
        <v>43191.666666666657</v>
      </c>
    </row>
    <row r="34" spans="2:11" x14ac:dyDescent="0.3">
      <c r="B34" s="12">
        <v>41760</v>
      </c>
      <c r="C34" s="18">
        <f>'Summary Inact &amp; Cust'!M33</f>
        <v>-68191</v>
      </c>
      <c r="D34" s="18">
        <v>-22455.54863784698</v>
      </c>
      <c r="E34" s="18">
        <f t="shared" ref="E34" si="4">D34-C34</f>
        <v>45735.45136215302</v>
      </c>
      <c r="G34" s="18">
        <f t="shared" si="3"/>
        <v>-4957</v>
      </c>
      <c r="H34" s="18">
        <f t="shared" si="3"/>
        <v>-2975.486161567911</v>
      </c>
      <c r="J34" s="18">
        <f>'Summary Inact &amp; Cust'!N33</f>
        <v>-24759.333333333343</v>
      </c>
      <c r="K34" s="18">
        <f t="shared" ref="K34" si="5">J34-C34</f>
        <v>43431.666666666657</v>
      </c>
    </row>
    <row r="35" spans="2:11" x14ac:dyDescent="0.3">
      <c r="B35" s="12">
        <v>41791</v>
      </c>
      <c r="C35" s="18">
        <f>'Summary Inact &amp; Cust'!M34</f>
        <v>-57038</v>
      </c>
      <c r="D35" s="18">
        <v>-17260.989714333788</v>
      </c>
      <c r="E35" s="18">
        <f t="shared" ref="E35" si="6">D35-C35</f>
        <v>39777.010285666212</v>
      </c>
      <c r="G35" s="18">
        <f t="shared" ref="G35" si="7">C35-C34</f>
        <v>11153</v>
      </c>
      <c r="H35" s="18">
        <f t="shared" ref="H35" si="8">D35-D34</f>
        <v>5194.558923513192</v>
      </c>
      <c r="J35" s="18">
        <f>'Summary Inact &amp; Cust'!N34</f>
        <v>-13731.833333333343</v>
      </c>
      <c r="K35" s="18">
        <f t="shared" ref="K35" si="9">J35-C35</f>
        <v>43306.166666666657</v>
      </c>
    </row>
    <row r="36" spans="2:11" x14ac:dyDescent="0.3">
      <c r="B36" s="12">
        <v>41821</v>
      </c>
      <c r="C36" s="18">
        <f>'Summary Inact &amp; Cust'!M35</f>
        <v>-59439</v>
      </c>
      <c r="D36" s="18">
        <v>-20856.99329253874</v>
      </c>
      <c r="E36" s="18">
        <f t="shared" ref="E36" si="10">D36-C36</f>
        <v>38582.00670746126</v>
      </c>
      <c r="G36" s="18">
        <f t="shared" ref="G36" si="11">C36-C35</f>
        <v>-2401</v>
      </c>
      <c r="H36" s="18">
        <f t="shared" ref="H36" si="12">D36-D35</f>
        <v>-3596.0035782049526</v>
      </c>
      <c r="J36" s="18">
        <f>'Summary Inact &amp; Cust'!N35</f>
        <v>-26236.333333333343</v>
      </c>
      <c r="K36" s="18">
        <f t="shared" ref="K36" si="13">J36-C36</f>
        <v>33202.666666666657</v>
      </c>
    </row>
    <row r="37" spans="2:11" x14ac:dyDescent="0.3">
      <c r="B37" s="12">
        <v>41852</v>
      </c>
      <c r="C37" s="18">
        <f>'Summary Inact &amp; Cust'!M36</f>
        <v>-47943</v>
      </c>
      <c r="D37" s="18">
        <v>-18822.130161845009</v>
      </c>
      <c r="E37" s="18">
        <f t="shared" ref="E37" si="14">D37-C37</f>
        <v>29120.869838154991</v>
      </c>
      <c r="G37" s="18">
        <f t="shared" ref="G37" si="15">C37-C36</f>
        <v>11496</v>
      </c>
      <c r="H37" s="18">
        <f t="shared" ref="H37" si="16">D37-D36</f>
        <v>2034.8631306937314</v>
      </c>
      <c r="J37" s="18">
        <f>'Summary Inact &amp; Cust'!N36</f>
        <v>-30425.333333333343</v>
      </c>
      <c r="K37" s="18">
        <f t="shared" ref="K37" si="17">J37-C37</f>
        <v>17517.666666666657</v>
      </c>
    </row>
    <row r="38" spans="2:11" x14ac:dyDescent="0.3">
      <c r="B38" s="12"/>
      <c r="C38" s="18"/>
      <c r="D38" s="18"/>
      <c r="E38" s="18"/>
      <c r="G38" s="18"/>
      <c r="H38" s="18"/>
      <c r="J38" s="18"/>
      <c r="K38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1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A2" sqref="A1:A2"/>
    </sheetView>
  </sheetViews>
  <sheetFormatPr defaultRowHeight="14.4" x14ac:dyDescent="0.3"/>
  <cols>
    <col min="1" max="1" width="11.6640625" customWidth="1"/>
    <col min="3" max="3" width="18.109375" customWidth="1"/>
    <col min="4" max="4" width="31" customWidth="1"/>
    <col min="5" max="5" width="22.5546875" customWidth="1"/>
    <col min="7" max="7" width="18.5546875" customWidth="1"/>
    <col min="8" max="8" width="22.88671875" customWidth="1"/>
    <col min="10" max="10" width="14.5546875" customWidth="1"/>
    <col min="11" max="11" width="22.5546875" customWidth="1"/>
  </cols>
  <sheetData>
    <row r="1" spans="1:11" x14ac:dyDescent="0.3">
      <c r="A1" s="25" t="s">
        <v>154</v>
      </c>
    </row>
    <row r="2" spans="1:11" x14ac:dyDescent="0.3">
      <c r="A2" s="25" t="s">
        <v>150</v>
      </c>
    </row>
    <row r="4" spans="1:11" x14ac:dyDescent="0.3">
      <c r="B4" t="s">
        <v>70</v>
      </c>
    </row>
    <row r="5" spans="1:11" ht="43.2" x14ac:dyDescent="0.3">
      <c r="C5" t="s">
        <v>71</v>
      </c>
      <c r="D5" t="s">
        <v>72</v>
      </c>
      <c r="E5" t="s">
        <v>73</v>
      </c>
      <c r="G5" s="35" t="s">
        <v>75</v>
      </c>
      <c r="H5" s="35" t="s">
        <v>74</v>
      </c>
      <c r="J5" s="35" t="s">
        <v>76</v>
      </c>
      <c r="K5" t="s">
        <v>77</v>
      </c>
    </row>
    <row r="6" spans="1:11" x14ac:dyDescent="0.3">
      <c r="B6" s="12">
        <v>40909</v>
      </c>
      <c r="C6" s="18">
        <f>'Summary Inact &amp; Cust'!M5</f>
        <v>-15758</v>
      </c>
      <c r="D6" s="18">
        <v>-15758</v>
      </c>
      <c r="E6" s="18">
        <f>D6-C6</f>
        <v>0</v>
      </c>
      <c r="J6" s="18">
        <f>'Summary Inact &amp; Cust'!N5</f>
        <v>-15758</v>
      </c>
      <c r="K6" s="18">
        <f>J6-C6</f>
        <v>0</v>
      </c>
    </row>
    <row r="7" spans="1:11" x14ac:dyDescent="0.3">
      <c r="B7" s="12">
        <v>40940</v>
      </c>
      <c r="C7" s="18">
        <f>'Summary Inact &amp; Cust'!M6</f>
        <v>-18247</v>
      </c>
      <c r="D7" s="18">
        <v>-18247</v>
      </c>
      <c r="E7" s="18">
        <f t="shared" ref="E7:E31" si="0">D7-C7</f>
        <v>0</v>
      </c>
      <c r="G7" s="18">
        <f>C7-C6</f>
        <v>-2489</v>
      </c>
      <c r="H7" s="18">
        <f>D7-D6</f>
        <v>-2489</v>
      </c>
      <c r="J7" s="18">
        <f>'Summary Inact &amp; Cust'!N6</f>
        <v>-18247</v>
      </c>
      <c r="K7" s="18">
        <f t="shared" ref="K7:K31" si="1">J7-C7</f>
        <v>0</v>
      </c>
    </row>
    <row r="8" spans="1:11" x14ac:dyDescent="0.3">
      <c r="B8" s="12">
        <v>40969</v>
      </c>
      <c r="C8" s="18">
        <f>'Summary Inact &amp; Cust'!M7</f>
        <v>-19702</v>
      </c>
      <c r="D8" s="18">
        <v>-19702</v>
      </c>
      <c r="E8" s="18">
        <f t="shared" si="0"/>
        <v>0</v>
      </c>
      <c r="G8" s="18">
        <f t="shared" ref="G8:H31" si="2">C8-C7</f>
        <v>-1455</v>
      </c>
      <c r="H8" s="18">
        <f t="shared" si="2"/>
        <v>-1455</v>
      </c>
      <c r="J8" s="18">
        <f>'Summary Inact &amp; Cust'!N7</f>
        <v>-19702</v>
      </c>
      <c r="K8" s="18">
        <f t="shared" si="1"/>
        <v>0</v>
      </c>
    </row>
    <row r="9" spans="1:11" x14ac:dyDescent="0.3">
      <c r="B9" s="12">
        <v>41000</v>
      </c>
      <c r="C9" s="18">
        <f>'Summary Inact &amp; Cust'!M8</f>
        <v>-18218</v>
      </c>
      <c r="D9" s="18">
        <v>-18218</v>
      </c>
      <c r="E9" s="18">
        <f t="shared" si="0"/>
        <v>0</v>
      </c>
      <c r="G9" s="18">
        <f t="shared" si="2"/>
        <v>1484</v>
      </c>
      <c r="H9" s="18">
        <f t="shared" si="2"/>
        <v>1484</v>
      </c>
      <c r="J9" s="18">
        <f>'Summary Inact &amp; Cust'!N8</f>
        <v>-18218</v>
      </c>
      <c r="K9" s="18">
        <f t="shared" si="1"/>
        <v>0</v>
      </c>
    </row>
    <row r="10" spans="1:11" x14ac:dyDescent="0.3">
      <c r="B10" s="12">
        <v>41030</v>
      </c>
      <c r="C10" s="18">
        <f>'Summary Inact &amp; Cust'!M9</f>
        <v>-16223</v>
      </c>
      <c r="D10" s="18">
        <v>-16223</v>
      </c>
      <c r="E10" s="18">
        <f t="shared" si="0"/>
        <v>0</v>
      </c>
      <c r="G10" s="18">
        <f t="shared" si="2"/>
        <v>1995</v>
      </c>
      <c r="H10" s="18">
        <f t="shared" si="2"/>
        <v>1995</v>
      </c>
      <c r="J10" s="18">
        <f>'Summary Inact &amp; Cust'!N9</f>
        <v>-16223</v>
      </c>
      <c r="K10" s="18">
        <f t="shared" si="1"/>
        <v>0</v>
      </c>
    </row>
    <row r="11" spans="1:11" x14ac:dyDescent="0.3">
      <c r="B11" s="12">
        <v>41061</v>
      </c>
      <c r="C11" s="18">
        <f>'Summary Inact &amp; Cust'!M10</f>
        <v>-18041</v>
      </c>
      <c r="D11" s="18">
        <v>-18041</v>
      </c>
      <c r="E11" s="18">
        <f t="shared" si="0"/>
        <v>0</v>
      </c>
      <c r="G11" s="18">
        <f t="shared" si="2"/>
        <v>-1818</v>
      </c>
      <c r="H11" s="18">
        <f t="shared" si="2"/>
        <v>-1818</v>
      </c>
      <c r="J11" s="18">
        <f>'Summary Inact &amp; Cust'!N10</f>
        <v>-18041</v>
      </c>
      <c r="K11" s="18">
        <f t="shared" si="1"/>
        <v>0</v>
      </c>
    </row>
    <row r="12" spans="1:11" x14ac:dyDescent="0.3">
      <c r="B12" s="12">
        <v>41091</v>
      </c>
      <c r="C12" s="18">
        <f>'Summary Inact &amp; Cust'!M11</f>
        <v>-17648</v>
      </c>
      <c r="D12" s="18">
        <v>-17648</v>
      </c>
      <c r="E12" s="18">
        <f t="shared" si="0"/>
        <v>0</v>
      </c>
      <c r="G12" s="18">
        <f t="shared" si="2"/>
        <v>393</v>
      </c>
      <c r="H12" s="18">
        <f t="shared" si="2"/>
        <v>393</v>
      </c>
      <c r="J12" s="18">
        <f>'Summary Inact &amp; Cust'!N11</f>
        <v>-17648</v>
      </c>
      <c r="K12" s="18">
        <f t="shared" si="1"/>
        <v>0</v>
      </c>
    </row>
    <row r="13" spans="1:11" x14ac:dyDescent="0.3">
      <c r="B13" s="12">
        <v>41122</v>
      </c>
      <c r="C13" s="18">
        <f>'Summary Inact &amp; Cust'!M12</f>
        <v>-21176</v>
      </c>
      <c r="D13" s="18">
        <v>-21176</v>
      </c>
      <c r="E13" s="18">
        <f t="shared" si="0"/>
        <v>0</v>
      </c>
      <c r="G13" s="18">
        <f t="shared" si="2"/>
        <v>-3528</v>
      </c>
      <c r="H13" s="18">
        <f t="shared" si="2"/>
        <v>-3528</v>
      </c>
      <c r="J13" s="18">
        <f>'Summary Inact &amp; Cust'!N12</f>
        <v>-21176</v>
      </c>
      <c r="K13" s="18">
        <f t="shared" si="1"/>
        <v>0</v>
      </c>
    </row>
    <row r="14" spans="1:11" x14ac:dyDescent="0.3">
      <c r="B14" s="12">
        <v>41153</v>
      </c>
      <c r="C14" s="18">
        <f>'Summary Inact &amp; Cust'!M13</f>
        <v>-19670</v>
      </c>
      <c r="D14" s="18">
        <v>-19670</v>
      </c>
      <c r="E14" s="18">
        <f t="shared" si="0"/>
        <v>0</v>
      </c>
      <c r="G14" s="18">
        <f t="shared" si="2"/>
        <v>1506</v>
      </c>
      <c r="H14" s="18">
        <f t="shared" si="2"/>
        <v>1506</v>
      </c>
      <c r="J14" s="18">
        <f>'Summary Inact &amp; Cust'!N13</f>
        <v>-19670</v>
      </c>
      <c r="K14" s="18">
        <f t="shared" si="1"/>
        <v>0</v>
      </c>
    </row>
    <row r="15" spans="1:11" x14ac:dyDescent="0.3">
      <c r="B15" s="12">
        <v>41183</v>
      </c>
      <c r="C15" s="18">
        <f>'Summary Inact &amp; Cust'!M14</f>
        <v>-18125</v>
      </c>
      <c r="D15" s="18">
        <v>-18125</v>
      </c>
      <c r="E15" s="18">
        <f t="shared" si="0"/>
        <v>0</v>
      </c>
      <c r="G15" s="18">
        <f t="shared" si="2"/>
        <v>1545</v>
      </c>
      <c r="H15" s="18">
        <f t="shared" si="2"/>
        <v>1545</v>
      </c>
      <c r="J15" s="18">
        <f>'Summary Inact &amp; Cust'!N14</f>
        <v>-18125</v>
      </c>
      <c r="K15" s="18">
        <f t="shared" si="1"/>
        <v>0</v>
      </c>
    </row>
    <row r="16" spans="1:11" x14ac:dyDescent="0.3">
      <c r="B16" s="12">
        <v>41214</v>
      </c>
      <c r="C16" s="18">
        <f>'Summary Inact &amp; Cust'!M15</f>
        <v>-18937</v>
      </c>
      <c r="D16" s="18">
        <v>-18937</v>
      </c>
      <c r="E16" s="18">
        <f t="shared" si="0"/>
        <v>0</v>
      </c>
      <c r="G16" s="18">
        <f t="shared" si="2"/>
        <v>-812</v>
      </c>
      <c r="H16" s="18">
        <f t="shared" si="2"/>
        <v>-812</v>
      </c>
      <c r="J16" s="18">
        <f>'Summary Inact &amp; Cust'!N15</f>
        <v>-18937</v>
      </c>
      <c r="K16" s="18">
        <f t="shared" si="1"/>
        <v>0</v>
      </c>
    </row>
    <row r="17" spans="2:11" x14ac:dyDescent="0.3">
      <c r="B17" s="12">
        <v>41244</v>
      </c>
      <c r="C17" s="18">
        <f>'Summary Inact &amp; Cust'!M16</f>
        <v>-16092</v>
      </c>
      <c r="D17" s="18">
        <v>-16092</v>
      </c>
      <c r="E17" s="18">
        <f t="shared" si="0"/>
        <v>0</v>
      </c>
      <c r="G17" s="18">
        <f t="shared" si="2"/>
        <v>2845</v>
      </c>
      <c r="H17" s="18">
        <f t="shared" si="2"/>
        <v>2845</v>
      </c>
      <c r="J17" s="18">
        <f>'Summary Inact &amp; Cust'!N16</f>
        <v>-16092</v>
      </c>
      <c r="K17" s="18">
        <f t="shared" si="1"/>
        <v>0</v>
      </c>
    </row>
    <row r="18" spans="2:11" x14ac:dyDescent="0.3">
      <c r="B18" s="12">
        <v>41275</v>
      </c>
      <c r="C18" s="18">
        <f>'Summary Inact &amp; Cust'!M17</f>
        <v>-17801</v>
      </c>
      <c r="D18" s="18">
        <v>-17801</v>
      </c>
      <c r="E18" s="18">
        <f t="shared" si="0"/>
        <v>0</v>
      </c>
      <c r="G18" s="18">
        <f t="shared" si="2"/>
        <v>-1709</v>
      </c>
      <c r="H18" s="18">
        <f t="shared" si="2"/>
        <v>-1709</v>
      </c>
      <c r="J18" s="18">
        <f>'Summary Inact &amp; Cust'!N17</f>
        <v>-17801</v>
      </c>
      <c r="K18" s="18">
        <f t="shared" si="1"/>
        <v>0</v>
      </c>
    </row>
    <row r="19" spans="2:11" x14ac:dyDescent="0.3">
      <c r="B19" s="12">
        <v>41306</v>
      </c>
      <c r="C19" s="18">
        <f>'Summary Inact &amp; Cust'!M18</f>
        <v>-16205</v>
      </c>
      <c r="D19" s="18">
        <v>-16205</v>
      </c>
      <c r="E19" s="18">
        <f t="shared" si="0"/>
        <v>0</v>
      </c>
      <c r="G19" s="18">
        <f t="shared" si="2"/>
        <v>1596</v>
      </c>
      <c r="H19" s="18">
        <f t="shared" si="2"/>
        <v>1596</v>
      </c>
      <c r="J19" s="18">
        <f>'Summary Inact &amp; Cust'!N18</f>
        <v>-16205</v>
      </c>
      <c r="K19" s="18">
        <f t="shared" si="1"/>
        <v>0</v>
      </c>
    </row>
    <row r="20" spans="2:11" x14ac:dyDescent="0.3">
      <c r="B20" s="12">
        <v>41334</v>
      </c>
      <c r="C20" s="18">
        <f>'Summary Inact &amp; Cust'!M19</f>
        <v>-16137</v>
      </c>
      <c r="D20" s="18">
        <v>-16137</v>
      </c>
      <c r="E20" s="18">
        <f t="shared" si="0"/>
        <v>0</v>
      </c>
      <c r="G20" s="18">
        <f t="shared" si="2"/>
        <v>68</v>
      </c>
      <c r="H20" s="18">
        <f t="shared" si="2"/>
        <v>68</v>
      </c>
      <c r="J20" s="18">
        <f>'Summary Inact &amp; Cust'!N19</f>
        <v>-16137</v>
      </c>
      <c r="K20" s="18">
        <f t="shared" si="1"/>
        <v>0</v>
      </c>
    </row>
    <row r="21" spans="2:11" x14ac:dyDescent="0.3">
      <c r="B21" s="12">
        <v>41365</v>
      </c>
      <c r="C21" s="18">
        <f>'Summary Inact &amp; Cust'!M20</f>
        <v>-13079</v>
      </c>
      <c r="D21" s="18">
        <v>-13079</v>
      </c>
      <c r="E21" s="18">
        <f t="shared" si="0"/>
        <v>0</v>
      </c>
      <c r="G21" s="18">
        <f t="shared" si="2"/>
        <v>3058</v>
      </c>
      <c r="H21" s="18">
        <f t="shared" si="2"/>
        <v>3058</v>
      </c>
      <c r="J21" s="18">
        <f>'Summary Inact &amp; Cust'!N20</f>
        <v>-13079</v>
      </c>
      <c r="K21" s="18">
        <f t="shared" si="1"/>
        <v>0</v>
      </c>
    </row>
    <row r="22" spans="2:11" x14ac:dyDescent="0.3">
      <c r="B22" s="12">
        <v>41395</v>
      </c>
      <c r="C22" s="18">
        <f>'Summary Inact &amp; Cust'!M21</f>
        <v>-14904</v>
      </c>
      <c r="D22" s="18">
        <v>-14904</v>
      </c>
      <c r="E22" s="18">
        <f t="shared" si="0"/>
        <v>0</v>
      </c>
      <c r="G22" s="18">
        <f t="shared" si="2"/>
        <v>-1825</v>
      </c>
      <c r="H22" s="18">
        <f t="shared" si="2"/>
        <v>-1825</v>
      </c>
      <c r="J22" s="18">
        <f>'Summary Inact &amp; Cust'!N21</f>
        <v>-14904</v>
      </c>
      <c r="K22" s="18">
        <f t="shared" si="1"/>
        <v>0</v>
      </c>
    </row>
    <row r="23" spans="2:11" x14ac:dyDescent="0.3">
      <c r="B23" s="12">
        <v>41426</v>
      </c>
      <c r="C23" s="18">
        <f>'Summary Inact &amp; Cust'!M22</f>
        <v>-22835</v>
      </c>
      <c r="D23" s="18">
        <v>-22835</v>
      </c>
      <c r="E23" s="18">
        <f t="shared" si="0"/>
        <v>0</v>
      </c>
      <c r="G23" s="18">
        <f t="shared" si="2"/>
        <v>-7931</v>
      </c>
      <c r="H23" s="18">
        <f t="shared" si="2"/>
        <v>-7931</v>
      </c>
      <c r="J23" s="18">
        <f>'Summary Inact &amp; Cust'!N22</f>
        <v>-22835</v>
      </c>
      <c r="K23" s="18">
        <f t="shared" si="1"/>
        <v>0</v>
      </c>
    </row>
    <row r="24" spans="2:11" x14ac:dyDescent="0.3">
      <c r="B24" s="12">
        <v>41456</v>
      </c>
      <c r="C24" s="18">
        <f>'Summary Inact &amp; Cust'!M23</f>
        <v>-22354</v>
      </c>
      <c r="D24" s="18">
        <v>-20984.510774305789</v>
      </c>
      <c r="E24" s="18">
        <f t="shared" si="0"/>
        <v>1369.4892256942112</v>
      </c>
      <c r="G24" s="18">
        <f t="shared" si="2"/>
        <v>481</v>
      </c>
      <c r="H24" s="18">
        <f t="shared" si="2"/>
        <v>1850.4892256942112</v>
      </c>
      <c r="J24" s="18">
        <f>'Summary Inact &amp; Cust'!N23</f>
        <v>-17401</v>
      </c>
      <c r="K24" s="18">
        <f t="shared" si="1"/>
        <v>4953</v>
      </c>
    </row>
    <row r="25" spans="2:11" x14ac:dyDescent="0.3">
      <c r="B25" s="12">
        <v>41487</v>
      </c>
      <c r="C25" s="18">
        <f>'Summary Inact &amp; Cust'!M24</f>
        <v>-37123</v>
      </c>
      <c r="D25" s="18">
        <v>-22676.437393549655</v>
      </c>
      <c r="E25" s="18">
        <f t="shared" si="0"/>
        <v>14446.562606450345</v>
      </c>
      <c r="G25" s="18">
        <f t="shared" si="2"/>
        <v>-14769</v>
      </c>
      <c r="H25" s="18">
        <f t="shared" si="2"/>
        <v>-1691.9266192438663</v>
      </c>
      <c r="J25" s="18">
        <f>'Summary Inact &amp; Cust'!N24</f>
        <v>-24358</v>
      </c>
      <c r="K25" s="18">
        <f t="shared" si="1"/>
        <v>12765</v>
      </c>
    </row>
    <row r="26" spans="2:11" x14ac:dyDescent="0.3">
      <c r="B26" s="12">
        <v>41518</v>
      </c>
      <c r="C26" s="18">
        <f>'Summary Inact &amp; Cust'!M25</f>
        <v>-48996</v>
      </c>
      <c r="D26" s="18">
        <v>-25171.310961149458</v>
      </c>
      <c r="E26" s="18">
        <f t="shared" si="0"/>
        <v>23824.689038850542</v>
      </c>
      <c r="G26" s="18">
        <f t="shared" si="2"/>
        <v>-11873</v>
      </c>
      <c r="H26" s="18">
        <f t="shared" si="2"/>
        <v>-2494.8735675998032</v>
      </c>
      <c r="J26" s="18">
        <f>'Summary Inact &amp; Cust'!N25</f>
        <v>-20685</v>
      </c>
      <c r="K26" s="18">
        <f t="shared" si="1"/>
        <v>28311</v>
      </c>
    </row>
    <row r="27" spans="2:11" x14ac:dyDescent="0.3">
      <c r="B27" s="12">
        <v>41548</v>
      </c>
      <c r="C27" s="18">
        <f>'Summary Inact &amp; Cust'!M26</f>
        <v>-62296</v>
      </c>
      <c r="D27" s="18">
        <v>-28025.989999999991</v>
      </c>
      <c r="E27" s="18">
        <f t="shared" si="0"/>
        <v>34270.010000000009</v>
      </c>
      <c r="G27" s="18">
        <f t="shared" si="2"/>
        <v>-13300</v>
      </c>
      <c r="H27" s="18">
        <f t="shared" si="2"/>
        <v>-2854.6790388505324</v>
      </c>
      <c r="J27" s="18">
        <f>'Summary Inact &amp; Cust'!N26</f>
        <v>-18958</v>
      </c>
      <c r="K27" s="18">
        <f t="shared" si="1"/>
        <v>43338</v>
      </c>
    </row>
    <row r="28" spans="2:11" x14ac:dyDescent="0.3">
      <c r="B28" s="12">
        <v>41579</v>
      </c>
      <c r="C28" s="18">
        <f>'Summary Inact &amp; Cust'!M27</f>
        <v>-63179</v>
      </c>
      <c r="D28" s="18">
        <v>-23533.864982313535</v>
      </c>
      <c r="E28" s="18">
        <f t="shared" si="0"/>
        <v>39645.135017686465</v>
      </c>
      <c r="G28" s="18">
        <f t="shared" si="2"/>
        <v>-883</v>
      </c>
      <c r="H28" s="18">
        <f t="shared" si="2"/>
        <v>4492.125017686456</v>
      </c>
      <c r="J28" s="18">
        <f>'Summary Inact &amp; Cust'!N27</f>
        <v>-19284</v>
      </c>
      <c r="K28" s="18">
        <f t="shared" si="1"/>
        <v>43895</v>
      </c>
    </row>
    <row r="29" spans="2:11" x14ac:dyDescent="0.3">
      <c r="B29" s="12">
        <v>41609</v>
      </c>
      <c r="C29" s="18">
        <f>'Summary Inact &amp; Cust'!M28</f>
        <v>-60149</v>
      </c>
      <c r="D29" s="18">
        <v>-21499.689703823882</v>
      </c>
      <c r="E29" s="18">
        <f t="shared" si="0"/>
        <v>38649.310296176118</v>
      </c>
      <c r="G29" s="18">
        <f t="shared" si="2"/>
        <v>3030</v>
      </c>
      <c r="H29" s="18">
        <f t="shared" si="2"/>
        <v>2034.1752784896526</v>
      </c>
      <c r="J29" s="18">
        <f>'Summary Inact &amp; Cust'!N28</f>
        <v>-17715.333333333343</v>
      </c>
      <c r="K29" s="18">
        <f t="shared" si="1"/>
        <v>42433.666666666657</v>
      </c>
    </row>
    <row r="30" spans="2:11" x14ac:dyDescent="0.3">
      <c r="B30" s="12">
        <v>41640</v>
      </c>
      <c r="C30" s="18">
        <f>'Summary Inact &amp; Cust'!M29</f>
        <v>-62572</v>
      </c>
      <c r="D30" s="18">
        <v>-20287.356156145921</v>
      </c>
      <c r="E30" s="18">
        <f t="shared" si="0"/>
        <v>42284.643843854079</v>
      </c>
      <c r="G30" s="18">
        <f t="shared" si="2"/>
        <v>-2423</v>
      </c>
      <c r="H30" s="18">
        <f t="shared" si="2"/>
        <v>1212.3335476779612</v>
      </c>
      <c r="J30" s="18">
        <f>'Summary Inact &amp; Cust'!N29</f>
        <v>-19853.333333333343</v>
      </c>
      <c r="K30" s="18">
        <f t="shared" si="1"/>
        <v>42718.666666666657</v>
      </c>
    </row>
    <row r="31" spans="2:11" x14ac:dyDescent="0.3">
      <c r="B31" s="12">
        <v>41671</v>
      </c>
      <c r="C31" s="18">
        <f>'Summary Inact &amp; Cust'!M30</f>
        <v>-63224</v>
      </c>
      <c r="D31" s="18">
        <v>-17224.893230377056</v>
      </c>
      <c r="E31" s="18">
        <f t="shared" si="0"/>
        <v>45999.106769622944</v>
      </c>
      <c r="G31" s="18">
        <f t="shared" si="2"/>
        <v>-652</v>
      </c>
      <c r="H31" s="18">
        <f t="shared" si="2"/>
        <v>3062.4629257688648</v>
      </c>
      <c r="J31" s="18">
        <f>'Summary Inact &amp; Cust'!N30</f>
        <v>-20381.333333333343</v>
      </c>
      <c r="K31" s="18">
        <f t="shared" si="1"/>
        <v>42842.666666666657</v>
      </c>
    </row>
    <row r="32" spans="2:11" x14ac:dyDescent="0.3">
      <c r="B32" s="12">
        <v>41699</v>
      </c>
      <c r="C32" s="18">
        <f>'Summary Inact &amp; Cust'!M31</f>
        <v>-58744</v>
      </c>
      <c r="D32" s="18">
        <v>-12554.675217958778</v>
      </c>
      <c r="E32" s="18">
        <f t="shared" ref="E32" si="3">D32-C32</f>
        <v>46189.324782041222</v>
      </c>
      <c r="G32" s="18">
        <f t="shared" ref="G32" si="4">C32-C31</f>
        <v>4480</v>
      </c>
      <c r="H32" s="18">
        <f t="shared" ref="H32" si="5">D32-D31</f>
        <v>4670.2180124182778</v>
      </c>
      <c r="J32" s="18">
        <f>'Summary Inact &amp; Cust'!N31</f>
        <v>-15836.333333333343</v>
      </c>
      <c r="K32" s="18">
        <f t="shared" ref="K32" si="6">J32-C32</f>
        <v>42907.666666666657</v>
      </c>
    </row>
    <row r="33" spans="2:11" x14ac:dyDescent="0.3">
      <c r="B33" s="12">
        <v>41730</v>
      </c>
      <c r="C33" s="18">
        <f>'Summary Inact &amp; Cust'!M32</f>
        <v>-63234</v>
      </c>
      <c r="D33" s="18">
        <v>-19480.062476279069</v>
      </c>
      <c r="E33" s="18">
        <f t="shared" ref="E33" si="7">D33-C33</f>
        <v>43753.937523720931</v>
      </c>
      <c r="G33" s="18">
        <f t="shared" ref="G33" si="8">C33-C32</f>
        <v>-4490</v>
      </c>
      <c r="H33" s="18">
        <f t="shared" ref="H33" si="9">D33-D32</f>
        <v>-6925.3872583202901</v>
      </c>
      <c r="J33" s="18">
        <f>'Summary Inact &amp; Cust'!N32</f>
        <v>-20042.333333333343</v>
      </c>
      <c r="K33" s="18">
        <f t="shared" ref="K33" si="10">J33-C33</f>
        <v>43191.666666666657</v>
      </c>
    </row>
    <row r="34" spans="2:11" x14ac:dyDescent="0.3">
      <c r="B34" s="12">
        <v>41760</v>
      </c>
      <c r="C34" s="18">
        <f>'Summary Inact &amp; Cust'!M33</f>
        <v>-68191</v>
      </c>
      <c r="D34" s="18">
        <v>-22455.54863784698</v>
      </c>
      <c r="E34" s="18">
        <f t="shared" ref="E34" si="11">D34-C34</f>
        <v>45735.45136215302</v>
      </c>
      <c r="G34" s="18">
        <f t="shared" ref="G34" si="12">C34-C33</f>
        <v>-4957</v>
      </c>
      <c r="H34" s="18">
        <f t="shared" ref="H34" si="13">D34-D33</f>
        <v>-2975.486161567911</v>
      </c>
      <c r="J34" s="18">
        <f>'Summary Inact &amp; Cust'!N33</f>
        <v>-24759.333333333343</v>
      </c>
      <c r="K34" s="18">
        <f>J34-C34</f>
        <v>43431.666666666657</v>
      </c>
    </row>
    <row r="35" spans="2:11" x14ac:dyDescent="0.3">
      <c r="B35" s="12">
        <v>41791</v>
      </c>
      <c r="C35" s="18">
        <f>'Summary Inact &amp; Cust'!M34</f>
        <v>-57038</v>
      </c>
      <c r="D35" s="18">
        <v>-17260.989714333788</v>
      </c>
      <c r="E35" s="18">
        <f t="shared" ref="E35" si="14">D35-C35</f>
        <v>39777.010285666212</v>
      </c>
      <c r="G35" s="18">
        <f t="shared" ref="G35" si="15">C35-C34</f>
        <v>11153</v>
      </c>
      <c r="H35" s="18">
        <f t="shared" ref="H35" si="16">D35-D34</f>
        <v>5194.558923513192</v>
      </c>
      <c r="J35" s="18">
        <f>'Summary Inact &amp; Cust'!N34</f>
        <v>-13731.833333333343</v>
      </c>
      <c r="K35" s="18">
        <f>J35-C35</f>
        <v>43306.166666666657</v>
      </c>
    </row>
    <row r="36" spans="2:11" x14ac:dyDescent="0.3">
      <c r="B36" s="12">
        <v>41821</v>
      </c>
      <c r="C36" s="18">
        <f>'Summary Inact &amp; Cust'!M35</f>
        <v>-59439</v>
      </c>
      <c r="D36" s="18">
        <v>-20856.99329253874</v>
      </c>
      <c r="E36" s="18">
        <f t="shared" ref="E36" si="17">D36-C36</f>
        <v>38582.00670746126</v>
      </c>
      <c r="G36" s="18">
        <f t="shared" ref="G36" si="18">C36-C35</f>
        <v>-2401</v>
      </c>
      <c r="H36" s="18">
        <f t="shared" ref="H36" si="19">D36-D35</f>
        <v>-3596.0035782049526</v>
      </c>
      <c r="J36" s="18">
        <f>'Summary Inact &amp; Cust'!N35</f>
        <v>-26236.333333333343</v>
      </c>
      <c r="K36" s="18">
        <f>J36-C36</f>
        <v>33202.666666666657</v>
      </c>
    </row>
    <row r="37" spans="2:11" x14ac:dyDescent="0.3">
      <c r="B37" s="12">
        <v>41852</v>
      </c>
      <c r="C37" s="18">
        <f>'Summary Inact &amp; Cust'!M36</f>
        <v>-47943</v>
      </c>
      <c r="D37" s="18">
        <v>-18822.130161845009</v>
      </c>
      <c r="E37" s="18">
        <f t="shared" ref="E37" si="20">D37-C37</f>
        <v>29120.869838154991</v>
      </c>
      <c r="G37" s="18">
        <f t="shared" ref="G37" si="21">C37-C36</f>
        <v>11496</v>
      </c>
      <c r="H37" s="18">
        <f t="shared" ref="H37" si="22">D37-D36</f>
        <v>2034.8631306937314</v>
      </c>
      <c r="J37" s="18">
        <f>'Summary Inact &amp; Cust'!N36</f>
        <v>-30425.333333333343</v>
      </c>
      <c r="K37" s="18">
        <f>J37-C37</f>
        <v>17517.666666666657</v>
      </c>
    </row>
    <row r="38" spans="2:11" x14ac:dyDescent="0.3">
      <c r="B38" s="12">
        <v>41883</v>
      </c>
      <c r="C38" s="18">
        <f>'Summary Inact &amp; Cust'!M37</f>
        <v>-36302</v>
      </c>
      <c r="D38" s="18">
        <v>-20434.829420561728</v>
      </c>
      <c r="E38" s="18">
        <f t="shared" ref="E38:E39" si="23">D38-C38</f>
        <v>15867.170579438272</v>
      </c>
      <c r="G38" s="18">
        <f t="shared" ref="G38:G39" si="24">C38-C37</f>
        <v>11641</v>
      </c>
      <c r="H38" s="18">
        <f t="shared" ref="H38:H39" si="25">D38-D37</f>
        <v>-1612.6992587167188</v>
      </c>
      <c r="J38" s="18">
        <f>'Summary Inact &amp; Cust'!N37</f>
        <v>-49876.333333333343</v>
      </c>
      <c r="K38" s="18">
        <f t="shared" ref="K38" si="26">J38-C38</f>
        <v>-13574.333333333343</v>
      </c>
    </row>
    <row r="39" spans="2:11" x14ac:dyDescent="0.3">
      <c r="B39" s="12">
        <v>41913</v>
      </c>
      <c r="C39" s="18">
        <f>'Summary Inact &amp; Cust'!M38</f>
        <v>-30880</v>
      </c>
      <c r="D39" s="18">
        <v>-20798.127008207957</v>
      </c>
      <c r="E39" s="18">
        <f t="shared" si="23"/>
        <v>10081.872991792043</v>
      </c>
      <c r="G39" s="18">
        <f t="shared" si="24"/>
        <v>5422</v>
      </c>
      <c r="H39" s="18">
        <f t="shared" si="25"/>
        <v>-363.29758764622966</v>
      </c>
      <c r="J39" s="18">
        <f>'Summary Inact &amp; Cust'!N38</f>
        <v>-74508.333333333343</v>
      </c>
      <c r="K39" s="18">
        <f>J39-C39</f>
        <v>-43628.333333333343</v>
      </c>
    </row>
    <row r="40" spans="2:11" x14ac:dyDescent="0.3">
      <c r="B40" s="12"/>
      <c r="C40" s="18"/>
      <c r="D40" s="18"/>
      <c r="E40" s="18"/>
      <c r="G40" s="18"/>
      <c r="H40" s="18"/>
      <c r="J40" s="18"/>
      <c r="K40" s="18"/>
    </row>
    <row r="41" spans="2:11" x14ac:dyDescent="0.3">
      <c r="B41" s="12"/>
      <c r="C41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4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2" sqref="A2"/>
      <selection pane="bottomRight" sqref="A1:A2"/>
    </sheetView>
  </sheetViews>
  <sheetFormatPr defaultRowHeight="14.4" x14ac:dyDescent="0.3"/>
  <cols>
    <col min="1" max="1" width="10.5546875" customWidth="1"/>
    <col min="3" max="3" width="19.44140625" customWidth="1"/>
    <col min="4" max="4" width="18.5546875" customWidth="1"/>
    <col min="5" max="5" width="16.6640625" customWidth="1"/>
    <col min="6" max="6" width="18.5546875" customWidth="1"/>
    <col min="7" max="7" width="19.6640625" customWidth="1"/>
    <col min="8" max="8" width="16.44140625" customWidth="1"/>
    <col min="9" max="9" width="19.44140625" customWidth="1"/>
    <col min="10" max="10" width="10.6640625" customWidth="1"/>
    <col min="11" max="11" width="12" customWidth="1"/>
    <col min="18" max="18" width="10.109375" bestFit="1" customWidth="1"/>
    <col min="23" max="23" width="12.44140625" customWidth="1"/>
    <col min="24" max="24" width="17.33203125" customWidth="1"/>
    <col min="25" max="25" width="18.5546875" customWidth="1"/>
  </cols>
  <sheetData>
    <row r="1" spans="1:11" x14ac:dyDescent="0.3">
      <c r="A1" s="25" t="s">
        <v>155</v>
      </c>
    </row>
    <row r="2" spans="1:11" x14ac:dyDescent="0.3">
      <c r="A2" s="25" t="s">
        <v>150</v>
      </c>
    </row>
    <row r="4" spans="1:11" ht="28.8" x14ac:dyDescent="0.3">
      <c r="C4" s="35" t="s">
        <v>61</v>
      </c>
      <c r="D4" s="35" t="s">
        <v>62</v>
      </c>
      <c r="E4" s="35" t="s">
        <v>22</v>
      </c>
      <c r="F4" s="35" t="s">
        <v>66</v>
      </c>
      <c r="G4" s="35" t="s">
        <v>67</v>
      </c>
      <c r="H4" s="35" t="s">
        <v>68</v>
      </c>
      <c r="I4" s="35" t="s">
        <v>69</v>
      </c>
      <c r="J4" s="35"/>
      <c r="K4" s="35"/>
    </row>
    <row r="5" spans="1:11" x14ac:dyDescent="0.3">
      <c r="B5" s="2">
        <v>40909</v>
      </c>
      <c r="C5" s="3">
        <f>'Premise (RES)'!H37+'Premise (COM)'!H37</f>
        <v>88601</v>
      </c>
      <c r="F5" s="13">
        <f>'Res Adjustment'!K5+'Com Adjustment'!K5</f>
        <v>0</v>
      </c>
      <c r="G5" s="13">
        <f>'Res Adjustment'!J5+'Com Adjustment'!J5</f>
        <v>0</v>
      </c>
      <c r="H5" s="11">
        <f>F5+G5</f>
        <v>0</v>
      </c>
    </row>
    <row r="6" spans="1:11" x14ac:dyDescent="0.3">
      <c r="B6" s="2">
        <v>40940</v>
      </c>
      <c r="C6" s="3">
        <f>'Premise (RES)'!H38+'Premise (COM)'!H38</f>
        <v>86741</v>
      </c>
      <c r="D6" s="11">
        <f>C6-C5</f>
        <v>-1860</v>
      </c>
      <c r="E6" s="11"/>
      <c r="F6" s="13">
        <f>'Res Adjustment'!K6+'Com Adjustment'!K6</f>
        <v>0</v>
      </c>
      <c r="G6" s="13">
        <f>'Res Adjustment'!J6+'Com Adjustment'!J6</f>
        <v>0</v>
      </c>
      <c r="H6" s="11">
        <f t="shared" ref="H6:H30" si="0">F6+G6</f>
        <v>0</v>
      </c>
    </row>
    <row r="7" spans="1:11" x14ac:dyDescent="0.3">
      <c r="B7" s="2">
        <v>40969</v>
      </c>
      <c r="C7" s="3">
        <f>'Premise (RES)'!H39+'Premise (COM)'!H39</f>
        <v>84017</v>
      </c>
      <c r="D7" s="11">
        <f t="shared" ref="D7:D31" si="1">C7-C6</f>
        <v>-2724</v>
      </c>
      <c r="E7" s="11"/>
      <c r="F7" s="13">
        <f>'Res Adjustment'!K7+'Com Adjustment'!K7</f>
        <v>0</v>
      </c>
      <c r="G7" s="13">
        <f>'Res Adjustment'!J7+'Com Adjustment'!J7</f>
        <v>0</v>
      </c>
      <c r="H7" s="11">
        <f t="shared" si="0"/>
        <v>0</v>
      </c>
    </row>
    <row r="8" spans="1:11" x14ac:dyDescent="0.3">
      <c r="B8" s="2">
        <v>41000</v>
      </c>
      <c r="C8" s="3">
        <f>'Premise (RES)'!H40+'Premise (COM)'!H40</f>
        <v>83376</v>
      </c>
      <c r="D8" s="11">
        <f t="shared" si="1"/>
        <v>-641</v>
      </c>
      <c r="E8" s="11"/>
      <c r="F8" s="13">
        <f>'Res Adjustment'!K8+'Com Adjustment'!K8</f>
        <v>0</v>
      </c>
      <c r="G8" s="13">
        <f>'Res Adjustment'!J8+'Com Adjustment'!J8</f>
        <v>0</v>
      </c>
      <c r="H8" s="11">
        <f t="shared" si="0"/>
        <v>0</v>
      </c>
    </row>
    <row r="9" spans="1:11" x14ac:dyDescent="0.3">
      <c r="B9" s="2">
        <v>41030</v>
      </c>
      <c r="C9" s="3">
        <f>'Premise (RES)'!H41+'Premise (COM)'!H41</f>
        <v>83945</v>
      </c>
      <c r="D9" s="11">
        <f t="shared" si="1"/>
        <v>569</v>
      </c>
      <c r="E9" s="11"/>
      <c r="F9" s="13">
        <f>'Res Adjustment'!K9+'Com Adjustment'!K9</f>
        <v>0</v>
      </c>
      <c r="G9" s="13">
        <f>'Res Adjustment'!J9+'Com Adjustment'!J9</f>
        <v>0</v>
      </c>
      <c r="H9" s="11">
        <f t="shared" si="0"/>
        <v>0</v>
      </c>
    </row>
    <row r="10" spans="1:11" x14ac:dyDescent="0.3">
      <c r="B10" s="2">
        <v>41061</v>
      </c>
      <c r="C10" s="3">
        <f>'Premise (RES)'!H42+'Premise (COM)'!H42</f>
        <v>85671</v>
      </c>
      <c r="D10" s="11">
        <f t="shared" si="1"/>
        <v>1726</v>
      </c>
      <c r="E10" s="11"/>
      <c r="F10" s="13">
        <f>'Res Adjustment'!K10+'Com Adjustment'!K10</f>
        <v>0</v>
      </c>
      <c r="G10" s="13">
        <f>'Res Adjustment'!J10+'Com Adjustment'!J10</f>
        <v>0</v>
      </c>
      <c r="H10" s="11">
        <f t="shared" si="0"/>
        <v>0</v>
      </c>
    </row>
    <row r="11" spans="1:11" x14ac:dyDescent="0.3">
      <c r="B11" s="2">
        <v>41091</v>
      </c>
      <c r="C11" s="3">
        <f>'Premise (RES)'!H43+'Premise (COM)'!H43</f>
        <v>86942</v>
      </c>
      <c r="D11" s="11">
        <f t="shared" si="1"/>
        <v>1271</v>
      </c>
      <c r="E11" s="11"/>
      <c r="F11" s="13">
        <f>'Res Adjustment'!K11+'Com Adjustment'!K11</f>
        <v>0</v>
      </c>
      <c r="G11" s="13">
        <f>'Res Adjustment'!J11+'Com Adjustment'!J11</f>
        <v>0</v>
      </c>
      <c r="H11" s="11">
        <f t="shared" si="0"/>
        <v>0</v>
      </c>
    </row>
    <row r="12" spans="1:11" x14ac:dyDescent="0.3">
      <c r="B12" s="2">
        <v>41122</v>
      </c>
      <c r="C12" s="3">
        <f>'Premise (RES)'!H44+'Premise (COM)'!H44</f>
        <v>85723</v>
      </c>
      <c r="D12" s="11">
        <f t="shared" si="1"/>
        <v>-1219</v>
      </c>
      <c r="E12" s="11"/>
      <c r="F12" s="13">
        <f>'Res Adjustment'!K12+'Com Adjustment'!K12</f>
        <v>0</v>
      </c>
      <c r="G12" s="13">
        <f>'Res Adjustment'!J12+'Com Adjustment'!J12</f>
        <v>0</v>
      </c>
      <c r="H12" s="11">
        <f t="shared" si="0"/>
        <v>0</v>
      </c>
    </row>
    <row r="13" spans="1:11" x14ac:dyDescent="0.3">
      <c r="B13" s="2">
        <v>41153</v>
      </c>
      <c r="C13" s="3">
        <f>'Premise (RES)'!H45+'Premise (COM)'!H45</f>
        <v>85690</v>
      </c>
      <c r="D13" s="11">
        <f t="shared" si="1"/>
        <v>-33</v>
      </c>
      <c r="E13" s="11"/>
      <c r="F13" s="13">
        <f>'Res Adjustment'!K13+'Com Adjustment'!K13</f>
        <v>0</v>
      </c>
      <c r="G13" s="13">
        <f>'Res Adjustment'!J13+'Com Adjustment'!J13</f>
        <v>0</v>
      </c>
      <c r="H13" s="11">
        <f t="shared" si="0"/>
        <v>0</v>
      </c>
    </row>
    <row r="14" spans="1:11" x14ac:dyDescent="0.3">
      <c r="B14" s="2">
        <v>41183</v>
      </c>
      <c r="C14" s="3">
        <f>'Premise (RES)'!H46+'Premise (COM)'!H46</f>
        <v>85608</v>
      </c>
      <c r="D14" s="11">
        <f t="shared" si="1"/>
        <v>-82</v>
      </c>
      <c r="E14" s="11"/>
      <c r="F14" s="13">
        <f>'Res Adjustment'!K14+'Com Adjustment'!K14</f>
        <v>0</v>
      </c>
      <c r="G14" s="13">
        <f>'Res Adjustment'!J14+'Com Adjustment'!J14</f>
        <v>0</v>
      </c>
      <c r="H14" s="11">
        <f t="shared" si="0"/>
        <v>0</v>
      </c>
    </row>
    <row r="15" spans="1:11" x14ac:dyDescent="0.3">
      <c r="B15" s="2">
        <v>41214</v>
      </c>
      <c r="C15" s="3">
        <f>'Premise (RES)'!H47+'Premise (COM)'!H47</f>
        <v>84083</v>
      </c>
      <c r="D15" s="11">
        <f t="shared" si="1"/>
        <v>-1525</v>
      </c>
      <c r="E15" s="11"/>
      <c r="F15" s="13">
        <f>'Res Adjustment'!K15+'Com Adjustment'!K15</f>
        <v>0</v>
      </c>
      <c r="G15" s="13">
        <f>'Res Adjustment'!J15+'Com Adjustment'!J15</f>
        <v>0</v>
      </c>
      <c r="H15" s="11">
        <f t="shared" si="0"/>
        <v>0</v>
      </c>
    </row>
    <row r="16" spans="1:11" x14ac:dyDescent="0.3">
      <c r="B16" s="2">
        <v>41244</v>
      </c>
      <c r="C16" s="3">
        <f>'Premise (RES)'!H48+'Premise (COM)'!H48</f>
        <v>82943</v>
      </c>
      <c r="D16" s="11">
        <f t="shared" si="1"/>
        <v>-1140</v>
      </c>
      <c r="E16" s="11"/>
      <c r="F16" s="13">
        <f>'Res Adjustment'!K16+'Com Adjustment'!K16</f>
        <v>0</v>
      </c>
      <c r="G16" s="13">
        <f>'Res Adjustment'!J16+'Com Adjustment'!J16</f>
        <v>0</v>
      </c>
      <c r="H16" s="11">
        <f t="shared" si="0"/>
        <v>0</v>
      </c>
    </row>
    <row r="17" spans="2:25" x14ac:dyDescent="0.3">
      <c r="B17" s="2">
        <v>41275</v>
      </c>
      <c r="C17" s="3">
        <f>'Premise (RES)'!H49+'Premise (COM)'!H49</f>
        <v>80027</v>
      </c>
      <c r="D17" s="11">
        <f t="shared" si="1"/>
        <v>-2916</v>
      </c>
      <c r="E17" s="11">
        <f>C17-C5</f>
        <v>-8574</v>
      </c>
      <c r="F17" s="13">
        <f>'Res Adjustment'!K17+'Com Adjustment'!K17</f>
        <v>0</v>
      </c>
      <c r="G17" s="13">
        <f>'Res Adjustment'!J17+'Com Adjustment'!J17</f>
        <v>0</v>
      </c>
      <c r="H17" s="11">
        <f t="shared" si="0"/>
        <v>0</v>
      </c>
      <c r="I17" s="11"/>
    </row>
    <row r="18" spans="2:25" x14ac:dyDescent="0.3">
      <c r="B18" s="2">
        <v>41306</v>
      </c>
      <c r="C18" s="3">
        <f>'Premise (RES)'!H50+'Premise (COM)'!H50</f>
        <v>80994</v>
      </c>
      <c r="D18" s="42">
        <f t="shared" si="1"/>
        <v>967</v>
      </c>
      <c r="E18" s="42">
        <f t="shared" ref="E18:E30" si="2">C18-C6</f>
        <v>-5747</v>
      </c>
      <c r="F18" s="46">
        <f>'Res Adjustment'!K18+'Com Adjustment'!K18</f>
        <v>0</v>
      </c>
      <c r="G18" s="13">
        <f>'Res Adjustment'!J18+'Com Adjustment'!J18</f>
        <v>0</v>
      </c>
      <c r="H18" s="11">
        <f t="shared" si="0"/>
        <v>0</v>
      </c>
      <c r="I18" s="11"/>
    </row>
    <row r="19" spans="2:25" x14ac:dyDescent="0.3">
      <c r="B19" s="2">
        <v>41334</v>
      </c>
      <c r="C19" s="3">
        <f>'Premise (RES)'!H51+'Premise (COM)'!H51</f>
        <v>77967</v>
      </c>
      <c r="D19" s="42">
        <f t="shared" si="1"/>
        <v>-3027</v>
      </c>
      <c r="E19" s="42">
        <f t="shared" si="2"/>
        <v>-6050</v>
      </c>
      <c r="F19" s="46">
        <f>'Res Adjustment'!K19+'Com Adjustment'!K19</f>
        <v>0</v>
      </c>
      <c r="G19" s="13">
        <f>'Res Adjustment'!J19+'Com Adjustment'!J19</f>
        <v>0</v>
      </c>
      <c r="H19" s="11">
        <f t="shared" si="0"/>
        <v>0</v>
      </c>
      <c r="I19" s="11"/>
      <c r="N19" s="25" t="s">
        <v>99</v>
      </c>
    </row>
    <row r="20" spans="2:25" ht="43.2" x14ac:dyDescent="0.3">
      <c r="B20" s="2">
        <v>41365</v>
      </c>
      <c r="C20" s="3">
        <f>'Premise (RES)'!H52+'Premise (COM)'!H52</f>
        <v>77730</v>
      </c>
      <c r="D20" s="42">
        <f t="shared" si="1"/>
        <v>-237</v>
      </c>
      <c r="E20" s="42">
        <f t="shared" si="2"/>
        <v>-5646</v>
      </c>
      <c r="F20" s="46">
        <f>'Res Adjustment'!K20+'Com Adjustment'!K20</f>
        <v>0</v>
      </c>
      <c r="G20" s="13">
        <f>'Res Adjustment'!J20+'Com Adjustment'!J20</f>
        <v>0</v>
      </c>
      <c r="H20" s="11">
        <f t="shared" si="0"/>
        <v>0</v>
      </c>
      <c r="I20" s="11"/>
      <c r="W20" s="35" t="s">
        <v>103</v>
      </c>
      <c r="X20" s="35" t="s">
        <v>104</v>
      </c>
      <c r="Y20" s="35" t="s">
        <v>105</v>
      </c>
    </row>
    <row r="21" spans="2:25" x14ac:dyDescent="0.3">
      <c r="B21" s="2">
        <v>41395</v>
      </c>
      <c r="C21" s="3">
        <f>'Premise (RES)'!H53+'Premise (COM)'!H53</f>
        <v>78206</v>
      </c>
      <c r="D21" s="42">
        <f t="shared" si="1"/>
        <v>476</v>
      </c>
      <c r="E21" s="42">
        <f t="shared" si="2"/>
        <v>-5739</v>
      </c>
      <c r="F21" s="46">
        <f>'Res Adjustment'!K21+'Com Adjustment'!K21</f>
        <v>0</v>
      </c>
      <c r="G21" s="13">
        <f>'Res Adjustment'!J21+'Com Adjustment'!J21</f>
        <v>0</v>
      </c>
      <c r="H21" s="11">
        <f t="shared" si="0"/>
        <v>0</v>
      </c>
      <c r="I21" s="11"/>
      <c r="O21" s="64" t="s">
        <v>101</v>
      </c>
      <c r="P21" s="64"/>
      <c r="Q21" s="64"/>
      <c r="R21" s="64"/>
      <c r="S21" s="47" t="s">
        <v>100</v>
      </c>
    </row>
    <row r="22" spans="2:25" x14ac:dyDescent="0.3">
      <c r="B22" s="2">
        <v>41426</v>
      </c>
      <c r="C22" s="3">
        <f>'Premise (RES)'!H54+'Premise (COM)'!H54</f>
        <v>78893</v>
      </c>
      <c r="D22" s="42">
        <f t="shared" si="1"/>
        <v>687</v>
      </c>
      <c r="E22" s="42">
        <f t="shared" si="2"/>
        <v>-6778</v>
      </c>
      <c r="F22" s="46">
        <f>'Res Adjustment'!K22+'Com Adjustment'!K22</f>
        <v>0</v>
      </c>
      <c r="G22" s="13">
        <f>'Res Adjustment'!J22+'Com Adjustment'!J22</f>
        <v>0</v>
      </c>
      <c r="H22" s="11">
        <f t="shared" si="0"/>
        <v>0</v>
      </c>
      <c r="I22" s="11"/>
      <c r="O22" t="s">
        <v>96</v>
      </c>
      <c r="P22" t="s">
        <v>97</v>
      </c>
      <c r="Q22" s="47" t="s">
        <v>98</v>
      </c>
      <c r="R22" s="59" t="s">
        <v>132</v>
      </c>
      <c r="S22" s="47" t="s">
        <v>98</v>
      </c>
      <c r="T22" t="s">
        <v>102</v>
      </c>
    </row>
    <row r="23" spans="2:25" x14ac:dyDescent="0.3">
      <c r="B23" s="2">
        <v>41456</v>
      </c>
      <c r="C23" s="3">
        <f>'Premise (RES)'!H55+'Premise (COM)'!H55</f>
        <v>75060</v>
      </c>
      <c r="D23" s="42">
        <f t="shared" si="1"/>
        <v>-3833</v>
      </c>
      <c r="E23" s="42">
        <f t="shared" si="2"/>
        <v>-11882</v>
      </c>
      <c r="F23" s="46">
        <f>'Res Adjustment'!K23+'Com Adjustment'!K23</f>
        <v>-4953</v>
      </c>
      <c r="G23" s="13">
        <f>'Res Adjustment'!J23+'Com Adjustment'!J23</f>
        <v>0</v>
      </c>
      <c r="H23" s="11">
        <f t="shared" si="0"/>
        <v>-4953</v>
      </c>
      <c r="I23" s="11">
        <v>-1369.4892256939784</v>
      </c>
      <c r="K23" s="13">
        <f>-H23</f>
        <v>4953</v>
      </c>
      <c r="L23" s="13">
        <f>-I23</f>
        <v>1369.4892256939784</v>
      </c>
      <c r="N23" s="12">
        <f>B23</f>
        <v>41456</v>
      </c>
      <c r="O23" s="11">
        <f>-F23</f>
        <v>4953</v>
      </c>
      <c r="P23" s="11">
        <f>-G23</f>
        <v>0</v>
      </c>
      <c r="Q23" s="11">
        <f>SUM(O23:P23)</f>
        <v>4953</v>
      </c>
      <c r="R23" s="11">
        <f>+Q23</f>
        <v>4953</v>
      </c>
      <c r="S23" s="18">
        <v>1369.4892256939784</v>
      </c>
      <c r="T23" s="11">
        <f>Q23-S23</f>
        <v>3583.5107743060216</v>
      </c>
      <c r="U23" s="11"/>
      <c r="V23" s="12">
        <f>N23</f>
        <v>41456</v>
      </c>
      <c r="W23" s="18">
        <f>'Summary Inact &amp; Cust'!J23</f>
        <v>43820</v>
      </c>
      <c r="X23" s="18">
        <f>W23-S23</f>
        <v>42450.510774306022</v>
      </c>
      <c r="Y23" s="11">
        <f>W23-Q23</f>
        <v>38867</v>
      </c>
    </row>
    <row r="24" spans="2:25" x14ac:dyDescent="0.3">
      <c r="B24" s="2">
        <v>41487</v>
      </c>
      <c r="C24" s="3">
        <f>'Premise (RES)'!H56+'Premise (COM)'!H56</f>
        <v>66781</v>
      </c>
      <c r="D24" s="42">
        <f t="shared" si="1"/>
        <v>-8279</v>
      </c>
      <c r="E24" s="42">
        <f t="shared" si="2"/>
        <v>-18942</v>
      </c>
      <c r="F24" s="46">
        <f>'Res Adjustment'!K24+'Com Adjustment'!K24</f>
        <v>-12765</v>
      </c>
      <c r="G24" s="13">
        <f>'Res Adjustment'!J24+'Com Adjustment'!J24</f>
        <v>0</v>
      </c>
      <c r="H24" s="11">
        <f t="shared" si="0"/>
        <v>-12765</v>
      </c>
      <c r="I24" s="11">
        <v>-14446.56260645017</v>
      </c>
      <c r="K24" s="13">
        <f t="shared" ref="K24:K30" si="3">-H24</f>
        <v>12765</v>
      </c>
      <c r="L24" s="13">
        <f t="shared" ref="L24:L30" si="4">-I24</f>
        <v>14446.56260645017</v>
      </c>
      <c r="N24" s="12">
        <f t="shared" ref="N24:N33" si="5">B24</f>
        <v>41487</v>
      </c>
      <c r="O24" s="11">
        <f t="shared" ref="O24:O30" si="6">-F24</f>
        <v>12765</v>
      </c>
      <c r="P24" s="11">
        <f t="shared" ref="P24:P30" si="7">-G24</f>
        <v>0</v>
      </c>
      <c r="Q24" s="11">
        <f t="shared" ref="Q24:Q28" si="8">SUM(O24:P24)</f>
        <v>12765</v>
      </c>
      <c r="R24" s="11">
        <f t="shared" ref="R24:R34" si="9">+Q24</f>
        <v>12765</v>
      </c>
      <c r="S24" s="18">
        <v>14446.56260645017</v>
      </c>
      <c r="T24" s="11">
        <f t="shared" ref="T24:T30" si="10">Q24-S24</f>
        <v>-1681.5626064501703</v>
      </c>
      <c r="U24" s="11"/>
      <c r="V24" s="12">
        <f t="shared" ref="V24:V31" si="11">N24</f>
        <v>41487</v>
      </c>
      <c r="W24" s="18">
        <f>'Summary Inact &amp; Cust'!J24</f>
        <v>51166</v>
      </c>
      <c r="X24" s="18">
        <f t="shared" ref="X24:X30" si="12">W24-S24</f>
        <v>36719.43739354983</v>
      </c>
      <c r="Y24" s="11">
        <f t="shared" ref="Y24:Y30" si="13">W24-Q24</f>
        <v>38401</v>
      </c>
    </row>
    <row r="25" spans="2:25" ht="15" thickBot="1" x14ac:dyDescent="0.35">
      <c r="B25" s="4">
        <v>41518</v>
      </c>
      <c r="C25" s="3">
        <f>'Premise (RES)'!H57+'Premise (COM)'!H57</f>
        <v>50204</v>
      </c>
      <c r="D25" s="42">
        <f t="shared" si="1"/>
        <v>-16577</v>
      </c>
      <c r="E25" s="42">
        <f t="shared" si="2"/>
        <v>-35486</v>
      </c>
      <c r="F25" s="46">
        <f>'Res Adjustment'!K25+'Com Adjustment'!K25</f>
        <v>-28311</v>
      </c>
      <c r="G25" s="13">
        <f>'Res Adjustment'!J25+'Com Adjustment'!J25</f>
        <v>0</v>
      </c>
      <c r="H25" s="11">
        <f t="shared" si="0"/>
        <v>-28311</v>
      </c>
      <c r="I25" s="11">
        <v>-23824.689038850367</v>
      </c>
      <c r="K25" s="13">
        <f t="shared" si="3"/>
        <v>28311</v>
      </c>
      <c r="L25" s="13">
        <f t="shared" si="4"/>
        <v>23824.689038850367</v>
      </c>
      <c r="N25" s="12">
        <f t="shared" si="5"/>
        <v>41518</v>
      </c>
      <c r="O25" s="11">
        <f t="shared" si="6"/>
        <v>28311</v>
      </c>
      <c r="P25" s="11">
        <f t="shared" si="7"/>
        <v>0</v>
      </c>
      <c r="Q25" s="11">
        <f t="shared" si="8"/>
        <v>28311</v>
      </c>
      <c r="R25" s="11">
        <f t="shared" si="9"/>
        <v>28311</v>
      </c>
      <c r="S25" s="18">
        <v>23824.689038850367</v>
      </c>
      <c r="T25" s="11">
        <f t="shared" si="10"/>
        <v>4486.3109611496329</v>
      </c>
      <c r="U25" s="11"/>
      <c r="V25" s="12">
        <f t="shared" si="11"/>
        <v>41518</v>
      </c>
      <c r="W25" s="18">
        <f>'Summary Inact &amp; Cust'!J25</f>
        <v>65320</v>
      </c>
      <c r="X25" s="18">
        <f t="shared" si="12"/>
        <v>41495.310961149633</v>
      </c>
      <c r="Y25" s="11">
        <f t="shared" si="13"/>
        <v>37009</v>
      </c>
    </row>
    <row r="26" spans="2:25" ht="15" thickBot="1" x14ac:dyDescent="0.35">
      <c r="B26" s="4">
        <v>41548</v>
      </c>
      <c r="C26" s="3">
        <f>'Premise (RES)'!H58+'Premise (COM)'!H58</f>
        <v>30828</v>
      </c>
      <c r="D26" s="42">
        <f t="shared" si="1"/>
        <v>-19376</v>
      </c>
      <c r="E26" s="42">
        <f t="shared" si="2"/>
        <v>-54780</v>
      </c>
      <c r="F26" s="46">
        <f>'Res Adjustment'!K26+'Com Adjustment'!K26</f>
        <v>-46294</v>
      </c>
      <c r="G26" s="13">
        <f>'Res Adjustment'!J26+'Com Adjustment'!J26</f>
        <v>2956</v>
      </c>
      <c r="H26" s="11">
        <f t="shared" si="0"/>
        <v>-43338</v>
      </c>
      <c r="I26" s="11">
        <v>-34270.009999999776</v>
      </c>
      <c r="J26" s="11"/>
      <c r="K26" s="13">
        <f t="shared" si="3"/>
        <v>43338</v>
      </c>
      <c r="L26" s="13">
        <f t="shared" si="4"/>
        <v>34270.009999999776</v>
      </c>
      <c r="N26" s="12">
        <f t="shared" si="5"/>
        <v>41548</v>
      </c>
      <c r="O26" s="11">
        <f t="shared" si="6"/>
        <v>46294</v>
      </c>
      <c r="P26" s="11">
        <f t="shared" si="7"/>
        <v>-2956</v>
      </c>
      <c r="Q26" s="11">
        <f t="shared" si="8"/>
        <v>43338</v>
      </c>
      <c r="R26" s="11">
        <f t="shared" si="9"/>
        <v>43338</v>
      </c>
      <c r="S26" s="18">
        <v>34270.009999999776</v>
      </c>
      <c r="T26" s="11">
        <f t="shared" si="10"/>
        <v>9067.9900000002235</v>
      </c>
      <c r="U26" s="11"/>
      <c r="V26" s="12">
        <f t="shared" si="11"/>
        <v>41548</v>
      </c>
      <c r="W26" s="18">
        <f>'Summary Inact &amp; Cust'!J26</f>
        <v>74662</v>
      </c>
      <c r="X26" s="18">
        <f t="shared" si="12"/>
        <v>40391.990000000224</v>
      </c>
      <c r="Y26" s="11">
        <f t="shared" si="13"/>
        <v>31324</v>
      </c>
    </row>
    <row r="27" spans="2:25" ht="15" thickBot="1" x14ac:dyDescent="0.35">
      <c r="B27" s="4">
        <v>41579</v>
      </c>
      <c r="C27" s="3">
        <f>'Premise (RES)'!H59+'Premise (COM)'!H59</f>
        <v>20003</v>
      </c>
      <c r="D27" s="42">
        <f t="shared" si="1"/>
        <v>-10825</v>
      </c>
      <c r="E27" s="42">
        <f t="shared" si="2"/>
        <v>-64080</v>
      </c>
      <c r="F27" s="46">
        <f>'Res Adjustment'!K27+'Com Adjustment'!K27</f>
        <v>-55268</v>
      </c>
      <c r="G27" s="13">
        <f>'Res Adjustment'!J27+'Com Adjustment'!J27</f>
        <v>11373</v>
      </c>
      <c r="H27" s="11">
        <f t="shared" si="0"/>
        <v>-43895</v>
      </c>
      <c r="I27" s="11">
        <v>-39645.135017686523</v>
      </c>
      <c r="J27" s="11"/>
      <c r="K27" s="13">
        <f t="shared" si="3"/>
        <v>43895</v>
      </c>
      <c r="L27" s="13">
        <f t="shared" si="4"/>
        <v>39645.135017686523</v>
      </c>
      <c r="N27" s="12">
        <f t="shared" si="5"/>
        <v>41579</v>
      </c>
      <c r="O27" s="11">
        <f t="shared" si="6"/>
        <v>55268</v>
      </c>
      <c r="P27" s="11">
        <f t="shared" si="7"/>
        <v>-11373</v>
      </c>
      <c r="Q27" s="11">
        <f t="shared" si="8"/>
        <v>43895</v>
      </c>
      <c r="R27" s="11">
        <f t="shared" si="9"/>
        <v>43895</v>
      </c>
      <c r="S27" s="18">
        <v>39645.135017686523</v>
      </c>
      <c r="T27" s="11">
        <f t="shared" si="10"/>
        <v>4249.8649823134765</v>
      </c>
      <c r="U27" s="11"/>
      <c r="V27" s="12">
        <f t="shared" si="11"/>
        <v>41579</v>
      </c>
      <c r="W27" s="18">
        <f>'Summary Inact &amp; Cust'!J27</f>
        <v>81102</v>
      </c>
      <c r="X27" s="18">
        <f t="shared" si="12"/>
        <v>41456.864982313477</v>
      </c>
      <c r="Y27" s="11">
        <f t="shared" si="13"/>
        <v>37207</v>
      </c>
    </row>
    <row r="28" spans="2:25" x14ac:dyDescent="0.3">
      <c r="B28" s="20">
        <v>41609</v>
      </c>
      <c r="C28" s="3">
        <f>'Premise (RES)'!H60+'Premise (COM)'!H60</f>
        <v>18346</v>
      </c>
      <c r="D28" s="42">
        <f t="shared" si="1"/>
        <v>-1657</v>
      </c>
      <c r="E28" s="42">
        <f t="shared" si="2"/>
        <v>-64597</v>
      </c>
      <c r="F28" s="46">
        <f>'Res Adjustment'!K28+'Com Adjustment'!K28</f>
        <v>-55268</v>
      </c>
      <c r="G28" s="13">
        <f>'Res Adjustment'!J28+'Com Adjustment'!J28</f>
        <v>12834.333333333334</v>
      </c>
      <c r="H28" s="11">
        <f t="shared" si="0"/>
        <v>-42433.666666666664</v>
      </c>
      <c r="I28" s="11">
        <v>-38649.310296176001</v>
      </c>
      <c r="J28" s="11"/>
      <c r="K28" s="13">
        <f t="shared" si="3"/>
        <v>42433.666666666664</v>
      </c>
      <c r="L28" s="13">
        <f t="shared" si="4"/>
        <v>38649.310296176001</v>
      </c>
      <c r="N28" s="12">
        <f t="shared" si="5"/>
        <v>41609</v>
      </c>
      <c r="O28" s="11">
        <f t="shared" si="6"/>
        <v>55268</v>
      </c>
      <c r="P28" s="11">
        <f t="shared" si="7"/>
        <v>-12834.333333333334</v>
      </c>
      <c r="Q28" s="11">
        <f t="shared" si="8"/>
        <v>42433.666666666664</v>
      </c>
      <c r="R28" s="11">
        <f t="shared" si="9"/>
        <v>42433.666666666664</v>
      </c>
      <c r="S28" s="18">
        <v>38649.310296176001</v>
      </c>
      <c r="T28" s="11">
        <f t="shared" si="10"/>
        <v>3784.3563704906628</v>
      </c>
      <c r="U28" s="11"/>
      <c r="V28" s="12">
        <f t="shared" si="11"/>
        <v>41609</v>
      </c>
      <c r="W28" s="18">
        <f>'Summary Inact &amp; Cust'!J28</f>
        <v>83740</v>
      </c>
      <c r="X28" s="18">
        <f t="shared" si="12"/>
        <v>45090.689703823999</v>
      </c>
      <c r="Y28" s="11">
        <f t="shared" si="13"/>
        <v>41306.333333333336</v>
      </c>
    </row>
    <row r="29" spans="2:25" x14ac:dyDescent="0.3">
      <c r="B29" s="20">
        <v>41640</v>
      </c>
      <c r="C29" s="3">
        <f>'Premise (RES)'!H61+'Premise (COM)'!H61</f>
        <v>17214</v>
      </c>
      <c r="D29" s="11">
        <f t="shared" si="1"/>
        <v>-1132</v>
      </c>
      <c r="E29" s="11">
        <f t="shared" si="2"/>
        <v>-62813</v>
      </c>
      <c r="F29" s="13">
        <f>'Res Adjustment'!K29+'Com Adjustment'!K29</f>
        <v>-55268</v>
      </c>
      <c r="G29" s="13">
        <f>'Res Adjustment'!J29+'Com Adjustment'!J29</f>
        <v>12549.333333333334</v>
      </c>
      <c r="H29" s="11">
        <f t="shared" si="0"/>
        <v>-42718.666666666664</v>
      </c>
      <c r="I29" s="11">
        <v>-42284.643843853846</v>
      </c>
      <c r="J29" s="11"/>
      <c r="K29" s="13">
        <f t="shared" si="3"/>
        <v>42718.666666666664</v>
      </c>
      <c r="L29" s="13">
        <f t="shared" si="4"/>
        <v>42284.643843853846</v>
      </c>
      <c r="N29" s="12">
        <f t="shared" si="5"/>
        <v>41640</v>
      </c>
      <c r="O29" s="11">
        <f t="shared" si="6"/>
        <v>55268</v>
      </c>
      <c r="P29" s="11">
        <f t="shared" si="7"/>
        <v>-12549.333333333334</v>
      </c>
      <c r="Q29" s="11">
        <f>SUM(O29:P29)</f>
        <v>42718.666666666664</v>
      </c>
      <c r="R29" s="11">
        <f t="shared" si="9"/>
        <v>42718.666666666664</v>
      </c>
      <c r="S29" s="18">
        <v>42284.643843853846</v>
      </c>
      <c r="T29" s="11">
        <f t="shared" si="10"/>
        <v>434.02282281281805</v>
      </c>
      <c r="U29" s="11"/>
      <c r="V29" s="12">
        <f t="shared" si="11"/>
        <v>41640</v>
      </c>
      <c r="W29" s="18">
        <f>'Summary Inact &amp; Cust'!J29</f>
        <v>84587</v>
      </c>
      <c r="X29" s="18">
        <f t="shared" si="12"/>
        <v>42302.356156146154</v>
      </c>
      <c r="Y29" s="11">
        <f t="shared" si="13"/>
        <v>41868.333333333336</v>
      </c>
    </row>
    <row r="30" spans="2:25" x14ac:dyDescent="0.3">
      <c r="B30" s="32">
        <v>41671</v>
      </c>
      <c r="C30" s="3">
        <f>'Premise (RES)'!H62+'Premise (COM)'!H62</f>
        <v>16233</v>
      </c>
      <c r="D30" s="11">
        <f t="shared" si="1"/>
        <v>-981</v>
      </c>
      <c r="E30" s="11">
        <f t="shared" si="2"/>
        <v>-64761</v>
      </c>
      <c r="F30" s="13">
        <f>'Res Adjustment'!K30+'Com Adjustment'!K30</f>
        <v>-55268</v>
      </c>
      <c r="G30" s="13">
        <f>'Res Adjustment'!J30+'Com Adjustment'!J30</f>
        <v>12425.333333333334</v>
      </c>
      <c r="H30" s="11">
        <f t="shared" si="0"/>
        <v>-42842.666666666664</v>
      </c>
      <c r="I30" s="11">
        <v>-45999.106769623235</v>
      </c>
      <c r="J30" s="11"/>
      <c r="K30" s="13">
        <f t="shared" si="3"/>
        <v>42842.666666666664</v>
      </c>
      <c r="L30" s="13">
        <f t="shared" si="4"/>
        <v>45999.106769623235</v>
      </c>
      <c r="N30" s="12">
        <f t="shared" si="5"/>
        <v>41671</v>
      </c>
      <c r="O30" s="11">
        <f t="shared" si="6"/>
        <v>55268</v>
      </c>
      <c r="P30" s="11">
        <f t="shared" si="7"/>
        <v>-12425.333333333334</v>
      </c>
      <c r="Q30" s="11">
        <f>SUM(O30:P30)</f>
        <v>42842.666666666664</v>
      </c>
      <c r="R30" s="11">
        <f t="shared" si="9"/>
        <v>42842.666666666664</v>
      </c>
      <c r="S30" s="18">
        <v>45999.106769623235</v>
      </c>
      <c r="T30" s="11">
        <f t="shared" si="10"/>
        <v>-3156.4401029565706</v>
      </c>
      <c r="U30" s="11"/>
      <c r="V30" s="12">
        <f t="shared" si="11"/>
        <v>41671</v>
      </c>
      <c r="W30" s="18">
        <f>'Summary Inact &amp; Cust'!J30</f>
        <v>87824</v>
      </c>
      <c r="X30" s="18">
        <f t="shared" si="12"/>
        <v>41824.893230376765</v>
      </c>
      <c r="Y30" s="11">
        <f t="shared" si="13"/>
        <v>44981.333333333336</v>
      </c>
    </row>
    <row r="31" spans="2:25" x14ac:dyDescent="0.3">
      <c r="B31" s="32">
        <v>41699</v>
      </c>
      <c r="C31" s="3">
        <f>'Premise (RES)'!H63+'Premise (COM)'!H63</f>
        <v>16483</v>
      </c>
      <c r="D31" s="11">
        <f t="shared" si="1"/>
        <v>250</v>
      </c>
      <c r="E31" s="11">
        <f t="shared" ref="E31:E36" si="14">C31-C19</f>
        <v>-61484</v>
      </c>
      <c r="F31" s="13">
        <f>'Res Adjustment'!K31+'Com Adjustment'!K31</f>
        <v>-55268</v>
      </c>
      <c r="G31" s="13">
        <f>'Res Adjustment'!J31+'Com Adjustment'!J31</f>
        <v>12360.333333333334</v>
      </c>
      <c r="H31" s="11">
        <f t="shared" ref="H31" si="15">F31+G31</f>
        <v>-42907.666666666664</v>
      </c>
      <c r="I31" s="11">
        <v>-46189.324782040901</v>
      </c>
      <c r="K31" s="13">
        <f t="shared" ref="K31" si="16">-H31</f>
        <v>42907.666666666664</v>
      </c>
      <c r="L31" s="13">
        <f t="shared" ref="L31" si="17">-I31</f>
        <v>46189.324782040901</v>
      </c>
      <c r="N31" s="12">
        <f t="shared" si="5"/>
        <v>41699</v>
      </c>
      <c r="O31" s="11">
        <f>-F31</f>
        <v>55268</v>
      </c>
      <c r="P31" s="11">
        <f t="shared" ref="P31" si="18">-G31</f>
        <v>-12360.333333333334</v>
      </c>
      <c r="Q31" s="11">
        <f t="shared" ref="Q31" si="19">SUM(O31:P31)</f>
        <v>42907.666666666664</v>
      </c>
      <c r="R31" s="11">
        <f t="shared" si="9"/>
        <v>42907.666666666664</v>
      </c>
      <c r="S31" s="18">
        <v>46189.324782040901</v>
      </c>
      <c r="T31" s="11">
        <f t="shared" ref="T31:T36" si="20">Q31-S31</f>
        <v>-3281.6581153742372</v>
      </c>
      <c r="V31" s="12">
        <f t="shared" si="11"/>
        <v>41699</v>
      </c>
      <c r="W31" s="18">
        <f>'Summary Inact &amp; Cust'!J31</f>
        <v>89074</v>
      </c>
      <c r="X31" s="18">
        <f t="shared" ref="X31" si="21">W31-S31</f>
        <v>42884.675217959099</v>
      </c>
      <c r="Y31" s="11">
        <f t="shared" ref="Y31" si="22">W31-Q31</f>
        <v>46166.333333333336</v>
      </c>
    </row>
    <row r="32" spans="2:25" x14ac:dyDescent="0.3">
      <c r="B32" s="32">
        <v>41730</v>
      </c>
      <c r="C32" s="3">
        <f>'Premise (RES)'!H64+'Premise (COM)'!H64</f>
        <v>16253</v>
      </c>
      <c r="D32" s="11">
        <f t="shared" ref="D32" si="23">C32-C31</f>
        <v>-230</v>
      </c>
      <c r="E32" s="11">
        <f t="shared" si="14"/>
        <v>-61477</v>
      </c>
      <c r="F32" s="13">
        <f>'Res Adjustment'!K32+'Com Adjustment'!K32</f>
        <v>-55268</v>
      </c>
      <c r="G32" s="13">
        <f>'Res Adjustment'!J32+'Com Adjustment'!J32</f>
        <v>12076.333333333334</v>
      </c>
      <c r="H32" s="11">
        <f t="shared" ref="H32" si="24">F32+G32</f>
        <v>-43191.666666666664</v>
      </c>
      <c r="I32" s="11">
        <v>-43753.937523720786</v>
      </c>
      <c r="K32" s="13">
        <f t="shared" ref="K32" si="25">-H32</f>
        <v>43191.666666666664</v>
      </c>
      <c r="L32" s="13">
        <f t="shared" ref="L32" si="26">-I32</f>
        <v>43753.937523720786</v>
      </c>
      <c r="N32" s="12">
        <f t="shared" si="5"/>
        <v>41730</v>
      </c>
      <c r="O32" s="11">
        <f t="shared" ref="O32" si="27">-F32</f>
        <v>55268</v>
      </c>
      <c r="P32" s="11">
        <f t="shared" ref="P32" si="28">-G32</f>
        <v>-12076.333333333334</v>
      </c>
      <c r="Q32" s="11">
        <f t="shared" ref="Q32" si="29">SUM(O32:P32)</f>
        <v>43191.666666666664</v>
      </c>
      <c r="R32" s="11">
        <f t="shared" si="9"/>
        <v>43191.666666666664</v>
      </c>
      <c r="S32" s="18">
        <v>43753.937523720786</v>
      </c>
      <c r="T32" s="11">
        <f t="shared" si="20"/>
        <v>-562.27085705412173</v>
      </c>
      <c r="V32" s="12">
        <f t="shared" ref="V32:V34" si="30">N32</f>
        <v>41730</v>
      </c>
      <c r="W32" s="18">
        <f>'Summary Inact &amp; Cust'!J32</f>
        <v>90073</v>
      </c>
      <c r="X32" s="18">
        <f t="shared" ref="X32:X34" si="31">W32-S32</f>
        <v>46319.062476279214</v>
      </c>
      <c r="Y32" s="11">
        <f t="shared" ref="Y32:Y34" si="32">W32-Q32</f>
        <v>46881.333333333336</v>
      </c>
    </row>
    <row r="33" spans="2:25" x14ac:dyDescent="0.3">
      <c r="B33" s="32">
        <v>41760</v>
      </c>
      <c r="C33" s="3">
        <f>'Premise (RES)'!H65+'Premise (COM)'!H65</f>
        <v>17077</v>
      </c>
      <c r="D33" s="11">
        <f t="shared" ref="D33" si="33">C33-C32</f>
        <v>824</v>
      </c>
      <c r="E33" s="11">
        <f t="shared" si="14"/>
        <v>-61129</v>
      </c>
      <c r="F33" s="13">
        <f>'Res Adjustment'!K33+'Com Adjustment'!K33</f>
        <v>-55268</v>
      </c>
      <c r="G33" s="13">
        <f>'Res Adjustment'!J33+'Com Adjustment'!J33</f>
        <v>11836.333333333334</v>
      </c>
      <c r="H33" s="11">
        <f t="shared" ref="H33" si="34">F33+G33</f>
        <v>-43431.666666666664</v>
      </c>
      <c r="I33" s="11">
        <v>-45735.451362152584</v>
      </c>
      <c r="K33" s="13">
        <f t="shared" ref="K33" si="35">-H33</f>
        <v>43431.666666666664</v>
      </c>
      <c r="L33" s="13">
        <f t="shared" ref="L33" si="36">-I33</f>
        <v>45735.451362152584</v>
      </c>
      <c r="N33" s="12">
        <f t="shared" si="5"/>
        <v>41760</v>
      </c>
      <c r="O33" s="11">
        <f t="shared" ref="O33" si="37">-F33</f>
        <v>55268</v>
      </c>
      <c r="P33" s="11">
        <f t="shared" ref="P33" si="38">-G33</f>
        <v>-11836.333333333334</v>
      </c>
      <c r="Q33" s="11">
        <f t="shared" ref="Q33" si="39">SUM(O33:P33)</f>
        <v>43431.666666666664</v>
      </c>
      <c r="R33" s="11">
        <f t="shared" si="9"/>
        <v>43431.666666666664</v>
      </c>
      <c r="S33" s="18">
        <v>45735.451362152584</v>
      </c>
      <c r="T33" s="11">
        <f t="shared" si="20"/>
        <v>-2303.7846954859197</v>
      </c>
      <c r="V33" s="12">
        <f t="shared" si="30"/>
        <v>41760</v>
      </c>
      <c r="W33" s="18">
        <f>'Summary Inact &amp; Cust'!J33</f>
        <v>90861</v>
      </c>
      <c r="X33" s="18">
        <f t="shared" si="31"/>
        <v>45125.548637847416</v>
      </c>
      <c r="Y33" s="11">
        <f t="shared" si="32"/>
        <v>47429.333333333336</v>
      </c>
    </row>
    <row r="34" spans="2:25" x14ac:dyDescent="0.3">
      <c r="B34" s="32">
        <v>41791</v>
      </c>
      <c r="C34" s="3">
        <f>'Premise (RES)'!H66+'Premise (COM)'!H66</f>
        <v>17455</v>
      </c>
      <c r="D34" s="11">
        <f t="shared" ref="D34:D38" si="40">C34-C33</f>
        <v>378</v>
      </c>
      <c r="E34" s="11">
        <f t="shared" si="14"/>
        <v>-61438</v>
      </c>
      <c r="F34" s="13">
        <f>'Res Adjustment'!K34+'Com Adjustment'!K34</f>
        <v>-55268</v>
      </c>
      <c r="G34" s="13">
        <f>'Res Adjustment'!J34+'Com Adjustment'!J34</f>
        <v>11961.833333333334</v>
      </c>
      <c r="H34" s="11">
        <f t="shared" ref="H34" si="41">F34+G34</f>
        <v>-43306.166666666664</v>
      </c>
      <c r="I34" s="11">
        <v>-39777.010285666212</v>
      </c>
      <c r="K34" s="13">
        <f t="shared" ref="K34" si="42">-H34</f>
        <v>43306.166666666664</v>
      </c>
      <c r="L34" s="13">
        <f t="shared" ref="L34:L39" si="43">-I34</f>
        <v>39777.010285666212</v>
      </c>
      <c r="N34" s="12">
        <f t="shared" ref="N34" si="44">B34</f>
        <v>41791</v>
      </c>
      <c r="O34" s="11">
        <f t="shared" ref="O34:O39" si="45">-F34</f>
        <v>55268</v>
      </c>
      <c r="P34" s="11">
        <f t="shared" ref="P34" si="46">-G34</f>
        <v>-11961.833333333334</v>
      </c>
      <c r="Q34" s="11">
        <f t="shared" ref="Q34:Q39" si="47">SUM(O34:P34)</f>
        <v>43306.166666666664</v>
      </c>
      <c r="R34" s="11">
        <f t="shared" si="9"/>
        <v>43306.166666666664</v>
      </c>
      <c r="S34" s="18">
        <v>39777.010285666212</v>
      </c>
      <c r="T34" s="11">
        <f t="shared" si="20"/>
        <v>3529.1563810004518</v>
      </c>
      <c r="V34" s="12">
        <f t="shared" si="30"/>
        <v>41791</v>
      </c>
      <c r="W34" s="18">
        <f>'Summary Inact &amp; Cust'!J34</f>
        <v>91755</v>
      </c>
      <c r="X34" s="18">
        <f t="shared" si="31"/>
        <v>51977.989714333788</v>
      </c>
      <c r="Y34" s="11">
        <f t="shared" si="32"/>
        <v>48448.833333333336</v>
      </c>
    </row>
    <row r="35" spans="2:25" x14ac:dyDescent="0.3">
      <c r="B35" s="32">
        <v>41821</v>
      </c>
      <c r="C35" s="3">
        <f>'Premise (RES)'!H67+'Premise (COM)'!H67</f>
        <v>17176</v>
      </c>
      <c r="D35" s="11">
        <f t="shared" si="40"/>
        <v>-279</v>
      </c>
      <c r="E35" s="11">
        <f t="shared" si="14"/>
        <v>-57884</v>
      </c>
      <c r="F35" s="13">
        <f>'Res Adjustment'!K35+'Com Adjustment'!K35</f>
        <v>-55268</v>
      </c>
      <c r="G35" s="13">
        <f>'Res Adjustment'!J35+'Com Adjustment'!J35</f>
        <v>12159.333333333334</v>
      </c>
      <c r="H35" s="11">
        <f t="shared" ref="H35" si="48">F35+G35</f>
        <v>-43108.666666666664</v>
      </c>
      <c r="I35" s="11">
        <v>-39951.495933155529</v>
      </c>
      <c r="K35" s="13">
        <f t="shared" ref="K35" si="49">-H35</f>
        <v>43108.666666666664</v>
      </c>
      <c r="L35" s="13">
        <f t="shared" si="43"/>
        <v>39951.495933155529</v>
      </c>
      <c r="N35" s="12">
        <f t="shared" ref="N35" si="50">B35</f>
        <v>41821</v>
      </c>
      <c r="O35" s="11">
        <f t="shared" si="45"/>
        <v>55268</v>
      </c>
      <c r="P35" s="11">
        <f t="shared" ref="P35" si="51">-G35</f>
        <v>-12159.333333333334</v>
      </c>
      <c r="Q35" s="11">
        <f t="shared" si="47"/>
        <v>43108.666666666664</v>
      </c>
      <c r="R35" s="34">
        <f>-'Summary Inact &amp; Cust'!H35</f>
        <v>38155.666666666977</v>
      </c>
      <c r="S35" s="18">
        <v>39951.495933155529</v>
      </c>
      <c r="T35" s="11">
        <f t="shared" si="20"/>
        <v>3157.170733511135</v>
      </c>
      <c r="V35" s="12">
        <f t="shared" ref="V35" si="52">N35</f>
        <v>41821</v>
      </c>
      <c r="W35" s="18">
        <f>'Summary Inact &amp; Cust'!J35</f>
        <v>88296</v>
      </c>
      <c r="X35" s="18">
        <f t="shared" ref="X35:X40" si="53">W35-S35</f>
        <v>48344.504066844471</v>
      </c>
      <c r="Y35" s="11">
        <f t="shared" ref="Y35:Y40" si="54">W35-Q35</f>
        <v>45187.333333333336</v>
      </c>
    </row>
    <row r="36" spans="2:25" x14ac:dyDescent="0.3">
      <c r="B36" s="32">
        <v>41852</v>
      </c>
      <c r="C36" s="3">
        <f>'Premise (RES)'!H68+'Premise (COM)'!H68</f>
        <v>17262</v>
      </c>
      <c r="D36" s="11">
        <f t="shared" si="40"/>
        <v>86</v>
      </c>
      <c r="E36" s="11">
        <f t="shared" si="14"/>
        <v>-49519</v>
      </c>
      <c r="F36" s="13">
        <f>'Res Adjustment'!K36+'Com Adjustment'!K36</f>
        <v>-55268</v>
      </c>
      <c r="G36" s="13">
        <f>'Res Adjustment'!J36+'Com Adjustment'!J36</f>
        <v>12220.333333333334</v>
      </c>
      <c r="H36" s="11">
        <f t="shared" ref="H36:H41" si="55">F36+G36</f>
        <v>-43047.666666666664</v>
      </c>
      <c r="I36" s="11">
        <v>-43567.432444605045</v>
      </c>
      <c r="K36" s="13">
        <f t="shared" ref="K36:K41" si="56">-H36</f>
        <v>43047.666666666664</v>
      </c>
      <c r="L36" s="13">
        <f t="shared" si="43"/>
        <v>43567.432444605045</v>
      </c>
      <c r="N36" s="12">
        <f t="shared" ref="N36" si="57">B36</f>
        <v>41852</v>
      </c>
      <c r="O36" s="11">
        <f t="shared" si="45"/>
        <v>55268</v>
      </c>
      <c r="P36" s="11">
        <f t="shared" ref="P36" si="58">-G36</f>
        <v>-12220.333333333334</v>
      </c>
      <c r="Q36" s="11">
        <f t="shared" si="47"/>
        <v>43047.666666666664</v>
      </c>
      <c r="R36" s="34">
        <f>-'Summary Inact &amp; Cust'!H36</f>
        <v>30282.666666666977</v>
      </c>
      <c r="S36" s="18">
        <v>43567.432444605045</v>
      </c>
      <c r="T36" s="11">
        <f t="shared" si="20"/>
        <v>-519.76577793838078</v>
      </c>
      <c r="V36" s="12">
        <f t="shared" ref="V36" si="59">N36</f>
        <v>41852</v>
      </c>
      <c r="W36" s="18">
        <f>'Summary Inact &amp; Cust'!J36</f>
        <v>82175</v>
      </c>
      <c r="X36" s="18">
        <f t="shared" si="53"/>
        <v>38607.567555394955</v>
      </c>
      <c r="Y36" s="11">
        <f t="shared" si="54"/>
        <v>39127.333333333336</v>
      </c>
    </row>
    <row r="37" spans="2:25" x14ac:dyDescent="0.3">
      <c r="B37" s="32">
        <v>41883</v>
      </c>
      <c r="C37" s="3">
        <f>'Premise (RES)'!H69+'Premise (COM)'!H69</f>
        <v>17176</v>
      </c>
      <c r="D37" s="11">
        <f t="shared" si="40"/>
        <v>-86</v>
      </c>
      <c r="E37" s="11">
        <f t="shared" ref="E37" si="60">C37-C25</f>
        <v>-33028</v>
      </c>
      <c r="F37" s="13">
        <f>'Res Adjustment'!K37+'Com Adjustment'!K37</f>
        <v>-55268</v>
      </c>
      <c r="G37" s="13">
        <f>'Res Adjustment'!J37+'Com Adjustment'!J37</f>
        <v>12220.333333333334</v>
      </c>
      <c r="H37" s="11">
        <f t="shared" si="55"/>
        <v>-43047.666666666664</v>
      </c>
      <c r="I37" s="11">
        <v>-39691.859618288465</v>
      </c>
      <c r="K37" s="13">
        <f t="shared" si="56"/>
        <v>43047.666666666664</v>
      </c>
      <c r="L37" s="13">
        <f t="shared" si="43"/>
        <v>39691.859618288465</v>
      </c>
      <c r="N37" s="12">
        <f t="shared" ref="N37" si="61">B37</f>
        <v>41883</v>
      </c>
      <c r="O37" s="11">
        <f t="shared" si="45"/>
        <v>55268</v>
      </c>
      <c r="P37" s="11">
        <f>-G37</f>
        <v>-12220.333333333334</v>
      </c>
      <c r="Q37" s="11">
        <f t="shared" si="47"/>
        <v>43047.666666666664</v>
      </c>
      <c r="R37" s="34">
        <f>-'Summary Inact &amp; Cust'!H37</f>
        <v>14736.666666666977</v>
      </c>
      <c r="S37" s="18">
        <v>39691.859618288465</v>
      </c>
      <c r="T37" s="11">
        <f t="shared" ref="T37" si="62">Q37-S37</f>
        <v>3355.8070483781994</v>
      </c>
      <c r="V37" s="12">
        <f t="shared" ref="V37" si="63">N37</f>
        <v>41883</v>
      </c>
      <c r="W37" s="18">
        <f>'Summary Inact &amp; Cust'!J37</f>
        <v>74438</v>
      </c>
      <c r="X37" s="18">
        <f t="shared" si="53"/>
        <v>34746.140381711535</v>
      </c>
      <c r="Y37" s="11">
        <f t="shared" si="54"/>
        <v>31390.333333333336</v>
      </c>
    </row>
    <row r="38" spans="2:25" x14ac:dyDescent="0.3">
      <c r="B38" s="32">
        <v>41913</v>
      </c>
      <c r="C38" s="3">
        <f>'Premise (RES)'!H70+'Premise (COM)'!H70</f>
        <v>16398</v>
      </c>
      <c r="D38" s="11">
        <f t="shared" si="40"/>
        <v>-778</v>
      </c>
      <c r="E38" s="11">
        <f t="shared" ref="E38" si="64">C38-C26</f>
        <v>-14430</v>
      </c>
      <c r="F38" s="13">
        <f>'Res Adjustment'!K38+'Com Adjustment'!K38</f>
        <v>-55268</v>
      </c>
      <c r="G38" s="13">
        <f>'Res Adjustment'!J38+'Com Adjustment'!J38</f>
        <v>12220.333333333334</v>
      </c>
      <c r="H38" s="11">
        <f t="shared" si="55"/>
        <v>-43047.666666666664</v>
      </c>
      <c r="I38" s="11">
        <v>-44351.882991791703</v>
      </c>
      <c r="K38" s="13">
        <f t="shared" si="56"/>
        <v>43047.666666666664</v>
      </c>
      <c r="L38" s="13">
        <f t="shared" si="43"/>
        <v>44351.882991791703</v>
      </c>
      <c r="N38" s="12">
        <f t="shared" ref="N38" si="65">B38</f>
        <v>41913</v>
      </c>
      <c r="O38" s="11">
        <f t="shared" si="45"/>
        <v>55268</v>
      </c>
      <c r="P38" s="11">
        <f>-G38</f>
        <v>-12220.333333333334</v>
      </c>
      <c r="Q38" s="11">
        <f t="shared" si="47"/>
        <v>43047.666666666664</v>
      </c>
      <c r="R38" s="34">
        <f>-'Summary Inact &amp; Cust'!H38</f>
        <v>0</v>
      </c>
      <c r="S38" s="18">
        <v>44351.882991791703</v>
      </c>
      <c r="T38" s="11">
        <f>Q38-S38</f>
        <v>-1304.2163251250386</v>
      </c>
      <c r="V38" s="12">
        <f t="shared" ref="V38" si="66">N38</f>
        <v>41913</v>
      </c>
      <c r="W38" s="18">
        <f>'Summary Inact &amp; Cust'!J38</f>
        <v>69496</v>
      </c>
      <c r="X38" s="18">
        <f t="shared" si="53"/>
        <v>25144.117008208297</v>
      </c>
      <c r="Y38" s="11">
        <f t="shared" si="54"/>
        <v>26448.333333333336</v>
      </c>
    </row>
    <row r="39" spans="2:25" x14ac:dyDescent="0.3">
      <c r="B39" s="32">
        <v>41944</v>
      </c>
      <c r="C39" s="3">
        <f>'Premise (RES)'!H71+'Premise (COM)'!H71</f>
        <v>16183</v>
      </c>
      <c r="D39" s="11">
        <f>C39-C38</f>
        <v>-215</v>
      </c>
      <c r="E39" s="11">
        <f>C39-C27</f>
        <v>-3820</v>
      </c>
      <c r="F39" s="13">
        <f>'Res Adjustment'!K39+'Com Adjustment'!K39</f>
        <v>-55268</v>
      </c>
      <c r="G39" s="13">
        <f>'Res Adjustment'!J39+'Com Adjustment'!J39</f>
        <v>12220.333333333334</v>
      </c>
      <c r="H39" s="11">
        <f t="shared" si="55"/>
        <v>-43047.666666666664</v>
      </c>
      <c r="I39" s="11">
        <v>-47198.734997808002</v>
      </c>
      <c r="K39" s="13">
        <f t="shared" si="56"/>
        <v>43047.666666666664</v>
      </c>
      <c r="L39" s="13">
        <f t="shared" si="43"/>
        <v>47198.734997808002</v>
      </c>
      <c r="N39" s="12">
        <f t="shared" ref="N39" si="67">B39</f>
        <v>41944</v>
      </c>
      <c r="O39" s="11">
        <f t="shared" si="45"/>
        <v>55268</v>
      </c>
      <c r="P39" s="11">
        <f>-G39</f>
        <v>-12220.333333333334</v>
      </c>
      <c r="Q39" s="11">
        <f t="shared" si="47"/>
        <v>43047.666666666664</v>
      </c>
      <c r="R39" s="34">
        <f>-'Summary Inact &amp; Cust'!H39</f>
        <v>0</v>
      </c>
      <c r="S39" s="18">
        <v>47198.734997808002</v>
      </c>
      <c r="T39" s="11">
        <f>Q39-S39</f>
        <v>-4151.0683311413377</v>
      </c>
      <c r="V39" s="12">
        <f t="shared" ref="V39" si="68">N39</f>
        <v>41944</v>
      </c>
      <c r="W39" s="18">
        <f>'Summary Inact &amp; Cust'!J39</f>
        <v>66744</v>
      </c>
      <c r="X39" s="18">
        <f t="shared" si="53"/>
        <v>19545.265002191998</v>
      </c>
      <c r="Y39" s="11">
        <f t="shared" si="54"/>
        <v>23696.333333333336</v>
      </c>
    </row>
    <row r="40" spans="2:25" x14ac:dyDescent="0.3">
      <c r="B40" s="32">
        <v>41974</v>
      </c>
      <c r="C40" s="3">
        <f>'Premise (RES)'!H72+'Premise (COM)'!H72</f>
        <v>14977</v>
      </c>
      <c r="D40" s="11">
        <f>C40-C39</f>
        <v>-1206</v>
      </c>
      <c r="E40" s="11">
        <f>C40-C28</f>
        <v>-3369</v>
      </c>
      <c r="F40" s="13">
        <f>'Res Adjustment'!K40+'Com Adjustment'!K40</f>
        <v>-55268</v>
      </c>
      <c r="G40" s="13">
        <f>'Res Adjustment'!J40+'Com Adjustment'!J40</f>
        <v>12220.333333333334</v>
      </c>
      <c r="H40" s="11">
        <f t="shared" si="55"/>
        <v>-43047.666666666664</v>
      </c>
      <c r="I40" s="11">
        <v>-46721.666762690991</v>
      </c>
      <c r="K40" s="13">
        <f t="shared" si="56"/>
        <v>43047.666666666664</v>
      </c>
      <c r="L40" s="13">
        <f>-I40</f>
        <v>46721.666762690991</v>
      </c>
      <c r="N40" s="12">
        <f t="shared" ref="N40" si="69">B40</f>
        <v>41974</v>
      </c>
      <c r="O40" s="11">
        <f t="shared" ref="O40" si="70">-F40</f>
        <v>55268</v>
      </c>
      <c r="P40" s="11">
        <f>-G40</f>
        <v>-12220.333333333334</v>
      </c>
      <c r="Q40" s="11">
        <f t="shared" ref="Q40" si="71">SUM(O40:P40)</f>
        <v>43047.666666666664</v>
      </c>
      <c r="R40" s="34">
        <f>-'Summary Inact &amp; Cust'!H40</f>
        <v>0</v>
      </c>
      <c r="S40" s="18">
        <v>46721.666762690991</v>
      </c>
      <c r="T40" s="11">
        <f>Q40-S40</f>
        <v>-3674.0000960243269</v>
      </c>
      <c r="V40" s="12">
        <f t="shared" ref="V40" si="72">N40</f>
        <v>41974</v>
      </c>
      <c r="W40" s="18">
        <f>'Summary Inact &amp; Cust'!J40</f>
        <v>67417</v>
      </c>
      <c r="X40" s="18">
        <f t="shared" si="53"/>
        <v>20695.333237309009</v>
      </c>
      <c r="Y40" s="11">
        <f t="shared" si="54"/>
        <v>24369.333333333336</v>
      </c>
    </row>
    <row r="41" spans="2:25" x14ac:dyDescent="0.3">
      <c r="B41" s="32">
        <v>42005</v>
      </c>
      <c r="C41" s="3">
        <f>'Premise (RES)'!H73+'Premise (COM)'!H73</f>
        <v>12477</v>
      </c>
      <c r="D41" s="11">
        <f>C41-C40</f>
        <v>-2500</v>
      </c>
      <c r="E41" s="11">
        <f>C41-C29</f>
        <v>-4737</v>
      </c>
      <c r="F41" s="13">
        <f>'Res Adjustment'!K41+'Com Adjustment'!K41</f>
        <v>-55268</v>
      </c>
      <c r="G41" s="13">
        <f>'Res Adjustment'!J41+'Com Adjustment'!J41</f>
        <v>12220.333333333334</v>
      </c>
      <c r="H41" s="11">
        <f t="shared" si="55"/>
        <v>-43047.666666666664</v>
      </c>
      <c r="I41" s="11">
        <v>-51395.600270604715</v>
      </c>
      <c r="K41" s="13">
        <f t="shared" si="56"/>
        <v>43047.666666666664</v>
      </c>
      <c r="L41" s="13">
        <f>-I41</f>
        <v>51395.600270604715</v>
      </c>
      <c r="N41" s="12">
        <f t="shared" ref="N41" si="73">B41</f>
        <v>42005</v>
      </c>
      <c r="O41" s="11">
        <f t="shared" ref="O41" si="74">-F41</f>
        <v>55268</v>
      </c>
      <c r="P41" s="11">
        <f>-G41</f>
        <v>-12220.333333333334</v>
      </c>
      <c r="Q41" s="11">
        <f t="shared" ref="Q41" si="75">SUM(O41:P41)</f>
        <v>43047.666666666664</v>
      </c>
      <c r="R41" s="34">
        <f>-'Summary Inact &amp; Cust'!H41</f>
        <v>0</v>
      </c>
      <c r="S41" s="18">
        <v>51395.600270604715</v>
      </c>
      <c r="T41" s="11">
        <f>Q41-S41</f>
        <v>-8347.9336039380505</v>
      </c>
      <c r="V41" s="12">
        <f t="shared" ref="V41" si="76">N41</f>
        <v>42005</v>
      </c>
      <c r="W41" s="18">
        <f>'Summary Inact &amp; Cust'!J41</f>
        <v>66656</v>
      </c>
      <c r="X41" s="18">
        <f t="shared" ref="X41" si="77">W41-S41</f>
        <v>15260.399729395285</v>
      </c>
      <c r="Y41" s="11">
        <f t="shared" ref="Y41" si="78">W41-Q41</f>
        <v>23608.333333333336</v>
      </c>
    </row>
  </sheetData>
  <mergeCells count="1">
    <mergeCell ref="O21:R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U101"/>
  <sheetViews>
    <sheetView zoomScale="90" zoomScaleNormal="90" workbookViewId="0">
      <selection activeCell="B1" sqref="B1:B2"/>
    </sheetView>
  </sheetViews>
  <sheetFormatPr defaultColWidth="27.33203125" defaultRowHeight="14.4" x14ac:dyDescent="0.3"/>
  <cols>
    <col min="1" max="1" width="2.109375" customWidth="1"/>
    <col min="2" max="2" width="13.88671875" customWidth="1"/>
    <col min="3" max="3" width="18.88671875" customWidth="1"/>
    <col min="4" max="4" width="19.33203125" customWidth="1"/>
    <col min="5" max="5" width="17.109375" customWidth="1"/>
    <col min="6" max="6" width="19.109375" customWidth="1"/>
    <col min="7" max="7" width="17" customWidth="1"/>
    <col min="8" max="8" width="15.44140625" bestFit="1" customWidth="1"/>
    <col min="9" max="9" width="12.88671875" bestFit="1" customWidth="1"/>
    <col min="10" max="10" width="13.109375" bestFit="1" customWidth="1"/>
    <col min="11" max="14" width="11.109375" customWidth="1"/>
    <col min="15" max="15" width="15.44140625" customWidth="1"/>
  </cols>
  <sheetData>
    <row r="1" spans="2:9" x14ac:dyDescent="0.3">
      <c r="B1" s="25" t="s">
        <v>156</v>
      </c>
    </row>
    <row r="2" spans="2:9" x14ac:dyDescent="0.3">
      <c r="B2" s="25" t="s">
        <v>150</v>
      </c>
    </row>
    <row r="4" spans="2:9" ht="75.75" customHeight="1" x14ac:dyDescent="0.45">
      <c r="B4" s="61" t="s">
        <v>11</v>
      </c>
      <c r="C4" s="62"/>
      <c r="D4" s="62"/>
      <c r="E4" s="62"/>
      <c r="F4" s="62"/>
      <c r="G4" s="62"/>
      <c r="H4" s="62"/>
      <c r="I4" s="10"/>
    </row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spans="2:21" ht="14.25" customHeight="1" x14ac:dyDescent="0.3"/>
    <row r="34" spans="2:21" ht="14.25" customHeight="1" x14ac:dyDescent="0.3"/>
    <row r="35" spans="2:21" ht="21" customHeight="1" thickBot="1" x14ac:dyDescent="0.4">
      <c r="C35" s="63" t="s">
        <v>13</v>
      </c>
      <c r="D35" s="63"/>
      <c r="E35" s="63"/>
      <c r="F35" s="63"/>
      <c r="G35" s="63"/>
      <c r="H35" s="63"/>
    </row>
    <row r="36" spans="2:21" x14ac:dyDescent="0.3">
      <c r="B36" s="7" t="s">
        <v>6</v>
      </c>
      <c r="C36" s="8" t="s">
        <v>0</v>
      </c>
      <c r="D36" s="8" t="s">
        <v>1</v>
      </c>
      <c r="E36" s="8" t="s">
        <v>2</v>
      </c>
      <c r="F36" s="8" t="s">
        <v>3</v>
      </c>
      <c r="G36" s="8" t="s">
        <v>4</v>
      </c>
      <c r="H36" s="9" t="s">
        <v>5</v>
      </c>
      <c r="J36" s="8" t="s">
        <v>0</v>
      </c>
      <c r="K36" s="8" t="s">
        <v>1</v>
      </c>
      <c r="L36" s="8" t="s">
        <v>2</v>
      </c>
      <c r="M36" s="8" t="s">
        <v>3</v>
      </c>
      <c r="N36" s="8" t="s">
        <v>4</v>
      </c>
      <c r="O36" s="9" t="s">
        <v>5</v>
      </c>
    </row>
    <row r="37" spans="2:21" x14ac:dyDescent="0.3">
      <c r="B37" s="2">
        <v>40909</v>
      </c>
      <c r="C37" s="1">
        <v>10844</v>
      </c>
      <c r="D37" s="1">
        <v>15671</v>
      </c>
      <c r="E37" s="1">
        <v>11441</v>
      </c>
      <c r="F37" s="1">
        <v>16782</v>
      </c>
      <c r="G37" s="1">
        <v>26699</v>
      </c>
      <c r="H37" s="3">
        <v>81437</v>
      </c>
    </row>
    <row r="38" spans="2:21" x14ac:dyDescent="0.3">
      <c r="B38" s="2">
        <v>40940</v>
      </c>
      <c r="C38" s="1">
        <v>10371</v>
      </c>
      <c r="D38" s="1">
        <v>15112</v>
      </c>
      <c r="E38" s="1">
        <v>10886</v>
      </c>
      <c r="F38" s="1">
        <v>16571</v>
      </c>
      <c r="G38" s="1">
        <v>26534</v>
      </c>
      <c r="H38" s="3">
        <v>79474</v>
      </c>
      <c r="J38" s="11"/>
      <c r="K38" s="11"/>
      <c r="L38" s="11"/>
      <c r="M38" s="11"/>
      <c r="R38" s="11">
        <f>H38-H37</f>
        <v>-1963</v>
      </c>
      <c r="S38" s="13">
        <f>'Res Adjustment'!K5</f>
        <v>0</v>
      </c>
      <c r="U38" s="11">
        <f t="shared" ref="U38:U55" si="0">R38-T38</f>
        <v>-1963</v>
      </c>
    </row>
    <row r="39" spans="2:21" x14ac:dyDescent="0.3">
      <c r="B39" s="2">
        <v>40969</v>
      </c>
      <c r="C39" s="1">
        <v>10106</v>
      </c>
      <c r="D39" s="1">
        <v>14723</v>
      </c>
      <c r="E39" s="1">
        <v>10586</v>
      </c>
      <c r="F39" s="1">
        <v>15956</v>
      </c>
      <c r="G39" s="1">
        <v>25311</v>
      </c>
      <c r="H39" s="3">
        <v>76682</v>
      </c>
      <c r="I39" s="11"/>
      <c r="J39" s="11"/>
      <c r="K39" s="34"/>
      <c r="L39" s="11"/>
      <c r="M39" s="11"/>
      <c r="N39" s="11"/>
      <c r="R39" s="11">
        <f t="shared" ref="R39:R60" si="1">H39-H38</f>
        <v>-2792</v>
      </c>
      <c r="S39" s="13">
        <f>'Res Adjustment'!K6</f>
        <v>0</v>
      </c>
      <c r="U39" s="11">
        <f t="shared" si="0"/>
        <v>-2792</v>
      </c>
    </row>
    <row r="40" spans="2:21" x14ac:dyDescent="0.3">
      <c r="B40" s="2">
        <v>41000</v>
      </c>
      <c r="C40" s="1">
        <v>10100</v>
      </c>
      <c r="D40" s="1">
        <v>14582</v>
      </c>
      <c r="E40" s="1">
        <v>11223</v>
      </c>
      <c r="F40" s="1">
        <v>15680</v>
      </c>
      <c r="G40" s="1">
        <v>24350</v>
      </c>
      <c r="H40" s="3">
        <v>75935</v>
      </c>
      <c r="I40" s="11"/>
      <c r="J40" s="11"/>
      <c r="K40" s="34"/>
      <c r="L40" s="11"/>
      <c r="M40" s="11"/>
      <c r="N40" s="11"/>
      <c r="R40" s="11">
        <f t="shared" si="1"/>
        <v>-747</v>
      </c>
      <c r="S40" s="13">
        <f>'Res Adjustment'!K7</f>
        <v>0</v>
      </c>
      <c r="U40" s="11">
        <f t="shared" si="0"/>
        <v>-747</v>
      </c>
    </row>
    <row r="41" spans="2:21" x14ac:dyDescent="0.3">
      <c r="B41" s="2">
        <v>41030</v>
      </c>
      <c r="C41" s="1">
        <v>10241</v>
      </c>
      <c r="D41" s="1">
        <v>14620</v>
      </c>
      <c r="E41" s="1">
        <v>11503</v>
      </c>
      <c r="F41" s="1">
        <v>15699</v>
      </c>
      <c r="G41" s="1">
        <v>24237</v>
      </c>
      <c r="H41" s="3">
        <v>76300</v>
      </c>
      <c r="I41" s="11"/>
      <c r="J41" s="11">
        <f t="shared" ref="J41:J52" si="2">C41-C40</f>
        <v>141</v>
      </c>
      <c r="K41" s="34">
        <f t="shared" ref="K41:K51" si="3">D40-D39</f>
        <v>-141</v>
      </c>
      <c r="L41" s="11">
        <f t="shared" ref="L41:L55" si="4">E41-E40</f>
        <v>280</v>
      </c>
      <c r="M41" s="11">
        <f t="shared" ref="M41:M55" si="5">F38-F37</f>
        <v>-211</v>
      </c>
      <c r="N41" s="11">
        <f t="shared" ref="N41:N55" si="6">G39-G38</f>
        <v>-1223</v>
      </c>
      <c r="R41" s="11">
        <f t="shared" si="1"/>
        <v>365</v>
      </c>
      <c r="S41" s="13">
        <f>'Res Adjustment'!K8</f>
        <v>0</v>
      </c>
      <c r="U41" s="11">
        <f t="shared" si="0"/>
        <v>365</v>
      </c>
    </row>
    <row r="42" spans="2:21" x14ac:dyDescent="0.3">
      <c r="B42" s="2">
        <v>41061</v>
      </c>
      <c r="C42" s="1">
        <v>10491</v>
      </c>
      <c r="D42" s="1">
        <v>14918</v>
      </c>
      <c r="E42" s="1">
        <v>11648</v>
      </c>
      <c r="F42" s="1">
        <v>16211</v>
      </c>
      <c r="G42" s="1">
        <v>24800</v>
      </c>
      <c r="H42" s="3">
        <v>78068</v>
      </c>
      <c r="I42" s="11"/>
      <c r="J42" s="11">
        <f t="shared" si="2"/>
        <v>250</v>
      </c>
      <c r="K42" s="34">
        <f t="shared" si="3"/>
        <v>38</v>
      </c>
      <c r="L42" s="11">
        <f t="shared" si="4"/>
        <v>145</v>
      </c>
      <c r="M42" s="11">
        <f t="shared" si="5"/>
        <v>-615</v>
      </c>
      <c r="N42" s="11">
        <f t="shared" si="6"/>
        <v>-961</v>
      </c>
      <c r="R42" s="11">
        <f t="shared" si="1"/>
        <v>1768</v>
      </c>
      <c r="S42" s="13">
        <f>'Res Adjustment'!K9</f>
        <v>0</v>
      </c>
      <c r="U42" s="11">
        <f t="shared" si="0"/>
        <v>1768</v>
      </c>
    </row>
    <row r="43" spans="2:21" x14ac:dyDescent="0.3">
      <c r="B43" s="2">
        <v>41091</v>
      </c>
      <c r="C43" s="1">
        <v>10341</v>
      </c>
      <c r="D43" s="1">
        <v>14972</v>
      </c>
      <c r="E43" s="1">
        <v>11903</v>
      </c>
      <c r="F43" s="38">
        <v>16663</v>
      </c>
      <c r="G43" s="1">
        <v>25453</v>
      </c>
      <c r="H43" s="3">
        <v>79332</v>
      </c>
      <c r="J43" s="11">
        <f t="shared" si="2"/>
        <v>-150</v>
      </c>
      <c r="K43" s="34">
        <f t="shared" si="3"/>
        <v>298</v>
      </c>
      <c r="L43" s="11">
        <f t="shared" si="4"/>
        <v>255</v>
      </c>
      <c r="M43" s="11">
        <f t="shared" si="5"/>
        <v>-276</v>
      </c>
      <c r="N43" s="11">
        <f t="shared" si="6"/>
        <v>-113</v>
      </c>
      <c r="O43" s="11">
        <f>SUM(J43:N43)</f>
        <v>14</v>
      </c>
      <c r="R43" s="11">
        <f t="shared" si="1"/>
        <v>1264</v>
      </c>
      <c r="S43" s="13">
        <f>'Res Adjustment'!K10</f>
        <v>0</v>
      </c>
      <c r="U43" s="11">
        <f t="shared" si="0"/>
        <v>1264</v>
      </c>
    </row>
    <row r="44" spans="2:21" x14ac:dyDescent="0.3">
      <c r="B44" s="2">
        <v>41122</v>
      </c>
      <c r="C44" s="1">
        <v>10248</v>
      </c>
      <c r="D44" s="1">
        <v>14676</v>
      </c>
      <c r="E44" s="1">
        <v>11843</v>
      </c>
      <c r="F44" s="1">
        <v>16863</v>
      </c>
      <c r="G44" s="1">
        <v>24691</v>
      </c>
      <c r="H44" s="3">
        <v>78321</v>
      </c>
      <c r="J44" s="11">
        <f t="shared" si="2"/>
        <v>-93</v>
      </c>
      <c r="K44" s="34">
        <f t="shared" si="3"/>
        <v>54</v>
      </c>
      <c r="L44" s="11">
        <f t="shared" si="4"/>
        <v>-60</v>
      </c>
      <c r="M44" s="11">
        <f t="shared" si="5"/>
        <v>19</v>
      </c>
      <c r="N44" s="11">
        <f t="shared" si="6"/>
        <v>563</v>
      </c>
      <c r="O44" s="11">
        <f t="shared" ref="O44:O55" si="7">SUM(J44:N44)</f>
        <v>483</v>
      </c>
      <c r="R44" s="11">
        <f t="shared" si="1"/>
        <v>-1011</v>
      </c>
      <c r="S44" s="13">
        <f>'Res Adjustment'!K11</f>
        <v>0</v>
      </c>
      <c r="U44" s="11">
        <f t="shared" si="0"/>
        <v>-1011</v>
      </c>
    </row>
    <row r="45" spans="2:21" x14ac:dyDescent="0.3">
      <c r="B45" s="2">
        <v>41153</v>
      </c>
      <c r="C45" s="1">
        <v>10446</v>
      </c>
      <c r="D45" s="38">
        <v>14587</v>
      </c>
      <c r="E45" s="1">
        <v>11651</v>
      </c>
      <c r="F45" s="1">
        <v>17064</v>
      </c>
      <c r="G45" s="38">
        <v>24481</v>
      </c>
      <c r="H45" s="3">
        <v>78229</v>
      </c>
      <c r="I45" t="s">
        <v>95</v>
      </c>
      <c r="J45" s="11">
        <f t="shared" si="2"/>
        <v>198</v>
      </c>
      <c r="K45" s="34">
        <f t="shared" si="3"/>
        <v>-296</v>
      </c>
      <c r="L45" s="11">
        <f t="shared" si="4"/>
        <v>-192</v>
      </c>
      <c r="M45" s="11">
        <f t="shared" si="5"/>
        <v>512</v>
      </c>
      <c r="N45" s="11">
        <f t="shared" si="6"/>
        <v>653</v>
      </c>
      <c r="O45" s="11">
        <f t="shared" si="7"/>
        <v>875</v>
      </c>
      <c r="R45" s="11">
        <f t="shared" si="1"/>
        <v>-92</v>
      </c>
      <c r="S45" s="13">
        <f>'Res Adjustment'!K12</f>
        <v>0</v>
      </c>
      <c r="U45" s="11">
        <f t="shared" si="0"/>
        <v>-92</v>
      </c>
    </row>
    <row r="46" spans="2:21" x14ac:dyDescent="0.3">
      <c r="B46" s="2">
        <v>41183</v>
      </c>
      <c r="C46" s="38">
        <v>10531</v>
      </c>
      <c r="D46" s="39">
        <v>14463</v>
      </c>
      <c r="E46" s="38">
        <v>11478</v>
      </c>
      <c r="F46" s="1">
        <v>17276</v>
      </c>
      <c r="G46" s="1">
        <v>24360</v>
      </c>
      <c r="H46" s="3">
        <v>78108</v>
      </c>
      <c r="I46" t="s">
        <v>85</v>
      </c>
      <c r="J46" s="11">
        <f t="shared" si="2"/>
        <v>85</v>
      </c>
      <c r="K46" s="34">
        <f t="shared" si="3"/>
        <v>-89</v>
      </c>
      <c r="L46" s="11">
        <f t="shared" si="4"/>
        <v>-173</v>
      </c>
      <c r="M46" s="11">
        <f t="shared" si="5"/>
        <v>452</v>
      </c>
      <c r="N46" s="11">
        <f t="shared" si="6"/>
        <v>-762</v>
      </c>
      <c r="O46" s="11">
        <f t="shared" si="7"/>
        <v>-487</v>
      </c>
      <c r="R46" s="11">
        <f t="shared" si="1"/>
        <v>-121</v>
      </c>
      <c r="S46" s="13">
        <f>'Res Adjustment'!K13</f>
        <v>0</v>
      </c>
      <c r="U46" s="11">
        <f t="shared" si="0"/>
        <v>-121</v>
      </c>
    </row>
    <row r="47" spans="2:21" x14ac:dyDescent="0.3">
      <c r="B47" s="2">
        <v>41214</v>
      </c>
      <c r="C47" s="1">
        <v>10757</v>
      </c>
      <c r="D47" s="1">
        <v>14294</v>
      </c>
      <c r="E47" s="1">
        <v>11395</v>
      </c>
      <c r="F47" s="1">
        <v>16103</v>
      </c>
      <c r="G47" s="1">
        <v>24003</v>
      </c>
      <c r="H47" s="3">
        <v>76552</v>
      </c>
      <c r="I47" t="s">
        <v>86</v>
      </c>
      <c r="J47" s="11">
        <f t="shared" si="2"/>
        <v>226</v>
      </c>
      <c r="K47" s="34">
        <f t="shared" si="3"/>
        <v>-124</v>
      </c>
      <c r="L47" s="11">
        <f t="shared" si="4"/>
        <v>-83</v>
      </c>
      <c r="M47" s="11">
        <f t="shared" si="5"/>
        <v>200</v>
      </c>
      <c r="N47" s="11">
        <f t="shared" si="6"/>
        <v>-210</v>
      </c>
      <c r="O47" s="11">
        <f t="shared" si="7"/>
        <v>9</v>
      </c>
      <c r="R47" s="11">
        <f t="shared" si="1"/>
        <v>-1556</v>
      </c>
      <c r="S47" s="13">
        <f>'Res Adjustment'!K14</f>
        <v>0</v>
      </c>
      <c r="U47" s="11">
        <f t="shared" si="0"/>
        <v>-1556</v>
      </c>
    </row>
    <row r="48" spans="2:21" x14ac:dyDescent="0.3">
      <c r="B48" s="2">
        <v>41244</v>
      </c>
      <c r="C48" s="1">
        <v>11013</v>
      </c>
      <c r="D48" s="1">
        <v>13993</v>
      </c>
      <c r="E48" s="1">
        <v>11360</v>
      </c>
      <c r="F48" s="1">
        <v>15013</v>
      </c>
      <c r="G48" s="1">
        <v>24254</v>
      </c>
      <c r="H48" s="3">
        <v>75633</v>
      </c>
      <c r="I48" t="s">
        <v>87</v>
      </c>
      <c r="J48" s="11">
        <f t="shared" si="2"/>
        <v>256</v>
      </c>
      <c r="K48" s="34">
        <f t="shared" si="3"/>
        <v>-169</v>
      </c>
      <c r="L48" s="11">
        <f t="shared" si="4"/>
        <v>-35</v>
      </c>
      <c r="M48" s="11">
        <f t="shared" si="5"/>
        <v>201</v>
      </c>
      <c r="N48" s="11">
        <f t="shared" si="6"/>
        <v>-121</v>
      </c>
      <c r="O48" s="11">
        <f t="shared" si="7"/>
        <v>132</v>
      </c>
      <c r="R48" s="11">
        <f t="shared" si="1"/>
        <v>-919</v>
      </c>
      <c r="S48" s="13">
        <f>'Res Adjustment'!K15</f>
        <v>0</v>
      </c>
      <c r="U48" s="11">
        <f t="shared" si="0"/>
        <v>-919</v>
      </c>
    </row>
    <row r="49" spans="2:21" x14ac:dyDescent="0.3">
      <c r="B49" s="2">
        <v>41275</v>
      </c>
      <c r="C49" s="1">
        <v>11151</v>
      </c>
      <c r="D49" s="1">
        <v>13329</v>
      </c>
      <c r="E49" s="1">
        <v>11188</v>
      </c>
      <c r="F49" s="1">
        <v>13611</v>
      </c>
      <c r="G49" s="1">
        <v>23534</v>
      </c>
      <c r="H49" s="3">
        <v>72813</v>
      </c>
      <c r="I49" t="s">
        <v>88</v>
      </c>
      <c r="J49" s="11">
        <f t="shared" si="2"/>
        <v>138</v>
      </c>
      <c r="K49" s="34">
        <f t="shared" si="3"/>
        <v>-301</v>
      </c>
      <c r="L49" s="11">
        <f t="shared" si="4"/>
        <v>-172</v>
      </c>
      <c r="M49" s="11">
        <f t="shared" si="5"/>
        <v>212</v>
      </c>
      <c r="N49" s="11">
        <f t="shared" si="6"/>
        <v>-357</v>
      </c>
      <c r="O49" s="11">
        <f t="shared" si="7"/>
        <v>-480</v>
      </c>
      <c r="R49" s="11">
        <f t="shared" si="1"/>
        <v>-2820</v>
      </c>
      <c r="S49" s="13">
        <f>'Res Adjustment'!K16</f>
        <v>0</v>
      </c>
      <c r="T49" s="11"/>
      <c r="U49" s="11">
        <f t="shared" si="0"/>
        <v>-2820</v>
      </c>
    </row>
    <row r="50" spans="2:21" x14ac:dyDescent="0.3">
      <c r="B50" s="2">
        <v>41306</v>
      </c>
      <c r="C50" s="1">
        <v>11128</v>
      </c>
      <c r="D50" s="1">
        <v>13360</v>
      </c>
      <c r="E50" s="1">
        <v>11288</v>
      </c>
      <c r="F50" s="1">
        <v>13611</v>
      </c>
      <c r="G50" s="1">
        <v>24051</v>
      </c>
      <c r="H50" s="3">
        <v>73438</v>
      </c>
      <c r="I50" t="s">
        <v>89</v>
      </c>
      <c r="J50" s="11">
        <f t="shared" si="2"/>
        <v>-23</v>
      </c>
      <c r="K50" s="34">
        <f t="shared" si="3"/>
        <v>-664</v>
      </c>
      <c r="L50" s="11">
        <f t="shared" si="4"/>
        <v>100</v>
      </c>
      <c r="M50" s="11">
        <f t="shared" si="5"/>
        <v>-1173</v>
      </c>
      <c r="N50" s="11">
        <f t="shared" si="6"/>
        <v>251</v>
      </c>
      <c r="O50" s="11">
        <f t="shared" si="7"/>
        <v>-1509</v>
      </c>
      <c r="R50" s="11">
        <f t="shared" si="1"/>
        <v>625</v>
      </c>
      <c r="S50" s="13">
        <f>'Res Adjustment'!K17</f>
        <v>0</v>
      </c>
      <c r="T50" s="11"/>
      <c r="U50" s="11">
        <f t="shared" si="0"/>
        <v>625</v>
      </c>
    </row>
    <row r="51" spans="2:21" x14ac:dyDescent="0.3">
      <c r="B51" s="2">
        <v>41334</v>
      </c>
      <c r="C51" s="1">
        <v>10706</v>
      </c>
      <c r="D51" s="1">
        <v>12976</v>
      </c>
      <c r="E51" s="1">
        <v>10733</v>
      </c>
      <c r="F51" s="1">
        <v>12546</v>
      </c>
      <c r="G51" s="1">
        <v>23468</v>
      </c>
      <c r="H51" s="3">
        <v>70429</v>
      </c>
      <c r="I51" t="s">
        <v>90</v>
      </c>
      <c r="J51" s="11">
        <f t="shared" si="2"/>
        <v>-422</v>
      </c>
      <c r="K51" s="34">
        <f t="shared" si="3"/>
        <v>31</v>
      </c>
      <c r="L51" s="11">
        <f t="shared" si="4"/>
        <v>-555</v>
      </c>
      <c r="M51" s="11">
        <f t="shared" si="5"/>
        <v>-1090</v>
      </c>
      <c r="N51" s="11">
        <f t="shared" si="6"/>
        <v>-720</v>
      </c>
      <c r="O51" s="11">
        <f t="shared" si="7"/>
        <v>-2756</v>
      </c>
      <c r="R51" s="11">
        <f t="shared" si="1"/>
        <v>-3009</v>
      </c>
      <c r="S51" s="13">
        <f>'Res Adjustment'!K18</f>
        <v>0</v>
      </c>
      <c r="T51" s="11"/>
      <c r="U51" s="11">
        <f t="shared" si="0"/>
        <v>-3009</v>
      </c>
    </row>
    <row r="52" spans="2:21" x14ac:dyDescent="0.3">
      <c r="B52" s="2">
        <v>41365</v>
      </c>
      <c r="C52" s="1">
        <v>10669</v>
      </c>
      <c r="D52" s="1">
        <v>13108</v>
      </c>
      <c r="E52" s="1">
        <v>10763</v>
      </c>
      <c r="F52" s="1">
        <v>12335</v>
      </c>
      <c r="G52" s="1">
        <v>23219</v>
      </c>
      <c r="H52" s="3">
        <v>70094</v>
      </c>
      <c r="I52" t="s">
        <v>91</v>
      </c>
      <c r="J52" s="11">
        <f t="shared" si="2"/>
        <v>-37</v>
      </c>
      <c r="K52" s="34">
        <f t="shared" ref="K52:K57" si="8">D51-D50</f>
        <v>-384</v>
      </c>
      <c r="L52" s="11">
        <f t="shared" si="4"/>
        <v>30</v>
      </c>
      <c r="M52" s="11">
        <f t="shared" si="5"/>
        <v>-1402</v>
      </c>
      <c r="N52" s="11">
        <f t="shared" si="6"/>
        <v>517</v>
      </c>
      <c r="O52" s="11">
        <f t="shared" si="7"/>
        <v>-1276</v>
      </c>
      <c r="P52" s="11"/>
      <c r="Q52" s="11"/>
      <c r="R52" s="11">
        <f t="shared" si="1"/>
        <v>-335</v>
      </c>
      <c r="S52" s="13">
        <f>'Res Adjustment'!K19</f>
        <v>0</v>
      </c>
      <c r="T52" s="11"/>
      <c r="U52" s="11">
        <f t="shared" si="0"/>
        <v>-335</v>
      </c>
    </row>
    <row r="53" spans="2:21" x14ac:dyDescent="0.3">
      <c r="B53" s="2">
        <v>41395</v>
      </c>
      <c r="C53" s="1">
        <v>10758</v>
      </c>
      <c r="D53" s="1">
        <v>13045</v>
      </c>
      <c r="E53" s="1">
        <v>10901</v>
      </c>
      <c r="F53" s="1">
        <v>12553</v>
      </c>
      <c r="G53" s="1">
        <v>23335</v>
      </c>
      <c r="H53" s="3">
        <v>70592</v>
      </c>
      <c r="I53" t="s">
        <v>92</v>
      </c>
      <c r="J53" s="11">
        <f t="shared" ref="J53:J63" si="9">C53-C52</f>
        <v>89</v>
      </c>
      <c r="K53" s="34">
        <f t="shared" si="8"/>
        <v>132</v>
      </c>
      <c r="L53" s="11">
        <f>E53-E52</f>
        <v>138</v>
      </c>
      <c r="M53" s="11">
        <f>F50-F49</f>
        <v>0</v>
      </c>
      <c r="N53" s="11">
        <f>G51-G50</f>
        <v>-583</v>
      </c>
      <c r="O53" s="11">
        <f t="shared" si="7"/>
        <v>-224</v>
      </c>
      <c r="P53" s="11"/>
      <c r="Q53" s="11"/>
      <c r="R53" s="11">
        <f t="shared" si="1"/>
        <v>498</v>
      </c>
      <c r="S53" s="13">
        <f>'Res Adjustment'!K20</f>
        <v>0</v>
      </c>
      <c r="T53" s="11"/>
      <c r="U53" s="11">
        <f t="shared" si="0"/>
        <v>498</v>
      </c>
    </row>
    <row r="54" spans="2:21" x14ac:dyDescent="0.3">
      <c r="B54" s="2">
        <v>41426</v>
      </c>
      <c r="C54" s="1">
        <v>10913</v>
      </c>
      <c r="D54" s="1">
        <v>13165</v>
      </c>
      <c r="E54" s="1">
        <v>10989</v>
      </c>
      <c r="F54" s="1">
        <v>11932</v>
      </c>
      <c r="G54" s="1">
        <v>24344</v>
      </c>
      <c r="H54" s="3">
        <v>71343</v>
      </c>
      <c r="I54" t="s">
        <v>93</v>
      </c>
      <c r="J54" s="11">
        <f t="shared" si="9"/>
        <v>155</v>
      </c>
      <c r="K54" s="34">
        <f t="shared" si="8"/>
        <v>-63</v>
      </c>
      <c r="L54" s="11">
        <f t="shared" si="4"/>
        <v>88</v>
      </c>
      <c r="M54" s="11">
        <f t="shared" si="5"/>
        <v>-1065</v>
      </c>
      <c r="N54" s="11">
        <f t="shared" si="6"/>
        <v>-249</v>
      </c>
      <c r="O54" s="11">
        <f t="shared" si="7"/>
        <v>-1134</v>
      </c>
      <c r="P54" s="11"/>
      <c r="Q54" s="11"/>
      <c r="R54" s="11">
        <f t="shared" si="1"/>
        <v>751</v>
      </c>
      <c r="S54" s="13">
        <f>'Res Adjustment'!K21</f>
        <v>0</v>
      </c>
      <c r="T54" s="11"/>
      <c r="U54" s="11">
        <f t="shared" si="0"/>
        <v>751</v>
      </c>
    </row>
    <row r="55" spans="2:21" x14ac:dyDescent="0.3">
      <c r="B55" s="2">
        <v>41456</v>
      </c>
      <c r="C55" s="1">
        <v>10968</v>
      </c>
      <c r="D55" s="1">
        <v>13290</v>
      </c>
      <c r="E55" s="1">
        <v>11147</v>
      </c>
      <c r="F55" s="37">
        <v>6797</v>
      </c>
      <c r="G55" s="1">
        <v>25792</v>
      </c>
      <c r="H55" s="3">
        <v>67994</v>
      </c>
      <c r="I55" t="s">
        <v>94</v>
      </c>
      <c r="J55" s="11">
        <f t="shared" si="9"/>
        <v>55</v>
      </c>
      <c r="K55" s="34">
        <f t="shared" si="8"/>
        <v>120</v>
      </c>
      <c r="L55" s="11">
        <f t="shared" si="4"/>
        <v>158</v>
      </c>
      <c r="M55" s="11">
        <f t="shared" si="5"/>
        <v>-211</v>
      </c>
      <c r="N55" s="11">
        <f t="shared" si="6"/>
        <v>116</v>
      </c>
      <c r="O55" s="11">
        <f t="shared" si="7"/>
        <v>238</v>
      </c>
      <c r="P55" s="11"/>
      <c r="Q55" s="11"/>
      <c r="R55" s="11">
        <f t="shared" si="1"/>
        <v>-3349</v>
      </c>
      <c r="S55" s="13">
        <f>'Res Adjustment'!K22</f>
        <v>0</v>
      </c>
      <c r="T55" s="11"/>
      <c r="U55" s="11">
        <f t="shared" si="0"/>
        <v>-3349</v>
      </c>
    </row>
    <row r="56" spans="2:21" x14ac:dyDescent="0.3">
      <c r="B56" s="2">
        <v>41487</v>
      </c>
      <c r="C56" s="1">
        <v>10992</v>
      </c>
      <c r="D56" s="1">
        <v>13440</v>
      </c>
      <c r="E56" s="1">
        <v>11093</v>
      </c>
      <c r="F56" s="40">
        <v>4658</v>
      </c>
      <c r="G56" s="37">
        <v>20144</v>
      </c>
      <c r="H56" s="3">
        <v>60327</v>
      </c>
      <c r="I56" t="s">
        <v>84</v>
      </c>
      <c r="J56" s="11">
        <f t="shared" si="9"/>
        <v>24</v>
      </c>
      <c r="K56" s="34">
        <f t="shared" si="8"/>
        <v>125</v>
      </c>
      <c r="L56" s="11">
        <f t="shared" ref="L56:L57" si="10">E56-E55</f>
        <v>-54</v>
      </c>
      <c r="M56" s="11">
        <f t="shared" ref="M56" si="11">F53-F52</f>
        <v>218</v>
      </c>
      <c r="N56" s="11">
        <f t="shared" ref="N56" si="12">G54-G53</f>
        <v>1009</v>
      </c>
      <c r="O56" s="11">
        <f>SUM(J56:N56)</f>
        <v>1322</v>
      </c>
      <c r="P56" s="11"/>
      <c r="Q56" s="11"/>
      <c r="R56" s="11">
        <f t="shared" si="1"/>
        <v>-7667</v>
      </c>
      <c r="S56" s="13">
        <f>'Res Adjustment'!K23</f>
        <v>-4514</v>
      </c>
      <c r="T56" s="11">
        <f>S56-S55</f>
        <v>-4514</v>
      </c>
      <c r="U56" s="11">
        <f>R56-T56</f>
        <v>-3153</v>
      </c>
    </row>
    <row r="57" spans="2:21" ht="15" thickBot="1" x14ac:dyDescent="0.35">
      <c r="B57" s="4">
        <v>41518</v>
      </c>
      <c r="C57" s="5">
        <v>10794</v>
      </c>
      <c r="D57" s="36">
        <v>10205</v>
      </c>
      <c r="E57" s="5">
        <v>10705</v>
      </c>
      <c r="F57" s="5">
        <v>4298</v>
      </c>
      <c r="G57" s="41">
        <v>9152</v>
      </c>
      <c r="H57" s="6">
        <v>45154</v>
      </c>
      <c r="I57" t="s">
        <v>83</v>
      </c>
      <c r="J57" s="34">
        <f>C57-C56</f>
        <v>-198</v>
      </c>
      <c r="K57" s="34">
        <f t="shared" si="8"/>
        <v>150</v>
      </c>
      <c r="L57" s="34">
        <f t="shared" si="10"/>
        <v>-388</v>
      </c>
      <c r="M57" s="11">
        <f t="shared" ref="M57:M65" si="13">F54-F53</f>
        <v>-621</v>
      </c>
      <c r="N57" s="11">
        <f t="shared" ref="N57:N64" si="14">G55-G54</f>
        <v>1448</v>
      </c>
      <c r="O57" s="11">
        <f t="shared" ref="O57:O61" si="15">SUM(J57:N57)</f>
        <v>391</v>
      </c>
      <c r="P57" s="11"/>
      <c r="Q57" s="11"/>
      <c r="R57" s="11">
        <f t="shared" si="1"/>
        <v>-15173</v>
      </c>
      <c r="S57" s="13">
        <f>'Res Adjustment'!K24</f>
        <v>-11680</v>
      </c>
      <c r="T57" s="11">
        <f t="shared" ref="T57:T61" si="16">S57-S56</f>
        <v>-7166</v>
      </c>
      <c r="U57" s="11">
        <f t="shared" ref="U57:U61" si="17">R57-T57</f>
        <v>-8007</v>
      </c>
    </row>
    <row r="58" spans="2:21" ht="15" thickBot="1" x14ac:dyDescent="0.35">
      <c r="B58" s="4">
        <v>41548</v>
      </c>
      <c r="C58" s="36">
        <v>7087</v>
      </c>
      <c r="D58" s="41">
        <v>4005</v>
      </c>
      <c r="E58" s="36">
        <v>6567</v>
      </c>
      <c r="F58" s="5">
        <v>3881</v>
      </c>
      <c r="G58" s="41">
        <v>6424</v>
      </c>
      <c r="H58" s="6">
        <v>27964</v>
      </c>
      <c r="I58" t="s">
        <v>78</v>
      </c>
      <c r="J58" s="34">
        <f>C58-C57</f>
        <v>-3707</v>
      </c>
      <c r="K58" s="34">
        <f>D57-D56</f>
        <v>-3235</v>
      </c>
      <c r="L58" s="34">
        <f t="shared" ref="L58:L64" si="18">E58-E57</f>
        <v>-4138</v>
      </c>
      <c r="M58" s="11">
        <f t="shared" si="13"/>
        <v>-5135</v>
      </c>
      <c r="N58" s="11">
        <f t="shared" si="14"/>
        <v>-5648</v>
      </c>
      <c r="O58" s="11">
        <f t="shared" si="15"/>
        <v>-21863</v>
      </c>
      <c r="P58" s="11"/>
      <c r="Q58" s="11"/>
      <c r="R58" s="11">
        <f t="shared" si="1"/>
        <v>-17190</v>
      </c>
      <c r="S58" s="13">
        <f>'Res Adjustment'!K25</f>
        <v>-25847</v>
      </c>
      <c r="T58" s="11">
        <f t="shared" si="16"/>
        <v>-14167</v>
      </c>
      <c r="U58" s="11">
        <f t="shared" si="17"/>
        <v>-3023</v>
      </c>
    </row>
    <row r="59" spans="2:21" ht="15" thickBot="1" x14ac:dyDescent="0.35">
      <c r="B59" s="4">
        <v>41579</v>
      </c>
      <c r="C59" s="40">
        <v>2973</v>
      </c>
      <c r="D59" s="1">
        <v>3002</v>
      </c>
      <c r="E59" s="40">
        <v>2533</v>
      </c>
      <c r="F59" s="1">
        <v>4059</v>
      </c>
      <c r="G59" s="1">
        <v>6095</v>
      </c>
      <c r="H59" s="21">
        <v>18662</v>
      </c>
      <c r="I59" t="s">
        <v>79</v>
      </c>
      <c r="J59" s="34">
        <f t="shared" si="9"/>
        <v>-4114</v>
      </c>
      <c r="K59" s="34">
        <f>D58-D57</f>
        <v>-6200</v>
      </c>
      <c r="L59" s="34">
        <f t="shared" si="18"/>
        <v>-4034</v>
      </c>
      <c r="M59" s="11">
        <f>F56-F55</f>
        <v>-2139</v>
      </c>
      <c r="N59" s="11">
        <f t="shared" si="14"/>
        <v>-10992</v>
      </c>
      <c r="O59" s="11">
        <f>SUM(J59:N59)</f>
        <v>-27479</v>
      </c>
      <c r="P59" s="11"/>
      <c r="Q59" s="11"/>
      <c r="R59" s="11">
        <f t="shared" si="1"/>
        <v>-9302</v>
      </c>
      <c r="S59" s="13">
        <f>'Res Adjustment'!K26</f>
        <v>-42063</v>
      </c>
      <c r="T59" s="11">
        <f t="shared" si="16"/>
        <v>-16216</v>
      </c>
      <c r="U59" s="11">
        <f t="shared" si="17"/>
        <v>6914</v>
      </c>
    </row>
    <row r="60" spans="2:21" x14ac:dyDescent="0.3">
      <c r="B60" s="20">
        <v>41609</v>
      </c>
      <c r="C60" s="1">
        <v>2616</v>
      </c>
      <c r="D60" s="1">
        <v>2827</v>
      </c>
      <c r="E60" s="1">
        <v>2311</v>
      </c>
      <c r="F60" s="1">
        <v>3597</v>
      </c>
      <c r="G60" s="1">
        <v>5751</v>
      </c>
      <c r="H60" s="21">
        <v>17102</v>
      </c>
      <c r="I60" t="s">
        <v>80</v>
      </c>
      <c r="J60" s="34">
        <f t="shared" si="9"/>
        <v>-357</v>
      </c>
      <c r="K60" s="34">
        <f t="shared" ref="K60" si="19">D59-D58</f>
        <v>-1003</v>
      </c>
      <c r="L60" s="34">
        <f t="shared" si="18"/>
        <v>-222</v>
      </c>
      <c r="M60" s="11">
        <f>F57-F56</f>
        <v>-360</v>
      </c>
      <c r="N60" s="11">
        <f t="shared" si="14"/>
        <v>-2728</v>
      </c>
      <c r="O60" s="11">
        <f>SUM(J60:N60)</f>
        <v>-4670</v>
      </c>
      <c r="P60" s="11"/>
      <c r="Q60" s="11"/>
      <c r="R60" s="11">
        <f t="shared" si="1"/>
        <v>-1560</v>
      </c>
      <c r="S60" s="13">
        <f>'Res Adjustment'!K27</f>
        <v>-49625</v>
      </c>
      <c r="T60" s="11">
        <f t="shared" si="16"/>
        <v>-7562</v>
      </c>
      <c r="U60" s="11">
        <f t="shared" si="17"/>
        <v>6002</v>
      </c>
    </row>
    <row r="61" spans="2:21" x14ac:dyDescent="0.3">
      <c r="B61" s="20">
        <v>41640</v>
      </c>
      <c r="C61" s="1">
        <v>2350</v>
      </c>
      <c r="D61" s="1">
        <v>2647</v>
      </c>
      <c r="E61" s="1">
        <v>1976</v>
      </c>
      <c r="F61" s="1">
        <v>3391</v>
      </c>
      <c r="G61" s="1">
        <v>5605</v>
      </c>
      <c r="H61" s="21">
        <f>SUM(C61:G61)</f>
        <v>15969</v>
      </c>
      <c r="I61" t="s">
        <v>81</v>
      </c>
      <c r="J61" s="34">
        <f t="shared" si="9"/>
        <v>-266</v>
      </c>
      <c r="K61" s="34">
        <f>D60-D59</f>
        <v>-175</v>
      </c>
      <c r="L61" s="34">
        <f>E61-E60</f>
        <v>-335</v>
      </c>
      <c r="M61" s="11">
        <f>F58-F57</f>
        <v>-417</v>
      </c>
      <c r="N61" s="11">
        <f>G59-G58</f>
        <v>-329</v>
      </c>
      <c r="O61" s="11">
        <f t="shared" si="15"/>
        <v>-1522</v>
      </c>
      <c r="P61" s="11"/>
      <c r="Q61" s="11"/>
      <c r="R61" s="11">
        <f>H61-H60</f>
        <v>-1133</v>
      </c>
      <c r="S61" s="13">
        <f>'Res Adjustment'!K28</f>
        <v>-49625</v>
      </c>
      <c r="T61" s="11">
        <f t="shared" si="16"/>
        <v>0</v>
      </c>
      <c r="U61" s="11">
        <f t="shared" si="17"/>
        <v>-1133</v>
      </c>
    </row>
    <row r="62" spans="2:21" x14ac:dyDescent="0.3">
      <c r="B62" s="32">
        <v>41671</v>
      </c>
      <c r="C62" s="1">
        <v>2159</v>
      </c>
      <c r="D62" s="1">
        <v>2393</v>
      </c>
      <c r="E62" s="1">
        <v>1789</v>
      </c>
      <c r="F62" s="1">
        <v>3236</v>
      </c>
      <c r="G62" s="1">
        <v>5477</v>
      </c>
      <c r="H62" s="33">
        <f>SUM(C62:G62)</f>
        <v>15054</v>
      </c>
      <c r="I62" t="s">
        <v>82</v>
      </c>
      <c r="J62" s="34">
        <f t="shared" si="9"/>
        <v>-191</v>
      </c>
      <c r="K62" s="34">
        <f t="shared" ref="K62:K65" si="20">D61-D60</f>
        <v>-180</v>
      </c>
      <c r="L62" s="34">
        <f t="shared" si="18"/>
        <v>-187</v>
      </c>
      <c r="M62" s="11">
        <f t="shared" si="13"/>
        <v>178</v>
      </c>
      <c r="N62" s="11">
        <f t="shared" si="14"/>
        <v>-344</v>
      </c>
      <c r="O62" s="11">
        <f t="shared" ref="O62:O63" si="21">SUM(J62:N62)</f>
        <v>-724</v>
      </c>
      <c r="P62" s="11"/>
      <c r="Q62" s="11"/>
      <c r="R62" s="11">
        <f t="shared" ref="R62:R68" si="22">H62-H61</f>
        <v>-915</v>
      </c>
      <c r="S62" s="13">
        <f>'Res Adjustment'!K29</f>
        <v>-49625</v>
      </c>
      <c r="T62" s="11">
        <f t="shared" ref="T62:T68" si="23">S62-S61</f>
        <v>0</v>
      </c>
      <c r="U62" s="11">
        <f t="shared" ref="U62:U68" si="24">R62-T62</f>
        <v>-915</v>
      </c>
    </row>
    <row r="63" spans="2:21" x14ac:dyDescent="0.3">
      <c r="B63" s="32">
        <v>41699</v>
      </c>
      <c r="C63" s="1">
        <v>2130</v>
      </c>
      <c r="D63" s="1">
        <v>2470</v>
      </c>
      <c r="E63" s="1">
        <v>1960</v>
      </c>
      <c r="F63" s="1">
        <v>3288</v>
      </c>
      <c r="G63" s="1">
        <v>5489</v>
      </c>
      <c r="H63" s="33">
        <f>SUM(C63:G63)</f>
        <v>15337</v>
      </c>
      <c r="I63" t="s">
        <v>106</v>
      </c>
      <c r="J63" s="34">
        <f t="shared" si="9"/>
        <v>-29</v>
      </c>
      <c r="K63" s="34">
        <f t="shared" si="20"/>
        <v>-254</v>
      </c>
      <c r="L63" s="34">
        <f t="shared" si="18"/>
        <v>171</v>
      </c>
      <c r="M63" s="11">
        <f t="shared" si="13"/>
        <v>-462</v>
      </c>
      <c r="N63" s="11">
        <f t="shared" si="14"/>
        <v>-146</v>
      </c>
      <c r="O63" s="11">
        <f t="shared" si="21"/>
        <v>-720</v>
      </c>
      <c r="R63" s="11">
        <f t="shared" si="22"/>
        <v>283</v>
      </c>
      <c r="S63" s="13">
        <f>'Res Adjustment'!K30</f>
        <v>-49625</v>
      </c>
      <c r="T63" s="11">
        <f t="shared" si="23"/>
        <v>0</v>
      </c>
      <c r="U63" s="11">
        <f t="shared" si="24"/>
        <v>283</v>
      </c>
    </row>
    <row r="64" spans="2:21" x14ac:dyDescent="0.3">
      <c r="B64" s="32">
        <v>41730</v>
      </c>
      <c r="C64" s="1">
        <v>2108</v>
      </c>
      <c r="D64" s="1">
        <v>2554</v>
      </c>
      <c r="E64" s="1">
        <v>2007</v>
      </c>
      <c r="F64" s="1">
        <v>3173</v>
      </c>
      <c r="G64" s="1">
        <v>5319</v>
      </c>
      <c r="H64" s="33">
        <v>15161</v>
      </c>
      <c r="I64" t="s">
        <v>116</v>
      </c>
      <c r="J64" s="34">
        <f t="shared" ref="J64:J66" si="25">C64-C63</f>
        <v>-22</v>
      </c>
      <c r="K64" s="34">
        <f t="shared" si="20"/>
        <v>77</v>
      </c>
      <c r="L64" s="34">
        <f t="shared" si="18"/>
        <v>47</v>
      </c>
      <c r="M64" s="11">
        <f t="shared" si="13"/>
        <v>-206</v>
      </c>
      <c r="N64" s="11">
        <f t="shared" si="14"/>
        <v>-128</v>
      </c>
      <c r="O64" s="11">
        <f t="shared" ref="O64" si="26">SUM(J64:N64)</f>
        <v>-232</v>
      </c>
      <c r="R64" s="11">
        <f t="shared" si="22"/>
        <v>-176</v>
      </c>
      <c r="S64" s="13">
        <f>'Res Adjustment'!K31</f>
        <v>-49625</v>
      </c>
      <c r="T64" s="11">
        <f t="shared" si="23"/>
        <v>0</v>
      </c>
      <c r="U64" s="11">
        <f t="shared" si="24"/>
        <v>-176</v>
      </c>
    </row>
    <row r="65" spans="2:21" x14ac:dyDescent="0.3">
      <c r="B65" s="32">
        <v>41760</v>
      </c>
      <c r="C65" s="1">
        <v>2252</v>
      </c>
      <c r="D65" s="1">
        <v>2734</v>
      </c>
      <c r="E65" s="1">
        <v>2217</v>
      </c>
      <c r="F65" s="1">
        <v>3327</v>
      </c>
      <c r="G65" s="1">
        <v>5389</v>
      </c>
      <c r="H65" s="33">
        <f>SUM(C65:G65)</f>
        <v>15919</v>
      </c>
      <c r="I65" t="s">
        <v>117</v>
      </c>
      <c r="J65" s="34">
        <f t="shared" si="25"/>
        <v>144</v>
      </c>
      <c r="K65" s="34">
        <f t="shared" si="20"/>
        <v>84</v>
      </c>
      <c r="L65" s="34">
        <f t="shared" ref="L65:L70" si="27">E65-E64</f>
        <v>210</v>
      </c>
      <c r="M65" s="11">
        <f t="shared" si="13"/>
        <v>-155</v>
      </c>
      <c r="N65" s="11">
        <f t="shared" ref="N65:N70" si="28">G63-G62</f>
        <v>12</v>
      </c>
      <c r="O65" s="11">
        <f t="shared" ref="O65:O70" si="29">SUM(J65:N65)</f>
        <v>295</v>
      </c>
      <c r="R65" s="11">
        <f t="shared" si="22"/>
        <v>758</v>
      </c>
      <c r="S65" s="13">
        <f>'Res Adjustment'!K32</f>
        <v>-49625</v>
      </c>
      <c r="T65" s="11">
        <f t="shared" si="23"/>
        <v>0</v>
      </c>
      <c r="U65" s="11">
        <f t="shared" si="24"/>
        <v>758</v>
      </c>
    </row>
    <row r="66" spans="2:21" ht="15" thickBot="1" x14ac:dyDescent="0.35">
      <c r="B66" s="32">
        <v>41791</v>
      </c>
      <c r="C66" s="1">
        <v>2271</v>
      </c>
      <c r="D66" s="1">
        <v>2715</v>
      </c>
      <c r="E66" s="1">
        <v>2346</v>
      </c>
      <c r="F66" s="1">
        <v>3421</v>
      </c>
      <c r="G66" s="1">
        <v>5535</v>
      </c>
      <c r="H66" s="33">
        <f>SUM(C66:G66)</f>
        <v>16288</v>
      </c>
      <c r="I66" t="s">
        <v>124</v>
      </c>
      <c r="J66" s="34">
        <f t="shared" si="25"/>
        <v>19</v>
      </c>
      <c r="K66" s="34">
        <f t="shared" ref="K66:K70" si="30">D65-D64</f>
        <v>180</v>
      </c>
      <c r="L66" s="34">
        <f t="shared" si="27"/>
        <v>129</v>
      </c>
      <c r="M66" s="11">
        <f t="shared" ref="M66:M71" si="31">F63-F62</f>
        <v>52</v>
      </c>
      <c r="N66" s="11">
        <f t="shared" si="28"/>
        <v>-170</v>
      </c>
      <c r="O66" s="11">
        <f t="shared" si="29"/>
        <v>210</v>
      </c>
      <c r="R66" s="11">
        <f t="shared" si="22"/>
        <v>369</v>
      </c>
      <c r="S66" s="13">
        <f>'Res Adjustment'!K33</f>
        <v>-49625</v>
      </c>
      <c r="T66" s="11">
        <f t="shared" si="23"/>
        <v>0</v>
      </c>
      <c r="U66" s="11">
        <f t="shared" si="24"/>
        <v>369</v>
      </c>
    </row>
    <row r="67" spans="2:21" ht="15" thickBot="1" x14ac:dyDescent="0.35">
      <c r="B67" s="32">
        <v>41821</v>
      </c>
      <c r="C67" s="53">
        <v>2299</v>
      </c>
      <c r="D67" s="54">
        <v>2720</v>
      </c>
      <c r="E67" s="54">
        <v>2244</v>
      </c>
      <c r="F67" s="54">
        <v>3437</v>
      </c>
      <c r="G67" s="55">
        <v>5410</v>
      </c>
      <c r="H67" s="33">
        <f t="shared" ref="H67" si="32">SUM(C67:G67)</f>
        <v>16110</v>
      </c>
      <c r="I67" t="s">
        <v>127</v>
      </c>
      <c r="J67" s="34">
        <f t="shared" ref="J67:J72" si="33">C67-C66</f>
        <v>28</v>
      </c>
      <c r="K67" s="34">
        <f t="shared" si="30"/>
        <v>-19</v>
      </c>
      <c r="L67" s="34">
        <f t="shared" si="27"/>
        <v>-102</v>
      </c>
      <c r="M67" s="11">
        <f t="shared" si="31"/>
        <v>-115</v>
      </c>
      <c r="N67" s="11">
        <f t="shared" si="28"/>
        <v>70</v>
      </c>
      <c r="O67" s="11">
        <f t="shared" si="29"/>
        <v>-138</v>
      </c>
      <c r="R67" s="11">
        <f t="shared" si="22"/>
        <v>-178</v>
      </c>
      <c r="S67" s="13">
        <f>'Res Adjustment'!K34</f>
        <v>-49625</v>
      </c>
      <c r="T67" s="11">
        <f t="shared" si="23"/>
        <v>0</v>
      </c>
      <c r="U67" s="11">
        <f t="shared" si="24"/>
        <v>-178</v>
      </c>
    </row>
    <row r="68" spans="2:21" ht="15" thickBot="1" x14ac:dyDescent="0.35">
      <c r="B68" s="32">
        <v>41852</v>
      </c>
      <c r="C68" s="53">
        <v>2359</v>
      </c>
      <c r="D68" s="54">
        <v>2747</v>
      </c>
      <c r="E68" s="54">
        <v>2173</v>
      </c>
      <c r="F68" s="54">
        <v>3420</v>
      </c>
      <c r="G68" s="55">
        <v>5439</v>
      </c>
      <c r="H68" s="33">
        <f t="shared" ref="H68" si="34">SUM(C68:G68)</f>
        <v>16138</v>
      </c>
      <c r="I68" t="s">
        <v>128</v>
      </c>
      <c r="J68" s="34">
        <f t="shared" si="33"/>
        <v>60</v>
      </c>
      <c r="K68" s="34">
        <f t="shared" si="30"/>
        <v>5</v>
      </c>
      <c r="L68" s="34">
        <f t="shared" si="27"/>
        <v>-71</v>
      </c>
      <c r="M68" s="11">
        <f t="shared" si="31"/>
        <v>154</v>
      </c>
      <c r="N68" s="11">
        <f t="shared" si="28"/>
        <v>146</v>
      </c>
      <c r="O68" s="11">
        <f t="shared" si="29"/>
        <v>294</v>
      </c>
      <c r="R68" s="11">
        <f t="shared" si="22"/>
        <v>28</v>
      </c>
      <c r="S68" s="13">
        <f>'Res Adjustment'!K35</f>
        <v>-49625</v>
      </c>
      <c r="T68" s="11">
        <f t="shared" si="23"/>
        <v>0</v>
      </c>
      <c r="U68" s="11">
        <f t="shared" si="24"/>
        <v>28</v>
      </c>
    </row>
    <row r="69" spans="2:21" ht="15" thickBot="1" x14ac:dyDescent="0.35">
      <c r="B69" s="32">
        <v>41883</v>
      </c>
      <c r="C69" s="53">
        <v>2269</v>
      </c>
      <c r="D69" s="54">
        <v>2597</v>
      </c>
      <c r="E69" s="54">
        <v>2122</v>
      </c>
      <c r="F69" s="54">
        <v>3460</v>
      </c>
      <c r="G69" s="55">
        <v>5592</v>
      </c>
      <c r="H69" s="33">
        <f t="shared" ref="H69" si="35">SUM(C69:G69)</f>
        <v>16040</v>
      </c>
      <c r="I69" t="s">
        <v>130</v>
      </c>
      <c r="J69" s="34">
        <f t="shared" si="33"/>
        <v>-90</v>
      </c>
      <c r="K69" s="34">
        <f t="shared" si="30"/>
        <v>27</v>
      </c>
      <c r="L69" s="34">
        <f t="shared" si="27"/>
        <v>-51</v>
      </c>
      <c r="M69" s="11">
        <f t="shared" si="31"/>
        <v>94</v>
      </c>
      <c r="N69" s="11">
        <f t="shared" si="28"/>
        <v>-125</v>
      </c>
      <c r="O69" s="11">
        <f t="shared" si="29"/>
        <v>-145</v>
      </c>
      <c r="R69" s="11"/>
      <c r="S69" s="13"/>
      <c r="T69" s="11"/>
      <c r="U69" s="11"/>
    </row>
    <row r="70" spans="2:21" ht="15" thickBot="1" x14ac:dyDescent="0.35">
      <c r="B70" s="32">
        <v>41913</v>
      </c>
      <c r="C70" s="53">
        <v>2153</v>
      </c>
      <c r="D70" s="54">
        <v>2606</v>
      </c>
      <c r="E70" s="54">
        <v>1920</v>
      </c>
      <c r="F70" s="54">
        <v>3260</v>
      </c>
      <c r="G70" s="55">
        <v>5289</v>
      </c>
      <c r="H70" s="33">
        <f>SUM(C70:G70)</f>
        <v>15228</v>
      </c>
      <c r="I70" t="s">
        <v>133</v>
      </c>
      <c r="J70" s="34">
        <f t="shared" si="33"/>
        <v>-116</v>
      </c>
      <c r="K70" s="34">
        <f t="shared" si="30"/>
        <v>-150</v>
      </c>
      <c r="L70" s="34">
        <f t="shared" si="27"/>
        <v>-202</v>
      </c>
      <c r="M70" s="11">
        <f t="shared" si="31"/>
        <v>16</v>
      </c>
      <c r="N70" s="11">
        <f t="shared" si="28"/>
        <v>29</v>
      </c>
      <c r="O70" s="11">
        <f t="shared" si="29"/>
        <v>-423</v>
      </c>
      <c r="R70" s="11"/>
      <c r="S70" s="13"/>
      <c r="T70" s="11"/>
      <c r="U70" s="11"/>
    </row>
    <row r="71" spans="2:21" ht="15" thickBot="1" x14ac:dyDescent="0.35">
      <c r="B71" s="32">
        <v>41944</v>
      </c>
      <c r="C71" s="53">
        <v>2087</v>
      </c>
      <c r="D71" s="54">
        <v>2497</v>
      </c>
      <c r="E71" s="54">
        <v>1920</v>
      </c>
      <c r="F71" s="54">
        <v>3338</v>
      </c>
      <c r="G71" s="55">
        <v>5108</v>
      </c>
      <c r="H71" s="33">
        <f>SUM(C71:G71)</f>
        <v>14950</v>
      </c>
      <c r="I71" t="s">
        <v>144</v>
      </c>
      <c r="J71" s="34">
        <f t="shared" si="33"/>
        <v>-66</v>
      </c>
      <c r="K71" s="34">
        <f>D70-D69</f>
        <v>9</v>
      </c>
      <c r="L71" s="34">
        <f t="shared" ref="L71" si="36">E71-E70</f>
        <v>0</v>
      </c>
      <c r="M71" s="11">
        <f t="shared" si="31"/>
        <v>-17</v>
      </c>
      <c r="N71" s="11">
        <f t="shared" ref="N71" si="37">G69-G68</f>
        <v>153</v>
      </c>
      <c r="O71" s="11">
        <f t="shared" ref="O71" si="38">SUM(J71:N71)</f>
        <v>79</v>
      </c>
      <c r="R71" s="11"/>
      <c r="S71" s="13"/>
      <c r="T71" s="11"/>
      <c r="U71" s="11"/>
    </row>
    <row r="72" spans="2:21" ht="15" thickBot="1" x14ac:dyDescent="0.35">
      <c r="B72" s="32">
        <v>41974</v>
      </c>
      <c r="C72" s="53">
        <v>1925</v>
      </c>
      <c r="D72" s="54">
        <v>2243</v>
      </c>
      <c r="E72" s="54">
        <v>1744</v>
      </c>
      <c r="F72" s="54">
        <v>3061</v>
      </c>
      <c r="G72" s="55">
        <v>4825</v>
      </c>
      <c r="H72" s="33">
        <f t="shared" ref="H72" si="39">SUM(C72:G72)</f>
        <v>13798</v>
      </c>
      <c r="I72" t="s">
        <v>145</v>
      </c>
      <c r="J72" s="34">
        <f t="shared" si="33"/>
        <v>-162</v>
      </c>
      <c r="K72" s="34">
        <f>D71-D70</f>
        <v>-109</v>
      </c>
      <c r="L72" s="34">
        <f t="shared" ref="L72" si="40">E72-E71</f>
        <v>-176</v>
      </c>
      <c r="M72" s="11">
        <f t="shared" ref="M72" si="41">F69-F68</f>
        <v>40</v>
      </c>
      <c r="N72" s="11">
        <f>G70-G69</f>
        <v>-303</v>
      </c>
      <c r="O72" s="11">
        <f>SUM(J72:N72)</f>
        <v>-710</v>
      </c>
      <c r="R72" s="11"/>
      <c r="S72" s="13"/>
      <c r="T72" s="11"/>
      <c r="U72" s="11"/>
    </row>
    <row r="73" spans="2:21" ht="15" thickBot="1" x14ac:dyDescent="0.35">
      <c r="B73" s="32">
        <v>42005</v>
      </c>
      <c r="C73" s="53">
        <v>1602</v>
      </c>
      <c r="D73" s="54">
        <v>1769</v>
      </c>
      <c r="E73" s="54">
        <v>1462</v>
      </c>
      <c r="F73" s="54">
        <v>2518</v>
      </c>
      <c r="G73" s="55">
        <v>4035</v>
      </c>
      <c r="H73" s="33">
        <f t="shared" ref="H73" si="42">SUM(C73:G73)</f>
        <v>11386</v>
      </c>
      <c r="I73" t="s">
        <v>148</v>
      </c>
      <c r="J73" s="34">
        <f t="shared" ref="J73" si="43">C73-C72</f>
        <v>-323</v>
      </c>
      <c r="K73" s="34">
        <f>D72-D71</f>
        <v>-254</v>
      </c>
      <c r="L73" s="34">
        <f t="shared" ref="L73" si="44">E73-E72</f>
        <v>-282</v>
      </c>
      <c r="M73" s="11">
        <f t="shared" ref="M73" si="45">F70-F69</f>
        <v>-200</v>
      </c>
      <c r="N73" s="11">
        <f>G71-G70</f>
        <v>-181</v>
      </c>
      <c r="O73" s="11">
        <f>SUM(J73:N73)</f>
        <v>-1240</v>
      </c>
      <c r="R73" s="11"/>
      <c r="S73" s="13"/>
      <c r="T73" s="11"/>
      <c r="U73" s="11"/>
    </row>
    <row r="80" spans="2:21" x14ac:dyDescent="0.3">
      <c r="C80" s="11">
        <f>C57-C56</f>
        <v>-198</v>
      </c>
      <c r="D80" s="11"/>
      <c r="E80" s="11"/>
      <c r="F80" s="11"/>
      <c r="G80" s="11"/>
    </row>
    <row r="81" spans="2:10" x14ac:dyDescent="0.3">
      <c r="C81" s="11"/>
      <c r="D81" s="11"/>
      <c r="E81" s="11"/>
      <c r="F81" s="11"/>
      <c r="G81" s="11"/>
      <c r="J81" s="48" t="s">
        <v>109</v>
      </c>
    </row>
    <row r="82" spans="2:10" x14ac:dyDescent="0.3">
      <c r="D82" s="11"/>
      <c r="G82" s="11"/>
      <c r="I82" s="48" t="s">
        <v>107</v>
      </c>
      <c r="J82" s="48" t="s">
        <v>108</v>
      </c>
    </row>
    <row r="83" spans="2:10" x14ac:dyDescent="0.3">
      <c r="B83" s="12">
        <f t="shared" ref="B83:B101" si="46">B55</f>
        <v>41456</v>
      </c>
      <c r="F83" s="11">
        <f>F55-F54-(F$54-F$53)</f>
        <v>-4514</v>
      </c>
      <c r="H83" s="13">
        <f>SUM(C83:G83)</f>
        <v>-4514</v>
      </c>
      <c r="I83" s="11">
        <f>H83</f>
        <v>-4514</v>
      </c>
      <c r="J83" s="11">
        <f>I83</f>
        <v>-4514</v>
      </c>
    </row>
    <row r="84" spans="2:10" x14ac:dyDescent="0.3">
      <c r="B84" s="12">
        <f t="shared" si="46"/>
        <v>41487</v>
      </c>
      <c r="F84" s="11">
        <f>F56-F55-(F$54-F$53)</f>
        <v>-1518</v>
      </c>
      <c r="G84" s="11">
        <f>G56-G55</f>
        <v>-5648</v>
      </c>
      <c r="H84" s="13">
        <f t="shared" ref="H84:H87" si="47">SUM(C84:G84)</f>
        <v>-7166</v>
      </c>
      <c r="I84" s="11">
        <f>SUM(H$83:H84)</f>
        <v>-11680</v>
      </c>
      <c r="J84" s="11">
        <f t="shared" ref="J84:J88" si="48">AVERAGE(I83:I85)</f>
        <v>-14013.666666666666</v>
      </c>
    </row>
    <row r="85" spans="2:10" x14ac:dyDescent="0.3">
      <c r="B85" s="12">
        <f t="shared" si="46"/>
        <v>41518</v>
      </c>
      <c r="D85" s="11">
        <f>D57-D56-(D$56-D$55)</f>
        <v>-3385</v>
      </c>
      <c r="F85" s="11"/>
      <c r="G85" s="11">
        <f>G57-G56-MIN(0,G45-G44)</f>
        <v>-10782</v>
      </c>
      <c r="H85" s="13">
        <f t="shared" si="47"/>
        <v>-14167</v>
      </c>
      <c r="I85" s="11">
        <f>SUM(H$83:H85)</f>
        <v>-25847</v>
      </c>
      <c r="J85" s="11">
        <f t="shared" si="48"/>
        <v>-26530</v>
      </c>
    </row>
    <row r="86" spans="2:10" x14ac:dyDescent="0.3">
      <c r="B86" s="12">
        <f t="shared" si="46"/>
        <v>41548</v>
      </c>
      <c r="C86" s="11">
        <f>C58-C57-(C$57-C$56)</f>
        <v>-3509</v>
      </c>
      <c r="D86" s="11">
        <f>D58-D57-(D$56-D$55)</f>
        <v>-6350</v>
      </c>
      <c r="E86" s="11">
        <f>E58-E57-(E$57-E$56)</f>
        <v>-3750</v>
      </c>
      <c r="F86" s="11"/>
      <c r="G86" s="11">
        <f>G58-G57-MIN(0,G46-G45)</f>
        <v>-2607</v>
      </c>
      <c r="H86" s="13">
        <f t="shared" si="47"/>
        <v>-16216</v>
      </c>
      <c r="I86" s="11">
        <f>SUM(H$83:H86)</f>
        <v>-42063</v>
      </c>
      <c r="J86" s="11">
        <f t="shared" si="48"/>
        <v>-39178.333333333336</v>
      </c>
    </row>
    <row r="87" spans="2:10" x14ac:dyDescent="0.3">
      <c r="B87" s="12">
        <f t="shared" si="46"/>
        <v>41579</v>
      </c>
      <c r="C87" s="11">
        <f>C59-C58-(C$57-C$56)</f>
        <v>-3916</v>
      </c>
      <c r="D87" s="11"/>
      <c r="E87" s="11">
        <f>E59-E58-(E$57-E$56)</f>
        <v>-3646</v>
      </c>
      <c r="H87" s="13">
        <f t="shared" si="47"/>
        <v>-7562</v>
      </c>
      <c r="I87" s="11">
        <f>SUM(H$83:H87)</f>
        <v>-49625</v>
      </c>
      <c r="J87" s="11">
        <f t="shared" si="48"/>
        <v>-47104.333333333336</v>
      </c>
    </row>
    <row r="88" spans="2:10" x14ac:dyDescent="0.3">
      <c r="B88" s="12">
        <f t="shared" si="46"/>
        <v>41609</v>
      </c>
      <c r="C88" s="11"/>
      <c r="D88" s="11"/>
      <c r="E88" s="11"/>
      <c r="H88" s="13">
        <f t="shared" ref="H88:H93" si="49">SUM(C88:G88)</f>
        <v>0</v>
      </c>
      <c r="I88" s="11">
        <f>SUM(H$83:H88)</f>
        <v>-49625</v>
      </c>
      <c r="J88" s="11">
        <f t="shared" si="48"/>
        <v>-49625</v>
      </c>
    </row>
    <row r="89" spans="2:10" x14ac:dyDescent="0.3">
      <c r="B89" s="12">
        <f t="shared" si="46"/>
        <v>41640</v>
      </c>
      <c r="C89" s="11"/>
      <c r="E89" s="11"/>
      <c r="H89" s="13">
        <f t="shared" si="49"/>
        <v>0</v>
      </c>
      <c r="I89" s="11">
        <f>SUM(H$83:H89)</f>
        <v>-49625</v>
      </c>
      <c r="J89" s="11">
        <f t="shared" ref="J89:J91" si="50">AVERAGE(I88:I90)</f>
        <v>-49625</v>
      </c>
    </row>
    <row r="90" spans="2:10" x14ac:dyDescent="0.3">
      <c r="B90" s="12">
        <f t="shared" si="46"/>
        <v>41671</v>
      </c>
      <c r="H90" s="13">
        <f t="shared" si="49"/>
        <v>0</v>
      </c>
      <c r="I90" s="11">
        <f>SUM(H$83:H90)</f>
        <v>-49625</v>
      </c>
      <c r="J90" s="11">
        <f t="shared" si="50"/>
        <v>-49625</v>
      </c>
    </row>
    <row r="91" spans="2:10" x14ac:dyDescent="0.3">
      <c r="B91" s="12">
        <f t="shared" si="46"/>
        <v>41699</v>
      </c>
      <c r="H91" s="13">
        <f t="shared" si="49"/>
        <v>0</v>
      </c>
      <c r="I91" s="11">
        <f>SUM(H$83:H91)</f>
        <v>-49625</v>
      </c>
      <c r="J91" s="11">
        <f t="shared" si="50"/>
        <v>-49625</v>
      </c>
    </row>
    <row r="92" spans="2:10" x14ac:dyDescent="0.3">
      <c r="B92" s="12">
        <f t="shared" si="46"/>
        <v>41730</v>
      </c>
      <c r="H92" s="13">
        <f t="shared" si="49"/>
        <v>0</v>
      </c>
      <c r="I92" s="11">
        <f>SUM(H$83:H92)</f>
        <v>-49625</v>
      </c>
      <c r="J92" s="11">
        <f t="shared" ref="J92:J93" si="51">AVERAGE(I91:I93)</f>
        <v>-49625</v>
      </c>
    </row>
    <row r="93" spans="2:10" x14ac:dyDescent="0.3">
      <c r="B93" s="12">
        <f t="shared" si="46"/>
        <v>41760</v>
      </c>
      <c r="H93" s="13">
        <f t="shared" si="49"/>
        <v>0</v>
      </c>
      <c r="I93" s="11">
        <f>SUM(H$83:H93)</f>
        <v>-49625</v>
      </c>
      <c r="J93" s="11">
        <f t="shared" si="51"/>
        <v>-49625</v>
      </c>
    </row>
    <row r="94" spans="2:10" x14ac:dyDescent="0.3">
      <c r="B94" s="12">
        <f t="shared" si="46"/>
        <v>41791</v>
      </c>
      <c r="H94" s="13">
        <f t="shared" ref="H94:H95" si="52">SUM(C94:G94)</f>
        <v>0</v>
      </c>
      <c r="I94" s="11">
        <f>SUM(H$83:H94)</f>
        <v>-49625</v>
      </c>
      <c r="J94" s="11">
        <f t="shared" ref="J94:J100" si="53">AVERAGE(I93:I95)</f>
        <v>-49625</v>
      </c>
    </row>
    <row r="95" spans="2:10" x14ac:dyDescent="0.3">
      <c r="B95" s="12">
        <f t="shared" si="46"/>
        <v>41821</v>
      </c>
      <c r="H95" s="13">
        <f t="shared" si="52"/>
        <v>0</v>
      </c>
      <c r="I95" s="11">
        <f>SUM(H$83:H95)</f>
        <v>-49625</v>
      </c>
      <c r="J95" s="11">
        <f t="shared" si="53"/>
        <v>-49625</v>
      </c>
    </row>
    <row r="96" spans="2:10" x14ac:dyDescent="0.3">
      <c r="B96" s="12">
        <f t="shared" si="46"/>
        <v>41852</v>
      </c>
      <c r="H96" s="13">
        <f t="shared" ref="H96" si="54">SUM(C96:G96)</f>
        <v>0</v>
      </c>
      <c r="I96" s="11">
        <f>SUM(H$83:H96)</f>
        <v>-49625</v>
      </c>
      <c r="J96" s="11">
        <f t="shared" si="53"/>
        <v>-49625</v>
      </c>
    </row>
    <row r="97" spans="2:10" x14ac:dyDescent="0.3">
      <c r="B97" s="12">
        <f t="shared" si="46"/>
        <v>41883</v>
      </c>
      <c r="H97" s="13">
        <f t="shared" ref="H97" si="55">SUM(C97:G97)</f>
        <v>0</v>
      </c>
      <c r="I97" s="11">
        <f>SUM(H$83:H97)</f>
        <v>-49625</v>
      </c>
      <c r="J97" s="11">
        <f t="shared" si="53"/>
        <v>-49625</v>
      </c>
    </row>
    <row r="98" spans="2:10" x14ac:dyDescent="0.3">
      <c r="B98" s="12">
        <f t="shared" si="46"/>
        <v>41913</v>
      </c>
      <c r="H98" s="13">
        <f t="shared" ref="H98" si="56">SUM(C98:G98)</f>
        <v>0</v>
      </c>
      <c r="I98" s="11">
        <f>SUM(H$83:H98)</f>
        <v>-49625</v>
      </c>
      <c r="J98" s="11">
        <f t="shared" si="53"/>
        <v>-49625</v>
      </c>
    </row>
    <row r="99" spans="2:10" x14ac:dyDescent="0.3">
      <c r="B99" s="12">
        <f t="shared" si="46"/>
        <v>41944</v>
      </c>
      <c r="H99" s="13">
        <f t="shared" ref="H99" si="57">SUM(C99:G99)</f>
        <v>0</v>
      </c>
      <c r="I99" s="11">
        <f>SUM(H$83:H99)</f>
        <v>-49625</v>
      </c>
      <c r="J99" s="11">
        <f t="shared" si="53"/>
        <v>-49625</v>
      </c>
    </row>
    <row r="100" spans="2:10" x14ac:dyDescent="0.3">
      <c r="B100" s="12">
        <f t="shared" si="46"/>
        <v>41974</v>
      </c>
      <c r="H100" s="13">
        <f t="shared" ref="H100" si="58">SUM(C100:G100)</f>
        <v>0</v>
      </c>
      <c r="I100" s="11">
        <f>SUM(H$83:H100)</f>
        <v>-49625</v>
      </c>
      <c r="J100" s="11">
        <f t="shared" si="53"/>
        <v>-49625</v>
      </c>
    </row>
    <row r="101" spans="2:10" x14ac:dyDescent="0.3">
      <c r="B101" s="12">
        <f t="shared" si="46"/>
        <v>42005</v>
      </c>
      <c r="H101" s="13">
        <f t="shared" ref="H101" si="59">SUM(C101:G101)</f>
        <v>0</v>
      </c>
      <c r="I101" s="11">
        <f>SUM(H$83:H101)</f>
        <v>-49625</v>
      </c>
      <c r="J101" s="11">
        <f t="shared" ref="J101" si="60">AVERAGE(I100:I102)</f>
        <v>-49625</v>
      </c>
    </row>
  </sheetData>
  <mergeCells count="2">
    <mergeCell ref="B4:H4"/>
    <mergeCell ref="C35:H35"/>
  </mergeCells>
  <printOptions horizontalCentered="1"/>
  <pageMargins left="0.25" right="0.25" top="0.25" bottom="0.75" header="0.3" footer="0.3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43"/>
  <sheetViews>
    <sheetView zoomScale="80" zoomScaleNormal="80" workbookViewId="0">
      <pane xSplit="2" ySplit="4" topLeftCell="J5" activePane="bottomRight" state="frozen"/>
      <selection pane="topRight" activeCell="C1" sqref="C1"/>
      <selection pane="bottomLeft" activeCell="A2" sqref="A2"/>
      <selection pane="bottomRight" activeCell="A2" sqref="A1:A2"/>
    </sheetView>
  </sheetViews>
  <sheetFormatPr defaultRowHeight="14.4" x14ac:dyDescent="0.3"/>
  <cols>
    <col min="1" max="1" width="12.77734375" customWidth="1"/>
    <col min="3" max="3" width="19.44140625" customWidth="1"/>
    <col min="4" max="4" width="18.5546875" customWidth="1"/>
    <col min="5" max="5" width="16.6640625" customWidth="1"/>
    <col min="6" max="6" width="18.5546875" customWidth="1"/>
    <col min="7" max="7" width="12.5546875" customWidth="1"/>
    <col min="8" max="8" width="16.44140625" customWidth="1"/>
    <col min="9" max="9" width="15.33203125" customWidth="1"/>
    <col min="10" max="10" width="18.44140625" customWidth="1"/>
    <col min="11" max="11" width="12" customWidth="1"/>
    <col min="12" max="12" width="12.44140625" customWidth="1"/>
    <col min="13" max="13" width="12" customWidth="1"/>
    <col min="14" max="14" width="11.88671875" customWidth="1"/>
    <col min="15" max="15" width="13.88671875" bestFit="1" customWidth="1"/>
    <col min="18" max="18" width="17" customWidth="1"/>
    <col min="19" max="19" width="17.5546875" customWidth="1"/>
    <col min="20" max="20" width="10.33203125" customWidth="1"/>
    <col min="21" max="21" width="11" customWidth="1"/>
  </cols>
  <sheetData>
    <row r="1" spans="1:20" x14ac:dyDescent="0.3">
      <c r="A1" s="25" t="s">
        <v>157</v>
      </c>
    </row>
    <row r="2" spans="1:20" x14ac:dyDescent="0.3">
      <c r="A2" s="25" t="s">
        <v>150</v>
      </c>
    </row>
    <row r="4" spans="1:20" ht="43.2" x14ac:dyDescent="0.3">
      <c r="C4" s="35" t="s">
        <v>61</v>
      </c>
      <c r="D4" s="35" t="s">
        <v>62</v>
      </c>
      <c r="E4" s="35" t="s">
        <v>22</v>
      </c>
      <c r="F4" s="35" t="s">
        <v>60</v>
      </c>
      <c r="G4" s="35" t="s">
        <v>62</v>
      </c>
      <c r="H4" s="35" t="s">
        <v>22</v>
      </c>
      <c r="I4" s="50" t="s">
        <v>118</v>
      </c>
      <c r="J4" s="35" t="s">
        <v>63</v>
      </c>
      <c r="K4" s="35" t="s">
        <v>64</v>
      </c>
      <c r="L4" s="35" t="s">
        <v>119</v>
      </c>
      <c r="M4" s="56" t="s">
        <v>129</v>
      </c>
      <c r="N4" s="50" t="s">
        <v>111</v>
      </c>
      <c r="P4" s="35" t="s">
        <v>120</v>
      </c>
      <c r="R4" t="s">
        <v>113</v>
      </c>
      <c r="S4" t="s">
        <v>114</v>
      </c>
      <c r="T4" t="s">
        <v>115</v>
      </c>
    </row>
    <row r="5" spans="1:20" x14ac:dyDescent="0.3">
      <c r="B5" s="2">
        <v>40909</v>
      </c>
      <c r="C5" s="3">
        <v>81437</v>
      </c>
      <c r="F5" s="13">
        <f>RESIDENTIAL!D6</f>
        <v>128846</v>
      </c>
      <c r="M5" s="57"/>
      <c r="P5" s="11">
        <f t="shared" ref="P5:P27" si="0">C5-K5</f>
        <v>81437</v>
      </c>
      <c r="R5" s="18">
        <v>4037796</v>
      </c>
      <c r="S5" s="11">
        <f t="shared" ref="S5:S29" si="1">R5+L5</f>
        <v>4037796</v>
      </c>
    </row>
    <row r="6" spans="1:20" x14ac:dyDescent="0.3">
      <c r="B6" s="2">
        <v>40940</v>
      </c>
      <c r="C6" s="3">
        <v>79474</v>
      </c>
      <c r="D6" s="11">
        <f>C6-C5</f>
        <v>-1963</v>
      </c>
      <c r="E6" s="11"/>
      <c r="F6" s="13">
        <f>RESIDENTIAL!D7</f>
        <v>124159</v>
      </c>
      <c r="G6" s="11">
        <f>F6-F5</f>
        <v>-4687</v>
      </c>
      <c r="H6" s="11"/>
      <c r="M6" s="57"/>
      <c r="P6" s="11">
        <f t="shared" si="0"/>
        <v>79474</v>
      </c>
      <c r="R6" s="18">
        <v>4043285</v>
      </c>
      <c r="S6" s="11">
        <f t="shared" si="1"/>
        <v>4043285</v>
      </c>
    </row>
    <row r="7" spans="1:20" x14ac:dyDescent="0.3">
      <c r="B7" s="2">
        <v>40969</v>
      </c>
      <c r="C7" s="3">
        <v>76682</v>
      </c>
      <c r="D7" s="11">
        <f t="shared" ref="D7:D32" si="2">C7-C6</f>
        <v>-2792</v>
      </c>
      <c r="E7" s="11"/>
      <c r="F7" s="13">
        <f>RESIDENTIAL!D8</f>
        <v>120733</v>
      </c>
      <c r="G7" s="11">
        <f t="shared" ref="G7:G30" si="3">F7-F6</f>
        <v>-3426</v>
      </c>
      <c r="H7" s="11"/>
      <c r="M7" s="57"/>
      <c r="P7" s="11">
        <f t="shared" si="0"/>
        <v>76682</v>
      </c>
      <c r="R7" s="18">
        <v>4051099</v>
      </c>
      <c r="S7" s="11">
        <f t="shared" si="1"/>
        <v>4051099</v>
      </c>
    </row>
    <row r="8" spans="1:20" x14ac:dyDescent="0.3">
      <c r="B8" s="2">
        <v>41000</v>
      </c>
      <c r="C8" s="3">
        <v>75935</v>
      </c>
      <c r="D8" s="11">
        <f t="shared" si="2"/>
        <v>-747</v>
      </c>
      <c r="E8" s="11"/>
      <c r="F8" s="13">
        <f>RESIDENTIAL!D9</f>
        <v>123411</v>
      </c>
      <c r="G8" s="11">
        <f t="shared" si="3"/>
        <v>2678</v>
      </c>
      <c r="H8" s="11"/>
      <c r="M8" s="57"/>
      <c r="P8" s="11">
        <f t="shared" si="0"/>
        <v>75935</v>
      </c>
      <c r="R8" s="18">
        <v>4053654</v>
      </c>
      <c r="S8" s="11">
        <f t="shared" si="1"/>
        <v>4053654</v>
      </c>
    </row>
    <row r="9" spans="1:20" x14ac:dyDescent="0.3">
      <c r="B9" s="2">
        <v>41030</v>
      </c>
      <c r="C9" s="3">
        <v>76300</v>
      </c>
      <c r="D9" s="11">
        <f t="shared" si="2"/>
        <v>365</v>
      </c>
      <c r="E9" s="11"/>
      <c r="F9" s="13">
        <f>RESIDENTIAL!D10</f>
        <v>125679</v>
      </c>
      <c r="G9" s="11">
        <f t="shared" si="3"/>
        <v>2268</v>
      </c>
      <c r="H9" s="11"/>
      <c r="M9" s="57"/>
      <c r="P9" s="11">
        <f t="shared" si="0"/>
        <v>76300</v>
      </c>
      <c r="R9" s="18">
        <v>4052782</v>
      </c>
      <c r="S9" s="11">
        <f t="shared" si="1"/>
        <v>4052782</v>
      </c>
      <c r="T9" s="18"/>
    </row>
    <row r="10" spans="1:20" x14ac:dyDescent="0.3">
      <c r="B10" s="2">
        <v>41061</v>
      </c>
      <c r="C10" s="3">
        <v>78068</v>
      </c>
      <c r="D10" s="11">
        <f t="shared" si="2"/>
        <v>1768</v>
      </c>
      <c r="E10" s="11"/>
      <c r="F10" s="13">
        <f>RESIDENTIAL!D11</f>
        <v>124900</v>
      </c>
      <c r="G10" s="11">
        <f t="shared" si="3"/>
        <v>-779</v>
      </c>
      <c r="H10" s="11"/>
      <c r="M10" s="57"/>
      <c r="P10" s="11">
        <f t="shared" si="0"/>
        <v>78068</v>
      </c>
      <c r="R10" s="18">
        <v>4051323</v>
      </c>
      <c r="S10" s="11">
        <f t="shared" si="1"/>
        <v>4051323</v>
      </c>
      <c r="T10" s="18"/>
    </row>
    <row r="11" spans="1:20" x14ac:dyDescent="0.3">
      <c r="B11" s="2">
        <v>41091</v>
      </c>
      <c r="C11" s="3">
        <v>79332</v>
      </c>
      <c r="D11" s="11">
        <f t="shared" si="2"/>
        <v>1264</v>
      </c>
      <c r="E11" s="11"/>
      <c r="F11" s="13">
        <f>RESIDENTIAL!D12</f>
        <v>123906</v>
      </c>
      <c r="G11" s="11">
        <f t="shared" si="3"/>
        <v>-994</v>
      </c>
      <c r="H11" s="11"/>
      <c r="M11" s="57"/>
      <c r="P11" s="11">
        <f t="shared" si="0"/>
        <v>79332</v>
      </c>
      <c r="R11" s="18">
        <v>4052570</v>
      </c>
      <c r="S11" s="11">
        <f t="shared" si="1"/>
        <v>4052570</v>
      </c>
      <c r="T11" s="18"/>
    </row>
    <row r="12" spans="1:20" x14ac:dyDescent="0.3">
      <c r="B12" s="2">
        <v>41122</v>
      </c>
      <c r="C12" s="3">
        <v>78321</v>
      </c>
      <c r="D12" s="11">
        <f t="shared" si="2"/>
        <v>-1011</v>
      </c>
      <c r="E12" s="11"/>
      <c r="F12" s="13">
        <f>RESIDENTIAL!D13</f>
        <v>122895</v>
      </c>
      <c r="G12" s="11">
        <f t="shared" si="3"/>
        <v>-1011</v>
      </c>
      <c r="H12" s="11"/>
      <c r="M12" s="57"/>
      <c r="P12" s="11">
        <f t="shared" si="0"/>
        <v>78321</v>
      </c>
      <c r="R12" s="18">
        <v>4054570</v>
      </c>
      <c r="S12" s="11">
        <f t="shared" si="1"/>
        <v>4054570</v>
      </c>
      <c r="T12" s="18"/>
    </row>
    <row r="13" spans="1:20" x14ac:dyDescent="0.3">
      <c r="B13" s="2">
        <v>41153</v>
      </c>
      <c r="C13" s="3">
        <v>78229</v>
      </c>
      <c r="D13" s="11">
        <f t="shared" si="2"/>
        <v>-92</v>
      </c>
      <c r="E13" s="11"/>
      <c r="F13" s="13">
        <f>RESIDENTIAL!D14</f>
        <v>125185</v>
      </c>
      <c r="G13" s="11">
        <f t="shared" si="3"/>
        <v>2290</v>
      </c>
      <c r="H13" s="11"/>
      <c r="M13" s="57"/>
      <c r="P13" s="11">
        <f t="shared" si="0"/>
        <v>78229</v>
      </c>
      <c r="R13" s="18">
        <v>4053644</v>
      </c>
      <c r="S13" s="11">
        <f t="shared" si="1"/>
        <v>4053644</v>
      </c>
      <c r="T13" s="18"/>
    </row>
    <row r="14" spans="1:20" x14ac:dyDescent="0.3">
      <c r="B14" s="2">
        <v>41183</v>
      </c>
      <c r="C14" s="3">
        <v>78108</v>
      </c>
      <c r="D14" s="11">
        <f t="shared" si="2"/>
        <v>-121</v>
      </c>
      <c r="E14" s="11"/>
      <c r="F14" s="13">
        <f>RESIDENTIAL!D15</f>
        <v>125063</v>
      </c>
      <c r="G14" s="11">
        <f t="shared" si="3"/>
        <v>-122</v>
      </c>
      <c r="H14" s="11"/>
      <c r="M14" s="57"/>
      <c r="P14" s="11">
        <f t="shared" si="0"/>
        <v>78108</v>
      </c>
      <c r="R14" s="18">
        <v>4055163</v>
      </c>
      <c r="S14" s="11">
        <f t="shared" si="1"/>
        <v>4055163</v>
      </c>
      <c r="T14" s="18"/>
    </row>
    <row r="15" spans="1:20" x14ac:dyDescent="0.3">
      <c r="B15" s="2">
        <v>41214</v>
      </c>
      <c r="C15" s="3">
        <v>76552</v>
      </c>
      <c r="D15" s="11">
        <f t="shared" si="2"/>
        <v>-1556</v>
      </c>
      <c r="E15" s="11"/>
      <c r="F15" s="13">
        <f>RESIDENTIAL!D16</f>
        <v>123294</v>
      </c>
      <c r="G15" s="11">
        <f t="shared" si="3"/>
        <v>-1769</v>
      </c>
      <c r="H15" s="11"/>
      <c r="M15" s="57"/>
      <c r="P15" s="11">
        <f t="shared" si="0"/>
        <v>76552</v>
      </c>
      <c r="R15" s="18">
        <v>4058216</v>
      </c>
      <c r="S15" s="11">
        <f t="shared" si="1"/>
        <v>4058216</v>
      </c>
      <c r="T15" s="18"/>
    </row>
    <row r="16" spans="1:20" x14ac:dyDescent="0.3">
      <c r="B16" s="2">
        <v>41244</v>
      </c>
      <c r="C16" s="3">
        <v>75633</v>
      </c>
      <c r="D16" s="11">
        <f t="shared" si="2"/>
        <v>-919</v>
      </c>
      <c r="E16" s="11"/>
      <c r="F16" s="13">
        <f>RESIDENTIAL!D17</f>
        <v>121215</v>
      </c>
      <c r="G16" s="11">
        <f t="shared" si="3"/>
        <v>-2079</v>
      </c>
      <c r="H16" s="11"/>
      <c r="M16" s="57"/>
      <c r="P16" s="11">
        <f t="shared" si="0"/>
        <v>75633</v>
      </c>
      <c r="R16" s="18">
        <v>4061984</v>
      </c>
      <c r="S16" s="11">
        <f t="shared" si="1"/>
        <v>4061984</v>
      </c>
      <c r="T16" s="18"/>
    </row>
    <row r="17" spans="2:24" x14ac:dyDescent="0.3">
      <c r="B17" s="2">
        <v>41275</v>
      </c>
      <c r="C17" s="3">
        <v>72813</v>
      </c>
      <c r="D17" s="11">
        <f t="shared" si="2"/>
        <v>-2820</v>
      </c>
      <c r="E17" s="11">
        <f>C17-C5</f>
        <v>-8624</v>
      </c>
      <c r="F17" s="13">
        <f>RESIDENTIAL!D18</f>
        <v>120832</v>
      </c>
      <c r="G17" s="11">
        <f t="shared" si="3"/>
        <v>-383</v>
      </c>
      <c r="H17" s="42">
        <f>F17-F5</f>
        <v>-8014</v>
      </c>
      <c r="I17" s="11">
        <f>H17-H$23</f>
        <v>1215</v>
      </c>
      <c r="M17" s="57"/>
      <c r="N17" s="11">
        <f t="shared" ref="N17:N19" si="4">H17-J17</f>
        <v>-8014</v>
      </c>
      <c r="P17" s="11">
        <f t="shared" si="0"/>
        <v>72813</v>
      </c>
      <c r="R17" s="18">
        <v>4068399</v>
      </c>
      <c r="S17" s="11">
        <f t="shared" si="1"/>
        <v>4068399</v>
      </c>
      <c r="T17" s="18">
        <f t="shared" ref="T17:U30" si="5">R17-R5</f>
        <v>30603</v>
      </c>
      <c r="U17" s="18">
        <f t="shared" si="5"/>
        <v>30603</v>
      </c>
    </row>
    <row r="18" spans="2:24" x14ac:dyDescent="0.3">
      <c r="B18" s="2">
        <v>41306</v>
      </c>
      <c r="C18" s="3">
        <v>73438</v>
      </c>
      <c r="D18" s="11">
        <f t="shared" si="2"/>
        <v>625</v>
      </c>
      <c r="E18" s="11">
        <f t="shared" ref="E18:E32" si="6">C18-C6</f>
        <v>-6036</v>
      </c>
      <c r="F18" s="13">
        <f>RESIDENTIAL!D19</f>
        <v>115337</v>
      </c>
      <c r="G18" s="11">
        <f t="shared" si="3"/>
        <v>-5495</v>
      </c>
      <c r="H18" s="42">
        <f t="shared" ref="H18:H22" si="7">F18-F6</f>
        <v>-8822</v>
      </c>
      <c r="I18" s="11">
        <f t="shared" ref="I18:I24" si="8">H18-H$23</f>
        <v>407</v>
      </c>
      <c r="M18" s="57"/>
      <c r="N18" s="11">
        <f t="shared" si="4"/>
        <v>-8822</v>
      </c>
      <c r="P18" s="11">
        <f t="shared" si="0"/>
        <v>73438</v>
      </c>
      <c r="R18" s="18">
        <v>4072597</v>
      </c>
      <c r="S18" s="11">
        <f t="shared" si="1"/>
        <v>4072597</v>
      </c>
      <c r="T18" s="18">
        <f t="shared" si="5"/>
        <v>29312</v>
      </c>
      <c r="U18" s="18">
        <f t="shared" si="5"/>
        <v>29312</v>
      </c>
    </row>
    <row r="19" spans="2:24" x14ac:dyDescent="0.3">
      <c r="B19" s="2">
        <v>41334</v>
      </c>
      <c r="C19" s="3">
        <v>70429</v>
      </c>
      <c r="D19" s="11">
        <f t="shared" si="2"/>
        <v>-3009</v>
      </c>
      <c r="E19" s="11">
        <f t="shared" si="6"/>
        <v>-6253</v>
      </c>
      <c r="F19" s="13">
        <f>RESIDENTIAL!D20</f>
        <v>111936</v>
      </c>
      <c r="G19" s="11">
        <f t="shared" si="3"/>
        <v>-3401</v>
      </c>
      <c r="H19" s="42">
        <f t="shared" si="7"/>
        <v>-8797</v>
      </c>
      <c r="I19" s="11">
        <f t="shared" si="8"/>
        <v>432</v>
      </c>
      <c r="M19" s="57"/>
      <c r="N19" s="11">
        <f t="shared" si="4"/>
        <v>-8797</v>
      </c>
      <c r="P19" s="11">
        <f>C19-K19</f>
        <v>70429</v>
      </c>
      <c r="R19" s="18">
        <v>4078650</v>
      </c>
      <c r="S19" s="11">
        <f t="shared" si="1"/>
        <v>4078650</v>
      </c>
      <c r="T19" s="18">
        <f t="shared" si="5"/>
        <v>27551</v>
      </c>
      <c r="U19" s="18">
        <f t="shared" si="5"/>
        <v>27551</v>
      </c>
    </row>
    <row r="20" spans="2:24" x14ac:dyDescent="0.3">
      <c r="B20" s="2">
        <v>41365</v>
      </c>
      <c r="C20" s="3">
        <v>70094</v>
      </c>
      <c r="D20" s="11">
        <f t="shared" si="2"/>
        <v>-335</v>
      </c>
      <c r="E20" s="11">
        <f t="shared" si="6"/>
        <v>-5841</v>
      </c>
      <c r="F20" s="13">
        <f>RESIDENTIAL!D21</f>
        <v>117207</v>
      </c>
      <c r="G20" s="11">
        <f t="shared" si="3"/>
        <v>5271</v>
      </c>
      <c r="H20" s="42">
        <f t="shared" si="7"/>
        <v>-6204</v>
      </c>
      <c r="I20" s="11">
        <f t="shared" si="8"/>
        <v>3025</v>
      </c>
      <c r="M20" s="57"/>
      <c r="N20" s="11">
        <f t="shared" ref="N20:N21" si="9">H20-J20</f>
        <v>-6204</v>
      </c>
      <c r="P20" s="11">
        <f t="shared" si="0"/>
        <v>70094</v>
      </c>
      <c r="R20" s="18">
        <v>4081968</v>
      </c>
      <c r="S20" s="11">
        <f t="shared" si="1"/>
        <v>4081968</v>
      </c>
      <c r="T20" s="18">
        <f t="shared" si="5"/>
        <v>28314</v>
      </c>
      <c r="U20" s="18">
        <f t="shared" si="5"/>
        <v>28314</v>
      </c>
      <c r="W20" s="14">
        <f t="shared" ref="W20:X20" si="10">T20/R6</f>
        <v>7.0027217967568453E-3</v>
      </c>
      <c r="X20" s="14">
        <f t="shared" si="10"/>
        <v>7.0027217967568453E-3</v>
      </c>
    </row>
    <row r="21" spans="2:24" x14ac:dyDescent="0.3">
      <c r="B21" s="2">
        <v>41395</v>
      </c>
      <c r="C21" s="3">
        <v>70592</v>
      </c>
      <c r="D21" s="11">
        <f t="shared" si="2"/>
        <v>498</v>
      </c>
      <c r="E21" s="11">
        <f t="shared" si="6"/>
        <v>-5708</v>
      </c>
      <c r="F21" s="13">
        <f>RESIDENTIAL!D22</f>
        <v>117745</v>
      </c>
      <c r="G21" s="11">
        <f t="shared" si="3"/>
        <v>538</v>
      </c>
      <c r="H21" s="42">
        <f>F21-F9</f>
        <v>-7934</v>
      </c>
      <c r="I21" s="11">
        <f t="shared" si="8"/>
        <v>1295</v>
      </c>
      <c r="M21" s="57"/>
      <c r="N21" s="11">
        <f t="shared" si="9"/>
        <v>-7934</v>
      </c>
      <c r="P21" s="11">
        <f t="shared" si="0"/>
        <v>70592</v>
      </c>
      <c r="R21" s="18">
        <v>4083253</v>
      </c>
      <c r="S21" s="11">
        <f t="shared" si="1"/>
        <v>4083253</v>
      </c>
      <c r="T21" s="18">
        <f t="shared" si="5"/>
        <v>30471</v>
      </c>
      <c r="U21" s="18">
        <f t="shared" si="5"/>
        <v>30471</v>
      </c>
      <c r="W21" s="14">
        <f t="shared" ref="W21:X21" si="11">T21/R7</f>
        <v>7.5216626401872679E-3</v>
      </c>
      <c r="X21" s="14">
        <f t="shared" si="11"/>
        <v>7.5216626401872679E-3</v>
      </c>
    </row>
    <row r="22" spans="2:24" x14ac:dyDescent="0.3">
      <c r="B22" s="2">
        <v>41426</v>
      </c>
      <c r="C22" s="3">
        <v>71343</v>
      </c>
      <c r="D22" s="11">
        <f t="shared" si="2"/>
        <v>751</v>
      </c>
      <c r="E22" s="11">
        <f t="shared" si="6"/>
        <v>-6725</v>
      </c>
      <c r="F22" s="13">
        <f>RESIDENTIAL!D23</f>
        <v>110276</v>
      </c>
      <c r="G22" s="11">
        <f t="shared" si="3"/>
        <v>-7469</v>
      </c>
      <c r="H22" s="42">
        <f t="shared" si="7"/>
        <v>-14624</v>
      </c>
      <c r="I22" s="11">
        <f t="shared" si="8"/>
        <v>-5395</v>
      </c>
      <c r="M22" s="57"/>
      <c r="N22" s="11">
        <f t="shared" ref="N22:N32" si="12">H22-J22</f>
        <v>-14624</v>
      </c>
      <c r="P22" s="11">
        <f t="shared" si="0"/>
        <v>71343</v>
      </c>
      <c r="R22" s="18">
        <v>4084806</v>
      </c>
      <c r="S22" s="11">
        <f t="shared" si="1"/>
        <v>4084806</v>
      </c>
      <c r="T22" s="18">
        <f t="shared" si="5"/>
        <v>33483</v>
      </c>
      <c r="U22" s="18">
        <f t="shared" si="5"/>
        <v>33483</v>
      </c>
      <c r="W22" s="14">
        <f t="shared" ref="W22:X22" si="13">T22/R8</f>
        <v>8.259955092368515E-3</v>
      </c>
      <c r="X22" s="14">
        <f t="shared" si="13"/>
        <v>8.259955092368515E-3</v>
      </c>
    </row>
    <row r="23" spans="2:24" x14ac:dyDescent="0.3">
      <c r="B23" s="2">
        <v>41456</v>
      </c>
      <c r="C23" s="3">
        <v>67994</v>
      </c>
      <c r="D23" s="11">
        <f t="shared" si="2"/>
        <v>-3349</v>
      </c>
      <c r="E23" s="34">
        <f t="shared" si="6"/>
        <v>-11338</v>
      </c>
      <c r="F23" s="13">
        <f>RESIDENTIAL!D24</f>
        <v>114677</v>
      </c>
      <c r="G23" s="11">
        <f t="shared" si="3"/>
        <v>4401</v>
      </c>
      <c r="H23" s="43">
        <f t="shared" ref="H23:H33" si="14">F23-F11</f>
        <v>-9229</v>
      </c>
      <c r="I23" s="11">
        <f t="shared" si="8"/>
        <v>0</v>
      </c>
      <c r="K23" s="13">
        <f>'Premise (RES)'!$I83</f>
        <v>-4514</v>
      </c>
      <c r="L23" s="11">
        <f>K23+J23</f>
        <v>-4514</v>
      </c>
      <c r="M23" s="58">
        <f>+L23+'Com Adjustment'!K23</f>
        <v>-4953</v>
      </c>
      <c r="N23" s="11">
        <f t="shared" si="12"/>
        <v>-9229</v>
      </c>
      <c r="P23" s="11">
        <f t="shared" si="0"/>
        <v>72508</v>
      </c>
      <c r="R23" s="18">
        <v>4091309</v>
      </c>
      <c r="S23" s="11">
        <f t="shared" si="1"/>
        <v>4086795</v>
      </c>
      <c r="T23" s="18">
        <f t="shared" si="5"/>
        <v>38739</v>
      </c>
      <c r="U23" s="18">
        <f t="shared" si="5"/>
        <v>34225</v>
      </c>
      <c r="W23" s="14">
        <f t="shared" ref="W23:X23" si="15">T23/R9</f>
        <v>9.5586192398209435E-3</v>
      </c>
      <c r="X23" s="14">
        <f t="shared" si="15"/>
        <v>8.4448164248656851E-3</v>
      </c>
    </row>
    <row r="24" spans="2:24" x14ac:dyDescent="0.3">
      <c r="B24" s="2">
        <v>41487</v>
      </c>
      <c r="C24" s="3">
        <v>60327</v>
      </c>
      <c r="D24" s="11">
        <f t="shared" si="2"/>
        <v>-7667</v>
      </c>
      <c r="E24" s="34">
        <f t="shared" si="6"/>
        <v>-17994</v>
      </c>
      <c r="F24" s="13">
        <f>RESIDENTIAL!D25</f>
        <v>106301</v>
      </c>
      <c r="G24" s="11">
        <f t="shared" si="3"/>
        <v>-8376</v>
      </c>
      <c r="H24" s="42">
        <f t="shared" si="14"/>
        <v>-16594</v>
      </c>
      <c r="I24" s="11">
        <f t="shared" si="8"/>
        <v>-7365</v>
      </c>
      <c r="K24" s="13">
        <f>'Premise (RES)'!$I84</f>
        <v>-11680</v>
      </c>
      <c r="L24" s="11">
        <f t="shared" ref="L24:L26" si="16">K24+J24</f>
        <v>-11680</v>
      </c>
      <c r="M24" s="58">
        <f>+L24+'Com Adjustment'!K24</f>
        <v>-12765</v>
      </c>
      <c r="N24" s="11">
        <f>H24-J24</f>
        <v>-16594</v>
      </c>
      <c r="P24" s="11">
        <f t="shared" si="0"/>
        <v>72007</v>
      </c>
      <c r="R24" s="18">
        <v>4100454</v>
      </c>
      <c r="S24" s="11">
        <f t="shared" si="1"/>
        <v>4088774</v>
      </c>
      <c r="T24" s="18">
        <f t="shared" si="5"/>
        <v>45884</v>
      </c>
      <c r="U24" s="18">
        <f t="shared" si="5"/>
        <v>34204</v>
      </c>
      <c r="W24" s="14">
        <f t="shared" ref="W24:X24" si="17">T24/R10</f>
        <v>1.1325682992938357E-2</v>
      </c>
      <c r="X24" s="14">
        <f t="shared" si="17"/>
        <v>8.4426741585403083E-3</v>
      </c>
    </row>
    <row r="25" spans="2:24" ht="15" thickBot="1" x14ac:dyDescent="0.35">
      <c r="B25" s="4">
        <v>41518</v>
      </c>
      <c r="C25" s="6">
        <v>45154</v>
      </c>
      <c r="D25" s="11">
        <f t="shared" si="2"/>
        <v>-15173</v>
      </c>
      <c r="E25" s="34">
        <f t="shared" si="6"/>
        <v>-33075</v>
      </c>
      <c r="F25" s="13">
        <f>RESIDENTIAL!D26</f>
        <v>113454</v>
      </c>
      <c r="G25" s="11">
        <f t="shared" si="3"/>
        <v>7153</v>
      </c>
      <c r="H25" s="42">
        <f>F25-F13</f>
        <v>-11731</v>
      </c>
      <c r="I25" s="11">
        <f t="shared" ref="I25:I27" si="18">H25-H$23</f>
        <v>-2502</v>
      </c>
      <c r="K25" s="13">
        <f>'Premise (RES)'!$I85</f>
        <v>-25847</v>
      </c>
      <c r="L25" s="11">
        <f t="shared" si="16"/>
        <v>-25847</v>
      </c>
      <c r="M25" s="58">
        <f>+L25+'Com Adjustment'!K25</f>
        <v>-28311</v>
      </c>
      <c r="N25" s="11">
        <f t="shared" si="12"/>
        <v>-11731</v>
      </c>
      <c r="P25" s="11">
        <f t="shared" si="0"/>
        <v>71001</v>
      </c>
      <c r="R25" s="18">
        <v>4112677</v>
      </c>
      <c r="S25" s="11">
        <f t="shared" si="1"/>
        <v>4086830</v>
      </c>
      <c r="T25" s="18">
        <f t="shared" si="5"/>
        <v>59033</v>
      </c>
      <c r="U25" s="18">
        <f t="shared" si="5"/>
        <v>33186</v>
      </c>
      <c r="W25" s="14">
        <f t="shared" ref="W25:X25" si="19">T25/R11</f>
        <v>1.4566805755360179E-2</v>
      </c>
      <c r="X25" s="14">
        <f t="shared" si="19"/>
        <v>8.1888776751542856E-3</v>
      </c>
    </row>
    <row r="26" spans="2:24" ht="15" thickBot="1" x14ac:dyDescent="0.35">
      <c r="B26" s="4">
        <v>41548</v>
      </c>
      <c r="C26" s="6">
        <v>27964</v>
      </c>
      <c r="D26" s="11">
        <f t="shared" si="2"/>
        <v>-17190</v>
      </c>
      <c r="E26" s="34">
        <f t="shared" si="6"/>
        <v>-50144</v>
      </c>
      <c r="F26" s="13">
        <f>RESIDENTIAL!D27</f>
        <v>118027</v>
      </c>
      <c r="G26" s="11">
        <f t="shared" si="3"/>
        <v>4573</v>
      </c>
      <c r="H26" s="44">
        <f t="shared" si="14"/>
        <v>-7036</v>
      </c>
      <c r="I26" s="11">
        <f t="shared" si="18"/>
        <v>2193</v>
      </c>
      <c r="J26" s="11">
        <f>I26</f>
        <v>2193</v>
      </c>
      <c r="K26" s="13">
        <f>'Premise (RES)'!$I86</f>
        <v>-42063</v>
      </c>
      <c r="L26" s="11">
        <f t="shared" si="16"/>
        <v>-39870</v>
      </c>
      <c r="M26" s="58">
        <f>+L26+'Com Adjustment'!K26</f>
        <v>-44101</v>
      </c>
      <c r="N26" s="11">
        <f t="shared" si="12"/>
        <v>-9229</v>
      </c>
      <c r="P26" s="11">
        <f t="shared" si="0"/>
        <v>70027</v>
      </c>
      <c r="R26" s="18">
        <v>4124489</v>
      </c>
      <c r="S26" s="11">
        <f t="shared" si="1"/>
        <v>4084619</v>
      </c>
      <c r="T26" s="18">
        <f t="shared" si="5"/>
        <v>69326</v>
      </c>
      <c r="U26" s="18">
        <f t="shared" si="5"/>
        <v>29456</v>
      </c>
      <c r="W26" s="14">
        <f t="shared" ref="W26:X26" si="20">T26/R12</f>
        <v>1.7098237297666585E-2</v>
      </c>
      <c r="X26" s="14">
        <f t="shared" si="20"/>
        <v>7.2648887551577598E-3</v>
      </c>
    </row>
    <row r="27" spans="2:24" ht="15" thickBot="1" x14ac:dyDescent="0.35">
      <c r="B27" s="4">
        <v>41579</v>
      </c>
      <c r="C27" s="21">
        <v>18662</v>
      </c>
      <c r="D27" s="11">
        <f t="shared" si="2"/>
        <v>-9302</v>
      </c>
      <c r="E27" s="34">
        <f t="shared" si="6"/>
        <v>-57890</v>
      </c>
      <c r="F27" s="13">
        <f>RESIDENTIAL!D28</f>
        <v>123345</v>
      </c>
      <c r="G27" s="11">
        <f t="shared" si="3"/>
        <v>5318</v>
      </c>
      <c r="H27" s="44">
        <f>F27-F15</f>
        <v>51</v>
      </c>
      <c r="I27" s="11">
        <f t="shared" si="18"/>
        <v>9280</v>
      </c>
      <c r="J27" s="11">
        <f>I27</f>
        <v>9280</v>
      </c>
      <c r="K27" s="13">
        <f>'Premise (RES)'!$I87</f>
        <v>-49625</v>
      </c>
      <c r="L27" s="11">
        <f t="shared" ref="L27:L30" si="21">K27+J27</f>
        <v>-40345</v>
      </c>
      <c r="M27" s="58">
        <f>+L27+'Com Adjustment'!K27</f>
        <v>-45988</v>
      </c>
      <c r="N27" s="11">
        <f t="shared" si="12"/>
        <v>-9229</v>
      </c>
      <c r="P27" s="11">
        <f t="shared" si="0"/>
        <v>68287</v>
      </c>
      <c r="R27" s="18">
        <v>4130692</v>
      </c>
      <c r="S27" s="11">
        <f t="shared" si="1"/>
        <v>4090347</v>
      </c>
      <c r="T27" s="18">
        <f t="shared" si="5"/>
        <v>72476</v>
      </c>
      <c r="U27" s="18">
        <f t="shared" si="5"/>
        <v>32131</v>
      </c>
      <c r="W27" s="14">
        <f t="shared" ref="W27:X27" si="22">T27/R13</f>
        <v>1.7879221757016648E-2</v>
      </c>
      <c r="X27" s="14">
        <f t="shared" si="22"/>
        <v>7.9264484005008833E-3</v>
      </c>
    </row>
    <row r="28" spans="2:24" x14ac:dyDescent="0.3">
      <c r="B28" s="20">
        <v>41609</v>
      </c>
      <c r="C28" s="21">
        <v>17102</v>
      </c>
      <c r="D28" s="11">
        <f t="shared" si="2"/>
        <v>-1560</v>
      </c>
      <c r="E28" s="11">
        <f t="shared" si="6"/>
        <v>-58531</v>
      </c>
      <c r="F28" s="13">
        <f>RESIDENTIAL!D29</f>
        <v>124899</v>
      </c>
      <c r="G28" s="11">
        <f t="shared" si="3"/>
        <v>1554</v>
      </c>
      <c r="H28" s="44">
        <f t="shared" si="14"/>
        <v>3684</v>
      </c>
      <c r="I28" s="11">
        <f t="shared" ref="I28:I29" si="23">H28-H$23</f>
        <v>12913</v>
      </c>
      <c r="J28" s="11">
        <f t="shared" ref="J28:J29" si="24">AVERAGE(I$28:I$30)</f>
        <v>10784.333333333334</v>
      </c>
      <c r="K28" s="13">
        <f>'Premise (RES)'!$I88</f>
        <v>-49625</v>
      </c>
      <c r="L28" s="11">
        <f>K28+J28</f>
        <v>-38840.666666666664</v>
      </c>
      <c r="M28" s="58">
        <f>+L28+'Com Adjustment'!K28</f>
        <v>-44483.666666666664</v>
      </c>
      <c r="N28" s="11">
        <f t="shared" si="12"/>
        <v>-7100.3333333333339</v>
      </c>
      <c r="P28" s="11">
        <f t="shared" ref="P28:P32" si="25">C28-K28</f>
        <v>66727</v>
      </c>
      <c r="R28" s="18">
        <v>4136766</v>
      </c>
      <c r="S28" s="11">
        <f t="shared" si="1"/>
        <v>4097925.3333333335</v>
      </c>
      <c r="T28" s="18">
        <f t="shared" si="5"/>
        <v>74782</v>
      </c>
      <c r="U28" s="18">
        <f t="shared" si="5"/>
        <v>35941.333333333489</v>
      </c>
      <c r="W28" s="14">
        <f t="shared" ref="W28:X28" si="26">T28/R14</f>
        <v>1.8441182265669716E-2</v>
      </c>
      <c r="X28" s="14">
        <f t="shared" si="26"/>
        <v>8.8631044752907565E-3</v>
      </c>
    </row>
    <row r="29" spans="2:24" x14ac:dyDescent="0.3">
      <c r="B29" s="20">
        <v>41640</v>
      </c>
      <c r="C29" s="21">
        <v>15969</v>
      </c>
      <c r="D29" s="11">
        <f t="shared" si="2"/>
        <v>-1133</v>
      </c>
      <c r="E29" s="11">
        <f t="shared" si="6"/>
        <v>-56844</v>
      </c>
      <c r="F29" s="13">
        <f>RESIDENTIAL!D30</f>
        <v>120793</v>
      </c>
      <c r="G29" s="11">
        <f t="shared" si="3"/>
        <v>-4106</v>
      </c>
      <c r="H29" s="44">
        <f t="shared" si="14"/>
        <v>-39</v>
      </c>
      <c r="I29" s="11">
        <f t="shared" si="23"/>
        <v>9190</v>
      </c>
      <c r="J29" s="11">
        <f t="shared" si="24"/>
        <v>10784.333333333334</v>
      </c>
      <c r="K29" s="13">
        <f>'Premise (RES)'!$I89</f>
        <v>-49625</v>
      </c>
      <c r="L29" s="11">
        <f t="shared" si="21"/>
        <v>-38840.666666666664</v>
      </c>
      <c r="M29" s="58">
        <f>+L29+'Com Adjustment'!K29</f>
        <v>-44483.666666666664</v>
      </c>
      <c r="N29" s="11">
        <f t="shared" si="12"/>
        <v>-10823.333333333334</v>
      </c>
      <c r="P29" s="11">
        <f t="shared" si="25"/>
        <v>65594</v>
      </c>
      <c r="R29" s="18">
        <v>4143809</v>
      </c>
      <c r="S29" s="11">
        <f t="shared" si="1"/>
        <v>4104968.3333333335</v>
      </c>
      <c r="T29" s="18">
        <f t="shared" si="5"/>
        <v>75410</v>
      </c>
      <c r="U29" s="18">
        <f t="shared" si="5"/>
        <v>36569.333333333489</v>
      </c>
      <c r="W29" s="14">
        <f t="shared" ref="W29:X29" si="27">T29/R15</f>
        <v>1.8582056746117011E-2</v>
      </c>
      <c r="X29" s="14">
        <f t="shared" si="27"/>
        <v>9.0111845533440028E-3</v>
      </c>
    </row>
    <row r="30" spans="2:24" x14ac:dyDescent="0.3">
      <c r="B30" s="32">
        <v>41671</v>
      </c>
      <c r="C30" s="21">
        <v>15054</v>
      </c>
      <c r="D30" s="11">
        <f t="shared" si="2"/>
        <v>-915</v>
      </c>
      <c r="E30" s="11">
        <f t="shared" si="6"/>
        <v>-58384</v>
      </c>
      <c r="F30" s="13">
        <f>RESIDENTIAL!D31</f>
        <v>116358</v>
      </c>
      <c r="G30" s="11">
        <f t="shared" si="3"/>
        <v>-4435</v>
      </c>
      <c r="H30" s="44">
        <f t="shared" si="14"/>
        <v>1021</v>
      </c>
      <c r="I30" s="11">
        <f t="shared" ref="I30:I32" si="28">H30-H$23</f>
        <v>10250</v>
      </c>
      <c r="J30" s="11">
        <f t="shared" ref="J30:J34" si="29">AVERAGE(I$28:I$30)</f>
        <v>10784.333333333334</v>
      </c>
      <c r="K30" s="13">
        <f>'Premise (RES)'!$I90</f>
        <v>-49625</v>
      </c>
      <c r="L30" s="11">
        <f t="shared" si="21"/>
        <v>-38840.666666666664</v>
      </c>
      <c r="M30" s="58">
        <f>+L30+'Com Adjustment'!K30</f>
        <v>-44483.666666666664</v>
      </c>
      <c r="N30" s="11">
        <f t="shared" si="12"/>
        <v>-9763.3333333333339</v>
      </c>
      <c r="P30" s="11">
        <f t="shared" si="25"/>
        <v>64679</v>
      </c>
      <c r="R30" s="18">
        <v>4150625</v>
      </c>
      <c r="S30" s="11">
        <f t="shared" ref="S30:S35" si="30">R30+L30</f>
        <v>4111784.3333333335</v>
      </c>
      <c r="T30" s="18">
        <f t="shared" si="5"/>
        <v>78028</v>
      </c>
      <c r="U30" s="18">
        <f t="shared" si="5"/>
        <v>39187.333333333489</v>
      </c>
      <c r="W30" s="14">
        <f t="shared" ref="W30:W32" si="31">T30/R16</f>
        <v>1.9209332188408423E-2</v>
      </c>
      <c r="X30" s="14">
        <f t="shared" ref="X30" si="32">U30/S16</f>
        <v>9.6473381808824185E-3</v>
      </c>
    </row>
    <row r="31" spans="2:24" x14ac:dyDescent="0.3">
      <c r="B31" s="32">
        <v>41699</v>
      </c>
      <c r="C31" s="21">
        <v>15337</v>
      </c>
      <c r="D31" s="11">
        <f t="shared" si="2"/>
        <v>283</v>
      </c>
      <c r="E31" s="11">
        <f t="shared" si="6"/>
        <v>-55092</v>
      </c>
      <c r="F31" s="13">
        <f>RESIDENTIAL!D32</f>
        <v>114526</v>
      </c>
      <c r="G31" s="11">
        <f t="shared" ref="G31" si="33">F31-F30</f>
        <v>-1832</v>
      </c>
      <c r="H31" s="44">
        <f t="shared" si="14"/>
        <v>2590</v>
      </c>
      <c r="I31" s="11">
        <f t="shared" si="28"/>
        <v>11819</v>
      </c>
      <c r="J31" s="49">
        <f>AVERAGE(I$28:I$30)</f>
        <v>10784.333333333334</v>
      </c>
      <c r="K31" s="13">
        <f>'Premise (RES)'!$I91</f>
        <v>-49625</v>
      </c>
      <c r="L31" s="11">
        <f>K31+J31</f>
        <v>-38840.666666666664</v>
      </c>
      <c r="M31" s="58">
        <f>+L31+'Com Adjustment'!K31</f>
        <v>-44483.666666666664</v>
      </c>
      <c r="N31" s="11">
        <f t="shared" si="12"/>
        <v>-8194.3333333333339</v>
      </c>
      <c r="P31" s="11">
        <f t="shared" si="25"/>
        <v>64962</v>
      </c>
      <c r="R31" s="18">
        <v>4157504</v>
      </c>
      <c r="S31" s="11">
        <f t="shared" si="30"/>
        <v>4118663.3333333335</v>
      </c>
      <c r="T31" s="18">
        <f t="shared" ref="T31:U33" si="34">R31-R19</f>
        <v>78854</v>
      </c>
      <c r="U31" s="18">
        <f t="shared" si="34"/>
        <v>40013.333333333489</v>
      </c>
      <c r="W31" s="14">
        <f t="shared" si="31"/>
        <v>1.9382071424164642E-2</v>
      </c>
      <c r="X31" s="14">
        <f t="shared" ref="X31:X33" si="35">U31/S17</f>
        <v>9.8351546476472661E-3</v>
      </c>
    </row>
    <row r="32" spans="2:24" x14ac:dyDescent="0.3">
      <c r="B32" s="32">
        <v>41730</v>
      </c>
      <c r="C32" s="21">
        <f>'Premise (RES)'!H64</f>
        <v>15161</v>
      </c>
      <c r="D32" s="11">
        <f t="shared" si="2"/>
        <v>-176</v>
      </c>
      <c r="E32" s="11">
        <f t="shared" si="6"/>
        <v>-54933</v>
      </c>
      <c r="F32" s="13">
        <f>RESIDENTIAL!D33</f>
        <v>115502</v>
      </c>
      <c r="G32" s="11">
        <f t="shared" ref="G32" si="36">F32-F31</f>
        <v>976</v>
      </c>
      <c r="H32" s="44">
        <f>F32-F20</f>
        <v>-1705</v>
      </c>
      <c r="I32" s="11">
        <f t="shared" si="28"/>
        <v>7524</v>
      </c>
      <c r="J32" s="49">
        <f>AVERAGE(I$28:I$30)</f>
        <v>10784.333333333334</v>
      </c>
      <c r="K32" s="13">
        <f>'Premise (RES)'!$I92</f>
        <v>-49625</v>
      </c>
      <c r="L32" s="11">
        <f>K32+J32</f>
        <v>-38840.666666666664</v>
      </c>
      <c r="M32" s="58">
        <f>+L32+'Com Adjustment'!K32</f>
        <v>-44483.666666666664</v>
      </c>
      <c r="N32" s="11">
        <f t="shared" si="12"/>
        <v>-12489.333333333334</v>
      </c>
      <c r="P32" s="11">
        <f t="shared" si="25"/>
        <v>64786</v>
      </c>
      <c r="R32" s="18">
        <v>4161055</v>
      </c>
      <c r="S32" s="11">
        <f t="shared" si="30"/>
        <v>4122214.3333333335</v>
      </c>
      <c r="T32" s="18">
        <f t="shared" si="34"/>
        <v>79087</v>
      </c>
      <c r="U32" s="18">
        <f t="shared" si="34"/>
        <v>40246.333333333489</v>
      </c>
      <c r="W32" s="14">
        <f t="shared" si="31"/>
        <v>1.9419304193368507E-2</v>
      </c>
      <c r="X32" s="14">
        <f t="shared" si="35"/>
        <v>9.882228301335361E-3</v>
      </c>
    </row>
    <row r="33" spans="2:24" x14ac:dyDescent="0.3">
      <c r="B33" s="32">
        <v>41760</v>
      </c>
      <c r="C33" s="21">
        <f>'Premise (RES)'!H65</f>
        <v>15919</v>
      </c>
      <c r="D33" s="11">
        <f t="shared" ref="D33:D38" si="37">C33-C32</f>
        <v>758</v>
      </c>
      <c r="E33" s="11">
        <f t="shared" ref="E33:E38" si="38">C33-C21</f>
        <v>-54673</v>
      </c>
      <c r="F33" s="13">
        <f>RESIDENTIAL!D34</f>
        <v>111013</v>
      </c>
      <c r="G33" s="11">
        <f t="shared" ref="G33:G38" si="39">F33-F32</f>
        <v>-4489</v>
      </c>
      <c r="H33" s="44">
        <f t="shared" si="14"/>
        <v>-6732</v>
      </c>
      <c r="I33" s="11">
        <f t="shared" ref="I33:I38" si="40">H33-H$23</f>
        <v>2497</v>
      </c>
      <c r="J33" s="49">
        <f>AVERAGE(I$28:I$30)</f>
        <v>10784.333333333334</v>
      </c>
      <c r="K33" s="13">
        <f>'Premise (RES)'!$I93</f>
        <v>-49625</v>
      </c>
      <c r="L33" s="11">
        <f>K33+J33</f>
        <v>-38840.666666666664</v>
      </c>
      <c r="M33" s="58">
        <f>+L33+'Com Adjustment'!K33</f>
        <v>-44483.666666666664</v>
      </c>
      <c r="N33" s="11">
        <f t="shared" ref="N33:N40" si="41">H33-J33</f>
        <v>-17516.333333333336</v>
      </c>
      <c r="P33" s="11">
        <f t="shared" ref="P33:P34" si="42">C33-K33</f>
        <v>65544</v>
      </c>
      <c r="R33" s="18">
        <v>4163079</v>
      </c>
      <c r="S33" s="11">
        <f t="shared" si="30"/>
        <v>4124238.3333333335</v>
      </c>
      <c r="T33" s="18">
        <f t="shared" si="34"/>
        <v>79826</v>
      </c>
      <c r="U33" s="18">
        <f t="shared" ref="U33:U37" si="43">S33-S21</f>
        <v>40985.333333333489</v>
      </c>
      <c r="W33" s="14">
        <f t="shared" ref="W33:W35" si="44">T33/R19</f>
        <v>1.9571671999313499E-2</v>
      </c>
      <c r="X33" s="14">
        <f t="shared" si="35"/>
        <v>1.0048749790576168E-2</v>
      </c>
    </row>
    <row r="34" spans="2:24" x14ac:dyDescent="0.3">
      <c r="B34" s="32">
        <v>41791</v>
      </c>
      <c r="C34" s="21">
        <f>'Premise (RES)'!H66</f>
        <v>16288</v>
      </c>
      <c r="D34" s="11">
        <f t="shared" si="37"/>
        <v>369</v>
      </c>
      <c r="E34" s="11">
        <f t="shared" si="38"/>
        <v>-55055</v>
      </c>
      <c r="F34" s="13">
        <f>RESIDENTIAL!D35</f>
        <v>114477</v>
      </c>
      <c r="G34" s="11">
        <f t="shared" si="39"/>
        <v>3464</v>
      </c>
      <c r="H34" s="44">
        <f t="shared" ref="H34:H39" si="45">F34-F22</f>
        <v>4201</v>
      </c>
      <c r="I34" s="11">
        <f t="shared" si="40"/>
        <v>13430</v>
      </c>
      <c r="J34" s="49">
        <f t="shared" si="29"/>
        <v>10784.333333333334</v>
      </c>
      <c r="K34" s="13">
        <f>'Premise (RES)'!$I94</f>
        <v>-49625</v>
      </c>
      <c r="L34" s="11">
        <f>K34+J34</f>
        <v>-38840.666666666664</v>
      </c>
      <c r="M34" s="58">
        <f>+L34+'Com Adjustment'!K34</f>
        <v>-44483.666666666664</v>
      </c>
      <c r="N34" s="11">
        <f t="shared" si="41"/>
        <v>-6583.3333333333339</v>
      </c>
      <c r="P34" s="11">
        <f t="shared" si="42"/>
        <v>65913</v>
      </c>
      <c r="R34" s="18">
        <v>4165874</v>
      </c>
      <c r="S34" s="11">
        <f t="shared" si="30"/>
        <v>4127033.3333333335</v>
      </c>
      <c r="T34" s="18">
        <f t="shared" ref="T34" si="46">R34-R22</f>
        <v>81068</v>
      </c>
      <c r="U34" s="18">
        <f t="shared" si="43"/>
        <v>42227.333333333489</v>
      </c>
      <c r="W34" s="14">
        <f t="shared" si="44"/>
        <v>1.9860028300074866E-2</v>
      </c>
      <c r="X34" s="14">
        <f t="shared" ref="X34" si="47">U34/S20</f>
        <v>1.0344846734059034E-2</v>
      </c>
    </row>
    <row r="35" spans="2:24" x14ac:dyDescent="0.3">
      <c r="B35" s="32">
        <v>41821</v>
      </c>
      <c r="C35" s="21">
        <f>'Premise (RES)'!H67</f>
        <v>16110</v>
      </c>
      <c r="D35" s="11">
        <f t="shared" si="37"/>
        <v>-178</v>
      </c>
      <c r="E35" s="11">
        <f t="shared" si="38"/>
        <v>-51884</v>
      </c>
      <c r="F35" s="13">
        <f>RESIDENTIAL!D36</f>
        <v>113057</v>
      </c>
      <c r="G35" s="11">
        <f t="shared" si="39"/>
        <v>-1420</v>
      </c>
      <c r="H35" s="44">
        <f t="shared" si="45"/>
        <v>-1620</v>
      </c>
      <c r="I35" s="11">
        <f t="shared" si="40"/>
        <v>7609</v>
      </c>
      <c r="J35" s="49">
        <f t="shared" ref="J35" si="48">AVERAGE(I$28:I$30)</f>
        <v>10784.333333333334</v>
      </c>
      <c r="K35" s="13">
        <f>'Premise (RES)'!$I95</f>
        <v>-49625</v>
      </c>
      <c r="L35" s="11">
        <f t="shared" ref="L35:L40" si="49">K35+J35-L23</f>
        <v>-34326.666666666664</v>
      </c>
      <c r="M35" s="58">
        <f>+$L$34+'Com Adjustment'!K35</f>
        <v>-44483.666666666664</v>
      </c>
      <c r="N35" s="11">
        <f t="shared" si="41"/>
        <v>-12404.333333333334</v>
      </c>
      <c r="P35" s="11">
        <f t="shared" ref="P35:P40" si="50">C35-K35</f>
        <v>65735</v>
      </c>
      <c r="R35" s="18">
        <v>4169041</v>
      </c>
      <c r="S35" s="11">
        <f t="shared" si="30"/>
        <v>4134714.3333333335</v>
      </c>
      <c r="T35" s="18">
        <f t="shared" ref="T35:T40" si="51">R35-R23</f>
        <v>77732</v>
      </c>
      <c r="U35" s="18">
        <f t="shared" si="43"/>
        <v>47919.333333333489</v>
      </c>
      <c r="W35" s="14">
        <f t="shared" si="44"/>
        <v>1.9036782682826658E-2</v>
      </c>
      <c r="X35" s="14">
        <f t="shared" ref="X35:X40" si="52">U35/S21</f>
        <v>1.1735577818306505E-2</v>
      </c>
    </row>
    <row r="36" spans="2:24" x14ac:dyDescent="0.3">
      <c r="B36" s="32">
        <v>41852</v>
      </c>
      <c r="C36" s="21">
        <f>'Premise (RES)'!H68</f>
        <v>16138</v>
      </c>
      <c r="D36" s="11">
        <f t="shared" si="37"/>
        <v>28</v>
      </c>
      <c r="E36" s="11">
        <f t="shared" si="38"/>
        <v>-44189</v>
      </c>
      <c r="F36" s="13">
        <f>RESIDENTIAL!D37</f>
        <v>107556</v>
      </c>
      <c r="G36" s="11">
        <f t="shared" si="39"/>
        <v>-5501</v>
      </c>
      <c r="H36" s="44">
        <f t="shared" si="45"/>
        <v>1255</v>
      </c>
      <c r="I36" s="11">
        <f t="shared" si="40"/>
        <v>10484</v>
      </c>
      <c r="J36" s="49">
        <f t="shared" ref="J36:J41" si="53">AVERAGE(I$28:I$30)</f>
        <v>10784.333333333334</v>
      </c>
      <c r="K36" s="13">
        <f>'Premise (RES)'!$I96</f>
        <v>-49625</v>
      </c>
      <c r="L36" s="11">
        <f t="shared" si="49"/>
        <v>-27160.666666666664</v>
      </c>
      <c r="M36" s="58">
        <f>+$L$34+'Com Adjustment'!K36</f>
        <v>-44483.666666666664</v>
      </c>
      <c r="N36" s="11">
        <f t="shared" si="41"/>
        <v>-9529.3333333333339</v>
      </c>
      <c r="P36" s="11">
        <f t="shared" si="50"/>
        <v>65763</v>
      </c>
      <c r="R36" s="18">
        <v>4172469</v>
      </c>
      <c r="S36" s="11">
        <f t="shared" ref="S36" si="54">R36+L36</f>
        <v>4145308.3333333335</v>
      </c>
      <c r="T36" s="18">
        <f t="shared" si="51"/>
        <v>72015</v>
      </c>
      <c r="U36" s="18">
        <f t="shared" si="43"/>
        <v>56534.333333333489</v>
      </c>
      <c r="W36" s="14">
        <f t="shared" ref="W36:W41" si="55">T36/R22</f>
        <v>1.7629968228601311E-2</v>
      </c>
      <c r="X36" s="14">
        <f t="shared" si="52"/>
        <v>1.3840151364185592E-2</v>
      </c>
    </row>
    <row r="37" spans="2:24" x14ac:dyDescent="0.3">
      <c r="B37" s="32">
        <v>41883</v>
      </c>
      <c r="C37" s="21">
        <f>'Premise (RES)'!H69</f>
        <v>16040</v>
      </c>
      <c r="D37" s="11">
        <f t="shared" si="37"/>
        <v>-98</v>
      </c>
      <c r="E37" s="11">
        <f t="shared" si="38"/>
        <v>-29114</v>
      </c>
      <c r="F37" s="13">
        <f>RESIDENTIAL!D38</f>
        <v>109997</v>
      </c>
      <c r="G37" s="11">
        <f t="shared" si="39"/>
        <v>2441</v>
      </c>
      <c r="H37" s="44">
        <f t="shared" si="45"/>
        <v>-3457</v>
      </c>
      <c r="I37" s="11">
        <f t="shared" si="40"/>
        <v>5772</v>
      </c>
      <c r="J37" s="49">
        <f t="shared" si="53"/>
        <v>10784.333333333334</v>
      </c>
      <c r="K37" s="13">
        <f>+K36</f>
        <v>-49625</v>
      </c>
      <c r="L37" s="11">
        <f t="shared" si="49"/>
        <v>-12993.666666666664</v>
      </c>
      <c r="M37" s="58">
        <f>+$L$34+'Com Adjustment'!K37</f>
        <v>-44483.666666666664</v>
      </c>
      <c r="N37" s="11">
        <f t="shared" si="41"/>
        <v>-14241.333333333334</v>
      </c>
      <c r="P37" s="11">
        <f t="shared" si="50"/>
        <v>65665</v>
      </c>
      <c r="R37" s="18">
        <v>4177177</v>
      </c>
      <c r="S37" s="11">
        <f>R37+L37</f>
        <v>4164183.3333333335</v>
      </c>
      <c r="T37" s="18">
        <f t="shared" si="51"/>
        <v>64500</v>
      </c>
      <c r="U37" s="18">
        <f t="shared" si="43"/>
        <v>77353.333333333489</v>
      </c>
      <c r="W37" s="14">
        <f t="shared" si="55"/>
        <v>1.5765125538061291E-2</v>
      </c>
      <c r="X37" s="14">
        <f t="shared" si="52"/>
        <v>1.8927627476624957E-2</v>
      </c>
    </row>
    <row r="38" spans="2:24" x14ac:dyDescent="0.3">
      <c r="B38" s="32">
        <v>41913</v>
      </c>
      <c r="C38" s="21">
        <f>'Premise (RES)'!H70</f>
        <v>15228</v>
      </c>
      <c r="D38" s="11">
        <f t="shared" si="37"/>
        <v>-812</v>
      </c>
      <c r="E38" s="11">
        <f t="shared" si="38"/>
        <v>-12736</v>
      </c>
      <c r="F38" s="13">
        <f>RESIDENTIAL!D39</f>
        <v>103208</v>
      </c>
      <c r="G38" s="11">
        <f t="shared" si="39"/>
        <v>-6789</v>
      </c>
      <c r="H38" s="44">
        <f t="shared" si="45"/>
        <v>-14819</v>
      </c>
      <c r="I38" s="11">
        <f t="shared" si="40"/>
        <v>-5590</v>
      </c>
      <c r="J38" s="49">
        <f t="shared" si="53"/>
        <v>10784.333333333334</v>
      </c>
      <c r="K38" s="13">
        <f>+K37</f>
        <v>-49625</v>
      </c>
      <c r="L38" s="11">
        <f t="shared" si="49"/>
        <v>1029.3333333333358</v>
      </c>
      <c r="M38" s="58">
        <f>+$L$34+'Com Adjustment'!K38</f>
        <v>-44483.666666666664</v>
      </c>
      <c r="N38" s="11">
        <f t="shared" si="41"/>
        <v>-25603.333333333336</v>
      </c>
      <c r="P38" s="11">
        <f t="shared" si="50"/>
        <v>64853</v>
      </c>
      <c r="R38" s="18">
        <v>4182719</v>
      </c>
      <c r="S38" s="11">
        <f>R38+L38</f>
        <v>4183748.3333333335</v>
      </c>
      <c r="T38" s="18">
        <f t="shared" si="51"/>
        <v>58230</v>
      </c>
      <c r="U38" s="18">
        <f>S38-S26</f>
        <v>99129.333333333489</v>
      </c>
      <c r="W38" s="14">
        <f t="shared" si="55"/>
        <v>1.4200866538193089E-2</v>
      </c>
      <c r="X38" s="14">
        <f t="shared" si="52"/>
        <v>2.424426816775236E-2</v>
      </c>
    </row>
    <row r="39" spans="2:24" x14ac:dyDescent="0.3">
      <c r="B39" s="32">
        <v>41944</v>
      </c>
      <c r="C39" s="21">
        <f>'Premise (RES)'!H71</f>
        <v>14950</v>
      </c>
      <c r="D39" s="11">
        <f t="shared" ref="D39" si="56">C39-C38</f>
        <v>-278</v>
      </c>
      <c r="E39" s="11">
        <f t="shared" ref="E39" si="57">C39-C27</f>
        <v>-3712</v>
      </c>
      <c r="F39" s="13">
        <f>RESIDENTIAL!D40</f>
        <v>100011</v>
      </c>
      <c r="G39" s="11">
        <f t="shared" ref="G39" si="58">F39-F38</f>
        <v>-3197</v>
      </c>
      <c r="H39" s="44">
        <f t="shared" si="45"/>
        <v>-23334</v>
      </c>
      <c r="I39" s="11">
        <f t="shared" ref="I39" si="59">H39-H$23</f>
        <v>-14105</v>
      </c>
      <c r="J39" s="49">
        <f t="shared" si="53"/>
        <v>10784.333333333334</v>
      </c>
      <c r="K39" s="13">
        <f>+K38</f>
        <v>-49625</v>
      </c>
      <c r="L39" s="11">
        <f t="shared" si="49"/>
        <v>1504.3333333333358</v>
      </c>
      <c r="M39" s="58">
        <f>+$L$34+'Com Adjustment'!K39</f>
        <v>-44483.666666666664</v>
      </c>
      <c r="N39" s="11">
        <f t="shared" si="41"/>
        <v>-34118.333333333336</v>
      </c>
      <c r="P39" s="11">
        <f t="shared" si="50"/>
        <v>64575</v>
      </c>
      <c r="R39" s="18">
        <v>4189026</v>
      </c>
      <c r="S39" s="11">
        <f>R39+L39</f>
        <v>4190530.3333333335</v>
      </c>
      <c r="T39" s="18">
        <f t="shared" si="51"/>
        <v>58334</v>
      </c>
      <c r="U39" s="18">
        <f>S39-S27</f>
        <v>100183.33333333349</v>
      </c>
      <c r="W39" s="14">
        <f t="shared" si="55"/>
        <v>1.4183948800258323E-2</v>
      </c>
      <c r="X39" s="14">
        <f t="shared" si="52"/>
        <v>2.4513702144041589E-2</v>
      </c>
    </row>
    <row r="40" spans="2:24" x14ac:dyDescent="0.3">
      <c r="B40" s="32">
        <v>41974</v>
      </c>
      <c r="C40" s="21">
        <f>'Premise (RES)'!H72</f>
        <v>13798</v>
      </c>
      <c r="D40" s="11">
        <f t="shared" ref="D40" si="60">C40-C39</f>
        <v>-1152</v>
      </c>
      <c r="E40" s="11">
        <f t="shared" ref="E40" si="61">C40-C28</f>
        <v>-3304</v>
      </c>
      <c r="F40" s="13">
        <f>RESIDENTIAL!D41</f>
        <v>99790</v>
      </c>
      <c r="G40" s="11">
        <f t="shared" ref="G40" si="62">F40-F39</f>
        <v>-221</v>
      </c>
      <c r="H40" s="44">
        <f t="shared" ref="H40" si="63">F40-F28</f>
        <v>-25109</v>
      </c>
      <c r="I40" s="11">
        <f t="shared" ref="I40" si="64">H40-H$23</f>
        <v>-15880</v>
      </c>
      <c r="J40" s="49">
        <f t="shared" si="53"/>
        <v>10784.333333333334</v>
      </c>
      <c r="K40" s="13">
        <f t="shared" ref="K40:K41" si="65">+K39</f>
        <v>-49625</v>
      </c>
      <c r="L40" s="11">
        <f t="shared" si="49"/>
        <v>0</v>
      </c>
      <c r="M40" s="58">
        <f>+$L$34+'Com Adjustment'!K40</f>
        <v>-44483.666666666664</v>
      </c>
      <c r="N40" s="11">
        <f t="shared" si="41"/>
        <v>-35893.333333333336</v>
      </c>
      <c r="P40" s="11">
        <f t="shared" si="50"/>
        <v>63423</v>
      </c>
      <c r="R40" s="18">
        <v>4195956</v>
      </c>
      <c r="S40" s="11">
        <f>R40+L40</f>
        <v>4195956</v>
      </c>
      <c r="T40" s="18">
        <f t="shared" si="51"/>
        <v>59190</v>
      </c>
      <c r="U40" s="18">
        <f>S40-S28</f>
        <v>98030.666666666511</v>
      </c>
      <c r="W40" s="14">
        <f t="shared" si="55"/>
        <v>1.4350868677307662E-2</v>
      </c>
      <c r="X40" s="14">
        <f t="shared" si="52"/>
        <v>2.3999953647247517E-2</v>
      </c>
    </row>
    <row r="41" spans="2:24" x14ac:dyDescent="0.3">
      <c r="B41" s="32">
        <v>42005</v>
      </c>
      <c r="C41" s="21">
        <f>'Premise (RES)'!H73</f>
        <v>11386</v>
      </c>
      <c r="D41" s="11">
        <f t="shared" ref="D41" si="66">C41-C40</f>
        <v>-2412</v>
      </c>
      <c r="E41" s="11">
        <f t="shared" ref="E41" si="67">C41-C29</f>
        <v>-4583</v>
      </c>
      <c r="F41" s="13">
        <f>RESIDENTIAL!D42</f>
        <v>96019</v>
      </c>
      <c r="G41" s="11">
        <f t="shared" ref="G41" si="68">F41-F40</f>
        <v>-3771</v>
      </c>
      <c r="H41" s="44">
        <f t="shared" ref="H41" si="69">F41-F29</f>
        <v>-24774</v>
      </c>
      <c r="I41" s="11">
        <f t="shared" ref="I41" si="70">H41-H$23</f>
        <v>-15545</v>
      </c>
      <c r="J41" s="49">
        <f t="shared" si="53"/>
        <v>10784.333333333334</v>
      </c>
      <c r="K41" s="13">
        <f t="shared" si="65"/>
        <v>-49625</v>
      </c>
      <c r="L41" s="11">
        <f t="shared" ref="L41" si="71">K41+J41-L29</f>
        <v>0</v>
      </c>
      <c r="M41" s="58">
        <f>+$L$34+'Com Adjustment'!K41</f>
        <v>-44483.666666666664</v>
      </c>
      <c r="N41" s="11">
        <f t="shared" ref="N41" si="72">H41-J41</f>
        <v>-35558.333333333336</v>
      </c>
      <c r="P41" s="11">
        <f t="shared" ref="P41" si="73">C41-K41</f>
        <v>61011</v>
      </c>
      <c r="R41" s="18">
        <v>4202391</v>
      </c>
      <c r="S41" s="11">
        <f>R41+L41</f>
        <v>4202391</v>
      </c>
      <c r="T41" s="18">
        <f t="shared" ref="T41" si="74">R41-R29</f>
        <v>58582</v>
      </c>
      <c r="U41" s="18">
        <f>S41-S29</f>
        <v>97422.666666666511</v>
      </c>
      <c r="W41" s="14">
        <f t="shared" si="55"/>
        <v>1.4182127352995575E-2</v>
      </c>
      <c r="X41" s="14">
        <f t="shared" ref="X41" si="75">U41/S27</f>
        <v>2.3817702181909386E-2</v>
      </c>
    </row>
    <row r="43" spans="2:24" x14ac:dyDescent="0.3">
      <c r="S43" s="51" t="s">
        <v>121</v>
      </c>
      <c r="T43" s="14">
        <f>SUM(T29:T40)/SUM(R17:R28)</f>
        <v>1.7537992672180768E-2</v>
      </c>
      <c r="U43" s="14">
        <f>SUM(U29:U40)/SUM(S17:S28)</f>
        <v>1.4659317841886659E-2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2"/>
  <sheetViews>
    <sheetView zoomScale="80" zoomScaleNormal="80" workbookViewId="0">
      <pane xSplit="2" ySplit="4" topLeftCell="C5" activePane="bottomRight" state="frozen"/>
      <selection activeCell="C29" sqref="C29"/>
      <selection pane="topRight" activeCell="C29" sqref="C29"/>
      <selection pane="bottomLeft" activeCell="C29" sqref="C29"/>
      <selection pane="bottomRight" sqref="A1:A2"/>
    </sheetView>
  </sheetViews>
  <sheetFormatPr defaultRowHeight="14.4" x14ac:dyDescent="0.3"/>
  <cols>
    <col min="1" max="1" width="12.33203125" customWidth="1"/>
    <col min="3" max="3" width="19.44140625" customWidth="1"/>
    <col min="4" max="4" width="18.5546875" customWidth="1"/>
    <col min="5" max="5" width="16.6640625" customWidth="1"/>
    <col min="6" max="6" width="18.5546875" customWidth="1"/>
    <col min="7" max="7" width="12.5546875" customWidth="1"/>
    <col min="8" max="8" width="16.44140625" customWidth="1"/>
    <col min="9" max="9" width="14.6640625" customWidth="1"/>
    <col min="10" max="10" width="19.5546875" customWidth="1"/>
    <col min="11" max="11" width="12" customWidth="1"/>
    <col min="12" max="12" width="13.33203125" customWidth="1"/>
    <col min="18" max="18" width="11.33203125" customWidth="1"/>
    <col min="19" max="19" width="17.5546875" customWidth="1"/>
    <col min="20" max="20" width="11.33203125" customWidth="1"/>
    <col min="21" max="21" width="12.44140625" customWidth="1"/>
  </cols>
  <sheetData>
    <row r="1" spans="1:20" x14ac:dyDescent="0.3">
      <c r="A1" s="25" t="s">
        <v>158</v>
      </c>
    </row>
    <row r="2" spans="1:20" x14ac:dyDescent="0.3">
      <c r="A2" s="25" t="s">
        <v>150</v>
      </c>
    </row>
    <row r="4" spans="1:20" ht="43.2" x14ac:dyDescent="0.3">
      <c r="C4" s="35" t="s">
        <v>61</v>
      </c>
      <c r="D4" s="35" t="s">
        <v>62</v>
      </c>
      <c r="E4" s="35" t="s">
        <v>22</v>
      </c>
      <c r="F4" s="35" t="s">
        <v>60</v>
      </c>
      <c r="G4" s="35" t="s">
        <v>62</v>
      </c>
      <c r="H4" s="35" t="s">
        <v>22</v>
      </c>
      <c r="I4" s="35" t="s">
        <v>65</v>
      </c>
      <c r="J4" s="35" t="s">
        <v>63</v>
      </c>
      <c r="K4" s="35" t="s">
        <v>64</v>
      </c>
      <c r="L4" s="35" t="s">
        <v>119</v>
      </c>
      <c r="R4" t="s">
        <v>113</v>
      </c>
      <c r="S4" t="s">
        <v>114</v>
      </c>
      <c r="T4" t="s">
        <v>115</v>
      </c>
    </row>
    <row r="5" spans="1:20" x14ac:dyDescent="0.3">
      <c r="B5" s="2">
        <v>40909</v>
      </c>
      <c r="C5" s="3">
        <f>'Premise (COM)'!H37</f>
        <v>7164</v>
      </c>
      <c r="F5" s="13">
        <f>COMMERCIAL!D6</f>
        <v>57972</v>
      </c>
      <c r="R5" s="18">
        <v>4037796</v>
      </c>
      <c r="S5" s="11">
        <f t="shared" ref="S5:S30" si="0">R5+L5</f>
        <v>4037796</v>
      </c>
    </row>
    <row r="6" spans="1:20" x14ac:dyDescent="0.3">
      <c r="B6" s="2">
        <v>40940</v>
      </c>
      <c r="C6" s="3">
        <f>'Premise (COM)'!H38</f>
        <v>7267</v>
      </c>
      <c r="D6" s="11">
        <f>C6-C5</f>
        <v>103</v>
      </c>
      <c r="E6" s="11"/>
      <c r="F6" s="13">
        <f>COMMERCIAL!D7</f>
        <v>57793</v>
      </c>
      <c r="G6" s="11">
        <f>F6-F5</f>
        <v>-179</v>
      </c>
      <c r="H6" s="11"/>
      <c r="R6" s="18">
        <v>4043285</v>
      </c>
      <c r="S6" s="11">
        <f t="shared" si="0"/>
        <v>4043285</v>
      </c>
    </row>
    <row r="7" spans="1:20" x14ac:dyDescent="0.3">
      <c r="B7" s="2">
        <v>40969</v>
      </c>
      <c r="C7" s="3">
        <f>'Premise (COM)'!H39</f>
        <v>7335</v>
      </c>
      <c r="D7" s="11">
        <f t="shared" ref="D7:D30" si="1">C7-C6</f>
        <v>68</v>
      </c>
      <c r="E7" s="11"/>
      <c r="F7" s="13">
        <f>COMMERCIAL!D8</f>
        <v>57360</v>
      </c>
      <c r="G7" s="11">
        <f t="shared" ref="G7:G30" si="2">F7-F6</f>
        <v>-433</v>
      </c>
      <c r="H7" s="11"/>
      <c r="R7" s="18">
        <v>4051099</v>
      </c>
      <c r="S7" s="11">
        <f t="shared" si="0"/>
        <v>4051099</v>
      </c>
    </row>
    <row r="8" spans="1:20" x14ac:dyDescent="0.3">
      <c r="B8" s="2">
        <v>41000</v>
      </c>
      <c r="C8" s="3">
        <f>'Premise (COM)'!H40</f>
        <v>7441</v>
      </c>
      <c r="D8" s="11">
        <f t="shared" si="1"/>
        <v>106</v>
      </c>
      <c r="E8" s="11"/>
      <c r="F8" s="13">
        <f>COMMERCIAL!D9</f>
        <v>56931</v>
      </c>
      <c r="G8" s="11">
        <f t="shared" si="2"/>
        <v>-429</v>
      </c>
      <c r="H8" s="11"/>
      <c r="R8" s="18">
        <v>4053654</v>
      </c>
      <c r="S8" s="11">
        <f t="shared" si="0"/>
        <v>4053654</v>
      </c>
    </row>
    <row r="9" spans="1:20" x14ac:dyDescent="0.3">
      <c r="B9" s="2">
        <v>41030</v>
      </c>
      <c r="C9" s="3">
        <f>'Premise (COM)'!H41</f>
        <v>7645</v>
      </c>
      <c r="D9" s="11">
        <f t="shared" si="1"/>
        <v>204</v>
      </c>
      <c r="E9" s="11"/>
      <c r="F9" s="13">
        <f>COMMERCIAL!D10</f>
        <v>56777</v>
      </c>
      <c r="G9" s="11">
        <f t="shared" si="2"/>
        <v>-154</v>
      </c>
      <c r="H9" s="11"/>
      <c r="R9" s="18">
        <v>4052782</v>
      </c>
      <c r="S9" s="11">
        <f t="shared" si="0"/>
        <v>4052782</v>
      </c>
      <c r="T9" s="18"/>
    </row>
    <row r="10" spans="1:20" x14ac:dyDescent="0.3">
      <c r="B10" s="2">
        <v>41061</v>
      </c>
      <c r="C10" s="3">
        <f>'Premise (COM)'!H42</f>
        <v>7603</v>
      </c>
      <c r="D10" s="11">
        <f t="shared" si="1"/>
        <v>-42</v>
      </c>
      <c r="E10" s="11"/>
      <c r="F10" s="13">
        <f>COMMERCIAL!D11</f>
        <v>56639</v>
      </c>
      <c r="G10" s="11">
        <f t="shared" si="2"/>
        <v>-138</v>
      </c>
      <c r="H10" s="11"/>
      <c r="R10" s="18">
        <v>4051323</v>
      </c>
      <c r="S10" s="11">
        <f t="shared" si="0"/>
        <v>4051323</v>
      </c>
      <c r="T10" s="18"/>
    </row>
    <row r="11" spans="1:20" x14ac:dyDescent="0.3">
      <c r="B11" s="2">
        <v>41091</v>
      </c>
      <c r="C11" s="3">
        <f>'Premise (COM)'!H43</f>
        <v>7610</v>
      </c>
      <c r="D11" s="11">
        <f t="shared" si="1"/>
        <v>7</v>
      </c>
      <c r="E11" s="11"/>
      <c r="F11" s="13">
        <f>COMMERCIAL!D12</f>
        <v>56606</v>
      </c>
      <c r="G11" s="11">
        <f t="shared" si="2"/>
        <v>-33</v>
      </c>
      <c r="H11" s="11"/>
      <c r="R11" s="18">
        <v>512215</v>
      </c>
      <c r="S11" s="11">
        <f t="shared" si="0"/>
        <v>512215</v>
      </c>
      <c r="T11" s="18"/>
    </row>
    <row r="12" spans="1:20" x14ac:dyDescent="0.3">
      <c r="B12" s="2">
        <v>41122</v>
      </c>
      <c r="C12" s="3">
        <f>'Premise (COM)'!H44</f>
        <v>7402</v>
      </c>
      <c r="D12" s="11">
        <f t="shared" si="1"/>
        <v>-208</v>
      </c>
      <c r="E12" s="11"/>
      <c r="F12" s="13">
        <f>COMMERCIAL!D13</f>
        <v>56393</v>
      </c>
      <c r="G12" s="11">
        <f t="shared" si="2"/>
        <v>-213</v>
      </c>
      <c r="H12" s="11"/>
      <c r="R12" s="18">
        <v>512613</v>
      </c>
      <c r="S12" s="11">
        <f t="shared" si="0"/>
        <v>512613</v>
      </c>
      <c r="T12" s="18"/>
    </row>
    <row r="13" spans="1:20" x14ac:dyDescent="0.3">
      <c r="B13" s="2">
        <v>41153</v>
      </c>
      <c r="C13" s="3">
        <f>'Premise (COM)'!H45</f>
        <v>7461</v>
      </c>
      <c r="D13" s="11">
        <f t="shared" si="1"/>
        <v>59</v>
      </c>
      <c r="E13" s="11"/>
      <c r="F13" s="13">
        <f>COMMERCIAL!D14</f>
        <v>56533</v>
      </c>
      <c r="G13" s="11">
        <f t="shared" si="2"/>
        <v>140</v>
      </c>
      <c r="H13" s="11"/>
      <c r="R13" s="18">
        <v>512887</v>
      </c>
      <c r="S13" s="11">
        <f t="shared" si="0"/>
        <v>512887</v>
      </c>
      <c r="T13" s="18"/>
    </row>
    <row r="14" spans="1:20" x14ac:dyDescent="0.3">
      <c r="B14" s="2">
        <v>41183</v>
      </c>
      <c r="C14" s="3">
        <f>'Premise (COM)'!H46</f>
        <v>7500</v>
      </c>
      <c r="D14" s="11">
        <f t="shared" si="1"/>
        <v>39</v>
      </c>
      <c r="E14" s="11"/>
      <c r="F14" s="13">
        <f>COMMERCIAL!D15</f>
        <v>56348</v>
      </c>
      <c r="G14" s="11">
        <f t="shared" si="2"/>
        <v>-185</v>
      </c>
      <c r="H14" s="11"/>
      <c r="R14" s="18">
        <v>512980</v>
      </c>
      <c r="S14" s="11">
        <f t="shared" si="0"/>
        <v>512980</v>
      </c>
      <c r="T14" s="18"/>
    </row>
    <row r="15" spans="1:20" x14ac:dyDescent="0.3">
      <c r="B15" s="2">
        <v>41214</v>
      </c>
      <c r="C15" s="3">
        <f>'Premise (COM)'!H47</f>
        <v>7531</v>
      </c>
      <c r="D15" s="11">
        <f t="shared" si="1"/>
        <v>31</v>
      </c>
      <c r="E15" s="11"/>
      <c r="F15" s="13">
        <f>COMMERCIAL!D16</f>
        <v>56257</v>
      </c>
      <c r="G15" s="11">
        <f t="shared" si="2"/>
        <v>-91</v>
      </c>
      <c r="H15" s="11"/>
      <c r="R15" s="18">
        <v>513162</v>
      </c>
      <c r="S15" s="11">
        <f t="shared" si="0"/>
        <v>513162</v>
      </c>
      <c r="T15" s="18"/>
    </row>
    <row r="16" spans="1:20" x14ac:dyDescent="0.3">
      <c r="B16" s="2">
        <v>41244</v>
      </c>
      <c r="C16" s="3">
        <f>'Premise (COM)'!H48</f>
        <v>7310</v>
      </c>
      <c r="D16" s="11">
        <f t="shared" si="1"/>
        <v>-221</v>
      </c>
      <c r="E16" s="11"/>
      <c r="F16" s="13">
        <f>COMMERCIAL!D17</f>
        <v>56519</v>
      </c>
      <c r="G16" s="11">
        <f t="shared" si="2"/>
        <v>262</v>
      </c>
      <c r="H16" s="11"/>
      <c r="R16" s="18">
        <v>513438</v>
      </c>
      <c r="S16" s="11">
        <f t="shared" si="0"/>
        <v>513438</v>
      </c>
      <c r="T16" s="18"/>
    </row>
    <row r="17" spans="2:24" x14ac:dyDescent="0.3">
      <c r="B17" s="2">
        <v>41275</v>
      </c>
      <c r="C17" s="3">
        <f>'Premise (COM)'!H49</f>
        <v>7214</v>
      </c>
      <c r="D17" s="11">
        <f t="shared" si="1"/>
        <v>-96</v>
      </c>
      <c r="E17" s="11">
        <f>C17-C5</f>
        <v>50</v>
      </c>
      <c r="F17" s="13">
        <f>COMMERCIAL!D18</f>
        <v>56759</v>
      </c>
      <c r="G17" s="11">
        <f t="shared" si="2"/>
        <v>240</v>
      </c>
      <c r="H17" s="42">
        <f>F17-F5</f>
        <v>-1213</v>
      </c>
      <c r="I17" s="11">
        <f>H17-AVERAGE(H$17:H$23)</f>
        <v>112</v>
      </c>
      <c r="R17" s="18">
        <v>513848</v>
      </c>
      <c r="S17" s="11">
        <f t="shared" si="0"/>
        <v>513848</v>
      </c>
      <c r="T17" s="18"/>
      <c r="U17" s="18"/>
    </row>
    <row r="18" spans="2:24" x14ac:dyDescent="0.3">
      <c r="B18" s="2">
        <v>41306</v>
      </c>
      <c r="C18" s="3">
        <f>'Premise (COM)'!H50</f>
        <v>7556</v>
      </c>
      <c r="D18" s="11">
        <f t="shared" si="1"/>
        <v>342</v>
      </c>
      <c r="E18" s="11">
        <f t="shared" ref="E18:E30" si="3">C18-C6</f>
        <v>289</v>
      </c>
      <c r="F18" s="13">
        <f>COMMERCIAL!D19</f>
        <v>56157</v>
      </c>
      <c r="G18" s="11">
        <f t="shared" si="2"/>
        <v>-602</v>
      </c>
      <c r="H18" s="42">
        <f t="shared" ref="H18:H30" si="4">F18-F6</f>
        <v>-1636</v>
      </c>
      <c r="I18" s="11">
        <f t="shared" ref="I18:I25" si="5">H18-AVERAGE(H$17:H$23)</f>
        <v>-311</v>
      </c>
      <c r="R18" s="18">
        <v>513851</v>
      </c>
      <c r="S18" s="11">
        <f t="shared" si="0"/>
        <v>513851</v>
      </c>
      <c r="T18" s="18"/>
      <c r="U18" s="18"/>
    </row>
    <row r="19" spans="2:24" x14ac:dyDescent="0.3">
      <c r="B19" s="2">
        <v>41334</v>
      </c>
      <c r="C19" s="3">
        <f>'Premise (COM)'!H51</f>
        <v>7538</v>
      </c>
      <c r="D19" s="11">
        <f t="shared" si="1"/>
        <v>-18</v>
      </c>
      <c r="E19" s="11">
        <f t="shared" si="3"/>
        <v>203</v>
      </c>
      <c r="F19" s="13">
        <f>COMMERCIAL!D20</f>
        <v>56070</v>
      </c>
      <c r="G19" s="11">
        <f t="shared" si="2"/>
        <v>-87</v>
      </c>
      <c r="H19" s="42">
        <f t="shared" si="4"/>
        <v>-1290</v>
      </c>
      <c r="I19" s="11">
        <f t="shared" si="5"/>
        <v>35</v>
      </c>
      <c r="R19" s="18">
        <v>514302</v>
      </c>
      <c r="S19" s="11">
        <f t="shared" si="0"/>
        <v>514302</v>
      </c>
      <c r="T19" s="18"/>
      <c r="U19" s="18"/>
    </row>
    <row r="20" spans="2:24" x14ac:dyDescent="0.3">
      <c r="B20" s="2">
        <v>41365</v>
      </c>
      <c r="C20" s="3">
        <f>'Premise (COM)'!H52</f>
        <v>7636</v>
      </c>
      <c r="D20" s="11">
        <f t="shared" si="1"/>
        <v>98</v>
      </c>
      <c r="E20" s="11">
        <f t="shared" si="3"/>
        <v>195</v>
      </c>
      <c r="F20" s="13">
        <f>COMMERCIAL!D21</f>
        <v>55702</v>
      </c>
      <c r="G20" s="11">
        <f t="shared" si="2"/>
        <v>-368</v>
      </c>
      <c r="H20" s="42">
        <f t="shared" si="4"/>
        <v>-1229</v>
      </c>
      <c r="I20" s="11">
        <f t="shared" si="5"/>
        <v>96</v>
      </c>
      <c r="R20" s="18">
        <v>514643</v>
      </c>
      <c r="S20" s="11">
        <f t="shared" si="0"/>
        <v>514643</v>
      </c>
      <c r="T20" s="18"/>
      <c r="U20" s="18"/>
      <c r="W20" s="14">
        <f>T20/R6</f>
        <v>0</v>
      </c>
      <c r="X20" s="14">
        <f t="shared" ref="W20:X30" si="6">U20/S6</f>
        <v>0</v>
      </c>
    </row>
    <row r="21" spans="2:24" x14ac:dyDescent="0.3">
      <c r="B21" s="2">
        <v>41395</v>
      </c>
      <c r="C21" s="3">
        <f>'Premise (COM)'!H53</f>
        <v>7614</v>
      </c>
      <c r="D21" s="11">
        <f t="shared" si="1"/>
        <v>-22</v>
      </c>
      <c r="E21" s="11">
        <f t="shared" si="3"/>
        <v>-31</v>
      </c>
      <c r="F21" s="13">
        <f>COMMERCIAL!D22</f>
        <v>55546</v>
      </c>
      <c r="G21" s="11">
        <f t="shared" si="2"/>
        <v>-156</v>
      </c>
      <c r="H21" s="42">
        <f t="shared" si="4"/>
        <v>-1231</v>
      </c>
      <c r="I21" s="11">
        <f t="shared" si="5"/>
        <v>94</v>
      </c>
      <c r="R21" s="18">
        <v>515192</v>
      </c>
      <c r="S21" s="11">
        <f t="shared" si="0"/>
        <v>515192</v>
      </c>
      <c r="T21" s="18"/>
      <c r="U21" s="18"/>
      <c r="W21" s="14">
        <f t="shared" si="6"/>
        <v>0</v>
      </c>
      <c r="X21" s="14">
        <f t="shared" si="6"/>
        <v>0</v>
      </c>
    </row>
    <row r="22" spans="2:24" x14ac:dyDescent="0.3">
      <c r="B22" s="2">
        <v>41426</v>
      </c>
      <c r="C22" s="3">
        <f>'Premise (COM)'!H54</f>
        <v>7550</v>
      </c>
      <c r="D22" s="11">
        <f t="shared" si="1"/>
        <v>-64</v>
      </c>
      <c r="E22" s="11">
        <f t="shared" si="3"/>
        <v>-53</v>
      </c>
      <c r="F22" s="13">
        <f>COMMERCIAL!D23</f>
        <v>55206</v>
      </c>
      <c r="G22" s="11">
        <f t="shared" si="2"/>
        <v>-340</v>
      </c>
      <c r="H22" s="42">
        <f t="shared" si="4"/>
        <v>-1433</v>
      </c>
      <c r="I22" s="11">
        <f t="shared" si="5"/>
        <v>-108</v>
      </c>
      <c r="R22" s="18">
        <v>515687</v>
      </c>
      <c r="S22" s="11">
        <f t="shared" si="0"/>
        <v>515687</v>
      </c>
      <c r="T22" s="18"/>
      <c r="U22" s="18"/>
      <c r="W22" s="14">
        <f t="shared" si="6"/>
        <v>0</v>
      </c>
      <c r="X22" s="14">
        <f t="shared" si="6"/>
        <v>0</v>
      </c>
    </row>
    <row r="23" spans="2:24" x14ac:dyDescent="0.3">
      <c r="B23" s="2">
        <v>41456</v>
      </c>
      <c r="C23" s="3">
        <f>'Premise (COM)'!H55</f>
        <v>7066</v>
      </c>
      <c r="D23" s="11">
        <f t="shared" si="1"/>
        <v>-484</v>
      </c>
      <c r="E23" s="34">
        <f t="shared" si="3"/>
        <v>-544</v>
      </c>
      <c r="F23" s="13">
        <f>COMMERCIAL!D24</f>
        <v>55363</v>
      </c>
      <c r="G23" s="11">
        <f t="shared" si="2"/>
        <v>157</v>
      </c>
      <c r="H23" s="45">
        <f t="shared" si="4"/>
        <v>-1243</v>
      </c>
      <c r="I23" s="11">
        <f t="shared" si="5"/>
        <v>82</v>
      </c>
      <c r="K23" s="13">
        <f>'Premise (COM)'!I84</f>
        <v>-439</v>
      </c>
      <c r="L23" s="11">
        <f>K23+J23</f>
        <v>-439</v>
      </c>
      <c r="R23" s="18">
        <v>516272</v>
      </c>
      <c r="S23" s="11">
        <f t="shared" si="0"/>
        <v>515833</v>
      </c>
      <c r="T23" s="18">
        <f t="shared" ref="T23:U30" si="7">R23-R11</f>
        <v>4057</v>
      </c>
      <c r="U23" s="18">
        <f t="shared" si="7"/>
        <v>3618</v>
      </c>
      <c r="W23" s="14">
        <f>T23/R9</f>
        <v>1.0010407665647942E-3</v>
      </c>
      <c r="X23" s="14">
        <f t="shared" si="6"/>
        <v>8.9272011176520229E-4</v>
      </c>
    </row>
    <row r="24" spans="2:24" x14ac:dyDescent="0.3">
      <c r="B24" s="2">
        <v>41487</v>
      </c>
      <c r="C24" s="3">
        <f>'Premise (COM)'!H56</f>
        <v>6454</v>
      </c>
      <c r="D24" s="11">
        <f t="shared" si="1"/>
        <v>-612</v>
      </c>
      <c r="E24" s="34">
        <f t="shared" si="3"/>
        <v>-948</v>
      </c>
      <c r="F24" s="13">
        <f>COMMERCIAL!D25</f>
        <v>54806</v>
      </c>
      <c r="G24" s="11">
        <f t="shared" si="2"/>
        <v>-557</v>
      </c>
      <c r="H24" s="42">
        <f t="shared" si="4"/>
        <v>-1587</v>
      </c>
      <c r="I24" s="11">
        <f t="shared" si="5"/>
        <v>-262</v>
      </c>
      <c r="K24" s="13">
        <f>'Premise (COM)'!I85</f>
        <v>-1085</v>
      </c>
      <c r="L24" s="11">
        <f t="shared" ref="L24:L27" si="8">K24+J24</f>
        <v>-1085</v>
      </c>
      <c r="R24" s="18">
        <v>516921</v>
      </c>
      <c r="S24" s="11">
        <f t="shared" si="0"/>
        <v>515836</v>
      </c>
      <c r="T24" s="18">
        <f t="shared" si="7"/>
        <v>4308</v>
      </c>
      <c r="U24" s="18">
        <f t="shared" si="7"/>
        <v>3223</v>
      </c>
      <c r="W24" s="14">
        <f>T24/R10</f>
        <v>1.0633563406324304E-3</v>
      </c>
      <c r="X24" s="14">
        <f t="shared" si="6"/>
        <v>7.9554259188911866E-4</v>
      </c>
    </row>
    <row r="25" spans="2:24" ht="15" thickBot="1" x14ac:dyDescent="0.35">
      <c r="B25" s="4">
        <v>41518</v>
      </c>
      <c r="C25" s="6">
        <f>'Premise (COM)'!H57</f>
        <v>5050</v>
      </c>
      <c r="D25" s="11">
        <f t="shared" si="1"/>
        <v>-1404</v>
      </c>
      <c r="E25" s="34">
        <f t="shared" si="3"/>
        <v>-2411</v>
      </c>
      <c r="F25" s="13">
        <f>COMMERCIAL!D26</f>
        <v>54754</v>
      </c>
      <c r="G25" s="11">
        <f t="shared" si="2"/>
        <v>-52</v>
      </c>
      <c r="H25" s="42">
        <f t="shared" si="4"/>
        <v>-1779</v>
      </c>
      <c r="I25" s="11">
        <f t="shared" si="5"/>
        <v>-454</v>
      </c>
      <c r="K25" s="13">
        <f>'Premise (COM)'!I86</f>
        <v>-2464</v>
      </c>
      <c r="L25" s="11">
        <f t="shared" si="8"/>
        <v>-2464</v>
      </c>
      <c r="R25" s="18">
        <v>518073</v>
      </c>
      <c r="S25" s="11">
        <f t="shared" si="0"/>
        <v>515609</v>
      </c>
      <c r="T25" s="18">
        <f t="shared" si="7"/>
        <v>5186</v>
      </c>
      <c r="U25" s="18">
        <f t="shared" si="7"/>
        <v>2722</v>
      </c>
      <c r="W25" s="14">
        <f>T25/R11</f>
        <v>1.0124654686020518E-2</v>
      </c>
      <c r="X25" s="14">
        <f t="shared" si="6"/>
        <v>5.314174711790947E-3</v>
      </c>
    </row>
    <row r="26" spans="2:24" ht="15" thickBot="1" x14ac:dyDescent="0.35">
      <c r="B26" s="4">
        <v>41548</v>
      </c>
      <c r="C26" s="6">
        <f>'Premise (COM)'!H58</f>
        <v>2864</v>
      </c>
      <c r="D26" s="11">
        <f t="shared" si="1"/>
        <v>-2186</v>
      </c>
      <c r="E26" s="34">
        <f t="shared" si="3"/>
        <v>-4636</v>
      </c>
      <c r="F26" s="13">
        <f>COMMERCIAL!D27</f>
        <v>55868</v>
      </c>
      <c r="G26" s="11">
        <f t="shared" si="2"/>
        <v>1114</v>
      </c>
      <c r="H26" s="44">
        <f t="shared" si="4"/>
        <v>-480</v>
      </c>
      <c r="I26" s="11">
        <f t="shared" ref="I26:I29" si="9">H26-H$23</f>
        <v>763</v>
      </c>
      <c r="J26" s="11">
        <f>I26</f>
        <v>763</v>
      </c>
      <c r="K26" s="13">
        <f>'Premise (COM)'!I87</f>
        <v>-4231</v>
      </c>
      <c r="L26" s="11">
        <f t="shared" si="8"/>
        <v>-3468</v>
      </c>
      <c r="R26" s="18">
        <v>517247</v>
      </c>
      <c r="S26" s="11">
        <f t="shared" si="0"/>
        <v>513779</v>
      </c>
      <c r="T26" s="18">
        <f t="shared" si="7"/>
        <v>4267</v>
      </c>
      <c r="U26" s="18">
        <f t="shared" si="7"/>
        <v>799</v>
      </c>
      <c r="W26" s="14">
        <f t="shared" si="6"/>
        <v>8.3240183140107643E-3</v>
      </c>
      <c r="X26" s="14">
        <f t="shared" si="6"/>
        <v>1.55868072015341E-3</v>
      </c>
    </row>
    <row r="27" spans="2:24" ht="15" thickBot="1" x14ac:dyDescent="0.35">
      <c r="B27" s="4">
        <v>41579</v>
      </c>
      <c r="C27" s="21">
        <f>'Premise (COM)'!H59</f>
        <v>1341</v>
      </c>
      <c r="D27" s="11">
        <f t="shared" si="1"/>
        <v>-1523</v>
      </c>
      <c r="E27" s="34">
        <f t="shared" si="3"/>
        <v>-6190</v>
      </c>
      <c r="F27" s="13">
        <f>COMMERCIAL!D28</f>
        <v>57107</v>
      </c>
      <c r="G27" s="11">
        <f t="shared" si="2"/>
        <v>1239</v>
      </c>
      <c r="H27" s="44">
        <f t="shared" si="4"/>
        <v>850</v>
      </c>
      <c r="I27" s="11">
        <f t="shared" si="9"/>
        <v>2093</v>
      </c>
      <c r="J27" s="11">
        <f>I27</f>
        <v>2093</v>
      </c>
      <c r="K27" s="13">
        <f>'Premise (COM)'!I88</f>
        <v>-5643</v>
      </c>
      <c r="L27" s="11">
        <f t="shared" si="8"/>
        <v>-3550</v>
      </c>
      <c r="R27" s="18">
        <v>520689</v>
      </c>
      <c r="S27" s="11">
        <f t="shared" si="0"/>
        <v>517139</v>
      </c>
      <c r="T27" s="18">
        <f t="shared" si="7"/>
        <v>7527</v>
      </c>
      <c r="U27" s="18">
        <f t="shared" si="7"/>
        <v>3977</v>
      </c>
      <c r="W27" s="14">
        <f t="shared" si="6"/>
        <v>1.4675747289363933E-2</v>
      </c>
      <c r="X27" s="14">
        <f t="shared" si="6"/>
        <v>7.754144675142868E-3</v>
      </c>
    </row>
    <row r="28" spans="2:24" x14ac:dyDescent="0.3">
      <c r="B28" s="20">
        <v>41609</v>
      </c>
      <c r="C28" s="21">
        <f>'Premise (COM)'!H60</f>
        <v>1244</v>
      </c>
      <c r="D28" s="11">
        <f t="shared" si="1"/>
        <v>-97</v>
      </c>
      <c r="E28" s="11">
        <f t="shared" si="3"/>
        <v>-6066</v>
      </c>
      <c r="F28" s="13">
        <f>COMMERCIAL!D29</f>
        <v>57283</v>
      </c>
      <c r="G28" s="11">
        <f t="shared" si="2"/>
        <v>176</v>
      </c>
      <c r="H28" s="44">
        <f t="shared" si="4"/>
        <v>764</v>
      </c>
      <c r="I28" s="11">
        <f t="shared" si="9"/>
        <v>2007</v>
      </c>
      <c r="J28" s="11">
        <f t="shared" ref="J28" si="10">AVERAGE(I27:I28)</f>
        <v>2050</v>
      </c>
      <c r="K28" s="13">
        <f>'Premise (COM)'!I89</f>
        <v>-5643</v>
      </c>
      <c r="L28" s="11">
        <f t="shared" ref="L28:L29" si="11">K28+J28</f>
        <v>-3593</v>
      </c>
      <c r="R28" s="18">
        <v>521269</v>
      </c>
      <c r="S28" s="11">
        <f t="shared" si="0"/>
        <v>517676</v>
      </c>
      <c r="T28" s="18">
        <f t="shared" si="7"/>
        <v>7831</v>
      </c>
      <c r="U28" s="18">
        <f t="shared" si="7"/>
        <v>4238</v>
      </c>
      <c r="W28" s="14">
        <f t="shared" si="6"/>
        <v>1.5265702366563999E-2</v>
      </c>
      <c r="X28" s="14">
        <f t="shared" si="6"/>
        <v>8.261530663963507E-3</v>
      </c>
    </row>
    <row r="29" spans="2:24" x14ac:dyDescent="0.3">
      <c r="B29" s="20">
        <v>41640</v>
      </c>
      <c r="C29" s="21">
        <f>'Premise (COM)'!H61</f>
        <v>1245</v>
      </c>
      <c r="D29" s="11">
        <f t="shared" si="1"/>
        <v>1</v>
      </c>
      <c r="E29" s="11">
        <f t="shared" si="3"/>
        <v>-5969</v>
      </c>
      <c r="F29" s="13">
        <f>COMMERCIAL!D30</f>
        <v>57039</v>
      </c>
      <c r="G29" s="11">
        <f t="shared" si="2"/>
        <v>-244</v>
      </c>
      <c r="H29" s="44">
        <f t="shared" si="4"/>
        <v>280</v>
      </c>
      <c r="I29" s="11">
        <f t="shared" si="9"/>
        <v>1523</v>
      </c>
      <c r="J29" s="11">
        <f t="shared" ref="J29:J34" si="12">AVERAGE(I28:I29)</f>
        <v>1765</v>
      </c>
      <c r="K29" s="13">
        <f>'Premise (COM)'!I90</f>
        <v>-5643</v>
      </c>
      <c r="L29" s="11">
        <f t="shared" si="11"/>
        <v>-3878</v>
      </c>
      <c r="R29" s="18">
        <v>522012</v>
      </c>
      <c r="S29" s="11">
        <f t="shared" si="0"/>
        <v>518134</v>
      </c>
      <c r="T29" s="18">
        <f t="shared" si="7"/>
        <v>8164</v>
      </c>
      <c r="U29" s="18">
        <f t="shared" si="7"/>
        <v>4286</v>
      </c>
      <c r="W29" s="14">
        <f t="shared" si="6"/>
        <v>1.5909206059684856E-2</v>
      </c>
      <c r="X29" s="14">
        <f t="shared" si="6"/>
        <v>8.3521383110986402E-3</v>
      </c>
    </row>
    <row r="30" spans="2:24" x14ac:dyDescent="0.3">
      <c r="B30" s="32">
        <v>41671</v>
      </c>
      <c r="C30" s="33">
        <f>'Premise (COM)'!H62</f>
        <v>1179</v>
      </c>
      <c r="D30" s="11">
        <f t="shared" si="1"/>
        <v>-66</v>
      </c>
      <c r="E30" s="11">
        <f t="shared" si="3"/>
        <v>-6377</v>
      </c>
      <c r="F30" s="13">
        <f>COMMERCIAL!D31</f>
        <v>56673</v>
      </c>
      <c r="G30" s="11">
        <f t="shared" si="2"/>
        <v>-366</v>
      </c>
      <c r="H30" s="44">
        <f t="shared" si="4"/>
        <v>516</v>
      </c>
      <c r="I30" s="11">
        <f t="shared" ref="I30:I34" si="13">H30-H$23</f>
        <v>1759</v>
      </c>
      <c r="J30" s="11">
        <f t="shared" si="12"/>
        <v>1641</v>
      </c>
      <c r="K30" s="13">
        <f>'Premise (COM)'!I91</f>
        <v>-5643</v>
      </c>
      <c r="L30" s="11">
        <f t="shared" ref="L30:L33" si="14">K30+J30</f>
        <v>-4002</v>
      </c>
      <c r="R30" s="18">
        <v>522533</v>
      </c>
      <c r="S30" s="11">
        <f t="shared" si="0"/>
        <v>518531</v>
      </c>
      <c r="T30" s="18">
        <f t="shared" si="7"/>
        <v>8682</v>
      </c>
      <c r="U30" s="18">
        <f t="shared" si="7"/>
        <v>4680</v>
      </c>
      <c r="W30" s="14">
        <f t="shared" si="6"/>
        <v>1.6909539223820599E-2</v>
      </c>
      <c r="X30" s="14">
        <f t="shared" si="6"/>
        <v>9.115024598880488E-3</v>
      </c>
    </row>
    <row r="31" spans="2:24" x14ac:dyDescent="0.3">
      <c r="B31" s="32">
        <v>41699</v>
      </c>
      <c r="C31" s="33">
        <f>'Premise (COM)'!H63</f>
        <v>1146</v>
      </c>
      <c r="D31" s="11">
        <f t="shared" ref="D31" si="15">C31-C30</f>
        <v>-33</v>
      </c>
      <c r="E31" s="11">
        <f t="shared" ref="E31" si="16">C31-C19</f>
        <v>-6392</v>
      </c>
      <c r="F31" s="13">
        <f>COMMERCIAL!D32</f>
        <v>56220</v>
      </c>
      <c r="G31" s="11">
        <f t="shared" ref="G31" si="17">F31-F30</f>
        <v>-453</v>
      </c>
      <c r="H31" s="44">
        <f t="shared" ref="H31" si="18">F31-F19</f>
        <v>150</v>
      </c>
      <c r="I31" s="11">
        <f t="shared" si="13"/>
        <v>1393</v>
      </c>
      <c r="J31" s="11">
        <f t="shared" si="12"/>
        <v>1576</v>
      </c>
      <c r="K31" s="13">
        <f>'Premise (COM)'!I92</f>
        <v>-5643</v>
      </c>
      <c r="L31" s="11">
        <f t="shared" si="14"/>
        <v>-4067</v>
      </c>
      <c r="R31" s="18">
        <v>523273</v>
      </c>
      <c r="S31" s="11">
        <f t="shared" ref="S31:S36" si="19">R31+L31</f>
        <v>519206</v>
      </c>
      <c r="T31" s="18">
        <f t="shared" ref="T31" si="20">R31-R19</f>
        <v>8971</v>
      </c>
      <c r="U31" s="18">
        <f t="shared" ref="U31:U36" si="21">S31-S19</f>
        <v>4904</v>
      </c>
      <c r="W31" s="14">
        <f t="shared" ref="W31:X32" si="22">T31/R17</f>
        <v>1.7458470209089069E-2</v>
      </c>
      <c r="X31" s="14">
        <f t="shared" si="22"/>
        <v>9.5436782861857989E-3</v>
      </c>
    </row>
    <row r="32" spans="2:24" x14ac:dyDescent="0.3">
      <c r="B32" s="32">
        <v>41730</v>
      </c>
      <c r="C32" s="33">
        <f>'Premise (COM)'!H64</f>
        <v>1092</v>
      </c>
      <c r="D32" s="11">
        <f t="shared" ref="D32" si="23">C32-C31</f>
        <v>-54</v>
      </c>
      <c r="E32" s="11">
        <f t="shared" ref="E32" si="24">C32-C20</f>
        <v>-6544</v>
      </c>
      <c r="F32" s="13">
        <f>COMMERCIAL!D33</f>
        <v>55650</v>
      </c>
      <c r="G32" s="11">
        <f t="shared" ref="G32" si="25">F32-F31</f>
        <v>-570</v>
      </c>
      <c r="H32" s="44">
        <f t="shared" ref="H32:H37" si="26">F32-F20</f>
        <v>-52</v>
      </c>
      <c r="I32" s="11">
        <f t="shared" si="13"/>
        <v>1191</v>
      </c>
      <c r="J32" s="11">
        <f t="shared" si="12"/>
        <v>1292</v>
      </c>
      <c r="K32" s="13">
        <f>'Premise (COM)'!I93</f>
        <v>-5643</v>
      </c>
      <c r="L32" s="11">
        <f t="shared" si="14"/>
        <v>-4351</v>
      </c>
      <c r="R32" s="18">
        <v>524403</v>
      </c>
      <c r="S32" s="11">
        <f t="shared" si="19"/>
        <v>520052</v>
      </c>
      <c r="T32" s="18">
        <f>R32-R20</f>
        <v>9760</v>
      </c>
      <c r="U32" s="18">
        <f t="shared" si="21"/>
        <v>5409</v>
      </c>
      <c r="W32" s="14">
        <f t="shared" si="22"/>
        <v>1.8993832842594448E-2</v>
      </c>
      <c r="X32" s="14">
        <f>U32/S18</f>
        <v>1.0526397730081289E-2</v>
      </c>
    </row>
    <row r="33" spans="2:24" x14ac:dyDescent="0.3">
      <c r="B33" s="32">
        <v>41760</v>
      </c>
      <c r="C33" s="33">
        <f>'Premise (COM)'!H65</f>
        <v>1158</v>
      </c>
      <c r="D33" s="11">
        <f t="shared" ref="D33" si="27">C33-C32</f>
        <v>66</v>
      </c>
      <c r="E33" s="11">
        <f t="shared" ref="E33:E38" si="28">C33-C21</f>
        <v>-6456</v>
      </c>
      <c r="F33" s="13">
        <f>COMMERCIAL!D34</f>
        <v>55216</v>
      </c>
      <c r="G33" s="11">
        <f t="shared" ref="G33:G38" si="29">F33-F32</f>
        <v>-434</v>
      </c>
      <c r="H33" s="44">
        <f t="shared" si="26"/>
        <v>-330</v>
      </c>
      <c r="I33" s="11">
        <f t="shared" si="13"/>
        <v>913</v>
      </c>
      <c r="J33" s="11">
        <f t="shared" si="12"/>
        <v>1052</v>
      </c>
      <c r="K33" s="13">
        <f>'Premise (COM)'!I94</f>
        <v>-5643</v>
      </c>
      <c r="L33" s="11">
        <f t="shared" si="14"/>
        <v>-4591</v>
      </c>
      <c r="R33" s="18">
        <v>525113</v>
      </c>
      <c r="S33" s="11">
        <f t="shared" si="19"/>
        <v>520522</v>
      </c>
      <c r="T33" s="18">
        <f>R33-R21</f>
        <v>9921</v>
      </c>
      <c r="U33" s="18">
        <f t="shared" si="21"/>
        <v>5330</v>
      </c>
      <c r="W33" s="14">
        <f>T33/R19</f>
        <v>1.9290222476288251E-2</v>
      </c>
      <c r="X33" s="14">
        <f>U33/S19</f>
        <v>1.0363560709466422E-2</v>
      </c>
    </row>
    <row r="34" spans="2:24" x14ac:dyDescent="0.3">
      <c r="B34" s="32">
        <v>41791</v>
      </c>
      <c r="C34" s="33">
        <f>'Premise (COM)'!H66</f>
        <v>1167</v>
      </c>
      <c r="D34" s="11">
        <f t="shared" ref="D34" si="30">C34-C33</f>
        <v>9</v>
      </c>
      <c r="E34" s="11">
        <f t="shared" si="28"/>
        <v>-6383</v>
      </c>
      <c r="F34" s="13">
        <f>COMMERCIAL!D35</f>
        <v>55405</v>
      </c>
      <c r="G34" s="11">
        <f t="shared" si="29"/>
        <v>189</v>
      </c>
      <c r="H34" s="44">
        <f t="shared" si="26"/>
        <v>199</v>
      </c>
      <c r="I34" s="11">
        <f t="shared" si="13"/>
        <v>1442</v>
      </c>
      <c r="J34" s="11">
        <f t="shared" si="12"/>
        <v>1177.5</v>
      </c>
      <c r="K34" s="13">
        <f>'Premise (COM)'!I95</f>
        <v>-5643</v>
      </c>
      <c r="L34" s="11">
        <f>K34+J34</f>
        <v>-4465.5</v>
      </c>
      <c r="R34" s="18">
        <v>525359</v>
      </c>
      <c r="S34" s="11">
        <f t="shared" si="19"/>
        <v>520893.5</v>
      </c>
      <c r="T34" s="18">
        <f>R34-R22</f>
        <v>9672</v>
      </c>
      <c r="U34" s="18">
        <f t="shared" si="21"/>
        <v>5206.5</v>
      </c>
      <c r="W34" s="14">
        <f>T34/R20</f>
        <v>1.8793610327936066E-2</v>
      </c>
      <c r="X34" s="14">
        <f>U34/S20</f>
        <v>1.0116721688626873E-2</v>
      </c>
    </row>
    <row r="35" spans="2:24" x14ac:dyDescent="0.3">
      <c r="B35" s="32">
        <v>41821</v>
      </c>
      <c r="C35" s="33">
        <f>'Premise (COM)'!H67</f>
        <v>1066</v>
      </c>
      <c r="D35" s="11">
        <f t="shared" ref="D35" si="31">C35-C34</f>
        <v>-101</v>
      </c>
      <c r="E35" s="11">
        <f t="shared" si="28"/>
        <v>-6000</v>
      </c>
      <c r="F35" s="13">
        <f>COMMERCIAL!D36</f>
        <v>55428</v>
      </c>
      <c r="G35" s="11">
        <f t="shared" si="29"/>
        <v>23</v>
      </c>
      <c r="H35" s="44">
        <f t="shared" si="26"/>
        <v>65</v>
      </c>
      <c r="I35" s="11">
        <f t="shared" ref="I35:I40" si="32">H35-H$23</f>
        <v>1308</v>
      </c>
      <c r="J35" s="11">
        <f>AVERAGE(I34:I35)</f>
        <v>1375</v>
      </c>
      <c r="K35" s="13">
        <f>'Premise (COM)'!I96</f>
        <v>-5643</v>
      </c>
      <c r="L35" s="11">
        <f t="shared" ref="L35:L40" si="33">K35+J35-L23</f>
        <v>-3829</v>
      </c>
      <c r="R35" s="18">
        <v>525938</v>
      </c>
      <c r="S35" s="11">
        <f t="shared" si="19"/>
        <v>522109</v>
      </c>
      <c r="T35" s="18">
        <f>R35-R23</f>
        <v>9666</v>
      </c>
      <c r="U35" s="18">
        <f t="shared" si="21"/>
        <v>6276</v>
      </c>
      <c r="W35" s="14">
        <f>T35/R21</f>
        <v>1.8761937297162998E-2</v>
      </c>
      <c r="X35" s="14">
        <f>U35/S21</f>
        <v>1.2181866178046242E-2</v>
      </c>
    </row>
    <row r="36" spans="2:24" x14ac:dyDescent="0.3">
      <c r="B36" s="32">
        <v>41852</v>
      </c>
      <c r="C36" s="33">
        <f>'Premise (COM)'!H68</f>
        <v>1124</v>
      </c>
      <c r="D36" s="11">
        <f t="shared" ref="D36" si="34">C36-C35</f>
        <v>58</v>
      </c>
      <c r="E36" s="11">
        <f t="shared" si="28"/>
        <v>-5330</v>
      </c>
      <c r="F36" s="13">
        <f>COMMERCIAL!D37</f>
        <v>55127</v>
      </c>
      <c r="G36" s="11">
        <f t="shared" si="29"/>
        <v>-301</v>
      </c>
      <c r="H36" s="44">
        <f t="shared" si="26"/>
        <v>321</v>
      </c>
      <c r="I36" s="11">
        <f t="shared" si="32"/>
        <v>1564</v>
      </c>
      <c r="J36" s="11">
        <f>AVERAGE(I35:I36)</f>
        <v>1436</v>
      </c>
      <c r="K36" s="13">
        <f>'Premise (COM)'!I97</f>
        <v>-5643</v>
      </c>
      <c r="L36" s="11">
        <f t="shared" si="33"/>
        <v>-3122</v>
      </c>
      <c r="R36" s="18">
        <v>526058</v>
      </c>
      <c r="S36" s="11">
        <f t="shared" si="19"/>
        <v>522936</v>
      </c>
      <c r="T36" s="18">
        <f>R36-R24</f>
        <v>9137</v>
      </c>
      <c r="U36" s="18">
        <f t="shared" si="21"/>
        <v>7100</v>
      </c>
      <c r="W36" s="14">
        <f>T36/R22</f>
        <v>1.7718111955507897E-2</v>
      </c>
      <c r="X36" s="14">
        <f>U36/S22</f>
        <v>1.3768041467013905E-2</v>
      </c>
    </row>
    <row r="37" spans="2:24" x14ac:dyDescent="0.3">
      <c r="B37" s="32">
        <v>41883</v>
      </c>
      <c r="C37" s="33">
        <f>'Premise (COM)'!H69</f>
        <v>1136</v>
      </c>
      <c r="D37" s="11">
        <f t="shared" ref="D37" si="35">C37-C36</f>
        <v>12</v>
      </c>
      <c r="E37" s="11">
        <f t="shared" si="28"/>
        <v>-3914</v>
      </c>
      <c r="F37" s="13">
        <f>COMMERCIAL!D38</f>
        <v>54937</v>
      </c>
      <c r="G37" s="11">
        <f t="shared" si="29"/>
        <v>-190</v>
      </c>
      <c r="H37" s="44">
        <f t="shared" si="26"/>
        <v>183</v>
      </c>
      <c r="I37" s="11">
        <f t="shared" si="32"/>
        <v>1426</v>
      </c>
      <c r="J37" s="11">
        <f t="shared" ref="J37:K38" si="36">+J36</f>
        <v>1436</v>
      </c>
      <c r="K37" s="11">
        <f t="shared" si="36"/>
        <v>-5643</v>
      </c>
      <c r="L37" s="11">
        <f t="shared" si="33"/>
        <v>-1743</v>
      </c>
    </row>
    <row r="38" spans="2:24" x14ac:dyDescent="0.3">
      <c r="B38" s="32">
        <v>41913</v>
      </c>
      <c r="C38" s="33">
        <f>'Premise (COM)'!H70</f>
        <v>1170</v>
      </c>
      <c r="D38" s="11">
        <f t="shared" ref="D38" si="37">C38-C37</f>
        <v>34</v>
      </c>
      <c r="E38" s="11">
        <f t="shared" si="28"/>
        <v>-1694</v>
      </c>
      <c r="F38" s="13">
        <f>COMMERCIAL!D39</f>
        <v>54237</v>
      </c>
      <c r="G38" s="11">
        <f t="shared" si="29"/>
        <v>-700</v>
      </c>
      <c r="H38" s="44">
        <f t="shared" ref="H38" si="38">F38-F26</f>
        <v>-1631</v>
      </c>
      <c r="I38" s="11">
        <f t="shared" si="32"/>
        <v>-388</v>
      </c>
      <c r="J38" s="11">
        <f t="shared" si="36"/>
        <v>1436</v>
      </c>
      <c r="K38" s="11">
        <f>+K37</f>
        <v>-5643</v>
      </c>
      <c r="L38" s="11">
        <f t="shared" si="33"/>
        <v>-739</v>
      </c>
    </row>
    <row r="39" spans="2:24" x14ac:dyDescent="0.3">
      <c r="B39" s="32">
        <v>41944</v>
      </c>
      <c r="C39" s="33">
        <f>'Premise (COM)'!H71</f>
        <v>1233</v>
      </c>
      <c r="D39" s="11">
        <f t="shared" ref="D39" si="39">C39-C38</f>
        <v>63</v>
      </c>
      <c r="E39" s="11">
        <f t="shared" ref="E39" si="40">C39-C27</f>
        <v>-108</v>
      </c>
      <c r="F39" s="13">
        <f>COMMERCIAL!D40</f>
        <v>54058</v>
      </c>
      <c r="G39" s="11">
        <f t="shared" ref="G39" si="41">F39-F38</f>
        <v>-179</v>
      </c>
      <c r="H39" s="44">
        <f t="shared" ref="H39" si="42">F39-F27</f>
        <v>-3049</v>
      </c>
      <c r="I39" s="11">
        <f t="shared" si="32"/>
        <v>-1806</v>
      </c>
      <c r="J39" s="11">
        <f>+J38</f>
        <v>1436</v>
      </c>
      <c r="K39" s="11">
        <f>+K38</f>
        <v>-5643</v>
      </c>
      <c r="L39" s="11">
        <f t="shared" si="33"/>
        <v>-657</v>
      </c>
    </row>
    <row r="40" spans="2:24" x14ac:dyDescent="0.3">
      <c r="B40" s="32">
        <v>41974</v>
      </c>
      <c r="C40" s="33">
        <f>'Premise (COM)'!H72</f>
        <v>1179</v>
      </c>
      <c r="D40" s="11">
        <f t="shared" ref="D40" si="43">C40-C39</f>
        <v>-54</v>
      </c>
      <c r="E40" s="11">
        <f t="shared" ref="E40" si="44">C40-C28</f>
        <v>-65</v>
      </c>
      <c r="F40" s="13">
        <f>COMMERCIAL!D41</f>
        <v>54226</v>
      </c>
      <c r="G40" s="11">
        <f t="shared" ref="G40" si="45">F40-F39</f>
        <v>168</v>
      </c>
      <c r="H40" s="44">
        <f t="shared" ref="H40" si="46">F40-F28</f>
        <v>-3057</v>
      </c>
      <c r="I40" s="11">
        <f t="shared" si="32"/>
        <v>-1814</v>
      </c>
      <c r="J40" s="11">
        <f>+J39</f>
        <v>1436</v>
      </c>
      <c r="K40" s="11">
        <f>+K39</f>
        <v>-5643</v>
      </c>
      <c r="L40" s="11">
        <f t="shared" si="33"/>
        <v>-614</v>
      </c>
    </row>
    <row r="41" spans="2:24" x14ac:dyDescent="0.3">
      <c r="B41" s="32">
        <v>42005</v>
      </c>
      <c r="C41" s="33">
        <f>'Premise (COM)'!H73</f>
        <v>1091</v>
      </c>
      <c r="D41" s="11">
        <f t="shared" ref="D41" si="47">C41-C40</f>
        <v>-88</v>
      </c>
      <c r="E41" s="11">
        <f t="shared" ref="E41" si="48">C41-C29</f>
        <v>-154</v>
      </c>
      <c r="F41" s="13">
        <f>COMMERCIAL!D42</f>
        <v>53976</v>
      </c>
      <c r="G41" s="11">
        <f t="shared" ref="G41" si="49">F41-F40</f>
        <v>-250</v>
      </c>
      <c r="H41" s="44">
        <f t="shared" ref="H41" si="50">F41-F29</f>
        <v>-3063</v>
      </c>
      <c r="I41" s="11">
        <f t="shared" ref="I41" si="51">H41-H$23</f>
        <v>-1820</v>
      </c>
      <c r="J41" s="11">
        <f>+J40</f>
        <v>1436</v>
      </c>
      <c r="K41" s="11">
        <f>+K40</f>
        <v>-5643</v>
      </c>
      <c r="L41" s="11">
        <f t="shared" ref="L41" si="52">K41+J41-L29</f>
        <v>-329</v>
      </c>
    </row>
    <row r="42" spans="2:24" x14ac:dyDescent="0.3">
      <c r="S42" s="51" t="s">
        <v>121</v>
      </c>
      <c r="T42" s="14">
        <f>SUM(T29:T36)/SUM(R17:R24)</f>
        <v>1.7951491925189699E-2</v>
      </c>
      <c r="U42" s="14">
        <f>SUM(U29:U36)/SUM(S17:S24)</f>
        <v>1.0485430152321135E-2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A13ACC-C263-4CFC-A13E-A26B74E42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01984D-7E69-4F5D-865D-B4B00C2CC45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E72074A1-20E3-4B22-AC00-0BEDCB969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15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Premise</vt:lpstr>
      <vt:lpstr>Summary Inact &amp; Cust ADJ Histor</vt:lpstr>
      <vt:lpstr>Summary Inact &amp; Cust (2)</vt:lpstr>
      <vt:lpstr>comparison 1</vt:lpstr>
      <vt:lpstr>comparison2</vt:lpstr>
      <vt:lpstr>Total Adjustment</vt:lpstr>
      <vt:lpstr>Premise (RES)</vt:lpstr>
      <vt:lpstr>Res Adjustment</vt:lpstr>
      <vt:lpstr>Com Adjustment</vt:lpstr>
      <vt:lpstr>Premise (COM)</vt:lpstr>
      <vt:lpstr>RESIDENTIAL</vt:lpstr>
      <vt:lpstr>COMMERCIAL</vt:lpstr>
      <vt:lpstr>Summary Inact &amp; Cust</vt:lpstr>
      <vt:lpstr>Summary Res Inact &amp; Cust</vt:lpstr>
      <vt:lpstr>Summary Com Inact &amp; Cust</vt:lpstr>
      <vt:lpstr>Current Method Trend Chart</vt:lpstr>
      <vt:lpstr>Current Method Res Non UKU Char</vt:lpstr>
      <vt:lpstr>Current Method Res UKU Chart</vt:lpstr>
      <vt:lpstr>Res UKU by Division Chart</vt:lpstr>
      <vt:lpstr>Res UKU Chart by Timeline</vt:lpstr>
      <vt:lpstr>Res Non UKU Chart</vt:lpstr>
      <vt:lpstr>Chart1</vt:lpstr>
      <vt:lpstr>Chart2</vt:lpstr>
      <vt:lpstr>Chart12</vt:lpstr>
      <vt:lpstr>COMMERCIAL!Print_Area</vt:lpstr>
      <vt:lpstr>Premise!Print_Area</vt:lpstr>
      <vt:lpstr>'Premise (COM)'!Print_Area</vt:lpstr>
      <vt:lpstr>'Premise (RES)'!Print_Area</vt:lpstr>
      <vt:lpstr>'Summary Com Inact &amp; Cust'!Print_Area</vt:lpstr>
      <vt:lpstr>'Summary Inact &amp; Cust'!Print_Area</vt:lpstr>
      <vt:lpstr>'Summary Inact &amp; Cust (2)'!Print_Area</vt:lpstr>
      <vt:lpstr>'Summary Inact &amp; Cust ADJ Histor'!Print_Area</vt:lpstr>
      <vt:lpstr>'Summary Res Inact &amp; Cust'!Print_Area</vt:lpstr>
      <vt:lpstr>COMMERCIAL!Print_Titles</vt:lpstr>
      <vt:lpstr>'Summary Com Inact &amp; Cust'!Print_Titles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2016-04-11T19:25:48Z</dcterms:created>
  <dcterms:modified xsi:type="dcterms:W3CDTF">2016-04-13T21:24:14Z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