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externalReferences>
    <externalReference r:id="rId6"/>
    <externalReference r:id="rId7"/>
  </externalReference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32" i="3"/>
  <c r="B29" i="3"/>
  <c r="B28" i="3"/>
  <c r="B30" i="3" l="1"/>
  <c r="C28" i="3" s="1"/>
  <c r="N10" i="2"/>
  <c r="C29" i="3" l="1"/>
  <c r="C30" i="3" s="1"/>
  <c r="D2" i="3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L11" i="2"/>
  <c r="L8" i="3" s="1"/>
  <c r="L10" i="3" s="1"/>
  <c r="L18" i="3" s="1"/>
  <c r="L22" i="3" s="1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<sst xmlns="http://schemas.openxmlformats.org/spreadsheetml/2006/main" count="179" uniqueCount="93">
  <si>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</si>
  <si>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</si>
  <si>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</si>
  <si>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</si>
  <si>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</si>
  <si>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</si>
  <si>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</si>
  <si>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</si>
  <si>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</si>
  <si>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</si>
  <si>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</si>
  <si>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</si>
  <si>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</si>
  <si>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</si>
  <si>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</si>
  <si>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</si>
  <si>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</si>
  <si>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</si>
  <si>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</si>
  <si>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</si>
  <si>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</si>
  <si>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</si>
  <si>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</si>
  <si>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</si>
  <si>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</si>
  <si>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</si>
  <si>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</si>
  <si>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</si>
  <si>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</si>
  <si>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</si>
  <si>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</si>
  <si>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</si>
  <si>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</si>
  <si>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</si>
  <si>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</si>
  <si>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</si>
  <si>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</si>
  <si>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</si>
  <si>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</si>
  <si>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</si>
  <si>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</si>
  <si>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</si>
  <si>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</si>
  <si>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</si>
  <si>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</si>
  <si>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</si>
  <si>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</si>
  <si>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</si>
  <si>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</si>
  <si>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</si>
  <si>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</si>
  <si>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</si>
  <si>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</si>
  <si>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</si>
  <si>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</si>
  <si>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</si>
  <si>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</si>
  <si>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</si>
  <si>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</si>
  <si>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</si>
  <si>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</si>
  <si>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</si>
  <si>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</si>
  <si>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</si>
  <si>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</si>
  <si>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</si>
  <si>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</si>
  <si>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</si>
  <si>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</si>
  <si>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</si>
  <si>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</si>
  <si>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</si>
  <si>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</si>
  <si>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</si>
  <si>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</si>
  <si>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</si>
  <si>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</si>
  <si>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</si>
  <si>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</si>
  <si>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</si>
  <si>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</si>
  <si>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</si>
  <si>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</si>
  <si>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</si>
  <si>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2022 THROUGH DECEMBER 2022</t>
  </si>
  <si>
    <t>Delivered Energy at Generation</t>
  </si>
  <si>
    <t>Retail</t>
  </si>
  <si>
    <t>Wholesale</t>
  </si>
  <si>
    <t>FPL 001099                                                                                                      Indiantown Cogen</t>
  </si>
  <si>
    <t>FPL 001100                                                                                                      Indiantown Cogen</t>
  </si>
  <si>
    <t>FPL 001101                                                                                                      Indiantown Cogen</t>
  </si>
  <si>
    <t>FPL 001102                                                                                                      Indiantown Cogen</t>
  </si>
  <si>
    <t>FPL 001103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</si>
</sst>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6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6" fontId="64" fillId="0" borderId="0"/>
  </cellStyleXfs>
  <cellXfs count="91">
    <xf numFmtId="0" fontId="0" fillId="0" borderId="0" xfId="0"/>
    <xf numFmtId="0" fontId="0" fillId="0" borderId="1" xfId="0" applyFill="1" applyBorder="1"/>
    <xf numFmtId="0" fontId="57" fillId="0" borderId="1" xfId="0" applyFont="1" applyFill="1" applyBorder="1"/>
    <xf numFmtId="0" fontId="0" fillId="0" borderId="0" xfId="0" applyFill="1"/>
    <xf numFmtId="0" fontId="60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1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0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0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59" fillId="0" borderId="0" xfId="0" applyFont="1" applyFill="1" applyAlignment="1">
      <alignment horizontal="center"/>
    </xf>
    <xf numFmtId="0" fontId="59" fillId="0" borderId="3" xfId="0" applyFont="1" applyFill="1" applyBorder="1" applyAlignment="1">
      <alignment horizontal="center" vertical="center" wrapText="1"/>
    </xf>
    <xf numFmtId="0" fontId="60" fillId="0" borderId="3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left"/>
    </xf>
    <xf numFmtId="171" fontId="60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37" fontId="59" fillId="0" borderId="0" xfId="0" applyNumberFormat="1" applyFont="1" applyFill="1" applyAlignment="1">
      <alignment horizontal="right"/>
    </xf>
    <xf numFmtId="172" fontId="60" fillId="0" borderId="0" xfId="0" applyNumberFormat="1" applyFont="1" applyFill="1" applyAlignment="1">
      <alignment horizontal="right"/>
    </xf>
    <xf numFmtId="165" fontId="59" fillId="0" borderId="0" xfId="0" applyNumberFormat="1" applyFont="1" applyFill="1" applyAlignment="1">
      <alignment horizontal="right"/>
    </xf>
    <xf numFmtId="167" fontId="59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59" fillId="0" borderId="0" xfId="0" applyNumberFormat="1" applyFont="1" applyFill="1" applyAlignment="1">
      <alignment horizontal="right"/>
    </xf>
    <xf numFmtId="0" fontId="59" fillId="0" borderId="0" xfId="0" applyFont="1" applyFill="1"/>
    <xf numFmtId="173" fontId="63" fillId="0" borderId="0" xfId="2" applyNumberFormat="1" applyFont="1" applyFill="1"/>
    <xf numFmtId="37" fontId="0" fillId="0" borderId="0" xfId="0" applyNumberFormat="1" applyFill="1"/>
    <xf numFmtId="169" fontId="59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56" fillId="0" borderId="0" xfId="0" applyFont="1" applyFill="1" applyAlignment="1">
      <alignment horizontal="center"/>
    </xf>
    <xf numFmtId="176" fontId="65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FILINGS/2016%20FILINGS/DOCKET%20160154/BILL%20IMPACT/BILL%20IMPA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D/CLAUSES/FILINGS/2016%20FILINGS/DOCKET%20160154/BILL%20IMPACT/USE%20-%20RC2016%20-%20Base%20Scenario_12CP%20and%201%2013th%202016-07-29%2009-43-09(48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_FuelMatrix"/>
      <sheetName val="Incremental"/>
      <sheetName val="RESPONSE"/>
      <sheetName val="DETAIL"/>
      <sheetName val="FUEL"/>
      <sheetName val="AllSources"/>
      <sheetName val="RevReq"/>
      <sheetName val="Control"/>
      <sheetName val="SystemImpact"/>
      <sheetName val="RAP_NoC02_cases"/>
      <sheetName val="Ex_Economics"/>
      <sheetName val="Ex_Bill_Impact"/>
      <sheetName val="Chart_Bill_Impact"/>
      <sheetName val="Ex_Economics (wo system impact)"/>
      <sheetName val="Ex_FuelCO2_matrix"/>
      <sheetName val="Ex._Income"/>
      <sheetName val="MonthlyBalances"/>
      <sheetName val="CarryoverTaxBasis"/>
      <sheetName val="LTD Schedule"/>
      <sheetName val="AllSources WACC Method --&gt;"/>
      <sheetName val="Ex_Economics_AllSources"/>
      <sheetName val="Ex_Economics_LongForm"/>
      <sheetName val="NEE"/>
      <sheetName val="EPS"/>
      <sheetName val="FPL"/>
      <sheetName val="RevReq_AllSources"/>
      <sheetName val="AllSourcesEffects"/>
      <sheetName val="Capital Structure"/>
      <sheetName val="FPLM_Detailed_Capital_Deployed"/>
      <sheetName val="RAF_52A_Hist_Rate_Base_Capital"/>
      <sheetName val="ICL FS"/>
      <sheetName val="SellerEcon"/>
      <sheetName val="SalesForecast"/>
    </sheetNames>
    <sheetDataSet>
      <sheetData sheetId="0"/>
      <sheetData sheetId="1"/>
      <sheetData sheetId="2"/>
      <sheetData sheetId="3">
        <row r="7">
          <cell r="H7">
            <v>-9.9999999999994316E-2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S_Energy_Losses_by_Rate_Clas"/>
      <sheetName val="LLS_12CP_Demand_Losses_by_Rate"/>
      <sheetName val="LLS_GNCP_Demand_Losses_by_Rate"/>
      <sheetName val="LLS_Energy_Losses___Unaccounte"/>
      <sheetName val="LLS_Loss_Expansion_Factors_Sum"/>
      <sheetName val="LLS_Loss_Expansion_Factors_Ene"/>
      <sheetName val="LLS_Loss_Expansion_Factors_Dem"/>
    </sheetNames>
    <sheetDataSet>
      <sheetData sheetId="0">
        <row r="78">
          <cell r="D78">
            <v>112366840.90552633</v>
          </cell>
        </row>
        <row r="118">
          <cell r="D118">
            <v>6049017.4261164386</v>
          </cell>
        </row>
        <row r="127">
          <cell r="D127">
            <v>118415858.33164276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tabSelected="1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88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-94891.716775652152</v>
      </c>
      <c r="C8" s="10"/>
      <c r="D8" s="10"/>
      <c r="E8" s="10">
        <f>+B8+C8+D8</f>
        <v>-94891.716775652152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-94891.716775652152</v>
      </c>
      <c r="C10" s="14">
        <f>+C8+C9</f>
        <v>0</v>
      </c>
      <c r="D10" s="14">
        <f>+D8+D9</f>
        <v>0</v>
      </c>
      <c r="E10" s="14">
        <f>+E8+E9</f>
        <v>-94891.716775652152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-94891.716775652152</v>
      </c>
      <c r="C16" s="17">
        <f t="shared" ref="C16:E16" si="0">C10-C12-C14</f>
        <v>0</v>
      </c>
      <c r="D16" s="17">
        <f t="shared" si="0"/>
        <v>0</v>
      </c>
      <c r="E16" s="17">
        <f t="shared" si="0"/>
        <v>-94891.716775652152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-94960.038811730628</v>
      </c>
      <c r="C18" s="19">
        <f t="shared" ref="C18:E18" si="1">C16*1.00072</f>
        <v>0</v>
      </c>
      <c r="D18" s="19">
        <f t="shared" si="1"/>
        <v>0</v>
      </c>
      <c r="E18" s="19">
        <f t="shared" si="1"/>
        <v>-94960.038811730628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88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2022 THROUGH DECEMBER 2022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89" t="s">
        <v>33</v>
      </c>
      <c r="B7" s="89" t="s">
        <v>31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89" t="s">
        <v>32</v>
      </c>
      <c r="P7" s="90"/>
      <c r="Q7" s="89"/>
    </row>
    <row r="8" spans="1:17" ht="22.5" x14ac:dyDescent="0.25">
      <c r="A8" s="89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-8333.3333333328592</v>
      </c>
      <c r="C10" s="29">
        <f t="shared" ref="C10:M10" si="0">$N$10/12</f>
        <v>-8333.3333333328592</v>
      </c>
      <c r="D10" s="29">
        <f t="shared" si="0"/>
        <v>-8333.3333333328592</v>
      </c>
      <c r="E10" s="29">
        <f t="shared" si="0"/>
        <v>-8333.3333333328592</v>
      </c>
      <c r="F10" s="29">
        <f t="shared" si="0"/>
        <v>-8333.3333333328592</v>
      </c>
      <c r="G10" s="29">
        <f t="shared" si="0"/>
        <v>-8333.3333333328592</v>
      </c>
      <c r="H10" s="29">
        <f t="shared" si="0"/>
        <v>-8333.3333333328592</v>
      </c>
      <c r="I10" s="29">
        <f t="shared" si="0"/>
        <v>-8333.3333333328592</v>
      </c>
      <c r="J10" s="29">
        <f t="shared" si="0"/>
        <v>-8333.3333333328592</v>
      </c>
      <c r="K10" s="29">
        <f t="shared" si="0"/>
        <v>-8333.3333333328592</v>
      </c>
      <c r="L10" s="29">
        <f t="shared" si="0"/>
        <v>-8333.3333333328592</v>
      </c>
      <c r="M10" s="29">
        <f t="shared" si="0"/>
        <v>-8333.3333333328592</v>
      </c>
      <c r="N10" s="32">
        <f>[1]DETAIL!$H$7*1000000</f>
        <v>-99999.99999999431</v>
      </c>
      <c r="O10" s="33">
        <f>SUM(B10:M10)</f>
        <v>-99999.999999994339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-8333.3333333328592</v>
      </c>
      <c r="C11" s="35">
        <f t="shared" si="1"/>
        <v>-8333.3333333328592</v>
      </c>
      <c r="D11" s="35">
        <f t="shared" si="1"/>
        <v>-8333.3333333328592</v>
      </c>
      <c r="E11" s="35">
        <f t="shared" si="1"/>
        <v>-8333.3333333328592</v>
      </c>
      <c r="F11" s="35">
        <f t="shared" si="1"/>
        <v>-8333.3333333328592</v>
      </c>
      <c r="G11" s="35">
        <f t="shared" si="1"/>
        <v>-8333.3333333328592</v>
      </c>
      <c r="H11" s="35">
        <f t="shared" si="1"/>
        <v>-8333.3333333328592</v>
      </c>
      <c r="I11" s="35">
        <f t="shared" si="1"/>
        <v>-8333.3333333328592</v>
      </c>
      <c r="J11" s="35">
        <f t="shared" si="1"/>
        <v>-8333.3333333328592</v>
      </c>
      <c r="K11" s="35">
        <f t="shared" si="1"/>
        <v>-8333.3333333328592</v>
      </c>
      <c r="L11" s="35">
        <f t="shared" si="1"/>
        <v>-8333.3333333328592</v>
      </c>
      <c r="M11" s="35">
        <f t="shared" si="1"/>
        <v>-8333.3333333328592</v>
      </c>
      <c r="N11" s="35">
        <f t="shared" si="1"/>
        <v>-99999.99999999431</v>
      </c>
      <c r="O11" s="35">
        <f t="shared" si="1"/>
        <v>-99999.999999994339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88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2022 THROUGH DECEMBER 2022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-8333.3333333328592</v>
      </c>
      <c r="C8" s="42">
        <f>ECRC_42_2P_1!C11</f>
        <v>-8333.3333333328592</v>
      </c>
      <c r="D8" s="42">
        <f>ECRC_42_2P_1!D11</f>
        <v>-8333.3333333328592</v>
      </c>
      <c r="E8" s="42">
        <f>ECRC_42_2P_1!E11</f>
        <v>-8333.3333333328592</v>
      </c>
      <c r="F8" s="42">
        <f>ECRC_42_2P_1!F11</f>
        <v>-8333.3333333328592</v>
      </c>
      <c r="G8" s="42">
        <f>ECRC_42_2P_1!G11</f>
        <v>-8333.3333333328592</v>
      </c>
      <c r="H8" s="42">
        <f>ECRC_42_2P_1!H11</f>
        <v>-8333.3333333328592</v>
      </c>
      <c r="I8" s="42">
        <f>ECRC_42_2P_1!I11</f>
        <v>-8333.3333333328592</v>
      </c>
      <c r="J8" s="42">
        <f>ECRC_42_2P_1!J11</f>
        <v>-8333.3333333328592</v>
      </c>
      <c r="K8" s="42">
        <f>ECRC_42_2P_1!K11</f>
        <v>-8333.3333333328592</v>
      </c>
      <c r="L8" s="42">
        <f>ECRC_42_2P_1!L11</f>
        <v>-8333.3333333328592</v>
      </c>
      <c r="M8" s="42">
        <f>ECRC_42_2P_1!M11</f>
        <v>-8333.3333333328592</v>
      </c>
      <c r="N8" s="42">
        <f>SUM(B8:M8)</f>
        <v>-99999.999999994339</v>
      </c>
    </row>
    <row r="10" spans="1:14" x14ac:dyDescent="0.25">
      <c r="A10" s="41" t="s">
        <v>50</v>
      </c>
      <c r="B10" s="42">
        <f>B8</f>
        <v>-8333.3333333328592</v>
      </c>
      <c r="C10" s="42">
        <f t="shared" ref="C10:M10" si="0">C8</f>
        <v>-8333.3333333328592</v>
      </c>
      <c r="D10" s="42">
        <f t="shared" si="0"/>
        <v>-8333.3333333328592</v>
      </c>
      <c r="E10" s="42">
        <f t="shared" si="0"/>
        <v>-8333.3333333328592</v>
      </c>
      <c r="F10" s="42">
        <f t="shared" si="0"/>
        <v>-8333.3333333328592</v>
      </c>
      <c r="G10" s="42">
        <f t="shared" si="0"/>
        <v>-8333.3333333328592</v>
      </c>
      <c r="H10" s="42">
        <f t="shared" si="0"/>
        <v>-8333.3333333328592</v>
      </c>
      <c r="I10" s="42">
        <f t="shared" si="0"/>
        <v>-8333.3333333328592</v>
      </c>
      <c r="J10" s="42">
        <f t="shared" si="0"/>
        <v>-8333.3333333328592</v>
      </c>
      <c r="K10" s="42">
        <f t="shared" si="0"/>
        <v>-8333.3333333328592</v>
      </c>
      <c r="L10" s="42">
        <f t="shared" si="0"/>
        <v>-8333.3333333328592</v>
      </c>
      <c r="M10" s="42">
        <f t="shared" si="0"/>
        <v>-8333.3333333328592</v>
      </c>
      <c r="N10" s="42">
        <f>SUM(B10:M10)</f>
        <v>-99999.999999994339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$C$28</f>
        <v>0.94891716775657542</v>
      </c>
      <c r="C14" s="43">
        <f t="shared" ref="C14:M14" si="1">$C$28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-7907.6430646376784</v>
      </c>
      <c r="C18" s="42">
        <f t="shared" ref="C18:M18" si="2">C10*C14</f>
        <v>-7907.6430646376784</v>
      </c>
      <c r="D18" s="42">
        <f t="shared" si="2"/>
        <v>-7907.6430646376784</v>
      </c>
      <c r="E18" s="42">
        <f t="shared" si="2"/>
        <v>-7907.6430646376784</v>
      </c>
      <c r="F18" s="42">
        <f t="shared" si="2"/>
        <v>-7907.6430646376784</v>
      </c>
      <c r="G18" s="42">
        <f t="shared" si="2"/>
        <v>-7907.6430646376784</v>
      </c>
      <c r="H18" s="42">
        <f t="shared" si="2"/>
        <v>-7907.6430646376784</v>
      </c>
      <c r="I18" s="42">
        <f t="shared" si="2"/>
        <v>-7907.6430646376784</v>
      </c>
      <c r="J18" s="42">
        <f t="shared" si="2"/>
        <v>-7907.6430646376784</v>
      </c>
      <c r="K18" s="42">
        <f t="shared" si="2"/>
        <v>-7907.6430646376784</v>
      </c>
      <c r="L18" s="42">
        <f t="shared" si="2"/>
        <v>-7907.6430646376784</v>
      </c>
      <c r="M18" s="42">
        <f t="shared" si="2"/>
        <v>-7907.6430646376784</v>
      </c>
      <c r="N18" s="42">
        <f>SUM(B18:M18)</f>
        <v>-94891.716775652152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-7907.6430646376784</v>
      </c>
      <c r="C22" s="46">
        <f t="shared" ref="C22:M22" si="3">C18</f>
        <v>-7907.6430646376784</v>
      </c>
      <c r="D22" s="46">
        <f t="shared" si="3"/>
        <v>-7907.6430646376784</v>
      </c>
      <c r="E22" s="46">
        <f t="shared" si="3"/>
        <v>-7907.6430646376784</v>
      </c>
      <c r="F22" s="46">
        <f t="shared" si="3"/>
        <v>-7907.6430646376784</v>
      </c>
      <c r="G22" s="46">
        <f t="shared" si="3"/>
        <v>-7907.6430646376784</v>
      </c>
      <c r="H22" s="46">
        <f t="shared" si="3"/>
        <v>-7907.6430646376784</v>
      </c>
      <c r="I22" s="46">
        <f t="shared" si="3"/>
        <v>-7907.6430646376784</v>
      </c>
      <c r="J22" s="46">
        <f t="shared" si="3"/>
        <v>-7907.6430646376784</v>
      </c>
      <c r="K22" s="46">
        <f t="shared" si="3"/>
        <v>-7907.6430646376784</v>
      </c>
      <c r="L22" s="46">
        <f t="shared" si="3"/>
        <v>-7907.6430646376784</v>
      </c>
      <c r="M22" s="46">
        <f t="shared" si="3"/>
        <v>-7907.6430646376784</v>
      </c>
      <c r="N22" s="47">
        <f>SUM(B22:M22)</f>
        <v>-94891.716775652152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/>
    </row>
    <row r="27" spans="1:14" x14ac:dyDescent="0.25">
      <c r="A27" s="49" t="s">
        <v>85</v>
      </c>
    </row>
    <row r="28" spans="1:14" x14ac:dyDescent="0.25">
      <c r="A28" s="49" t="s">
        <v>86</v>
      </c>
      <c r="B28" s="50">
        <f>[2]LLS_Energy_Losses_by_Rate_Clas!$D$78</f>
        <v>112366840.90552633</v>
      </c>
      <c r="C28" s="51">
        <f>B28/B30</f>
        <v>0.94891716775657542</v>
      </c>
    </row>
    <row r="29" spans="1:14" x14ac:dyDescent="0.25">
      <c r="A29" s="49" t="s">
        <v>87</v>
      </c>
      <c r="B29" s="50">
        <f>[2]LLS_Energy_Losses_by_Rate_Clas!$D$118</f>
        <v>6049017.4261164386</v>
      </c>
      <c r="C29" s="51">
        <f>B29/B30</f>
        <v>5.1082832243424588E-2</v>
      </c>
    </row>
    <row r="30" spans="1:14" x14ac:dyDescent="0.25">
      <c r="A30" s="49" t="s">
        <v>9</v>
      </c>
      <c r="B30" s="50">
        <f>SUM(B28:B29)</f>
        <v>118415858.33164276</v>
      </c>
      <c r="C30" s="51">
        <f>SUM(C28:C29)</f>
        <v>1</v>
      </c>
    </row>
    <row r="31" spans="1:14" x14ac:dyDescent="0.25">
      <c r="A31" s="49"/>
    </row>
    <row r="32" spans="1:14" x14ac:dyDescent="0.25">
      <c r="A32" s="49"/>
      <c r="B32" s="50">
        <f>[2]LLS_Energy_Losses_by_Rate_Clas!$D$127</f>
        <v>118415858.33164276</v>
      </c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88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60826843406.187645</v>
      </c>
      <c r="E7" s="58">
        <v>11849213.626687087</v>
      </c>
      <c r="F7" s="58">
        <v>12162287.603940522</v>
      </c>
      <c r="G7" s="59">
        <v>1.0646691328274209</v>
      </c>
      <c r="H7" s="59">
        <v>1.0486554726996764</v>
      </c>
      <c r="I7" s="60">
        <v>63786402224.944901</v>
      </c>
      <c r="J7" s="58">
        <v>12615491.9966118</v>
      </c>
      <c r="K7" s="58">
        <v>12948812.196485046</v>
      </c>
      <c r="L7" s="61">
        <v>0.54524466239677827</v>
      </c>
      <c r="M7" s="61">
        <v>0.60199470011921929</v>
      </c>
      <c r="N7" s="61">
        <v>0.58884027287611873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111666348694.17253</v>
      </c>
      <c r="E9" s="60">
        <v>19702190.727041811</v>
      </c>
      <c r="F9" s="60">
        <v>20675463.59951729</v>
      </c>
      <c r="G9" s="63" t="s">
        <v>5</v>
      </c>
      <c r="H9" s="63" t="s">
        <v>5</v>
      </c>
      <c r="I9" s="60">
        <v>116986752230.73912</v>
      </c>
      <c r="J9" s="60">
        <v>20956151.265307523</v>
      </c>
      <c r="K9" s="60">
        <v>21990364.438285016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4"/>
  <sheetViews>
    <sheetView showGridLines="0" zoomScale="130" zoomScaleNormal="130" workbookViewId="0"/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88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0.54524466239677827</v>
      </c>
      <c r="C7" s="73">
        <v>0.60199470011921929</v>
      </c>
      <c r="D7" s="74">
        <v>0.58884027287611873</v>
      </c>
      <c r="E7" s="75">
        <v>-51776.454303087026</v>
      </c>
      <c r="F7" s="75"/>
      <c r="G7" s="75"/>
      <c r="H7" s="75">
        <v>-51776.454303087026</v>
      </c>
      <c r="I7" s="75">
        <v>60826843406.187645</v>
      </c>
      <c r="J7" s="76">
        <v>-8.5121060708897545E-7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-94960.038811730628</v>
      </c>
      <c r="F9" s="83"/>
      <c r="G9" s="83"/>
      <c r="H9" s="83">
        <v>-94960.038811730628</v>
      </c>
      <c r="I9" s="83">
        <v>111666348694.17253</v>
      </c>
      <c r="J9" s="84">
        <v>-8.5039082876976217E-7</v>
      </c>
    </row>
    <row r="10" spans="1:12" x14ac:dyDescent="0.25">
      <c r="A10" s="85" t="s">
        <v>5</v>
      </c>
      <c r="E10" s="86"/>
    </row>
    <row r="11" spans="1:12" x14ac:dyDescent="0.25">
      <c r="A11" s="87"/>
    </row>
    <row r="12" spans="1:12" x14ac:dyDescent="0.25">
      <c r="A12" s="87"/>
    </row>
    <row r="13" spans="1:12" x14ac:dyDescent="0.25">
      <c r="A13" s="87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2016-08-08T17:59:38Z</dcterms:created>
  <dcterms:modified xsi:type="dcterms:W3CDTF">2016-08-08T17:59:40Z</dcterms:modified>
</cp:coreProperties>
</file>