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uthernco.com\shared data\Temporary User Storage (Deleted each Sunday)\FPC HQ-AREA 1\Jackie\POD\POD 4\Appendices\Appendix F\"/>
    </mc:Choice>
  </mc:AlternateContent>
  <bookViews>
    <workbookView xWindow="120" yWindow="90" windowWidth="19320" windowHeight="1291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Print_Titles" localSheetId="0">Sheet1!$1:$11</definedName>
  </definedNames>
  <calcPr calcId="152511"/>
</workbook>
</file>

<file path=xl/calcChain.xml><?xml version="1.0" encoding="utf-8"?>
<calcChain xmlns="http://schemas.openxmlformats.org/spreadsheetml/2006/main">
  <c r="F155" i="1" l="1"/>
  <c r="E155" i="1"/>
  <c r="D155" i="1"/>
  <c r="G40" i="1" l="1"/>
  <c r="G78" i="1"/>
  <c r="G70" i="1"/>
  <c r="G61" i="1"/>
  <c r="G42" i="1"/>
  <c r="G36" i="1" l="1"/>
  <c r="F36" i="1" l="1"/>
  <c r="E36" i="1"/>
  <c r="D36" i="1"/>
  <c r="H36" i="1" s="1"/>
  <c r="G139" i="1" l="1"/>
  <c r="H139" i="1"/>
  <c r="E139" i="1" l="1"/>
  <c r="F139" i="1"/>
  <c r="F113" i="1" l="1"/>
  <c r="H155" i="1" l="1"/>
  <c r="G155" i="1" l="1"/>
  <c r="F149" i="1"/>
  <c r="E149" i="1"/>
  <c r="D149" i="1"/>
  <c r="F142" i="1"/>
  <c r="E142" i="1"/>
  <c r="D142" i="1"/>
  <c r="F125" i="1"/>
  <c r="E125" i="1"/>
  <c r="D125" i="1"/>
  <c r="F61" i="1"/>
  <c r="E61" i="1"/>
  <c r="D61" i="1"/>
  <c r="H61" i="1" s="1"/>
  <c r="E113" i="1"/>
  <c r="D113" i="1"/>
  <c r="G113" i="1" s="1"/>
  <c r="F104" i="1"/>
  <c r="E104" i="1"/>
  <c r="D104" i="1"/>
  <c r="D95" i="1"/>
  <c r="F95" i="1"/>
  <c r="E95" i="1"/>
  <c r="F86" i="1"/>
  <c r="E86" i="1"/>
  <c r="D86" i="1"/>
  <c r="F78" i="1"/>
  <c r="E78" i="1"/>
  <c r="D78" i="1"/>
  <c r="F70" i="1"/>
  <c r="E70" i="1"/>
  <c r="D70" i="1"/>
  <c r="H142" i="1" l="1"/>
  <c r="G142" i="1"/>
  <c r="H95" i="1"/>
  <c r="G95" i="1"/>
  <c r="H78" i="1"/>
  <c r="G104" i="1"/>
  <c r="H104" i="1"/>
  <c r="H125" i="1"/>
  <c r="G125" i="1"/>
  <c r="H113" i="1"/>
  <c r="H86" i="1"/>
  <c r="G86" i="1"/>
  <c r="H149" i="1"/>
  <c r="G149" i="1"/>
  <c r="H70" i="1"/>
</calcChain>
</file>

<file path=xl/sharedStrings.xml><?xml version="1.0" encoding="utf-8"?>
<sst xmlns="http://schemas.openxmlformats.org/spreadsheetml/2006/main" count="174" uniqueCount="78">
  <si>
    <t>GULF POWER</t>
  </si>
  <si>
    <t>As of December 31, 2016</t>
  </si>
  <si>
    <t>Proposed</t>
  </si>
  <si>
    <t xml:space="preserve"> </t>
  </si>
  <si>
    <t>Whole</t>
  </si>
  <si>
    <t>Accrual</t>
  </si>
  <si>
    <t>Life</t>
  </si>
  <si>
    <t>Book</t>
  </si>
  <si>
    <t>Theoretical</t>
  </si>
  <si>
    <t>Rate</t>
  </si>
  <si>
    <t>Unit</t>
  </si>
  <si>
    <t>Acct</t>
  </si>
  <si>
    <t>Description</t>
  </si>
  <si>
    <t>Plant Balance</t>
  </si>
  <si>
    <t>Reserve</t>
  </si>
  <si>
    <t>Boiler Plant Equipment</t>
  </si>
  <si>
    <t>Turbogenerator Equipment</t>
  </si>
  <si>
    <t>Accessory Electric Equipment</t>
  </si>
  <si>
    <t>Common</t>
  </si>
  <si>
    <t>Structures and Improvement</t>
  </si>
  <si>
    <t>Structures and Improvements</t>
  </si>
  <si>
    <t>Easements</t>
  </si>
  <si>
    <t>Land Rights</t>
  </si>
  <si>
    <t>SCHERER PLANT</t>
  </si>
  <si>
    <t>SCHOLZ PLANT</t>
  </si>
  <si>
    <t>Total Company Summary</t>
  </si>
  <si>
    <t>Rail Cars</t>
  </si>
  <si>
    <t>DANIEL PLANT</t>
  </si>
  <si>
    <t>CRIST PLANT</t>
  </si>
  <si>
    <t>OTHER PRODUCTION</t>
  </si>
  <si>
    <t xml:space="preserve">PACE PLANT  </t>
  </si>
  <si>
    <t>Prime Movers</t>
  </si>
  <si>
    <t>Generators</t>
  </si>
  <si>
    <t>Total Pace Plant</t>
  </si>
  <si>
    <t>PERDIDO LANDFILL</t>
  </si>
  <si>
    <t>Fuel Holders</t>
  </si>
  <si>
    <t>Misc Power Plant Equipment</t>
  </si>
  <si>
    <t>Total Perdido Landfill</t>
  </si>
  <si>
    <t>SMITH CT</t>
  </si>
  <si>
    <t>Total Smith CT</t>
  </si>
  <si>
    <t>SMITH CC</t>
  </si>
  <si>
    <t>Total Scherer Plant</t>
  </si>
  <si>
    <t>Total Scholz Plant</t>
  </si>
  <si>
    <t>Total Crist Plant</t>
  </si>
  <si>
    <t>Total Daniel Plant</t>
  </si>
  <si>
    <t>Station Equipment</t>
  </si>
  <si>
    <t>Towers and Fixtures</t>
  </si>
  <si>
    <t>Poles and Fixtures</t>
  </si>
  <si>
    <t>Underground Conductors</t>
  </si>
  <si>
    <t>Roads and Trails</t>
  </si>
  <si>
    <t>Total Transmission Plant</t>
  </si>
  <si>
    <t>Poles, Towers, and Fixtures</t>
  </si>
  <si>
    <t>Underground Conduit</t>
  </si>
  <si>
    <t>Line Transformers</t>
  </si>
  <si>
    <t>Overhead Services</t>
  </si>
  <si>
    <t>Underground Services</t>
  </si>
  <si>
    <t>Meters</t>
  </si>
  <si>
    <t>370 AMI</t>
  </si>
  <si>
    <t>Meters - AMI Equipment</t>
  </si>
  <si>
    <t>Street Lighting</t>
  </si>
  <si>
    <t>Total Distribution Plant</t>
  </si>
  <si>
    <t>TRANSMISSION</t>
  </si>
  <si>
    <t>DISTRIBUTION</t>
  </si>
  <si>
    <t>Power Operated Equipment</t>
  </si>
  <si>
    <t>Communications Equipment</t>
  </si>
  <si>
    <t>Light Trucks</t>
  </si>
  <si>
    <t>Heavy Trucks</t>
  </si>
  <si>
    <t>Trailers</t>
  </si>
  <si>
    <t>Total Transportation</t>
  </si>
  <si>
    <t>GENERAL PLANT</t>
  </si>
  <si>
    <t>Comparison of Book vs Theoretical Reserve and Accrual Rate RL vs WL</t>
  </si>
  <si>
    <t>Automobiles</t>
  </si>
  <si>
    <t>Misc. Power Plant Equipment</t>
  </si>
  <si>
    <t>Overhead Conductors &amp; Devices</t>
  </si>
  <si>
    <t>Total General Plant</t>
  </si>
  <si>
    <t>Transportation</t>
  </si>
  <si>
    <t>Remaining</t>
  </si>
  <si>
    <t xml:space="preserve">STEAM PRODUCTION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</si>
</sst>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%"/>
    <numFmt numFmtId="167" formatCode="_([$€-2]* #,##0.00_);_([$€-2]* \(#,##0.00\);_([$€-2]* &quot;-&quot;??_)"/>
    <numFmt numFmtId="168" formatCode="0.0_)\%;\(0.0\)\%;0.0_)\%;@_)_%"/>
    <numFmt numFmtId="169" formatCode="#,##0.0_)_%;\(#,##0.0\)_%;0.0_)_%;@_)_%"/>
    <numFmt numFmtId="170" formatCode="#,##0.0_);\(#,##0.0\);#,##0.0_);@_)"/>
    <numFmt numFmtId="171" formatCode="#,##0.0_);\(#,##0.0\)"/>
    <numFmt numFmtId="172" formatCode="&quot;$&quot;_(#,##0.00_);&quot;$&quot;\(#,##0.00\);&quot;$&quot;_(0.00_);@_)"/>
    <numFmt numFmtId="173" formatCode="&quot;$&quot;_(#,##0.00_);&quot;$&quot;\(#,##0.00\)"/>
    <numFmt numFmtId="174" formatCode="#,##0.00_);\(#,##0.00\);0.00_);@_)"/>
    <numFmt numFmtId="175" formatCode="&quot;£&quot;_(#,##0.00_);&quot;£&quot;\(#,##0.00\)"/>
    <numFmt numFmtId="176" formatCode="\€_(#,##0.00_);\€\(#,##0.00\);\€_(0.00_);@_)"/>
    <numFmt numFmtId="177" formatCode="0.000000"/>
    <numFmt numFmtId="178" formatCode="#,##0_)\x;\(#,##0\)\x;0_)\x;@_)_x"/>
    <numFmt numFmtId="179" formatCode="0.E+00"/>
    <numFmt numFmtId="180" formatCode="#,##0.0_)\x;\(#,##0.0\)\x"/>
    <numFmt numFmtId="181" formatCode="#,##0_)_x;\(#,##0\)_x;0_)_x;@_)_x"/>
    <numFmt numFmtId="182" formatCode="0.0.E+00"/>
    <numFmt numFmtId="183" formatCode="#,##0.0_)_x;\(#,##0.0\)_x"/>
    <numFmt numFmtId="184" formatCode="0.0_)\%;\(0.0\)\%"/>
    <numFmt numFmtId="185" formatCode="&quot;$&quot;#,##0.0_);\(&quot;$&quot;#,##0.0\)"/>
    <numFmt numFmtId="186" formatCode="#,##0.0_)_%;\(#,##0.0\)_%"/>
    <numFmt numFmtId="187" formatCode="yyyy"/>
    <numFmt numFmtId="188" formatCode="m\-d\-yy"/>
    <numFmt numFmtId="189" formatCode="#,##0.0\ \ \ _);\(#,##0.0\)"/>
    <numFmt numFmtId="190" formatCode="#,##0;\-#,##0;&quot;-&quot;"/>
    <numFmt numFmtId="191" formatCode=";;;\(@\)"/>
    <numFmt numFmtId="192" formatCode="0.000_)"/>
    <numFmt numFmtId="193" formatCode="_ * #,##0.00_ ;_ * \-#,##0.00_ ;_ * &quot;-&quot;??_ ;_ @_ "/>
    <numFmt numFmtId="194" formatCode="&quot;$&quot;#,##0\ ;\(&quot;$&quot;#,##0\)"/>
    <numFmt numFmtId="195" formatCode="0."/>
    <numFmt numFmtId="196" formatCode="_-* #,##0.0_-;\-* #,##0.0_-;_-* &quot;-&quot;??_-;_-@_-"/>
    <numFmt numFmtId="197" formatCode="#,##0.00&quot; $&quot;;\-#,##0.00&quot; $&quot;"/>
    <numFmt numFmtId="198" formatCode="#,##0.0\x_);\(#,##0.0\x\);#,##0.0\x_);@_)"/>
    <numFmt numFmtId="199" formatCode="0.00_)"/>
    <numFmt numFmtId="200" formatCode="0.0_)"/>
    <numFmt numFmtId="201" formatCode="_(* #,##0_);_(* \(#,##0\);_(* &quot;&quot;_);_(@_)"/>
    <numFmt numFmtId="202" formatCode="0%_);\(0%\)"/>
    <numFmt numFmtId="203" formatCode="_(* #,##0.00%_);[Red]_(* \-#,##0.00%_);[Green]_(* 0.00%_);_(@_)_%"/>
    <numFmt numFmtId="204" formatCode="#,##0.0\%_);\(#,##0.0\%\);#,##0.0\%_);@_)"/>
    <numFmt numFmtId="205" formatCode="_(* #,##0,_);_(* \(#,##0,\);_(* &quot;-   &quot;_);_(@_)"/>
    <numFmt numFmtId="206" formatCode="_(* #,##0.0,_);_(* \(#,##0.0,\);_(* &quot;-   &quot;_);_(@_)"/>
    <numFmt numFmtId="207" formatCode="General_)"/>
    <numFmt numFmtId="208" formatCode="_(&quot;$&quot;* #,##0_);_(&quot;$&quot;* \(#,##0\);_(&quot;$&quot;* &quot;-&quot;??_);_(@_)"/>
  </numFmts>
  <fonts count="1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?? ??"/>
      <family val="1"/>
      <charset val="128"/>
    </font>
    <font>
      <sz val="9"/>
      <color indexed="10"/>
      <name val="Geneva"/>
    </font>
    <font>
      <sz val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Tms Rmn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name val="Times New Roman"/>
      <family val="1"/>
    </font>
    <font>
      <sz val="11"/>
      <color indexed="20"/>
      <name val="Calibri"/>
      <family val="2"/>
    </font>
    <font>
      <sz val="12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b/>
      <sz val="11"/>
      <color indexed="9"/>
      <name val="Calibri"/>
      <family val="2"/>
    </font>
    <font>
      <u val="singleAccounting"/>
      <sz val="10"/>
      <name val="Times"/>
      <family val="1"/>
    </font>
    <font>
      <sz val="11"/>
      <name val="Tms Rmn"/>
      <family val="1"/>
    </font>
    <font>
      <sz val="12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??"/>
      <family val="3"/>
      <charset val="129"/>
    </font>
    <font>
      <sz val="8"/>
      <name val="Helvetica-Narrow"/>
    </font>
    <font>
      <sz val="12"/>
      <name val="Times New Roman"/>
      <family val="1"/>
    </font>
    <font>
      <sz val="10"/>
      <color indexed="16"/>
      <name val="MS Serif"/>
      <family val="1"/>
    </font>
    <font>
      <sz val="12"/>
      <name val="SWIS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i/>
      <sz val="11"/>
      <color indexed="55"/>
      <name val="Arial"/>
      <family val="2"/>
    </font>
    <font>
      <b/>
      <u/>
      <sz val="11"/>
      <color indexed="37"/>
      <name val="Arial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u/>
      <sz val="14"/>
      <name val="Arial Narrow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7"/>
      <name val="MS Sans Serif"/>
      <family val="2"/>
    </font>
    <font>
      <sz val="12"/>
      <color indexed="37"/>
      <name val="swiss"/>
    </font>
    <font>
      <b/>
      <sz val="10"/>
      <color indexed="37"/>
      <name val="Arial MT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8"/>
      <name val="Palatino"/>
      <family val="1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Helv"/>
    </font>
    <font>
      <sz val="12"/>
      <color indexed="12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0"/>
      <name val="Tahoma"/>
      <family val="2"/>
      <charset val="204"/>
    </font>
    <font>
      <sz val="12"/>
      <name val="Helv"/>
    </font>
    <font>
      <sz val="10"/>
      <name val="Century Gothic"/>
      <family val="2"/>
    </font>
    <font>
      <sz val="12"/>
      <name val="Arial MT"/>
    </font>
    <font>
      <sz val="10"/>
      <name val="MS Sans Serif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4"/>
      <name val="B Times Bold"/>
    </font>
    <font>
      <sz val="10"/>
      <name val="C Helvetica Condensed"/>
    </font>
    <font>
      <sz val="10"/>
      <color indexed="55"/>
      <name val="Arial"/>
      <family val="2"/>
    </font>
    <font>
      <b/>
      <sz val="10"/>
      <name val="MS Sans Serif"/>
      <family val="2"/>
    </font>
    <font>
      <sz val="10"/>
      <color indexed="12"/>
      <name val="MS Sans Serif"/>
      <family val="2"/>
    </font>
    <font>
      <sz val="11"/>
      <color indexed="8"/>
      <name val="Arial"/>
      <family val="2"/>
    </font>
    <font>
      <sz val="8"/>
      <name val="Helv"/>
    </font>
    <font>
      <u/>
      <sz val="12"/>
      <name val="B Times Bold"/>
    </font>
    <font>
      <u/>
      <sz val="10"/>
      <name val="B Times Bold"/>
    </font>
    <font>
      <sz val="8"/>
      <name val="Arial Narrow"/>
      <family val="2"/>
    </font>
    <font>
      <b/>
      <u/>
      <sz val="12"/>
      <name val="Arial Narrow"/>
      <family val="2"/>
    </font>
    <font>
      <b/>
      <u/>
      <sz val="10"/>
      <name val="Arial Narrow"/>
      <family val="2"/>
    </font>
    <font>
      <b/>
      <sz val="10"/>
      <color indexed="12"/>
      <name val="MS Sans Serif"/>
      <family val="2"/>
    </font>
    <font>
      <b/>
      <sz val="8"/>
      <color indexed="8"/>
      <name val="Helv"/>
    </font>
    <font>
      <b/>
      <sz val="9"/>
      <name val="Arial"/>
      <family val="2"/>
    </font>
    <font>
      <sz val="10"/>
      <color indexed="14"/>
      <name val="MS Sans Serif"/>
      <family val="2"/>
    </font>
    <font>
      <sz val="7"/>
      <name val="Times New Roman"/>
      <family val="1"/>
    </font>
    <font>
      <sz val="5.5"/>
      <name val="Small Fonts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7"/>
      <color indexed="12"/>
      <name val="Arial"/>
      <family val="2"/>
    </font>
    <font>
      <i/>
      <sz val="12"/>
      <color indexed="8"/>
      <name val="Arial MT"/>
    </font>
    <font>
      <sz val="8"/>
      <color indexed="12"/>
      <name val="Arial"/>
      <family val="2"/>
    </font>
    <font>
      <sz val="10"/>
      <name val="ＭＳ 明朝"/>
      <family val="1"/>
      <charset val="128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8"/>
      </patternFill>
    </fill>
    <fill>
      <patternFill patternType="gray0625">
        <fgColor indexed="26"/>
        <bgColor indexed="43"/>
      </patternFill>
    </fill>
    <fill>
      <patternFill patternType="solid">
        <fgColor indexed="22"/>
        <bgColor indexed="8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1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46" fillId="0" borderId="0"/>
    <xf numFmtId="0" fontId="46" fillId="0" borderId="0"/>
    <xf numFmtId="0" fontId="19" fillId="0" borderId="0"/>
    <xf numFmtId="0" fontId="21" fillId="0" borderId="0"/>
    <xf numFmtId="43" fontId="19" fillId="0" borderId="0" applyFont="0" applyFill="0" applyBorder="0" applyAlignment="0" applyProtection="0"/>
    <xf numFmtId="0" fontId="25" fillId="0" borderId="0"/>
    <xf numFmtId="0" fontId="23" fillId="0" borderId="0">
      <alignment vertical="top"/>
    </xf>
    <xf numFmtId="167" fontId="24" fillId="0" borderId="0"/>
    <xf numFmtId="167" fontId="19" fillId="0" borderId="0"/>
    <xf numFmtId="0" fontId="22" fillId="0" borderId="0"/>
    <xf numFmtId="167" fontId="19" fillId="0" borderId="0"/>
    <xf numFmtId="0" fontId="23" fillId="0" borderId="0">
      <alignment vertical="top"/>
    </xf>
    <xf numFmtId="0" fontId="23" fillId="0" borderId="0">
      <alignment vertical="top"/>
    </xf>
    <xf numFmtId="43" fontId="19" fillId="0" borderId="0" applyFont="0" applyFill="0" applyBorder="0" applyAlignment="0" applyProtection="0"/>
    <xf numFmtId="0" fontId="23" fillId="0" borderId="0">
      <alignment vertical="top"/>
    </xf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23" fillId="0" borderId="0">
      <alignment vertical="top"/>
    </xf>
    <xf numFmtId="0" fontId="23" fillId="0" borderId="0">
      <alignment vertical="top"/>
    </xf>
    <xf numFmtId="0" fontId="25" fillId="0" borderId="0"/>
    <xf numFmtId="0" fontId="25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3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5" fillId="0" borderId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177" fontId="19" fillId="0" borderId="0">
      <alignment horizontal="left" wrapText="1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33" borderId="0" applyNumberFormat="0" applyFont="0" applyAlignment="0" applyProtection="0"/>
    <xf numFmtId="0" fontId="19" fillId="33" borderId="0" applyNumberFormat="0" applyFont="0" applyAlignment="0" applyProtection="0"/>
    <xf numFmtId="0" fontId="19" fillId="33" borderId="0" applyNumberFormat="0" applyFont="0" applyAlignment="0" applyProtection="0"/>
    <xf numFmtId="0" fontId="19" fillId="33" borderId="0" applyNumberFormat="0" applyFont="0" applyAlignment="0" applyProtection="0"/>
    <xf numFmtId="0" fontId="19" fillId="33" borderId="0" applyNumberFormat="0" applyFont="0" applyAlignment="0" applyProtection="0"/>
    <xf numFmtId="0" fontId="19" fillId="33" borderId="0" applyNumberFormat="0" applyFont="0" applyAlignment="0" applyProtection="0"/>
    <xf numFmtId="0" fontId="19" fillId="33" borderId="0" applyNumberFormat="0" applyFont="0" applyAlignment="0" applyProtection="0"/>
    <xf numFmtId="0" fontId="19" fillId="33" borderId="0" applyNumberFormat="0" applyFont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19" fillId="0" borderId="0" applyFont="0" applyFill="0" applyBorder="0" applyProtection="0">
      <alignment horizontal="right"/>
    </xf>
    <xf numFmtId="181" fontId="19" fillId="0" borderId="0" applyFont="0" applyFill="0" applyBorder="0" applyProtection="0">
      <alignment horizontal="right"/>
    </xf>
    <xf numFmtId="181" fontId="19" fillId="0" borderId="0" applyFont="0" applyFill="0" applyBorder="0" applyProtection="0">
      <alignment horizontal="right"/>
    </xf>
    <xf numFmtId="181" fontId="19" fillId="0" borderId="0" applyFont="0" applyFill="0" applyBorder="0" applyProtection="0">
      <alignment horizontal="right"/>
    </xf>
    <xf numFmtId="181" fontId="19" fillId="0" borderId="0" applyFont="0" applyFill="0" applyBorder="0" applyProtection="0">
      <alignment horizontal="right"/>
    </xf>
    <xf numFmtId="181" fontId="19" fillId="0" borderId="0" applyFont="0" applyFill="0" applyBorder="0" applyProtection="0">
      <alignment horizontal="right"/>
    </xf>
    <xf numFmtId="181" fontId="19" fillId="0" borderId="0" applyFont="0" applyFill="0" applyBorder="0" applyProtection="0">
      <alignment horizontal="right"/>
    </xf>
    <xf numFmtId="181" fontId="19" fillId="0" borderId="0" applyFont="0" applyFill="0" applyBorder="0" applyProtection="0">
      <alignment horizontal="right"/>
    </xf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67" fontId="19" fillId="0" borderId="0"/>
    <xf numFmtId="0" fontId="23" fillId="0" borderId="0">
      <alignment vertical="top"/>
    </xf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0" fontId="23" fillId="0" borderId="0">
      <alignment vertical="top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3" fillId="0" borderId="0">
      <alignment vertical="top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8" fillId="0" borderId="0" applyNumberFormat="0" applyFill="0" applyBorder="0" applyProtection="0">
      <alignment vertical="top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Protection="0">
      <alignment horizontal="center"/>
    </xf>
    <xf numFmtId="0" fontId="30" fillId="0" borderId="12" applyNumberFormat="0" applyFill="0" applyProtection="0">
      <alignment horizontal="center"/>
    </xf>
    <xf numFmtId="0" fontId="30" fillId="0" borderId="12" applyNumberFormat="0" applyFill="0" applyProtection="0">
      <alignment horizontal="center"/>
    </xf>
    <xf numFmtId="0" fontId="19" fillId="0" borderId="13" applyNumberFormat="0" applyFont="0" applyFill="0" applyAlignment="0" applyProtection="0"/>
    <xf numFmtId="0" fontId="19" fillId="0" borderId="13" applyNumberFormat="0" applyFont="0" applyFill="0" applyAlignment="0" applyProtection="0"/>
    <xf numFmtId="0" fontId="19" fillId="0" borderId="13" applyNumberFormat="0" applyFont="0" applyFill="0" applyAlignment="0" applyProtection="0"/>
    <xf numFmtId="0" fontId="19" fillId="0" borderId="13" applyNumberFormat="0" applyFont="0" applyFill="0" applyAlignment="0" applyProtection="0"/>
    <xf numFmtId="0" fontId="19" fillId="0" borderId="13" applyNumberFormat="0" applyFont="0" applyFill="0" applyAlignment="0" applyProtection="0"/>
    <xf numFmtId="0" fontId="19" fillId="0" borderId="13" applyNumberFormat="0" applyFont="0" applyFill="0" applyAlignment="0" applyProtection="0"/>
    <xf numFmtId="0" fontId="19" fillId="0" borderId="13" applyNumberFormat="0" applyFont="0" applyFill="0" applyAlignment="0" applyProtection="0"/>
    <xf numFmtId="0" fontId="19" fillId="0" borderId="13" applyNumberFormat="0" applyFont="0" applyFill="0" applyAlignment="0" applyProtection="0"/>
    <xf numFmtId="0" fontId="30" fillId="0" borderId="0" applyNumberFormat="0" applyFill="0" applyBorder="0" applyProtection="0">
      <alignment horizontal="left"/>
    </xf>
    <xf numFmtId="0" fontId="30" fillId="0" borderId="0" applyNumberFormat="0" applyFill="0" applyBorder="0" applyProtection="0">
      <alignment horizontal="left"/>
    </xf>
    <xf numFmtId="0" fontId="30" fillId="0" borderId="0" applyNumberFormat="0" applyFill="0" applyBorder="0" applyProtection="0">
      <alignment horizontal="left"/>
    </xf>
    <xf numFmtId="0" fontId="30" fillId="0" borderId="0" applyNumberFormat="0" applyFill="0" applyBorder="0" applyProtection="0">
      <alignment horizontal="left"/>
    </xf>
    <xf numFmtId="0" fontId="31" fillId="0" borderId="0" applyNumberFormat="0" applyFill="0" applyBorder="0" applyProtection="0">
      <alignment horizontal="centerContinuous"/>
    </xf>
    <xf numFmtId="0" fontId="31" fillId="0" borderId="0" applyNumberFormat="0" applyFill="0" applyBorder="0" applyProtection="0">
      <alignment horizontal="centerContinuous"/>
    </xf>
    <xf numFmtId="0" fontId="31" fillId="0" borderId="0" applyNumberFormat="0" applyFill="0" applyBorder="0" applyProtection="0">
      <alignment horizontal="centerContinuous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3" fillId="0" borderId="0">
      <alignment vertical="top"/>
    </xf>
    <xf numFmtId="37" fontId="32" fillId="0" borderId="0"/>
    <xf numFmtId="37" fontId="32" fillId="0" borderId="0"/>
    <xf numFmtId="37" fontId="32" fillId="0" borderId="0"/>
    <xf numFmtId="37" fontId="32" fillId="0" borderId="0"/>
    <xf numFmtId="37" fontId="32" fillId="0" borderId="0"/>
    <xf numFmtId="37" fontId="32" fillId="0" borderId="0"/>
    <xf numFmtId="37" fontId="32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38" borderId="0" applyNumberFormat="0" applyBorder="0" applyAlignment="0" applyProtection="0"/>
    <xf numFmtId="0" fontId="33" fillId="40" borderId="0" applyNumberFormat="0" applyBorder="0" applyAlignment="0" applyProtection="0"/>
    <xf numFmtId="0" fontId="33" fillId="42" borderId="0" applyNumberFormat="0" applyBorder="0" applyAlignment="0" applyProtection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43" borderId="0" applyNumberFormat="0" applyBorder="0" applyAlignment="0" applyProtection="0"/>
    <xf numFmtId="0" fontId="33" fillId="37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44" borderId="0" applyNumberFormat="0" applyBorder="0" applyAlignment="0" applyProtection="0"/>
    <xf numFmtId="0" fontId="34" fillId="42" borderId="0" applyNumberFormat="0" applyBorder="0" applyAlignment="0" applyProtection="0"/>
    <xf numFmtId="0" fontId="35" fillId="45" borderId="0" applyNumberFormat="0" applyBorder="0" applyAlignment="0" applyProtection="0"/>
    <xf numFmtId="0" fontId="34" fillId="46" borderId="0" applyNumberFormat="0" applyBorder="0" applyAlignment="0" applyProtection="0"/>
    <xf numFmtId="0" fontId="35" fillId="36" borderId="0" applyNumberFormat="0" applyBorder="0" applyAlignment="0" applyProtection="0"/>
    <xf numFmtId="0" fontId="34" fillId="44" borderId="0" applyNumberFormat="0" applyBorder="0" applyAlignment="0" applyProtection="0"/>
    <xf numFmtId="0" fontId="35" fillId="43" borderId="0" applyNumberFormat="0" applyBorder="0" applyAlignment="0" applyProtection="0"/>
    <xf numFmtId="0" fontId="34" fillId="37" borderId="0" applyNumberFormat="0" applyBorder="0" applyAlignment="0" applyProtection="0"/>
    <xf numFmtId="0" fontId="35" fillId="47" borderId="0" applyNumberFormat="0" applyBorder="0" applyAlignment="0" applyProtection="0"/>
    <xf numFmtId="0" fontId="34" fillId="42" borderId="0" applyNumberFormat="0" applyBorder="0" applyAlignment="0" applyProtection="0"/>
    <xf numFmtId="0" fontId="35" fillId="48" borderId="0" applyNumberFormat="0" applyBorder="0" applyAlignment="0" applyProtection="0"/>
    <xf numFmtId="0" fontId="34" fillId="36" borderId="0" applyNumberFormat="0" applyBorder="0" applyAlignment="0" applyProtection="0"/>
    <xf numFmtId="0" fontId="35" fillId="49" borderId="0" applyNumberFormat="0" applyBorder="0" applyAlignment="0" applyProtection="0"/>
    <xf numFmtId="0" fontId="34" fillId="50" borderId="0" applyNumberFormat="0" applyBorder="0" applyAlignment="0" applyProtection="0"/>
    <xf numFmtId="0" fontId="35" fillId="51" borderId="0" applyNumberFormat="0" applyBorder="0" applyAlignment="0" applyProtection="0"/>
    <xf numFmtId="0" fontId="34" fillId="46" borderId="0" applyNumberFormat="0" applyBorder="0" applyAlignment="0" applyProtection="0"/>
    <xf numFmtId="0" fontId="35" fillId="52" borderId="0" applyNumberFormat="0" applyBorder="0" applyAlignment="0" applyProtection="0"/>
    <xf numFmtId="0" fontId="34" fillId="44" borderId="0" applyNumberFormat="0" applyBorder="0" applyAlignment="0" applyProtection="0"/>
    <xf numFmtId="0" fontId="35" fillId="53" borderId="0" applyNumberFormat="0" applyBorder="0" applyAlignment="0" applyProtection="0"/>
    <xf numFmtId="0" fontId="34" fillId="54" borderId="0" applyNumberFormat="0" applyBorder="0" applyAlignment="0" applyProtection="0"/>
    <xf numFmtId="0" fontId="35" fillId="47" borderId="0" applyNumberFormat="0" applyBorder="0" applyAlignment="0" applyProtection="0"/>
    <xf numFmtId="0" fontId="34" fillId="48" borderId="0" applyNumberFormat="0" applyBorder="0" applyAlignment="0" applyProtection="0"/>
    <xf numFmtId="0" fontId="35" fillId="48" borderId="0" applyNumberFormat="0" applyBorder="0" applyAlignment="0" applyProtection="0"/>
    <xf numFmtId="0" fontId="34" fillId="52" borderId="0" applyNumberFormat="0" applyBorder="0" applyAlignment="0" applyProtection="0"/>
    <xf numFmtId="0" fontId="35" fillId="46" borderId="0" applyNumberFormat="0" applyBorder="0" applyAlignment="0" applyProtection="0"/>
    <xf numFmtId="188" fontId="36" fillId="55" borderId="14">
      <alignment horizontal="center" vertical="center"/>
    </xf>
    <xf numFmtId="188" fontId="36" fillId="55" borderId="14">
      <alignment horizontal="center" vertical="center"/>
    </xf>
    <xf numFmtId="188" fontId="36" fillId="55" borderId="14">
      <alignment horizontal="center" vertical="center"/>
    </xf>
    <xf numFmtId="189" fontId="37" fillId="0" borderId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167" fontId="39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0" borderId="15" applyNumberFormat="0" applyFont="0" applyFill="0" applyAlignment="0" applyProtection="0"/>
    <xf numFmtId="0" fontId="37" fillId="0" borderId="15" applyNumberFormat="0" applyFont="0" applyFill="0" applyAlignment="0" applyProtection="0"/>
    <xf numFmtId="0" fontId="37" fillId="0" borderId="16" applyNumberFormat="0" applyFont="0" applyFill="0" applyAlignment="0" applyProtection="0"/>
    <xf numFmtId="0" fontId="37" fillId="0" borderId="16" applyNumberFormat="0" applyFont="0" applyFill="0" applyAlignment="0" applyProtection="0"/>
    <xf numFmtId="190" fontId="23" fillId="0" borderId="0" applyFill="0" applyBorder="0" applyAlignment="0"/>
    <xf numFmtId="190" fontId="23" fillId="0" borderId="0" applyFill="0" applyBorder="0" applyAlignment="0"/>
    <xf numFmtId="190" fontId="23" fillId="0" borderId="0" applyFill="0" applyBorder="0" applyAlignment="0"/>
    <xf numFmtId="0" fontId="40" fillId="56" borderId="17" applyNumberFormat="0" applyAlignment="0" applyProtection="0"/>
    <xf numFmtId="0" fontId="41" fillId="57" borderId="17" applyNumberFormat="0" applyAlignment="0" applyProtection="0"/>
    <xf numFmtId="0" fontId="32" fillId="0" borderId="0"/>
    <xf numFmtId="0" fontId="42" fillId="58" borderId="18" applyNumberFormat="0" applyAlignment="0" applyProtection="0"/>
    <xf numFmtId="0" fontId="42" fillId="58" borderId="18" applyNumberFormat="0" applyAlignment="0" applyProtection="0"/>
    <xf numFmtId="167" fontId="43" fillId="58" borderId="18" applyNumberFormat="0" applyAlignment="0" applyProtection="0"/>
    <xf numFmtId="0" fontId="43" fillId="58" borderId="18" applyNumberFormat="0" applyAlignment="0" applyProtection="0"/>
    <xf numFmtId="0" fontId="43" fillId="58" borderId="18" applyNumberFormat="0" applyAlignment="0" applyProtection="0"/>
    <xf numFmtId="167" fontId="43" fillId="58" borderId="18" applyNumberFormat="0" applyAlignment="0" applyProtection="0"/>
    <xf numFmtId="167" fontId="43" fillId="58" borderId="18" applyNumberFormat="0" applyAlignment="0" applyProtection="0"/>
    <xf numFmtId="191" fontId="44" fillId="0" borderId="0">
      <alignment horizontal="center" wrapText="1"/>
    </xf>
    <xf numFmtId="192" fontId="45" fillId="0" borderId="0"/>
    <xf numFmtId="192" fontId="45" fillId="0" borderId="0"/>
    <xf numFmtId="192" fontId="45" fillId="0" borderId="0"/>
    <xf numFmtId="192" fontId="45" fillId="0" borderId="0"/>
    <xf numFmtId="192" fontId="45" fillId="0" borderId="0"/>
    <xf numFmtId="192" fontId="45" fillId="0" borderId="0"/>
    <xf numFmtId="192" fontId="45" fillId="0" borderId="0"/>
    <xf numFmtId="192" fontId="45" fillId="0" borderId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37" fontId="32" fillId="0" borderId="0"/>
    <xf numFmtId="40" fontId="19" fillId="0" borderId="0" applyBorder="0" applyProtection="0"/>
    <xf numFmtId="40" fontId="19" fillId="0" borderId="0" applyBorder="0" applyProtection="0"/>
    <xf numFmtId="37" fontId="32" fillId="0" borderId="0"/>
    <xf numFmtId="37" fontId="23" fillId="0" borderId="0"/>
    <xf numFmtId="37" fontId="23" fillId="0" borderId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93" fontId="47" fillId="0" borderId="0" applyFont="0" applyFill="0" applyBorder="0" applyAlignment="0" applyProtection="0"/>
    <xf numFmtId="37" fontId="19" fillId="0" borderId="0" applyFont="0" applyFill="0" applyBorder="0" applyAlignment="0" applyProtection="0"/>
    <xf numFmtId="3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8" fillId="0" borderId="0" applyFont="0" applyFill="0" applyBorder="0" applyAlignment="0" applyProtection="0"/>
    <xf numFmtId="4" fontId="48" fillId="0" borderId="0"/>
    <xf numFmtId="0" fontId="49" fillId="0" borderId="0" applyNumberFormat="0" applyAlignment="0">
      <alignment horizontal="left"/>
    </xf>
    <xf numFmtId="0" fontId="50" fillId="0" borderId="0"/>
    <xf numFmtId="0" fontId="50" fillId="0" borderId="0"/>
    <xf numFmtId="0" fontId="50" fillId="0" borderId="0"/>
    <xf numFmtId="0" fontId="50" fillId="0" borderId="0"/>
    <xf numFmtId="7" fontId="32" fillId="0" borderId="0" applyFont="0" applyFill="0" applyBorder="0" applyAlignment="0" applyProtection="0"/>
    <xf numFmtId="37" fontId="3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6" fontId="51" fillId="0" borderId="0">
      <protection locked="0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0" fontId="52" fillId="0" borderId="0"/>
    <xf numFmtId="195" fontId="53" fillId="0" borderId="0"/>
    <xf numFmtId="0" fontId="54" fillId="0" borderId="0" applyNumberFormat="0" applyAlignment="0">
      <alignment horizontal="left"/>
    </xf>
    <xf numFmtId="37" fontId="32" fillId="0" borderId="0"/>
    <xf numFmtId="167" fontId="55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96" fontId="19" fillId="0" borderId="0">
      <protection locked="0"/>
    </xf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196" fontId="19" fillId="0" borderId="0">
      <protection locked="0"/>
    </xf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167" fontId="57" fillId="39" borderId="0" applyNumberFormat="0" applyBorder="0" applyAlignment="0" applyProtection="0"/>
    <xf numFmtId="0" fontId="57" fillId="39" borderId="0" applyNumberFormat="0" applyBorder="0" applyAlignment="0" applyProtection="0"/>
    <xf numFmtId="9" fontId="58" fillId="59" borderId="0" applyNumberFormat="0" applyFill="0" applyBorder="0" applyAlignment="0" applyProtection="0"/>
    <xf numFmtId="38" fontId="26" fillId="60" borderId="0" applyNumberFormat="0" applyBorder="0" applyAlignment="0" applyProtection="0"/>
    <xf numFmtId="38" fontId="26" fillId="60" borderId="0" applyNumberFormat="0" applyBorder="0" applyAlignment="0" applyProtection="0"/>
    <xf numFmtId="0" fontId="59" fillId="0" borderId="0" applyNumberFormat="0" applyFill="0" applyBorder="0" applyAlignment="0" applyProtection="0"/>
    <xf numFmtId="0" fontId="20" fillId="0" borderId="19" applyNumberFormat="0" applyAlignment="0" applyProtection="0">
      <alignment horizontal="left" vertical="center"/>
    </xf>
    <xf numFmtId="0" fontId="20" fillId="0" borderId="19" applyNumberFormat="0" applyAlignment="0" applyProtection="0">
      <alignment horizontal="left" vertical="center"/>
    </xf>
    <xf numFmtId="0" fontId="20" fillId="0" borderId="10">
      <alignment horizontal="left" vertical="center"/>
    </xf>
    <xf numFmtId="0" fontId="20" fillId="0" borderId="10">
      <alignment horizontal="left" vertical="center"/>
    </xf>
    <xf numFmtId="14" fontId="36" fillId="61" borderId="15">
      <alignment horizontal="center" vertical="center" wrapText="1"/>
    </xf>
    <xf numFmtId="0" fontId="60" fillId="0" borderId="20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63" fillId="0" borderId="22" applyNumberFormat="0" applyFill="0" applyAlignment="0" applyProtection="0"/>
    <xf numFmtId="0" fontId="64" fillId="0" borderId="23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97" fontId="19" fillId="0" borderId="0">
      <protection locked="0"/>
    </xf>
    <xf numFmtId="197" fontId="19" fillId="0" borderId="0">
      <protection locked="0"/>
    </xf>
    <xf numFmtId="197" fontId="19" fillId="0" borderId="0">
      <protection locked="0"/>
    </xf>
    <xf numFmtId="197" fontId="19" fillId="0" borderId="0">
      <protection locked="0"/>
    </xf>
    <xf numFmtId="197" fontId="19" fillId="0" borderId="0">
      <protection locked="0"/>
    </xf>
    <xf numFmtId="197" fontId="19" fillId="0" borderId="0">
      <protection locked="0"/>
    </xf>
    <xf numFmtId="197" fontId="19" fillId="0" borderId="0">
      <protection locked="0"/>
    </xf>
    <xf numFmtId="197" fontId="19" fillId="0" borderId="0">
      <protection locked="0"/>
    </xf>
    <xf numFmtId="197" fontId="19" fillId="0" borderId="0">
      <protection locked="0"/>
    </xf>
    <xf numFmtId="197" fontId="19" fillId="0" borderId="0">
      <protection locked="0"/>
    </xf>
    <xf numFmtId="197" fontId="19" fillId="0" borderId="0">
      <protection locked="0"/>
    </xf>
    <xf numFmtId="197" fontId="19" fillId="0" borderId="0">
      <protection locked="0"/>
    </xf>
    <xf numFmtId="197" fontId="19" fillId="0" borderId="0">
      <protection locked="0"/>
    </xf>
    <xf numFmtId="197" fontId="19" fillId="0" borderId="0">
      <protection locked="0"/>
    </xf>
    <xf numFmtId="197" fontId="19" fillId="0" borderId="0">
      <protection locked="0"/>
    </xf>
    <xf numFmtId="197" fontId="19" fillId="0" borderId="0">
      <protection locked="0"/>
    </xf>
    <xf numFmtId="0" fontId="65" fillId="0" borderId="0"/>
    <xf numFmtId="37" fontId="32" fillId="0" borderId="0"/>
    <xf numFmtId="0" fontId="66" fillId="0" borderId="24" applyNumberFormat="0" applyFill="0" applyAlignment="0" applyProtection="0"/>
    <xf numFmtId="10" fontId="26" fillId="62" borderId="25" applyNumberFormat="0" applyBorder="0" applyAlignment="0" applyProtection="0"/>
    <xf numFmtId="10" fontId="26" fillId="62" borderId="25" applyNumberFormat="0" applyBorder="0" applyAlignment="0" applyProtection="0"/>
    <xf numFmtId="0" fontId="67" fillId="33" borderId="17" applyNumberFormat="0" applyAlignment="0" applyProtection="0"/>
    <xf numFmtId="0" fontId="67" fillId="33" borderId="17" applyNumberFormat="0" applyAlignment="0" applyProtection="0"/>
    <xf numFmtId="167" fontId="67" fillId="40" borderId="17" applyNumberFormat="0" applyAlignment="0" applyProtection="0"/>
    <xf numFmtId="0" fontId="67" fillId="40" borderId="17" applyNumberFormat="0" applyAlignment="0" applyProtection="0"/>
    <xf numFmtId="0" fontId="67" fillId="40" borderId="17" applyNumberFormat="0" applyAlignment="0" applyProtection="0"/>
    <xf numFmtId="167" fontId="67" fillId="40" borderId="17" applyNumberFormat="0" applyAlignment="0" applyProtection="0"/>
    <xf numFmtId="167" fontId="67" fillId="40" borderId="17" applyNumberFormat="0" applyAlignment="0" applyProtection="0"/>
    <xf numFmtId="0" fontId="67" fillId="40" borderId="17" applyNumberFormat="0" applyAlignment="0" applyProtection="0"/>
    <xf numFmtId="0" fontId="67" fillId="40" borderId="17" applyNumberFormat="0" applyAlignment="0" applyProtection="0"/>
    <xf numFmtId="167" fontId="68" fillId="0" borderId="0"/>
    <xf numFmtId="167" fontId="68" fillId="0" borderId="0"/>
    <xf numFmtId="167" fontId="68" fillId="0" borderId="0"/>
    <xf numFmtId="0" fontId="69" fillId="63" borderId="26" applyNumberFormat="0" applyBorder="0" applyAlignment="0" applyProtection="0"/>
    <xf numFmtId="0" fontId="70" fillId="64" borderId="0" applyNumberFormat="0"/>
    <xf numFmtId="0" fontId="71" fillId="0" borderId="27" applyNumberFormat="0" applyFill="0" applyAlignment="0" applyProtection="0"/>
    <xf numFmtId="0" fontId="72" fillId="0" borderId="28" applyNumberFormat="0" applyFill="0" applyAlignment="0" applyProtection="0"/>
    <xf numFmtId="14" fontId="32" fillId="0" borderId="0">
      <alignment horizontal="center"/>
    </xf>
    <xf numFmtId="37" fontId="32" fillId="0" borderId="25">
      <alignment horizontal="right"/>
    </xf>
    <xf numFmtId="37" fontId="32" fillId="0" borderId="0">
      <alignment horizontal="center"/>
    </xf>
    <xf numFmtId="37" fontId="32" fillId="0" borderId="0">
      <alignment horizontal="center"/>
    </xf>
    <xf numFmtId="17" fontId="32" fillId="0" borderId="0">
      <alignment horizontal="center"/>
    </xf>
    <xf numFmtId="198" fontId="73" fillId="0" borderId="0" applyFont="0" applyFill="0" applyBorder="0" applyProtection="0">
      <alignment horizontal="right"/>
    </xf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167" fontId="75" fillId="33" borderId="0" applyNumberFormat="0" applyBorder="0" applyAlignment="0" applyProtection="0"/>
    <xf numFmtId="0" fontId="75" fillId="33" borderId="0" applyNumberFormat="0" applyBorder="0" applyAlignment="0" applyProtection="0"/>
    <xf numFmtId="37" fontId="76" fillId="0" borderId="0"/>
    <xf numFmtId="37" fontId="76" fillId="0" borderId="0"/>
    <xf numFmtId="37" fontId="76" fillId="0" borderId="0"/>
    <xf numFmtId="37" fontId="76" fillId="0" borderId="0"/>
    <xf numFmtId="199" fontId="77" fillId="0" borderId="0"/>
    <xf numFmtId="37" fontId="78" fillId="0" borderId="0"/>
    <xf numFmtId="37" fontId="79" fillId="0" borderId="0"/>
    <xf numFmtId="199" fontId="78" fillId="0" borderId="29"/>
    <xf numFmtId="200" fontId="80" fillId="0" borderId="25" applyNumberFormat="0" applyBorder="0">
      <protection locked="0"/>
    </xf>
    <xf numFmtId="200" fontId="80" fillId="0" borderId="25" applyNumberFormat="0" applyBorder="0">
      <protection locked="0"/>
    </xf>
    <xf numFmtId="200" fontId="80" fillId="0" borderId="25" applyNumberFormat="0" applyBorder="0">
      <protection locked="0"/>
    </xf>
    <xf numFmtId="167" fontId="81" fillId="0" borderId="0" applyNumberFormat="0" applyAlignment="0">
      <alignment horizontal="center"/>
    </xf>
    <xf numFmtId="167" fontId="81" fillId="0" borderId="0" applyNumberFormat="0" applyAlignment="0">
      <alignment horizontal="center"/>
    </xf>
    <xf numFmtId="200" fontId="82" fillId="0" borderId="0" applyNumberFormat="0" applyAlignment="0"/>
    <xf numFmtId="200" fontId="83" fillId="0" borderId="0" applyNumberFormat="0"/>
    <xf numFmtId="0" fontId="19" fillId="0" borderId="0"/>
    <xf numFmtId="0" fontId="19" fillId="0" borderId="0"/>
    <xf numFmtId="0" fontId="46" fillId="0" borderId="0" applyNumberFormat="0" applyFill="0" applyBorder="0" applyAlignment="0" applyProtection="0"/>
    <xf numFmtId="0" fontId="19" fillId="0" borderId="0"/>
    <xf numFmtId="167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33" fillId="0" borderId="0"/>
    <xf numFmtId="167" fontId="33" fillId="0" borderId="0"/>
    <xf numFmtId="0" fontId="46" fillId="0" borderId="0"/>
    <xf numFmtId="167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9" fillId="0" borderId="0"/>
    <xf numFmtId="0" fontId="19" fillId="0" borderId="0"/>
    <xf numFmtId="0" fontId="19" fillId="0" borderId="0"/>
    <xf numFmtId="167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44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4" fontId="19" fillId="0" borderId="0"/>
    <xf numFmtId="0" fontId="19" fillId="0" borderId="0"/>
    <xf numFmtId="44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167" fontId="19" fillId="0" borderId="0"/>
    <xf numFmtId="0" fontId="19" fillId="0" borderId="0">
      <alignment vertical="top"/>
    </xf>
    <xf numFmtId="0" fontId="19" fillId="0" borderId="0"/>
    <xf numFmtId="0" fontId="46" fillId="0" borderId="0"/>
    <xf numFmtId="0" fontId="19" fillId="0" borderId="0"/>
    <xf numFmtId="167" fontId="19" fillId="0" borderId="0"/>
    <xf numFmtId="167" fontId="19" fillId="0" borderId="0"/>
    <xf numFmtId="0" fontId="84" fillId="0" borderId="0"/>
    <xf numFmtId="44" fontId="19" fillId="0" borderId="0"/>
    <xf numFmtId="0" fontId="84" fillId="0" borderId="0"/>
    <xf numFmtId="44" fontId="1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167" fontId="33" fillId="0" borderId="0"/>
    <xf numFmtId="167" fontId="33" fillId="0" borderId="0"/>
    <xf numFmtId="0" fontId="19" fillId="0" borderId="0"/>
    <xf numFmtId="167" fontId="33" fillId="0" borderId="0"/>
    <xf numFmtId="39" fontId="85" fillId="0" borderId="0"/>
    <xf numFmtId="167" fontId="33" fillId="0" borderId="0"/>
    <xf numFmtId="167" fontId="33" fillId="0" borderId="0"/>
    <xf numFmtId="0" fontId="19" fillId="0" borderId="0"/>
    <xf numFmtId="167" fontId="33" fillId="0" borderId="0"/>
    <xf numFmtId="0" fontId="33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37" fontId="19" fillId="0" borderId="0"/>
    <xf numFmtId="37" fontId="19" fillId="0" borderId="0"/>
    <xf numFmtId="37" fontId="19" fillId="0" borderId="0"/>
    <xf numFmtId="167" fontId="19" fillId="0" borderId="0"/>
    <xf numFmtId="37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9" fillId="0" borderId="0"/>
    <xf numFmtId="37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6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86" fillId="0" borderId="0"/>
    <xf numFmtId="0" fontId="46" fillId="0" borderId="0"/>
    <xf numFmtId="167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167" fontId="33" fillId="0" borderId="0"/>
    <xf numFmtId="167" fontId="33" fillId="0" borderId="0"/>
    <xf numFmtId="0" fontId="33" fillId="0" borderId="0"/>
    <xf numFmtId="167" fontId="33" fillId="0" borderId="0"/>
    <xf numFmtId="0" fontId="87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167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0" fontId="88" fillId="0" borderId="0"/>
    <xf numFmtId="0" fontId="19" fillId="0" borderId="0"/>
    <xf numFmtId="167" fontId="19" fillId="0" borderId="0"/>
    <xf numFmtId="167" fontId="19" fillId="0" borderId="0"/>
    <xf numFmtId="0" fontId="46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89" fillId="0" borderId="0" applyNumberForma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0" fontId="21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46" fillId="0" borderId="0"/>
    <xf numFmtId="0" fontId="46" fillId="0" borderId="0"/>
    <xf numFmtId="0" fontId="19" fillId="0" borderId="0"/>
    <xf numFmtId="167" fontId="19" fillId="0" borderId="0"/>
    <xf numFmtId="0" fontId="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00" fontId="78" fillId="0" borderId="25"/>
    <xf numFmtId="200" fontId="78" fillId="0" borderId="25"/>
    <xf numFmtId="200" fontId="78" fillId="0" borderId="25"/>
    <xf numFmtId="200" fontId="68" fillId="0" borderId="0" applyNumberFormat="0" applyProtection="0"/>
    <xf numFmtId="0" fontId="33" fillId="8" borderId="8" applyNumberFormat="0" applyFont="0" applyAlignment="0" applyProtection="0"/>
    <xf numFmtId="0" fontId="19" fillId="38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38" borderId="30" applyNumberFormat="0" applyFont="0" applyAlignment="0" applyProtection="0"/>
    <xf numFmtId="0" fontId="1" fillId="8" borderId="8" applyNumberFormat="0" applyFont="0" applyAlignment="0" applyProtection="0"/>
    <xf numFmtId="0" fontId="33" fillId="38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38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38" borderId="30" applyNumberFormat="0" applyFont="0" applyAlignment="0" applyProtection="0"/>
    <xf numFmtId="0" fontId="33" fillId="8" borderId="8" applyNumberFormat="0" applyFont="0" applyAlignment="0" applyProtection="0"/>
    <xf numFmtId="0" fontId="19" fillId="38" borderId="30" applyNumberFormat="0" applyFont="0" applyAlignment="0" applyProtection="0"/>
    <xf numFmtId="0" fontId="19" fillId="38" borderId="30" applyNumberFormat="0" applyFont="0" applyAlignment="0" applyProtection="0"/>
    <xf numFmtId="0" fontId="19" fillId="38" borderId="30" applyNumberFormat="0" applyFont="0" applyAlignment="0" applyProtection="0"/>
    <xf numFmtId="0" fontId="19" fillId="38" borderId="30" applyNumberFormat="0" applyFont="0" applyAlignment="0" applyProtection="0"/>
    <xf numFmtId="0" fontId="19" fillId="38" borderId="30" applyNumberFormat="0" applyFont="0" applyAlignment="0" applyProtection="0"/>
    <xf numFmtId="201" fontId="19" fillId="0" borderId="0"/>
    <xf numFmtId="201" fontId="19" fillId="0" borderId="0"/>
    <xf numFmtId="201" fontId="19" fillId="0" borderId="0"/>
    <xf numFmtId="201" fontId="19" fillId="0" borderId="0"/>
    <xf numFmtId="201" fontId="19" fillId="0" borderId="0"/>
    <xf numFmtId="201" fontId="19" fillId="0" borderId="0"/>
    <xf numFmtId="201" fontId="19" fillId="0" borderId="0"/>
    <xf numFmtId="201" fontId="19" fillId="0" borderId="0"/>
    <xf numFmtId="37" fontId="85" fillId="65" borderId="25" applyNumberFormat="0" applyFont="0" applyFill="0" applyAlignment="0" applyProtection="0"/>
    <xf numFmtId="0" fontId="90" fillId="56" borderId="31" applyNumberFormat="0" applyAlignment="0" applyProtection="0"/>
    <xf numFmtId="0" fontId="90" fillId="57" borderId="31" applyNumberFormat="0" applyAlignment="0" applyProtection="0"/>
    <xf numFmtId="0" fontId="91" fillId="0" borderId="0" applyFill="0" applyBorder="0" applyProtection="0">
      <alignment horizontal="left"/>
    </xf>
    <xf numFmtId="0" fontId="92" fillId="0" borderId="0" applyFill="0" applyBorder="0" applyProtection="0">
      <alignment horizontal="left"/>
    </xf>
    <xf numFmtId="0" fontId="93" fillId="0" borderId="0">
      <alignment horizontal="centerContinuous"/>
    </xf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10" fontId="26" fillId="0" borderId="0"/>
    <xf numFmtId="37" fontId="32" fillId="0" borderId="0"/>
    <xf numFmtId="37" fontId="32" fillId="0" borderId="0" applyFont="0" applyFill="0" applyBorder="0" applyAlignment="0" applyProtection="0"/>
    <xf numFmtId="10" fontId="19" fillId="0" borderId="0" applyFont="0" applyFill="0" applyBorder="0" applyAlignment="0" applyProtection="0"/>
    <xf numFmtId="203" fontId="94" fillId="0" borderId="0" applyFont="0" applyFill="0" applyBorder="0" applyAlignment="0" applyProtection="0"/>
    <xf numFmtId="203" fontId="94" fillId="0" borderId="0" applyFont="0" applyFill="0" applyBorder="0" applyAlignment="0" applyProtection="0"/>
    <xf numFmtId="10" fontId="19" fillId="0" borderId="0" applyFont="0" applyFill="0" applyBorder="0" applyAlignment="0" applyProtection="0"/>
    <xf numFmtId="166" fontId="9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204" fontId="37" fillId="0" borderId="0" applyFont="0" applyFill="0" applyBorder="0" applyProtection="0">
      <alignment horizontal="right"/>
    </xf>
    <xf numFmtId="37" fontId="32" fillId="0" borderId="0"/>
    <xf numFmtId="37" fontId="32" fillId="0" borderId="0"/>
    <xf numFmtId="0" fontId="88" fillId="0" borderId="0" applyNumberFormat="0" applyFont="0" applyFill="0" applyBorder="0" applyAlignment="0" applyProtection="0">
      <alignment horizontal="left"/>
    </xf>
    <xf numFmtId="0" fontId="88" fillId="0" borderId="0" applyNumberFormat="0" applyFont="0" applyFill="0" applyBorder="0" applyAlignment="0" applyProtection="0">
      <alignment horizontal="left"/>
    </xf>
    <xf numFmtId="0" fontId="88" fillId="0" borderId="0" applyNumberFormat="0" applyFont="0" applyFill="0" applyBorder="0" applyAlignment="0" applyProtection="0">
      <alignment horizontal="left"/>
    </xf>
    <xf numFmtId="0" fontId="88" fillId="0" borderId="0" applyNumberFormat="0" applyFont="0" applyFill="0" applyBorder="0" applyAlignment="0" applyProtection="0">
      <alignment horizontal="left"/>
    </xf>
    <xf numFmtId="15" fontId="88" fillId="0" borderId="0" applyFont="0" applyFill="0" applyBorder="0" applyAlignment="0" applyProtection="0"/>
    <xf numFmtId="15" fontId="88" fillId="0" borderId="0" applyFont="0" applyFill="0" applyBorder="0" applyAlignment="0" applyProtection="0"/>
    <xf numFmtId="15" fontId="88" fillId="0" borderId="0" applyFont="0" applyFill="0" applyBorder="0" applyAlignment="0" applyProtection="0"/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96" fillId="0" borderId="15">
      <alignment horizontal="center"/>
    </xf>
    <xf numFmtId="0" fontId="96" fillId="0" borderId="15">
      <alignment horizontal="center"/>
    </xf>
    <xf numFmtId="0" fontId="96" fillId="0" borderId="15">
      <alignment horizontal="center"/>
    </xf>
    <xf numFmtId="0" fontId="96" fillId="0" borderId="15">
      <alignment horizontal="center"/>
    </xf>
    <xf numFmtId="3" fontId="88" fillId="0" borderId="0" applyFont="0" applyFill="0" applyBorder="0" applyAlignment="0" applyProtection="0"/>
    <xf numFmtId="3" fontId="88" fillId="0" borderId="0" applyFont="0" applyFill="0" applyBorder="0" applyAlignment="0" applyProtection="0"/>
    <xf numFmtId="3" fontId="88" fillId="0" borderId="0" applyFont="0" applyFill="0" applyBorder="0" applyAlignment="0" applyProtection="0"/>
    <xf numFmtId="3" fontId="88" fillId="0" borderId="0" applyFont="0" applyFill="0" applyBorder="0" applyAlignment="0" applyProtection="0"/>
    <xf numFmtId="0" fontId="88" fillId="66" borderId="0" applyNumberFormat="0" applyFont="0" applyBorder="0" applyAlignment="0" applyProtection="0"/>
    <xf numFmtId="0" fontId="88" fillId="66" borderId="0" applyNumberFormat="0" applyFont="0" applyBorder="0" applyAlignment="0" applyProtection="0"/>
    <xf numFmtId="0" fontId="88" fillId="66" borderId="0" applyNumberFormat="0" applyFont="0" applyBorder="0" applyAlignment="0" applyProtection="0"/>
    <xf numFmtId="0" fontId="88" fillId="66" borderId="0" applyNumberFormat="0" applyFont="0" applyBorder="0" applyAlignment="0" applyProtection="0"/>
    <xf numFmtId="0" fontId="97" fillId="0" borderId="32"/>
    <xf numFmtId="0" fontId="97" fillId="0" borderId="32"/>
    <xf numFmtId="0" fontId="97" fillId="0" borderId="32"/>
    <xf numFmtId="0" fontId="97" fillId="0" borderId="32"/>
    <xf numFmtId="9" fontId="98" fillId="0" borderId="0" applyNumberFormat="0" applyFill="0" applyBorder="0" applyAlignment="0" applyProtection="0"/>
    <xf numFmtId="165" fontId="48" fillId="0" borderId="0"/>
    <xf numFmtId="14" fontId="99" fillId="0" borderId="0" applyNumberFormat="0" applyFill="0" applyBorder="0" applyAlignment="0" applyProtection="0">
      <alignment horizontal="left"/>
    </xf>
    <xf numFmtId="0" fontId="100" fillId="0" borderId="0"/>
    <xf numFmtId="0" fontId="101" fillId="0" borderId="0"/>
    <xf numFmtId="0" fontId="47" fillId="67" borderId="0" applyNumberFormat="0" applyFont="0" applyBorder="0" applyAlignment="0" applyProtection="0"/>
    <xf numFmtId="0" fontId="102" fillId="68" borderId="0" applyNumberFormat="0" applyFont="0" applyBorder="0" applyAlignment="0" applyProtection="0">
      <alignment horizontal="center"/>
    </xf>
    <xf numFmtId="0" fontId="103" fillId="0" borderId="0"/>
    <xf numFmtId="0" fontId="23" fillId="0" borderId="0">
      <alignment vertical="top"/>
    </xf>
    <xf numFmtId="177" fontId="19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5" fillId="0" borderId="0"/>
    <xf numFmtId="0" fontId="104" fillId="0" borderId="0"/>
    <xf numFmtId="0" fontId="105" fillId="0" borderId="33"/>
    <xf numFmtId="0" fontId="105" fillId="0" borderId="33"/>
    <xf numFmtId="0" fontId="105" fillId="0" borderId="33"/>
    <xf numFmtId="0" fontId="105" fillId="0" borderId="33"/>
    <xf numFmtId="40" fontId="106" fillId="0" borderId="0" applyBorder="0">
      <alignment horizontal="right"/>
    </xf>
    <xf numFmtId="0" fontId="107" fillId="0" borderId="0" applyFill="0" applyBorder="0" applyProtection="0">
      <alignment horizontal="center" vertical="center"/>
    </xf>
    <xf numFmtId="167" fontId="108" fillId="0" borderId="0"/>
    <xf numFmtId="167" fontId="108" fillId="0" borderId="0"/>
    <xf numFmtId="167" fontId="108" fillId="0" borderId="0"/>
    <xf numFmtId="0" fontId="107" fillId="0" borderId="0" applyFill="0" applyBorder="0" applyProtection="0"/>
    <xf numFmtId="0" fontId="36" fillId="0" borderId="0" applyFill="0" applyBorder="0" applyProtection="0">
      <alignment horizontal="left"/>
    </xf>
    <xf numFmtId="0" fontId="109" fillId="0" borderId="0" applyFill="0" applyBorder="0" applyProtection="0">
      <alignment horizontal="left" vertical="top"/>
    </xf>
    <xf numFmtId="0" fontId="110" fillId="0" borderId="0">
      <alignment horizontal="centerContinuous" vertical="center" wrapText="1"/>
    </xf>
    <xf numFmtId="38" fontId="37" fillId="0" borderId="34" applyBorder="0" applyAlignment="0" applyProtection="0">
      <alignment horizontal="center"/>
    </xf>
    <xf numFmtId="38" fontId="37" fillId="0" borderId="34" applyBorder="0" applyAlignment="0" applyProtection="0">
      <alignment horizontal="center"/>
    </xf>
    <xf numFmtId="38" fontId="37" fillId="0" borderId="34" applyBorder="0" applyAlignment="0" applyProtection="0">
      <alignment horizontal="center"/>
    </xf>
    <xf numFmtId="38" fontId="37" fillId="0" borderId="34" applyBorder="0" applyAlignment="0" applyProtection="0">
      <alignment horizontal="center"/>
    </xf>
    <xf numFmtId="38" fontId="37" fillId="0" borderId="34" applyBorder="0" applyAlignment="0" applyProtection="0">
      <alignment horizont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05" fontId="19" fillId="0" borderId="0">
      <alignment wrapText="1"/>
    </xf>
    <xf numFmtId="205" fontId="19" fillId="0" borderId="0">
      <alignment wrapText="1"/>
    </xf>
    <xf numFmtId="205" fontId="19" fillId="0" borderId="0">
      <alignment wrapText="1"/>
    </xf>
    <xf numFmtId="205" fontId="19" fillId="0" borderId="0">
      <alignment wrapText="1"/>
    </xf>
    <xf numFmtId="205" fontId="19" fillId="0" borderId="0">
      <alignment wrapText="1"/>
    </xf>
    <xf numFmtId="205" fontId="19" fillId="0" borderId="0">
      <alignment wrapText="1"/>
    </xf>
    <xf numFmtId="205" fontId="19" fillId="0" borderId="0">
      <alignment wrapText="1"/>
    </xf>
    <xf numFmtId="205" fontId="19" fillId="0" borderId="0">
      <alignment wrapText="1"/>
    </xf>
    <xf numFmtId="206" fontId="19" fillId="0" borderId="0">
      <alignment wrapText="1"/>
    </xf>
    <xf numFmtId="206" fontId="19" fillId="0" borderId="0">
      <alignment wrapText="1"/>
    </xf>
    <xf numFmtId="206" fontId="19" fillId="0" borderId="0">
      <alignment wrapText="1"/>
    </xf>
    <xf numFmtId="206" fontId="19" fillId="0" borderId="0">
      <alignment wrapText="1"/>
    </xf>
    <xf numFmtId="206" fontId="19" fillId="0" borderId="0">
      <alignment wrapText="1"/>
    </xf>
    <xf numFmtId="206" fontId="19" fillId="0" borderId="0">
      <alignment wrapText="1"/>
    </xf>
    <xf numFmtId="206" fontId="19" fillId="0" borderId="0">
      <alignment wrapText="1"/>
    </xf>
    <xf numFmtId="206" fontId="19" fillId="0" borderId="0">
      <alignment wrapText="1"/>
    </xf>
    <xf numFmtId="0" fontId="111" fillId="0" borderId="0" applyFill="0" applyBorder="0" applyProtection="0">
      <alignment horizontal="left" vertical="top"/>
    </xf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35" applyNumberFormat="0" applyFill="0" applyAlignment="0" applyProtection="0"/>
    <xf numFmtId="0" fontId="19" fillId="0" borderId="36" applyNumberFormat="0" applyFont="0" applyFill="0" applyAlignment="0" applyProtection="0"/>
    <xf numFmtId="0" fontId="19" fillId="0" borderId="36" applyNumberFormat="0" applyFont="0" applyFill="0" applyAlignment="0" applyProtection="0"/>
    <xf numFmtId="0" fontId="19" fillId="0" borderId="36" applyNumberFormat="0" applyFont="0" applyFill="0" applyAlignment="0" applyProtection="0"/>
    <xf numFmtId="0" fontId="19" fillId="0" borderId="36" applyNumberFormat="0" applyFont="0" applyFill="0" applyAlignment="0" applyProtection="0"/>
    <xf numFmtId="0" fontId="19" fillId="0" borderId="36" applyNumberFormat="0" applyFont="0" applyFill="0" applyAlignment="0" applyProtection="0"/>
    <xf numFmtId="0" fontId="19" fillId="0" borderId="36" applyNumberFormat="0" applyFont="0" applyFill="0" applyAlignment="0" applyProtection="0"/>
    <xf numFmtId="0" fontId="19" fillId="0" borderId="36" applyNumberFormat="0" applyFont="0" applyFill="0" applyAlignment="0" applyProtection="0"/>
    <xf numFmtId="207" fontId="115" fillId="0" borderId="0">
      <alignment horizontal="left"/>
      <protection locked="0"/>
    </xf>
    <xf numFmtId="0" fontId="116" fillId="0" borderId="0" applyNumberFormat="0" applyFont="0" applyFill="0"/>
    <xf numFmtId="37" fontId="26" fillId="69" borderId="0" applyNumberFormat="0" applyBorder="0" applyAlignment="0" applyProtection="0"/>
    <xf numFmtId="37" fontId="26" fillId="69" borderId="0" applyNumberFormat="0" applyBorder="0" applyAlignment="0" applyProtection="0"/>
    <xf numFmtId="37" fontId="26" fillId="0" borderId="0"/>
    <xf numFmtId="37" fontId="26" fillId="0" borderId="0"/>
    <xf numFmtId="37" fontId="26" fillId="0" borderId="0"/>
    <xf numFmtId="3" fontId="117" fillId="0" borderId="24" applyProtection="0"/>
    <xf numFmtId="14" fontId="102" fillId="0" borderId="0" applyNumberFormat="0" applyFont="0" applyBorder="0" applyAlignment="0" applyProtection="0">
      <alignment horizontal="center"/>
    </xf>
    <xf numFmtId="0" fontId="71" fillId="0" borderId="0" applyNumberFormat="0" applyFill="0" applyBorder="0" applyAlignment="0" applyProtection="0"/>
    <xf numFmtId="37" fontId="32" fillId="0" borderId="0">
      <alignment horizontal="center"/>
    </xf>
    <xf numFmtId="167" fontId="118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46" fillId="0" borderId="0" applyNumberForma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3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120" fillId="0" borderId="0" xfId="0" applyFont="1" applyBorder="1"/>
    <xf numFmtId="0" fontId="119" fillId="0" borderId="0" xfId="0" applyFont="1" applyBorder="1"/>
    <xf numFmtId="0" fontId="119" fillId="0" borderId="0" xfId="0" applyFont="1" applyBorder="1" applyAlignment="1">
      <alignment horizontal="center"/>
    </xf>
    <xf numFmtId="0" fontId="120" fillId="0" borderId="0" xfId="0" applyFont="1"/>
    <xf numFmtId="0" fontId="119" fillId="0" borderId="37" xfId="0" applyFont="1" applyFill="1" applyBorder="1" applyAlignment="1">
      <alignment horizontal="center"/>
    </xf>
    <xf numFmtId="0" fontId="119" fillId="0" borderId="0" xfId="0" applyFont="1" applyFill="1" applyBorder="1" applyAlignment="1">
      <alignment horizontal="center"/>
    </xf>
    <xf numFmtId="0" fontId="121" fillId="0" borderId="0" xfId="0" applyFont="1" applyBorder="1"/>
    <xf numFmtId="0" fontId="119" fillId="0" borderId="0" xfId="0" applyFont="1"/>
    <xf numFmtId="0" fontId="121" fillId="0" borderId="0" xfId="0" applyFont="1"/>
    <xf numFmtId="0" fontId="120" fillId="0" borderId="0" xfId="0" applyFont="1" applyAlignment="1">
      <alignment horizontal="center"/>
    </xf>
    <xf numFmtId="0" fontId="119" fillId="0" borderId="0" xfId="0" applyFont="1" applyAlignment="1">
      <alignment horizontal="right"/>
    </xf>
    <xf numFmtId="208" fontId="120" fillId="0" borderId="0" xfId="1513" applyNumberFormat="1" applyFont="1" applyBorder="1"/>
    <xf numFmtId="166" fontId="120" fillId="0" borderId="0" xfId="0" applyNumberFormat="1" applyFont="1" applyBorder="1"/>
    <xf numFmtId="166" fontId="119" fillId="0" borderId="10" xfId="0" applyNumberFormat="1" applyFont="1" applyBorder="1"/>
    <xf numFmtId="166" fontId="120" fillId="0" borderId="0" xfId="0" applyNumberFormat="1" applyFont="1"/>
    <xf numFmtId="37" fontId="120" fillId="0" borderId="0" xfId="0" applyNumberFormat="1" applyFont="1" applyBorder="1"/>
    <xf numFmtId="37" fontId="119" fillId="0" borderId="10" xfId="0" applyNumberFormat="1" applyFont="1" applyBorder="1"/>
    <xf numFmtId="37" fontId="119" fillId="0" borderId="10" xfId="1" applyNumberFormat="1" applyFont="1" applyBorder="1"/>
    <xf numFmtId="37" fontId="120" fillId="0" borderId="0" xfId="1" applyNumberFormat="1" applyFont="1" applyBorder="1"/>
    <xf numFmtId="37" fontId="120" fillId="0" borderId="0" xfId="0" applyNumberFormat="1" applyFont="1"/>
    <xf numFmtId="0" fontId="119" fillId="0" borderId="37" xfId="0" applyFont="1" applyBorder="1" applyAlignment="1">
      <alignment horizontal="center"/>
    </xf>
    <xf numFmtId="166" fontId="120" fillId="0" borderId="0" xfId="1514" applyNumberFormat="1" applyFont="1"/>
    <xf numFmtId="166" fontId="119" fillId="0" borderId="0" xfId="0" applyNumberFormat="1" applyFont="1" applyBorder="1"/>
    <xf numFmtId="166" fontId="119" fillId="0" borderId="10" xfId="0" applyNumberFormat="1" applyFont="1" applyFill="1" applyBorder="1"/>
    <xf numFmtId="0" fontId="119" fillId="0" borderId="37" xfId="0" applyFont="1" applyBorder="1" applyAlignment="1">
      <alignment horizontal="center"/>
    </xf>
    <xf numFmtId="166" fontId="119" fillId="0" borderId="0" xfId="0" applyNumberFormat="1" applyFont="1" applyFill="1" applyBorder="1"/>
    <xf numFmtId="166" fontId="119" fillId="0" borderId="0" xfId="1514" applyNumberFormat="1" applyFont="1" applyFill="1" applyBorder="1"/>
    <xf numFmtId="37" fontId="119" fillId="0" borderId="0" xfId="0" applyNumberFormat="1" applyFont="1" applyBorder="1"/>
    <xf numFmtId="0" fontId="120" fillId="0" borderId="37" xfId="0" applyFont="1" applyBorder="1"/>
    <xf numFmtId="0" fontId="119" fillId="0" borderId="37" xfId="0" applyFont="1" applyBorder="1"/>
    <xf numFmtId="0" fontId="121" fillId="0" borderId="37" xfId="0" applyFont="1" applyBorder="1" applyAlignment="1">
      <alignment horizontal="center"/>
    </xf>
    <xf numFmtId="0" fontId="120" fillId="0" borderId="37" xfId="0" applyFont="1" applyBorder="1" applyAlignment="1">
      <alignment horizontal="center"/>
    </xf>
    <xf numFmtId="0" fontId="119" fillId="0" borderId="0" xfId="0" applyFont="1" applyAlignment="1">
      <alignment horizontal="left"/>
    </xf>
    <xf numFmtId="0" fontId="119" fillId="0" borderId="37" xfId="0" applyFont="1" applyBorder="1" applyAlignment="1">
      <alignment horizontal="center"/>
    </xf>
    <xf numFmtId="164" fontId="119" fillId="0" borderId="0" xfId="0" applyNumberFormat="1" applyFont="1" applyAlignment="1">
      <alignment horizontal="center"/>
    </xf>
    <xf numFmtId="0" fontId="119" fillId="0" borderId="37" xfId="0" applyFont="1" applyBorder="1" applyAlignment="1">
      <alignment horizontal="left"/>
    </xf>
  </cellXfs>
  <cellStyles count="1515">
    <cellStyle name="_x0013_" xfId="52"/>
    <cellStyle name=" 1" xfId="50"/>
    <cellStyle name=" 1 2" xfId="58"/>
    <cellStyle name=" 1 2 2" xfId="56"/>
    <cellStyle name=" 1 3" xfId="55"/>
    <cellStyle name="_x0013_ 2" xfId="54"/>
    <cellStyle name="??_HB_diagram-HHH" xfId="51"/>
    <cellStyle name="_ Other Current Expense" xfId="49"/>
    <cellStyle name="_%(SignOnly)" xfId="59"/>
    <cellStyle name="_%(SignOnly) 2" xfId="60"/>
    <cellStyle name="_%(SignOnly) 2 2" xfId="61"/>
    <cellStyle name="_%(SignOnly) 2 2 2" xfId="62"/>
    <cellStyle name="_%(SignOnly) 2 3" xfId="63"/>
    <cellStyle name="_%(SignOnly) 3" xfId="64"/>
    <cellStyle name="_%(SignOnly) 3 2" xfId="65"/>
    <cellStyle name="_%(SignOnly) 4" xfId="66"/>
    <cellStyle name="_%(SignSpaceOnly)" xfId="67"/>
    <cellStyle name="_%(SignSpaceOnly) 2" xfId="68"/>
    <cellStyle name="_%(SignSpaceOnly) 2 2" xfId="69"/>
    <cellStyle name="_%(SignSpaceOnly) 2 2 2" xfId="70"/>
    <cellStyle name="_%(SignSpaceOnly) 2 3" xfId="71"/>
    <cellStyle name="_%(SignSpaceOnly) 3" xfId="72"/>
    <cellStyle name="_%(SignSpaceOnly) 3 2" xfId="73"/>
    <cellStyle name="_%(SignSpaceOnly) 4" xfId="74"/>
    <cellStyle name="_05-2009 - Capital Expense Reconciliation" xfId="75"/>
    <cellStyle name="_1st Quarter 2009 10-Q - Regulatory Liability Reconciliation_from Neil" xfId="76"/>
    <cellStyle name="_Book200 Acq Adj by Plant Acct (w Alloc %)" xfId="77"/>
    <cellStyle name="_BS RMEC Total Depr Apr 2012 YTD" xfId="78"/>
    <cellStyle name="_Calpine DRAFT" xfId="79"/>
    <cellStyle name="_Calpine DRAFT 2" xfId="80"/>
    <cellStyle name="_Calpine DRAFT 2 2" xfId="81"/>
    <cellStyle name="_Calpine DRAFT 3" xfId="82"/>
    <cellStyle name="_Cash Flow May 09" xfId="83"/>
    <cellStyle name="_Cash Flow Reconciliations_Final Draft" xfId="84"/>
    <cellStyle name="_Cash Flow Reconciliations_Final Draft (4)" xfId="85"/>
    <cellStyle name="_Cash Flow Reconciliations_Final Draft (4) 2" xfId="86"/>
    <cellStyle name="_Cash Flow Reconciliations_Final Draft (4) 2 2" xfId="87"/>
    <cellStyle name="_Cash Flow Reconciliations_Final Draft (4) 2 2 2" xfId="88"/>
    <cellStyle name="_Cash Flow Reconciliations_Final Draft (4) 2 3" xfId="89"/>
    <cellStyle name="_Cash Flow Reconciliations_Final Draft (4) 3" xfId="90"/>
    <cellStyle name="_Cash Flow Reconciliations_Final Draft (4) 3 2" xfId="91"/>
    <cellStyle name="_Cash Flow Reconciliations_Final Draft (4) 4" xfId="92"/>
    <cellStyle name="_Cash Flow Reconciliations_Final Draft (5)" xfId="93"/>
    <cellStyle name="_Cash Flow Reconciliations_Final Draft (5) 2" xfId="94"/>
    <cellStyle name="_Cash Flow Reconciliations_Final Draft (5) 2 2" xfId="95"/>
    <cellStyle name="_Cash Flow Reconciliations_Final Draft (5) 2 2 2" xfId="96"/>
    <cellStyle name="_Cash Flow Reconciliations_Final Draft (5) 2 3" xfId="97"/>
    <cellStyle name="_Cash Flow Reconciliations_Final Draft (5) 3" xfId="98"/>
    <cellStyle name="_Cash Flow Reconciliations_Final Draft (5) 3 2" xfId="99"/>
    <cellStyle name="_Cash Flow Reconciliations_Final Draft (5) 4" xfId="100"/>
    <cellStyle name="_Cash Flow Reconciliations_Final Draft 2" xfId="101"/>
    <cellStyle name="_Cash Flow Reconciliations_Final Draft 2 2" xfId="102"/>
    <cellStyle name="_Cash Flow Reconciliations_Final Draft 2 2 2" xfId="103"/>
    <cellStyle name="_Cash Flow Reconciliations_Final Draft 2 3" xfId="104"/>
    <cellStyle name="_Cash Flow Reconciliations_Final Draft 3" xfId="105"/>
    <cellStyle name="_Cash Flow Reconciliations_Final Draft 3 2" xfId="106"/>
    <cellStyle name="_Cash Flow Reconciliations_Final Draft 3 2 2" xfId="107"/>
    <cellStyle name="_Cash Flow Reconciliations_Final Draft 3 3" xfId="108"/>
    <cellStyle name="_Cash Flow Reconciliations_Final Draft 4" xfId="109"/>
    <cellStyle name="_Cash Flow Reconciliations_Final Draft 4 2" xfId="110"/>
    <cellStyle name="_Cash Flow Reconciliations_Final Draft 5" xfId="111"/>
    <cellStyle name="_Cash Flow Reconciliations_Final Draft 6" xfId="112"/>
    <cellStyle name="_Cash Flow Reconciliations_Final Draft 7" xfId="113"/>
    <cellStyle name="_Comma" xfId="114"/>
    <cellStyle name="_Comma 2" xfId="115"/>
    <cellStyle name="_Comma 2 2" xfId="116"/>
    <cellStyle name="_Comma 2 2 2" xfId="117"/>
    <cellStyle name="_Comma 2 3" xfId="118"/>
    <cellStyle name="_Comma 3" xfId="119"/>
    <cellStyle name="_Comma 3 2" xfId="120"/>
    <cellStyle name="_Comma 4" xfId="121"/>
    <cellStyle name="_Comma_Model 03_21_02 Base Case No Weights" xfId="122"/>
    <cellStyle name="_Comma_Model 03_21_02 Base Case No Weights 2" xfId="123"/>
    <cellStyle name="_Comma_Model 03_21_02 Base Case No Weights 2 2" xfId="124"/>
    <cellStyle name="_Comma_Model 03_21_02 Base Case No Weights 2 2 2" xfId="125"/>
    <cellStyle name="_Comma_Model 03_21_02 Base Case No Weights 2 3" xfId="126"/>
    <cellStyle name="_Comma_Model 03_21_02 Base Case No Weights 3" xfId="127"/>
    <cellStyle name="_Comma_Model 03_21_02 Base Case No Weights 3 2" xfId="128"/>
    <cellStyle name="_Comma_Model 03_21_02 Base Case No Weights 4" xfId="129"/>
    <cellStyle name="_Currency" xfId="130"/>
    <cellStyle name="_Currency 2" xfId="131"/>
    <cellStyle name="_Currency 2 2" xfId="132"/>
    <cellStyle name="_Currency 2 2 2" xfId="133"/>
    <cellStyle name="_Currency 2 3" xfId="134"/>
    <cellStyle name="_Currency 3" xfId="135"/>
    <cellStyle name="_Currency 3 2" xfId="136"/>
    <cellStyle name="_Currency 4" xfId="137"/>
    <cellStyle name="_Currency_Model 03_21_02 Base Case No Weights" xfId="138"/>
    <cellStyle name="_Currency_Model 03_21_02 Base Case No Weights 2" xfId="139"/>
    <cellStyle name="_Currency_Model 03_21_02 Base Case No Weights 2 2" xfId="140"/>
    <cellStyle name="_Currency_Model 03_21_02 Base Case No Weights 2 2 2" xfId="141"/>
    <cellStyle name="_Currency_Model 03_21_02 Base Case No Weights 2 3" xfId="142"/>
    <cellStyle name="_Currency_Model 03_21_02 Base Case No Weights 3" xfId="143"/>
    <cellStyle name="_Currency_Model 03_21_02 Base Case No Weights 3 2" xfId="144"/>
    <cellStyle name="_Currency_Model 03_21_02 Base Case No Weights 4" xfId="145"/>
    <cellStyle name="_CurrencySpace" xfId="146"/>
    <cellStyle name="_CurrencySpace 2" xfId="147"/>
    <cellStyle name="_CurrencySpace 2 2" xfId="148"/>
    <cellStyle name="_CurrencySpace 2 2 2" xfId="149"/>
    <cellStyle name="_CurrencySpace 2 3" xfId="150"/>
    <cellStyle name="_CurrencySpace 3" xfId="151"/>
    <cellStyle name="_CurrencySpace 3 2" xfId="152"/>
    <cellStyle name="_CurrencySpace 4" xfId="153"/>
    <cellStyle name="_CurrencySpace_15 yr pricing model -at risk" xfId="154"/>
    <cellStyle name="_CurrencySpace_15 yr pricing model -at risk 2" xfId="155"/>
    <cellStyle name="_CurrencySpace_15 yr pricing model -at risk 2 2" xfId="156"/>
    <cellStyle name="_CurrencySpace_15 yr pricing model -at risk 2 2 2" xfId="157"/>
    <cellStyle name="_CurrencySpace_15 yr pricing model -at risk 2 3" xfId="158"/>
    <cellStyle name="_CurrencySpace_15 yr pricing model -at risk 3" xfId="159"/>
    <cellStyle name="_CurrencySpace_15 yr pricing model -at risk 3 2" xfId="160"/>
    <cellStyle name="_CurrencySpace_15 yr pricing model -at risk 4" xfId="161"/>
    <cellStyle name="_CurrencySpace_Model 03_21_02 Base Case No Weights" xfId="162"/>
    <cellStyle name="_CurrencySpace_Model 03_21_02 Base Case No Weights 2" xfId="163"/>
    <cellStyle name="_CurrencySpace_Model 03_21_02 Base Case No Weights 2 2" xfId="164"/>
    <cellStyle name="_CurrencySpace_Model 03_21_02 Base Case No Weights 2 2 2" xfId="165"/>
    <cellStyle name="_CurrencySpace_Model 03_21_02 Base Case No Weights 2 3" xfId="166"/>
    <cellStyle name="_CurrencySpace_Model 03_21_02 Base Case No Weights 3" xfId="167"/>
    <cellStyle name="_CurrencySpace_Model 03_21_02 Base Case No Weights 3 2" xfId="168"/>
    <cellStyle name="_CurrencySpace_Model 03_21_02 Base Case No Weights 4" xfId="169"/>
    <cellStyle name="_Dollar" xfId="170"/>
    <cellStyle name="_Draft Proposed" xfId="171"/>
    <cellStyle name="_Euro" xfId="172"/>
    <cellStyle name="_Euro 2" xfId="173"/>
    <cellStyle name="_Euro 2 2" xfId="174"/>
    <cellStyle name="_Euro 2 2 2" xfId="175"/>
    <cellStyle name="_Euro 2 3" xfId="176"/>
    <cellStyle name="_Euro 3" xfId="177"/>
    <cellStyle name="_Euro 3 2" xfId="178"/>
    <cellStyle name="_Euro 4" xfId="179"/>
    <cellStyle name="_FERC Filing Purchase Price Tie-out (acquisition adjustment) 6-21-11" xfId="180"/>
    <cellStyle name="_FERC Filing Purchase Price Tie-out (acquisition adjustment) 6-21-11 2" xfId="181"/>
    <cellStyle name="_FERC Filing Purchase Price Tie-out (acquisition adjustment) 6-21-11 2 2" xfId="182"/>
    <cellStyle name="_FERC Filing Purchase Price Tie-out (acquisition adjustment) 6-21-11 3" xfId="183"/>
    <cellStyle name="_GS Model2_11" xfId="184"/>
    <cellStyle name="_GS Model2_11 2" xfId="185"/>
    <cellStyle name="_GS Model2_11 2 2" xfId="186"/>
    <cellStyle name="_GS Model2_11 2 2 2" xfId="187"/>
    <cellStyle name="_GS Model2_11 2 3" xfId="188"/>
    <cellStyle name="_GS Model2_11 3" xfId="189"/>
    <cellStyle name="_GS Model2_11 3 2" xfId="190"/>
    <cellStyle name="_GS Model2_11 4" xfId="191"/>
    <cellStyle name="_Heading" xfId="192"/>
    <cellStyle name="_Heading_Model 03_21_02 Base Case No Weights" xfId="193"/>
    <cellStyle name="_Heading_Model 03_21_02 Base Case No Weights 2" xfId="194"/>
    <cellStyle name="_Highlight" xfId="195"/>
    <cellStyle name="_Highlight 2" xfId="196"/>
    <cellStyle name="_Highlight 2 2" xfId="197"/>
    <cellStyle name="_Highlight 2 2 2" xfId="198"/>
    <cellStyle name="_Highlight 2 3" xfId="199"/>
    <cellStyle name="_Highlight 3" xfId="200"/>
    <cellStyle name="_Highlight 3 2" xfId="201"/>
    <cellStyle name="_Highlight 4" xfId="202"/>
    <cellStyle name="_Multiple" xfId="203"/>
    <cellStyle name="_Multiple 2" xfId="204"/>
    <cellStyle name="_Multiple 2 2" xfId="205"/>
    <cellStyle name="_Multiple 2 2 2" xfId="206"/>
    <cellStyle name="_Multiple 2 3" xfId="207"/>
    <cellStyle name="_Multiple 3" xfId="208"/>
    <cellStyle name="_Multiple 3 2" xfId="209"/>
    <cellStyle name="_Multiple 4" xfId="210"/>
    <cellStyle name="_Multiple_GS Model2_11" xfId="211"/>
    <cellStyle name="_Multiple_GS Model2_11 2" xfId="212"/>
    <cellStyle name="_Multiple_GS Model2_11 2 2" xfId="213"/>
    <cellStyle name="_Multiple_GS Model2_11 2 2 2" xfId="214"/>
    <cellStyle name="_Multiple_GS Model2_11 2 3" xfId="215"/>
    <cellStyle name="_Multiple_GS Model2_11 3" xfId="216"/>
    <cellStyle name="_Multiple_GS Model2_11 3 2" xfId="217"/>
    <cellStyle name="_Multiple_GS Model2_11 4" xfId="218"/>
    <cellStyle name="_Multiple_Model 03_21_02 Base Case No Weights" xfId="219"/>
    <cellStyle name="_Multiple_Model 03_21_02 Base Case No Weights 2" xfId="220"/>
    <cellStyle name="_Multiple_Model 03_21_02 Base Case No Weights 2 2" xfId="221"/>
    <cellStyle name="_Multiple_Model 03_21_02 Base Case No Weights 2 2 2" xfId="222"/>
    <cellStyle name="_Multiple_Model 03_21_02 Base Case No Weights 2 3" xfId="223"/>
    <cellStyle name="_Multiple_Model 03_21_02 Base Case No Weights 3" xfId="224"/>
    <cellStyle name="_Multiple_Model 03_21_02 Base Case No Weights 3 2" xfId="225"/>
    <cellStyle name="_Multiple_Model 03_21_02 Base Case No Weights 4" xfId="226"/>
    <cellStyle name="_MultipleSpace" xfId="227"/>
    <cellStyle name="_MultipleSpace 2" xfId="228"/>
    <cellStyle name="_MultipleSpace 2 2" xfId="229"/>
    <cellStyle name="_MultipleSpace 2 2 2" xfId="230"/>
    <cellStyle name="_MultipleSpace 2 3" xfId="231"/>
    <cellStyle name="_MultipleSpace 3" xfId="232"/>
    <cellStyle name="_MultipleSpace 3 2" xfId="233"/>
    <cellStyle name="_MultipleSpace 4" xfId="234"/>
    <cellStyle name="_MultipleSpace_GS Model2_11" xfId="235"/>
    <cellStyle name="_MultipleSpace_GS Model2_11 2" xfId="236"/>
    <cellStyle name="_MultipleSpace_GS Model2_11 2 2" xfId="237"/>
    <cellStyle name="_MultipleSpace_GS Model2_11 2 2 2" xfId="238"/>
    <cellStyle name="_MultipleSpace_GS Model2_11 2 3" xfId="239"/>
    <cellStyle name="_MultipleSpace_GS Model2_11 3" xfId="240"/>
    <cellStyle name="_MultipleSpace_GS Model2_11 3 2" xfId="241"/>
    <cellStyle name="_MultipleSpace_GS Model2_11 4" xfId="242"/>
    <cellStyle name="_MultipleSpace_Model 03_21_02 Base Case No Weights" xfId="243"/>
    <cellStyle name="_MultipleSpace_Model 03_21_02 Base Case No Weights 2" xfId="244"/>
    <cellStyle name="_MultipleSpace_Model 03_21_02 Base Case No Weights 2 2" xfId="245"/>
    <cellStyle name="_MultipleSpace_Model 03_21_02 Base Case No Weights 2 2 2" xfId="246"/>
    <cellStyle name="_MultipleSpace_Model 03_21_02 Base Case No Weights 2 3" xfId="247"/>
    <cellStyle name="_MultipleSpace_Model 03_21_02 Base Case No Weights 3" xfId="248"/>
    <cellStyle name="_MultipleSpace_Model 03_21_02 Base Case No Weights 3 2" xfId="249"/>
    <cellStyle name="_MultipleSpace_Model 03_21_02 Base Case No Weights 4" xfId="250"/>
    <cellStyle name="_x0013__Ocotillo" xfId="251"/>
    <cellStyle name="_Pension Funding-Contributions April 2009" xfId="252"/>
    <cellStyle name="_Percent" xfId="253"/>
    <cellStyle name="_Percent 2" xfId="254"/>
    <cellStyle name="_Percent 2 2" xfId="255"/>
    <cellStyle name="_Percent 2 2 2" xfId="256"/>
    <cellStyle name="_Percent 2 3" xfId="257"/>
    <cellStyle name="_Percent 3" xfId="258"/>
    <cellStyle name="_Percent 3 2" xfId="259"/>
    <cellStyle name="_Percent 4" xfId="260"/>
    <cellStyle name="_Percent_GS Model2_11" xfId="261"/>
    <cellStyle name="_Percent_GS Model2_11 2" xfId="262"/>
    <cellStyle name="_Percent_GS Model2_11 2 2" xfId="263"/>
    <cellStyle name="_Percent_GS Model2_11 2 2 2" xfId="264"/>
    <cellStyle name="_Percent_GS Model2_11 2 3" xfId="265"/>
    <cellStyle name="_Percent_GS Model2_11 3" xfId="266"/>
    <cellStyle name="_Percent_GS Model2_11 3 2" xfId="267"/>
    <cellStyle name="_Percent_GS Model2_11 4" xfId="268"/>
    <cellStyle name="_PercentSpace" xfId="269"/>
    <cellStyle name="_PercentSpace 2" xfId="270"/>
    <cellStyle name="_PercentSpace 2 2" xfId="271"/>
    <cellStyle name="_PercentSpace 2 2 2" xfId="272"/>
    <cellStyle name="_PercentSpace 2 3" xfId="273"/>
    <cellStyle name="_PercentSpace 3" xfId="274"/>
    <cellStyle name="_PercentSpace 3 2" xfId="275"/>
    <cellStyle name="_PercentSpace 4" xfId="276"/>
    <cellStyle name="_PercentSpace_GS Model2_11" xfId="277"/>
    <cellStyle name="_PercentSpace_GS Model2_11 2" xfId="278"/>
    <cellStyle name="_PercentSpace_GS Model2_11 2 2" xfId="279"/>
    <cellStyle name="_PercentSpace_GS Model2_11 2 2 2" xfId="280"/>
    <cellStyle name="_PercentSpace_GS Model2_11 2 3" xfId="281"/>
    <cellStyle name="_PercentSpace_GS Model2_11 3" xfId="282"/>
    <cellStyle name="_PercentSpace_GS Model2_11 3 2" xfId="283"/>
    <cellStyle name="_PercentSpace_GS Model2_11 4" xfId="284"/>
    <cellStyle name="_Prepayments and Other Reconciliation - March 2009_from Maggie" xfId="285"/>
    <cellStyle name="_prestemp" xfId="286"/>
    <cellStyle name="_prestemp 2" xfId="287"/>
    <cellStyle name="_prestemp 2 2" xfId="288"/>
    <cellStyle name="_prestemp 2 2 2" xfId="289"/>
    <cellStyle name="_prestemp 2 3" xfId="290"/>
    <cellStyle name="_prestemp 3" xfId="291"/>
    <cellStyle name="_prestemp 3 2" xfId="292"/>
    <cellStyle name="_prestemp 4" xfId="293"/>
    <cellStyle name="_Q - Other Current Liabs" xfId="294"/>
    <cellStyle name="_Q - Other Current Liabs 2" xfId="295"/>
    <cellStyle name="_Q - Other Current Liabs 2 2" xfId="296"/>
    <cellStyle name="_Q - Other Current Liabs 2 2 2" xfId="297"/>
    <cellStyle name="_Q - Other Current Liabs 2 3" xfId="298"/>
    <cellStyle name="_Q - Other Current Liabs 3" xfId="299"/>
    <cellStyle name="_Q - Other Current Liabs 3 2" xfId="300"/>
    <cellStyle name="_Q - Other Current Liabs 4" xfId="301"/>
    <cellStyle name="_Revised Cash Flow - Sent  to D&amp;T 2.5.09" xfId="302"/>
    <cellStyle name="_SPS Utility Cash Flow and Bal Sht 04-30-09" xfId="303"/>
    <cellStyle name="_SPS Utility Cash Flow and Bal Sht 04-30-09 2" xfId="304"/>
    <cellStyle name="_SPS Utility Cash Flow and Bal Sht 04-30-09 2 2" xfId="305"/>
    <cellStyle name="_SPS Utility Cash Flow and Bal Sht 04-30-09 2 2 2" xfId="306"/>
    <cellStyle name="_SPS Utility Cash Flow and Bal Sht 04-30-09 2 3" xfId="307"/>
    <cellStyle name="_SPS Utility Cash Flow and Bal Sht 04-30-09 3" xfId="308"/>
    <cellStyle name="_SPS Utility Cash Flow and Bal Sht 04-30-09 3 2" xfId="309"/>
    <cellStyle name="_SPS Utility Cash Flow and Bal Sht 04-30-09 4" xfId="310"/>
    <cellStyle name="_SubHeading" xfId="311"/>
    <cellStyle name="_SubHeading_Model 03_21_02 Base Case No Weights" xfId="312"/>
    <cellStyle name="_SubHeading_Model 03_21_02 Base Case No Weights 2" xfId="313"/>
    <cellStyle name="_Summary Check" xfId="314"/>
    <cellStyle name="_Summary Check 2" xfId="315"/>
    <cellStyle name="_Summary Check 2 2" xfId="316"/>
    <cellStyle name="_Summary Check 2 2 2" xfId="317"/>
    <cellStyle name="_Summary Check 2 3" xfId="318"/>
    <cellStyle name="_Summary Check 3" xfId="319"/>
    <cellStyle name="_Summary Check 3 2" xfId="320"/>
    <cellStyle name="_Summary Check 4" xfId="321"/>
    <cellStyle name="_Table" xfId="322"/>
    <cellStyle name="_Table 2" xfId="323"/>
    <cellStyle name="_Table_Model 03_21_02 Base Case No Weights" xfId="324"/>
    <cellStyle name="_TableHead" xfId="325"/>
    <cellStyle name="_TableHead 2" xfId="326"/>
    <cellStyle name="_TableHead_Model 03_21_02 Base Case No Weights" xfId="327"/>
    <cellStyle name="_TableRowBorder" xfId="328"/>
    <cellStyle name="_TableRowBorder 2" xfId="329"/>
    <cellStyle name="_TableRowBorder 2 2" xfId="330"/>
    <cellStyle name="_TableRowBorder 2 2 2" xfId="331"/>
    <cellStyle name="_TableRowBorder 2 3" xfId="332"/>
    <cellStyle name="_TableRowBorder 3" xfId="333"/>
    <cellStyle name="_TableRowBorder 3 2" xfId="334"/>
    <cellStyle name="_TableRowBorder 4" xfId="335"/>
    <cellStyle name="_TableRowHead" xfId="336"/>
    <cellStyle name="_TableRowHead 2" xfId="337"/>
    <cellStyle name="_TableRowHead_Model 03_21_02 Base Case No Weights" xfId="338"/>
    <cellStyle name="_TableRowHead_Pricing Calculator7" xfId="339"/>
    <cellStyle name="_TableSuperHead" xfId="340"/>
    <cellStyle name="_TableSuperHead_Model 03_21_02 Base Case No Weights" xfId="341"/>
    <cellStyle name="_TableSuperHead_Model 03_21_02 Base Case No Weights 2" xfId="342"/>
    <cellStyle name="_U - Other LT Liabilities" xfId="343"/>
    <cellStyle name="_U - Other LT Liabilities 2" xfId="344"/>
    <cellStyle name="_U - Other LT Liabilities 2 2" xfId="345"/>
    <cellStyle name="_U - Other LT Liabilities 2 2 2" xfId="346"/>
    <cellStyle name="_U - Other LT Liabilities 2 3" xfId="347"/>
    <cellStyle name="_U - Other LT Liabilities 3" xfId="348"/>
    <cellStyle name="_U - Other LT Liabilities 3 2" xfId="349"/>
    <cellStyle name="_U - Other LT Liabilities 4" xfId="350"/>
    <cellStyle name="_Xcel Cash Flow 6-30-09" xfId="351"/>
    <cellStyle name="~Capacity (0)" xfId="352"/>
    <cellStyle name="~Capacity (1)" xfId="353"/>
    <cellStyle name="~Escalation" xfId="354"/>
    <cellStyle name="~Gas (0)" xfId="355"/>
    <cellStyle name="~Gas Price" xfId="356"/>
    <cellStyle name="~Power (0)" xfId="357"/>
    <cellStyle name="~Power Price" xfId="358"/>
    <cellStyle name="_x0010_“+ˆÉ•?pý¤" xfId="359"/>
    <cellStyle name="_x0010_“+ˆÉ•?pý¤ 2" xfId="360"/>
    <cellStyle name="20% - Accent1" xfId="20" builtinId="30" customBuiltin="1"/>
    <cellStyle name="20% - Accent1 2" xfId="361"/>
    <cellStyle name="20% - Accent1 3" xfId="362"/>
    <cellStyle name="20% - Accent2" xfId="24" builtinId="34" customBuiltin="1"/>
    <cellStyle name="20% - Accent2 2" xfId="363"/>
    <cellStyle name="20% - Accent2 3" xfId="364"/>
    <cellStyle name="20% - Accent3" xfId="28" builtinId="38" customBuiltin="1"/>
    <cellStyle name="20% - Accent3 2" xfId="365"/>
    <cellStyle name="20% - Accent3 3" xfId="366"/>
    <cellStyle name="20% - Accent4" xfId="32" builtinId="42" customBuiltin="1"/>
    <cellStyle name="20% - Accent4 2" xfId="367"/>
    <cellStyle name="20% - Accent4 3" xfId="368"/>
    <cellStyle name="20% - Accent5" xfId="36" builtinId="46" customBuiltin="1"/>
    <cellStyle name="20% - Accent5 2" xfId="369"/>
    <cellStyle name="20% - Accent6" xfId="40" builtinId="50" customBuiltin="1"/>
    <cellStyle name="20% - Accent6 2" xfId="370"/>
    <cellStyle name="20% - Accent6 3" xfId="371"/>
    <cellStyle name="40% - Accent1" xfId="21" builtinId="31" customBuiltin="1"/>
    <cellStyle name="40% - Accent1 2" xfId="372"/>
    <cellStyle name="40% - Accent1 3" xfId="373"/>
    <cellStyle name="40% - Accent2" xfId="25" builtinId="35" customBuiltin="1"/>
    <cellStyle name="40% - Accent2 2" xfId="374"/>
    <cellStyle name="40% - Accent3" xfId="29" builtinId="39" customBuiltin="1"/>
    <cellStyle name="40% - Accent3 2" xfId="375"/>
    <cellStyle name="40% - Accent3 3" xfId="376"/>
    <cellStyle name="40% - Accent4" xfId="33" builtinId="43" customBuiltin="1"/>
    <cellStyle name="40% - Accent4 2" xfId="377"/>
    <cellStyle name="40% - Accent4 3" xfId="378"/>
    <cellStyle name="40% - Accent5" xfId="37" builtinId="47" customBuiltin="1"/>
    <cellStyle name="40% - Accent5 2" xfId="379"/>
    <cellStyle name="40% - Accent5 3" xfId="380"/>
    <cellStyle name="40% - Accent6" xfId="41" builtinId="51" customBuiltin="1"/>
    <cellStyle name="40% - Accent6 2" xfId="381"/>
    <cellStyle name="40% - Accent6 3" xfId="382"/>
    <cellStyle name="60% - Accent1" xfId="22" builtinId="32" customBuiltin="1"/>
    <cellStyle name="60% - Accent1 2" xfId="383"/>
    <cellStyle name="60% - Accent1 3" xfId="384"/>
    <cellStyle name="60% - Accent2" xfId="26" builtinId="36" customBuiltin="1"/>
    <cellStyle name="60% - Accent2 2" xfId="385"/>
    <cellStyle name="60% - Accent2 3" xfId="386"/>
    <cellStyle name="60% - Accent3" xfId="30" builtinId="40" customBuiltin="1"/>
    <cellStyle name="60% - Accent3 2" xfId="387"/>
    <cellStyle name="60% - Accent3 3" xfId="388"/>
    <cellStyle name="60% - Accent4" xfId="34" builtinId="44" customBuiltin="1"/>
    <cellStyle name="60% - Accent4 2" xfId="389"/>
    <cellStyle name="60% - Accent4 3" xfId="390"/>
    <cellStyle name="60% - Accent5" xfId="38" builtinId="48" customBuiltin="1"/>
    <cellStyle name="60% - Accent5 2" xfId="391"/>
    <cellStyle name="60% - Accent5 3" xfId="392"/>
    <cellStyle name="60% - Accent6" xfId="42" builtinId="52" customBuiltin="1"/>
    <cellStyle name="60% - Accent6 2" xfId="393"/>
    <cellStyle name="60% - Accent6 3" xfId="394"/>
    <cellStyle name="Accent1" xfId="19" builtinId="29" customBuiltin="1"/>
    <cellStyle name="Accent1 2" xfId="395"/>
    <cellStyle name="Accent1 3" xfId="396"/>
    <cellStyle name="Accent2" xfId="23" builtinId="33" customBuiltin="1"/>
    <cellStyle name="Accent2 2" xfId="397"/>
    <cellStyle name="Accent2 3" xfId="398"/>
    <cellStyle name="Accent3" xfId="27" builtinId="37" customBuiltin="1"/>
    <cellStyle name="Accent3 2" xfId="399"/>
    <cellStyle name="Accent3 3" xfId="400"/>
    <cellStyle name="Accent4" xfId="31" builtinId="41" customBuiltin="1"/>
    <cellStyle name="Accent4 2" xfId="401"/>
    <cellStyle name="Accent4 3" xfId="402"/>
    <cellStyle name="Accent5" xfId="35" builtinId="45" customBuiltin="1"/>
    <cellStyle name="Accent5 2" xfId="403"/>
    <cellStyle name="Accent5 3" xfId="404"/>
    <cellStyle name="Accent6" xfId="39" builtinId="49" customBuiltin="1"/>
    <cellStyle name="Accent6 2" xfId="405"/>
    <cellStyle name="Accent6 3" xfId="406"/>
    <cellStyle name="Actual Date" xfId="407"/>
    <cellStyle name="Actual Date 2" xfId="408"/>
    <cellStyle name="Actual Date 3" xfId="409"/>
    <cellStyle name="adjusted" xfId="410"/>
    <cellStyle name="Bad" xfId="8" builtinId="27" customBuiltin="1"/>
    <cellStyle name="Bad 2" xfId="411"/>
    <cellStyle name="Bad 2 2" xfId="412"/>
    <cellStyle name="Bad 2 3" xfId="413"/>
    <cellStyle name="Bad 3" xfId="414"/>
    <cellStyle name="Border Heavy" xfId="415"/>
    <cellStyle name="Border Heavy 2" xfId="416"/>
    <cellStyle name="Border Thin" xfId="417"/>
    <cellStyle name="Border Thin 2" xfId="418"/>
    <cellStyle name="Calc Currency (0)" xfId="419"/>
    <cellStyle name="Calc Currency (0) 2" xfId="420"/>
    <cellStyle name="Calc Currency (0) 3" xfId="421"/>
    <cellStyle name="Calculation" xfId="12" builtinId="22" customBuiltin="1"/>
    <cellStyle name="Calculation 2" xfId="422"/>
    <cellStyle name="Calculation 3" xfId="423"/>
    <cellStyle name="Cancel" xfId="424"/>
    <cellStyle name="Check Cell" xfId="14" builtinId="23" customBuiltin="1"/>
    <cellStyle name="Check Cell 2" xfId="425"/>
    <cellStyle name="Check Cell 2 2" xfId="426"/>
    <cellStyle name="Check Cell 2 3" xfId="427"/>
    <cellStyle name="Check Cell 3" xfId="428"/>
    <cellStyle name="Check Cell 3 2" xfId="429"/>
    <cellStyle name="Check Cell 3 3" xfId="430"/>
    <cellStyle name="Check Cell 3 4" xfId="431"/>
    <cellStyle name="Column.Head" xfId="432"/>
    <cellStyle name="Comma" xfId="1" builtinId="3"/>
    <cellStyle name="Comma  - Style1" xfId="433"/>
    <cellStyle name="Comma  - Style2" xfId="434"/>
    <cellStyle name="Comma  - Style3" xfId="435"/>
    <cellStyle name="Comma  - Style4" xfId="436"/>
    <cellStyle name="Comma  - Style5" xfId="437"/>
    <cellStyle name="Comma  - Style6" xfId="438"/>
    <cellStyle name="Comma  - Style7" xfId="439"/>
    <cellStyle name="Comma  - Style8" xfId="440"/>
    <cellStyle name="Comma [0] 2" xfId="441"/>
    <cellStyle name="Comma [0] 2 2" xfId="442"/>
    <cellStyle name="Comma [0] 2 2 2" xfId="443"/>
    <cellStyle name="Comma [0] 2 3" xfId="444"/>
    <cellStyle name="Comma [0] 3" xfId="445"/>
    <cellStyle name="Comma [0] 3 2" xfId="446"/>
    <cellStyle name="Comma [0] 4" xfId="447"/>
    <cellStyle name="Comma [0] 5" xfId="448"/>
    <cellStyle name="Comma [0] 6" xfId="449"/>
    <cellStyle name="Comma [1]" xfId="450"/>
    <cellStyle name="Comma [2]" xfId="451"/>
    <cellStyle name="Comma [2] 2" xfId="452"/>
    <cellStyle name="Comma [3]" xfId="453"/>
    <cellStyle name="Comma 0 [0]" xfId="454"/>
    <cellStyle name="Comma 0 [0] 2" xfId="455"/>
    <cellStyle name="Comma 10" xfId="456"/>
    <cellStyle name="Comma 11" xfId="457"/>
    <cellStyle name="Comma 12" xfId="458"/>
    <cellStyle name="Comma 12 2" xfId="459"/>
    <cellStyle name="Comma 12 3" xfId="460"/>
    <cellStyle name="Comma 13" xfId="461"/>
    <cellStyle name="Comma 13 2" xfId="462"/>
    <cellStyle name="Comma 13 3" xfId="463"/>
    <cellStyle name="Comma 14" xfId="464"/>
    <cellStyle name="Comma 15" xfId="465"/>
    <cellStyle name="Comma 15 2" xfId="466"/>
    <cellStyle name="Comma 16" xfId="467"/>
    <cellStyle name="Comma 16 2" xfId="468"/>
    <cellStyle name="Comma 17" xfId="469"/>
    <cellStyle name="Comma 18" xfId="470"/>
    <cellStyle name="Comma 19" xfId="471"/>
    <cellStyle name="Comma 2" xfId="472"/>
    <cellStyle name="Comma 2 2" xfId="473"/>
    <cellStyle name="Comma 2 2 2" xfId="474"/>
    <cellStyle name="Comma 2 2 2 2" xfId="475"/>
    <cellStyle name="Comma 2 2 2 3" xfId="476"/>
    <cellStyle name="Comma 2 2 3" xfId="477"/>
    <cellStyle name="Comma 2 3" xfId="478"/>
    <cellStyle name="Comma 2 4" xfId="479"/>
    <cellStyle name="Comma 2 5" xfId="480"/>
    <cellStyle name="Comma 2_BB Abatement (2)" xfId="481"/>
    <cellStyle name="Comma 20" xfId="482"/>
    <cellStyle name="Comma 21" xfId="483"/>
    <cellStyle name="Comma 22" xfId="484"/>
    <cellStyle name="Comma 23" xfId="485"/>
    <cellStyle name="Comma 24" xfId="486"/>
    <cellStyle name="Comma 25" xfId="487"/>
    <cellStyle name="Comma 26" xfId="488"/>
    <cellStyle name="Comma 27" xfId="489"/>
    <cellStyle name="Comma 28" xfId="490"/>
    <cellStyle name="Comma 29" xfId="491"/>
    <cellStyle name="Comma 3" xfId="492"/>
    <cellStyle name="Comma 3 2" xfId="493"/>
    <cellStyle name="Comma 3 2 2" xfId="494"/>
    <cellStyle name="Comma 3 2 3" xfId="495"/>
    <cellStyle name="Comma 3 3" xfId="496"/>
    <cellStyle name="Comma 3 4" xfId="497"/>
    <cellStyle name="Comma 3 5" xfId="498"/>
    <cellStyle name="Comma 30" xfId="499"/>
    <cellStyle name="Comma 31" xfId="500"/>
    <cellStyle name="Comma 32" xfId="501"/>
    <cellStyle name="Comma 33" xfId="502"/>
    <cellStyle name="Comma 34" xfId="503"/>
    <cellStyle name="Comma 35" xfId="504"/>
    <cellStyle name="Comma 36" xfId="505"/>
    <cellStyle name="Comma 37" xfId="506"/>
    <cellStyle name="Comma 38" xfId="507"/>
    <cellStyle name="Comma 39" xfId="508"/>
    <cellStyle name="Comma 4" xfId="509"/>
    <cellStyle name="Comma 4 2" xfId="510"/>
    <cellStyle name="Comma 4 2 2" xfId="511"/>
    <cellStyle name="Comma 4 3" xfId="512"/>
    <cellStyle name="Comma 4 4" xfId="513"/>
    <cellStyle name="Comma 40" xfId="514"/>
    <cellStyle name="Comma 41" xfId="515"/>
    <cellStyle name="Comma 42" xfId="516"/>
    <cellStyle name="Comma 43" xfId="517"/>
    <cellStyle name="Comma 44" xfId="518"/>
    <cellStyle name="Comma 45" xfId="519"/>
    <cellStyle name="Comma 46" xfId="520"/>
    <cellStyle name="Comma 47" xfId="521"/>
    <cellStyle name="Comma 48" xfId="522"/>
    <cellStyle name="Comma 49" xfId="523"/>
    <cellStyle name="Comma 5" xfId="524"/>
    <cellStyle name="Comma 5 2" xfId="525"/>
    <cellStyle name="Comma 5 2 2" xfId="526"/>
    <cellStyle name="Comma 5 2 3" xfId="527"/>
    <cellStyle name="Comma 5 3" xfId="528"/>
    <cellStyle name="Comma 5 4" xfId="529"/>
    <cellStyle name="Comma 50" xfId="530"/>
    <cellStyle name="Comma 51" xfId="531"/>
    <cellStyle name="Comma 52" xfId="532"/>
    <cellStyle name="Comma 53" xfId="533"/>
    <cellStyle name="Comma 54" xfId="534"/>
    <cellStyle name="Comma 55" xfId="535"/>
    <cellStyle name="Comma 56" xfId="536"/>
    <cellStyle name="Comma 57" xfId="537"/>
    <cellStyle name="Comma 58" xfId="538"/>
    <cellStyle name="Comma 59" xfId="539"/>
    <cellStyle name="Comma 6" xfId="540"/>
    <cellStyle name="Comma 6 2" xfId="541"/>
    <cellStyle name="Comma 60" xfId="542"/>
    <cellStyle name="Comma 61" xfId="543"/>
    <cellStyle name="Comma 62" xfId="48"/>
    <cellStyle name="Comma 63" xfId="57"/>
    <cellStyle name="Comma 64" xfId="1506"/>
    <cellStyle name="Comma 65" xfId="1508"/>
    <cellStyle name="Comma 66" xfId="1510"/>
    <cellStyle name="Comma 7" xfId="544"/>
    <cellStyle name="Comma 8" xfId="545"/>
    <cellStyle name="Comma 9" xfId="546"/>
    <cellStyle name="Comma0" xfId="547"/>
    <cellStyle name="Comma0 2" xfId="548"/>
    <cellStyle name="Comma0 2 2" xfId="549"/>
    <cellStyle name="Comma0 2 2 2" xfId="550"/>
    <cellStyle name="Comma0 2 3" xfId="551"/>
    <cellStyle name="Comma0 3" xfId="552"/>
    <cellStyle name="Comma0 3 2" xfId="553"/>
    <cellStyle name="Comma0 4" xfId="554"/>
    <cellStyle name="Comma0 5" xfId="555"/>
    <cellStyle name="Comma0 6" xfId="556"/>
    <cellStyle name="ConvVer" xfId="557"/>
    <cellStyle name="Copied" xfId="558"/>
    <cellStyle name="COSS" xfId="559"/>
    <cellStyle name="COSS 2" xfId="560"/>
    <cellStyle name="COSS 2 2" xfId="561"/>
    <cellStyle name="COSS 3" xfId="562"/>
    <cellStyle name="Currency" xfId="1513" builtinId="4"/>
    <cellStyle name="Currency [2]" xfId="563"/>
    <cellStyle name="Currency [3]" xfId="564"/>
    <cellStyle name="Currency 10" xfId="1511"/>
    <cellStyle name="Currency 2" xfId="565"/>
    <cellStyle name="Currency 2 2" xfId="566"/>
    <cellStyle name="Currency 2 3" xfId="567"/>
    <cellStyle name="Currency 2 4" xfId="568"/>
    <cellStyle name="Currency 3" xfId="569"/>
    <cellStyle name="Currency 3 2" xfId="570"/>
    <cellStyle name="Currency 3 3" xfId="571"/>
    <cellStyle name="Currency 4" xfId="572"/>
    <cellStyle name="Currency 5" xfId="573"/>
    <cellStyle name="Currency 6" xfId="574"/>
    <cellStyle name="Currency 7" xfId="575"/>
    <cellStyle name="Currency 8" xfId="576"/>
    <cellStyle name="Currency 9" xfId="577"/>
    <cellStyle name="Currency0" xfId="578"/>
    <cellStyle name="Currency0 2" xfId="579"/>
    <cellStyle name="Currency0 2 2" xfId="580"/>
    <cellStyle name="Currency0 2 2 2" xfId="581"/>
    <cellStyle name="Currency0 2 3" xfId="582"/>
    <cellStyle name="Currency0 2 4" xfId="583"/>
    <cellStyle name="Currency0 2 5" xfId="584"/>
    <cellStyle name="Currency0 3" xfId="585"/>
    <cellStyle name="Currency0 3 2" xfId="586"/>
    <cellStyle name="Currency0 4" xfId="587"/>
    <cellStyle name="Currency0 5" xfId="588"/>
    <cellStyle name="Currency0 6" xfId="589"/>
    <cellStyle name="Date" xfId="590"/>
    <cellStyle name="Date 2" xfId="591"/>
    <cellStyle name="Date 2 2" xfId="592"/>
    <cellStyle name="Date 2 2 2" xfId="593"/>
    <cellStyle name="Date 2 3" xfId="594"/>
    <cellStyle name="Date 3" xfId="595"/>
    <cellStyle name="Date 3 2" xfId="596"/>
    <cellStyle name="Date 4" xfId="597"/>
    <cellStyle name="decimal" xfId="598"/>
    <cellStyle name="Dot" xfId="599"/>
    <cellStyle name="Entered" xfId="600"/>
    <cellStyle name="Escalation" xfId="601"/>
    <cellStyle name="Euro" xfId="602"/>
    <cellStyle name="Explanatory Text" xfId="17" builtinId="53" customBuiltin="1"/>
    <cellStyle name="Explanatory Text 2" xfId="603"/>
    <cellStyle name="Fixed" xfId="604"/>
    <cellStyle name="Fixed 2" xfId="605"/>
    <cellStyle name="Fixed 2 2" xfId="606"/>
    <cellStyle name="Fixed 2 2 2" xfId="607"/>
    <cellStyle name="Fixed 2 3" xfId="608"/>
    <cellStyle name="Fixed 2 4" xfId="609"/>
    <cellStyle name="Fixed 2 5" xfId="610"/>
    <cellStyle name="Fixed 3" xfId="611"/>
    <cellStyle name="Fixed 3 2" xfId="612"/>
    <cellStyle name="Fixed 4" xfId="613"/>
    <cellStyle name="Good" xfId="7" builtinId="26" customBuiltin="1"/>
    <cellStyle name="Good 2" xfId="614"/>
    <cellStyle name="Good 2 2" xfId="615"/>
    <cellStyle name="Good 2 3" xfId="616"/>
    <cellStyle name="Good 3" xfId="617"/>
    <cellStyle name="GrayCell" xfId="618"/>
    <cellStyle name="Grey" xfId="619"/>
    <cellStyle name="Grey 2" xfId="620"/>
    <cellStyle name="HEADER" xfId="621"/>
    <cellStyle name="Header1" xfId="622"/>
    <cellStyle name="Header1 2" xfId="623"/>
    <cellStyle name="Header2" xfId="624"/>
    <cellStyle name="Header2 2" xfId="625"/>
    <cellStyle name="Heading" xfId="626"/>
    <cellStyle name="Heading 1" xfId="3" builtinId="16" customBuiltin="1"/>
    <cellStyle name="Heading 1 2" xfId="627"/>
    <cellStyle name="Heading 1 3" xfId="628"/>
    <cellStyle name="Heading 2" xfId="4" builtinId="17" customBuiltin="1"/>
    <cellStyle name="Heading 2 2" xfId="629"/>
    <cellStyle name="Heading 2 3" xfId="630"/>
    <cellStyle name="Heading 3" xfId="5" builtinId="18" customBuiltin="1"/>
    <cellStyle name="Heading 3 2" xfId="631"/>
    <cellStyle name="Heading 3 3" xfId="632"/>
    <cellStyle name="Heading 4" xfId="6" builtinId="19" customBuiltin="1"/>
    <cellStyle name="Heading 4 2" xfId="633"/>
    <cellStyle name="Heading 4 3" xfId="634"/>
    <cellStyle name="Heading1" xfId="635"/>
    <cellStyle name="Heading1 2" xfId="636"/>
    <cellStyle name="Heading1 2 2" xfId="637"/>
    <cellStyle name="Heading1 2 2 2" xfId="638"/>
    <cellStyle name="Heading1 2 3" xfId="639"/>
    <cellStyle name="Heading1 3" xfId="640"/>
    <cellStyle name="Heading1 3 2" xfId="641"/>
    <cellStyle name="Heading1 4" xfId="642"/>
    <cellStyle name="Heading2" xfId="643"/>
    <cellStyle name="Heading2 2" xfId="644"/>
    <cellStyle name="Heading2 2 2" xfId="645"/>
    <cellStyle name="Heading2 2 2 2" xfId="646"/>
    <cellStyle name="Heading2 2 3" xfId="647"/>
    <cellStyle name="Heading2 3" xfId="648"/>
    <cellStyle name="Heading2 3 2" xfId="649"/>
    <cellStyle name="Heading2 4" xfId="650"/>
    <cellStyle name="HEADINGS" xfId="651"/>
    <cellStyle name="Hidden" xfId="652"/>
    <cellStyle name="HIGHLIGHT" xfId="653"/>
    <cellStyle name="Input" xfId="10" builtinId="20" customBuiltin="1"/>
    <cellStyle name="Input [yellow]" xfId="654"/>
    <cellStyle name="Input [yellow] 2" xfId="655"/>
    <cellStyle name="Input 2" xfId="656"/>
    <cellStyle name="Input 2 2" xfId="657"/>
    <cellStyle name="Input 2 3" xfId="658"/>
    <cellStyle name="Input 3" xfId="659"/>
    <cellStyle name="Input 3 2" xfId="660"/>
    <cellStyle name="Input 3 3" xfId="661"/>
    <cellStyle name="Input 3 4" xfId="662"/>
    <cellStyle name="Input 4" xfId="663"/>
    <cellStyle name="Input 5" xfId="664"/>
    <cellStyle name="input data" xfId="665"/>
    <cellStyle name="input data 2" xfId="666"/>
    <cellStyle name="input data_Ocotillo" xfId="667"/>
    <cellStyle name="INPUTS" xfId="668"/>
    <cellStyle name="Inputs2" xfId="669"/>
    <cellStyle name="Linked Cell" xfId="13" builtinId="24" customBuiltin="1"/>
    <cellStyle name="Linked Cell 2" xfId="670"/>
    <cellStyle name="Linked Cell 3" xfId="671"/>
    <cellStyle name="m/d/yy" xfId="672"/>
    <cellStyle name="Month" xfId="673"/>
    <cellStyle name="Month-long" xfId="674"/>
    <cellStyle name="Month-short" xfId="675"/>
    <cellStyle name="Mon-yr" xfId="676"/>
    <cellStyle name="Multiple" xfId="677"/>
    <cellStyle name="Neutral" xfId="9" builtinId="28" customBuiltin="1"/>
    <cellStyle name="Neutral 2" xfId="678"/>
    <cellStyle name="Neutral 2 2" xfId="679"/>
    <cellStyle name="Neutral 2 3" xfId="680"/>
    <cellStyle name="Neutral 3" xfId="681"/>
    <cellStyle name="no dec" xfId="682"/>
    <cellStyle name="no dec 2" xfId="683"/>
    <cellStyle name="no dec 2 2" xfId="684"/>
    <cellStyle name="no dec 3" xfId="685"/>
    <cellStyle name="Normal" xfId="0" builtinId="0"/>
    <cellStyle name="Normal - Style1" xfId="686"/>
    <cellStyle name="Normal - Style1 2" xfId="687"/>
    <cellStyle name="Normal - Style2" xfId="688"/>
    <cellStyle name="Normal + box" xfId="689"/>
    <cellStyle name="Normal + cyan" xfId="690"/>
    <cellStyle name="Normal + cyan 2" xfId="691"/>
    <cellStyle name="Normal + cyan 3" xfId="692"/>
    <cellStyle name="normal + link" xfId="693"/>
    <cellStyle name="normal + link 2" xfId="694"/>
    <cellStyle name="normal + link2" xfId="695"/>
    <cellStyle name="Normal + red" xfId="696"/>
    <cellStyle name="Normal 10" xfId="697"/>
    <cellStyle name="Normal 10 2" xfId="698"/>
    <cellStyle name="Normal 10 3" xfId="699"/>
    <cellStyle name="Normal 10 3 2" xfId="700"/>
    <cellStyle name="Normal 10 4" xfId="701"/>
    <cellStyle name="Normal 100" xfId="702"/>
    <cellStyle name="Normal 101" xfId="703"/>
    <cellStyle name="Normal 102" xfId="704"/>
    <cellStyle name="Normal 103" xfId="705"/>
    <cellStyle name="Normal 104" xfId="706"/>
    <cellStyle name="Normal 105" xfId="707"/>
    <cellStyle name="Normal 106" xfId="708"/>
    <cellStyle name="Normal 107" xfId="709"/>
    <cellStyle name="Normal 108" xfId="710"/>
    <cellStyle name="Normal 109" xfId="711"/>
    <cellStyle name="Normal 11" xfId="712"/>
    <cellStyle name="Normal 11 2" xfId="713"/>
    <cellStyle name="Normal 11 2 2" xfId="714"/>
    <cellStyle name="Normal 11 2 3" xfId="715"/>
    <cellStyle name="Normal 11 3" xfId="716"/>
    <cellStyle name="Normal 11 4" xfId="717"/>
    <cellStyle name="Normal 11 5" xfId="718"/>
    <cellStyle name="Normal 110" xfId="719"/>
    <cellStyle name="Normal 111" xfId="720"/>
    <cellStyle name="Normal 112" xfId="721"/>
    <cellStyle name="Normal 113" xfId="722"/>
    <cellStyle name="Normal 114" xfId="723"/>
    <cellStyle name="Normal 115" xfId="724"/>
    <cellStyle name="Normal 116" xfId="725"/>
    <cellStyle name="Normal 117" xfId="726"/>
    <cellStyle name="Normal 118" xfId="727"/>
    <cellStyle name="Normal 119" xfId="728"/>
    <cellStyle name="Normal 12" xfId="729"/>
    <cellStyle name="Normal 12 2" xfId="730"/>
    <cellStyle name="Normal 12 3" xfId="731"/>
    <cellStyle name="Normal 12 3 2" xfId="732"/>
    <cellStyle name="Normal 120" xfId="733"/>
    <cellStyle name="Normal 121" xfId="734"/>
    <cellStyle name="Normal 122" xfId="735"/>
    <cellStyle name="Normal 123" xfId="736"/>
    <cellStyle name="Normal 124" xfId="737"/>
    <cellStyle name="Normal 125" xfId="738"/>
    <cellStyle name="Normal 126" xfId="739"/>
    <cellStyle name="Normal 127" xfId="740"/>
    <cellStyle name="Normal 128" xfId="741"/>
    <cellStyle name="Normal 129" xfId="742"/>
    <cellStyle name="Normal 13" xfId="743"/>
    <cellStyle name="Normal 13 2" xfId="744"/>
    <cellStyle name="Normal 13 3" xfId="745"/>
    <cellStyle name="Normal 13 4" xfId="746"/>
    <cellStyle name="Normal 13 5" xfId="747"/>
    <cellStyle name="Normal 13 6" xfId="748"/>
    <cellStyle name="Normal 130" xfId="749"/>
    <cellStyle name="Normal 131" xfId="750"/>
    <cellStyle name="Normal 132" xfId="751"/>
    <cellStyle name="Normal 133" xfId="752"/>
    <cellStyle name="Normal 134" xfId="753"/>
    <cellStyle name="Normal 135" xfId="754"/>
    <cellStyle name="Normal 136" xfId="755"/>
    <cellStyle name="Normal 137" xfId="756"/>
    <cellStyle name="Normal 138" xfId="757"/>
    <cellStyle name="Normal 139" xfId="758"/>
    <cellStyle name="Normal 14" xfId="759"/>
    <cellStyle name="Normal 14 2" xfId="760"/>
    <cellStyle name="Normal 14 3" xfId="761"/>
    <cellStyle name="Normal 140" xfId="762"/>
    <cellStyle name="Normal 141" xfId="763"/>
    <cellStyle name="Normal 142" xfId="764"/>
    <cellStyle name="Normal 143" xfId="765"/>
    <cellStyle name="Normal 144" xfId="766"/>
    <cellStyle name="Normal 145" xfId="767"/>
    <cellStyle name="Normal 146" xfId="768"/>
    <cellStyle name="Normal 147" xfId="769"/>
    <cellStyle name="Normal 148" xfId="770"/>
    <cellStyle name="Normal 149" xfId="771"/>
    <cellStyle name="Normal 15" xfId="772"/>
    <cellStyle name="Normal 15 2" xfId="773"/>
    <cellStyle name="Normal 15 3" xfId="774"/>
    <cellStyle name="Normal 15 4" xfId="775"/>
    <cellStyle name="Normal 150" xfId="776"/>
    <cellStyle name="Normal 151" xfId="777"/>
    <cellStyle name="Normal 152" xfId="778"/>
    <cellStyle name="Normal 153" xfId="779"/>
    <cellStyle name="Normal 154" xfId="780"/>
    <cellStyle name="Normal 155" xfId="781"/>
    <cellStyle name="Normal 156" xfId="782"/>
    <cellStyle name="Normal 157" xfId="783"/>
    <cellStyle name="Normal 158" xfId="784"/>
    <cellStyle name="Normal 159" xfId="785"/>
    <cellStyle name="Normal 16" xfId="786"/>
    <cellStyle name="Normal 160" xfId="787"/>
    <cellStyle name="Normal 161" xfId="788"/>
    <cellStyle name="Normal 162" xfId="789"/>
    <cellStyle name="Normal 163" xfId="790"/>
    <cellStyle name="Normal 164" xfId="791"/>
    <cellStyle name="Normal 165" xfId="792"/>
    <cellStyle name="Normal 166" xfId="793"/>
    <cellStyle name="Normal 167" xfId="794"/>
    <cellStyle name="Normal 168" xfId="795"/>
    <cellStyle name="Normal 169" xfId="796"/>
    <cellStyle name="Normal 17" xfId="797"/>
    <cellStyle name="Normal 17 2" xfId="798"/>
    <cellStyle name="Normal 170" xfId="799"/>
    <cellStyle name="Normal 171" xfId="800"/>
    <cellStyle name="Normal 172" xfId="801"/>
    <cellStyle name="Normal 173" xfId="802"/>
    <cellStyle name="Normal 174" xfId="803"/>
    <cellStyle name="Normal 175" xfId="804"/>
    <cellStyle name="Normal 176" xfId="805"/>
    <cellStyle name="Normal 177" xfId="806"/>
    <cellStyle name="Normal 178" xfId="807"/>
    <cellStyle name="Normal 179" xfId="808"/>
    <cellStyle name="Normal 18" xfId="809"/>
    <cellStyle name="Normal 18 2" xfId="810"/>
    <cellStyle name="Normal 18 3" xfId="811"/>
    <cellStyle name="Normal 180" xfId="812"/>
    <cellStyle name="Normal 181" xfId="813"/>
    <cellStyle name="Normal 182" xfId="814"/>
    <cellStyle name="Normal 183" xfId="815"/>
    <cellStyle name="Normal 184" xfId="816"/>
    <cellStyle name="Normal 185" xfId="817"/>
    <cellStyle name="Normal 186" xfId="818"/>
    <cellStyle name="Normal 187" xfId="819"/>
    <cellStyle name="Normal 188" xfId="820"/>
    <cellStyle name="Normal 189" xfId="821"/>
    <cellStyle name="Normal 19" xfId="822"/>
    <cellStyle name="Normal 19 2" xfId="823"/>
    <cellStyle name="Normal 19 3" xfId="824"/>
    <cellStyle name="Normal 190" xfId="825"/>
    <cellStyle name="Normal 191" xfId="826"/>
    <cellStyle name="Normal 192" xfId="827"/>
    <cellStyle name="Normal 193" xfId="828"/>
    <cellStyle name="Normal 194" xfId="829"/>
    <cellStyle name="Normal 195" xfId="830"/>
    <cellStyle name="Normal 196" xfId="831"/>
    <cellStyle name="Normal 197" xfId="832"/>
    <cellStyle name="Normal 198" xfId="833"/>
    <cellStyle name="Normal 199" xfId="834"/>
    <cellStyle name="Normal 2" xfId="47"/>
    <cellStyle name="Normal 2 10" xfId="835"/>
    <cellStyle name="Normal 2 11" xfId="836"/>
    <cellStyle name="Normal 2 12" xfId="837"/>
    <cellStyle name="Normal 2 2" xfId="838"/>
    <cellStyle name="Normal 2 2 2" xfId="839"/>
    <cellStyle name="Normal 2 2 2 2" xfId="840"/>
    <cellStyle name="Normal 2 2 2 2 2" xfId="841"/>
    <cellStyle name="Normal 2 2 2 3" xfId="842"/>
    <cellStyle name="Normal 2 2 3" xfId="843"/>
    <cellStyle name="Normal 2 2 4" xfId="844"/>
    <cellStyle name="Normal 2 2_PSC_p. 230ab 182.2 Reg Asset 2012" xfId="845"/>
    <cellStyle name="Normal 2 3" xfId="846"/>
    <cellStyle name="Normal 2 3 2" xfId="847"/>
    <cellStyle name="Normal 2 3 2 2" xfId="848"/>
    <cellStyle name="Normal 2 3 3" xfId="849"/>
    <cellStyle name="Normal 2 3 4" xfId="850"/>
    <cellStyle name="Normal 2 3 5" xfId="43"/>
    <cellStyle name="Normal 2 4" xfId="851"/>
    <cellStyle name="Normal 2 4 2" xfId="852"/>
    <cellStyle name="Normal 2 4 3" xfId="853"/>
    <cellStyle name="Normal 2 4 4" xfId="854"/>
    <cellStyle name="Normal 2 4 5" xfId="46"/>
    <cellStyle name="Normal 2 5" xfId="855"/>
    <cellStyle name="Normal 2 5 2" xfId="856"/>
    <cellStyle name="Normal 2 5 3" xfId="857"/>
    <cellStyle name="Normal 2 5 4" xfId="858"/>
    <cellStyle name="Normal 2 6" xfId="859"/>
    <cellStyle name="Normal 2 7" xfId="860"/>
    <cellStyle name="Normal 2 8" xfId="861"/>
    <cellStyle name="Normal 2 9" xfId="862"/>
    <cellStyle name="Normal 2_Arapahoe-Cherokee-Ft Lupton-FSV-Xcel_140128" xfId="863"/>
    <cellStyle name="Normal 20" xfId="864"/>
    <cellStyle name="Normal 20 2" xfId="865"/>
    <cellStyle name="Normal 20 3" xfId="866"/>
    <cellStyle name="Normal 200" xfId="867"/>
    <cellStyle name="Normal 201" xfId="868"/>
    <cellStyle name="Normal 202" xfId="869"/>
    <cellStyle name="Normal 203" xfId="870"/>
    <cellStyle name="Normal 204" xfId="871"/>
    <cellStyle name="Normal 205" xfId="872"/>
    <cellStyle name="Normal 206" xfId="873"/>
    <cellStyle name="Normal 207" xfId="874"/>
    <cellStyle name="Normal 208" xfId="875"/>
    <cellStyle name="Normal 209" xfId="876"/>
    <cellStyle name="Normal 21" xfId="877"/>
    <cellStyle name="Normal 21 2" xfId="878"/>
    <cellStyle name="Normal 210" xfId="879"/>
    <cellStyle name="Normal 211" xfId="880"/>
    <cellStyle name="Normal 212" xfId="881"/>
    <cellStyle name="Normal 213" xfId="882"/>
    <cellStyle name="Normal 214" xfId="883"/>
    <cellStyle name="Normal 215" xfId="884"/>
    <cellStyle name="Normal 216" xfId="885"/>
    <cellStyle name="Normal 217" xfId="886"/>
    <cellStyle name="Normal 218" xfId="887"/>
    <cellStyle name="Normal 219" xfId="888"/>
    <cellStyle name="Normal 22" xfId="889"/>
    <cellStyle name="Normal 22 2" xfId="890"/>
    <cellStyle name="Normal 220" xfId="891"/>
    <cellStyle name="Normal 221" xfId="892"/>
    <cellStyle name="Normal 222" xfId="893"/>
    <cellStyle name="Normal 223" xfId="894"/>
    <cellStyle name="Normal 224" xfId="895"/>
    <cellStyle name="Normal 225" xfId="896"/>
    <cellStyle name="Normal 226" xfId="897"/>
    <cellStyle name="Normal 227" xfId="898"/>
    <cellStyle name="Normal 228" xfId="899"/>
    <cellStyle name="Normal 229" xfId="900"/>
    <cellStyle name="Normal 23" xfId="901"/>
    <cellStyle name="Normal 23 2" xfId="902"/>
    <cellStyle name="Normal 230" xfId="903"/>
    <cellStyle name="Normal 231" xfId="904"/>
    <cellStyle name="Normal 232" xfId="905"/>
    <cellStyle name="Normal 233" xfId="906"/>
    <cellStyle name="Normal 234" xfId="907"/>
    <cellStyle name="Normal 235" xfId="908"/>
    <cellStyle name="Normal 236" xfId="909"/>
    <cellStyle name="Normal 237" xfId="910"/>
    <cellStyle name="Normal 238" xfId="911"/>
    <cellStyle name="Normal 239" xfId="912"/>
    <cellStyle name="Normal 24" xfId="913"/>
    <cellStyle name="Normal 24 2" xfId="914"/>
    <cellStyle name="Normal 240" xfId="915"/>
    <cellStyle name="Normal 241" xfId="916"/>
    <cellStyle name="Normal 242" xfId="917"/>
    <cellStyle name="Normal 243" xfId="918"/>
    <cellStyle name="Normal 244" xfId="919"/>
    <cellStyle name="Normal 245" xfId="920"/>
    <cellStyle name="Normal 246" xfId="921"/>
    <cellStyle name="Normal 247" xfId="922"/>
    <cellStyle name="Normal 248" xfId="923"/>
    <cellStyle name="Normal 249" xfId="924"/>
    <cellStyle name="Normal 25" xfId="925"/>
    <cellStyle name="Normal 25 2" xfId="926"/>
    <cellStyle name="Normal 250" xfId="927"/>
    <cellStyle name="Normal 251" xfId="928"/>
    <cellStyle name="Normal 252" xfId="929"/>
    <cellStyle name="Normal 253" xfId="930"/>
    <cellStyle name="Normal 254" xfId="931"/>
    <cellStyle name="Normal 255" xfId="932"/>
    <cellStyle name="Normal 256" xfId="933"/>
    <cellStyle name="Normal 257" xfId="934"/>
    <cellStyle name="Normal 258" xfId="53"/>
    <cellStyle name="Normal 258 2" xfId="1503"/>
    <cellStyle name="Normal 259" xfId="935"/>
    <cellStyle name="Normal 26" xfId="936"/>
    <cellStyle name="Normal 26 2" xfId="937"/>
    <cellStyle name="Normal 260" xfId="938"/>
    <cellStyle name="Normal 261" xfId="1500"/>
    <cellStyle name="Normal 262" xfId="1501"/>
    <cellStyle name="Normal 263" xfId="1502"/>
    <cellStyle name="Normal 264" xfId="1505"/>
    <cellStyle name="Normal 265" xfId="1507"/>
    <cellStyle name="Normal 266" xfId="1509"/>
    <cellStyle name="Normal 27" xfId="939"/>
    <cellStyle name="Normal 27 2" xfId="940"/>
    <cellStyle name="Normal 28" xfId="941"/>
    <cellStyle name="Normal 28 2" xfId="942"/>
    <cellStyle name="Normal 29" xfId="943"/>
    <cellStyle name="Normal 29 2" xfId="944"/>
    <cellStyle name="Normal 3" xfId="945"/>
    <cellStyle name="Normal 3 2" xfId="946"/>
    <cellStyle name="Normal 3 2 2" xfId="947"/>
    <cellStyle name="Normal 3 2 3" xfId="948"/>
    <cellStyle name="Normal 3 2 4" xfId="949"/>
    <cellStyle name="Normal 3 2 5" xfId="950"/>
    <cellStyle name="Normal 3 3" xfId="951"/>
    <cellStyle name="Normal 3 3 2" xfId="952"/>
    <cellStyle name="Normal 3 4" xfId="953"/>
    <cellStyle name="Normal 3 5" xfId="954"/>
    <cellStyle name="Normal 3 6" xfId="955"/>
    <cellStyle name="Normal 3_Hydro Proposed Expense" xfId="956"/>
    <cellStyle name="Normal 30" xfId="957"/>
    <cellStyle name="Normal 30 2" xfId="958"/>
    <cellStyle name="Normal 31" xfId="959"/>
    <cellStyle name="Normal 31 2" xfId="960"/>
    <cellStyle name="Normal 32" xfId="961"/>
    <cellStyle name="Normal 32 2" xfId="962"/>
    <cellStyle name="Normal 33" xfId="963"/>
    <cellStyle name="Normal 33 2" xfId="964"/>
    <cellStyle name="Normal 34" xfId="965"/>
    <cellStyle name="Normal 34 2" xfId="966"/>
    <cellStyle name="Normal 35" xfId="967"/>
    <cellStyle name="Normal 35 2" xfId="968"/>
    <cellStyle name="Normal 36" xfId="969"/>
    <cellStyle name="Normal 36 2" xfId="970"/>
    <cellStyle name="Normal 37" xfId="971"/>
    <cellStyle name="Normal 38" xfId="972"/>
    <cellStyle name="Normal 39" xfId="973"/>
    <cellStyle name="Normal 4" xfId="974"/>
    <cellStyle name="Normal 4 2" xfId="975"/>
    <cellStyle name="Normal 4 2 2" xfId="976"/>
    <cellStyle name="Normal 4 2 3" xfId="977"/>
    <cellStyle name="Normal 4 2 4" xfId="978"/>
    <cellStyle name="Normal 4 3" xfId="979"/>
    <cellStyle name="Normal 4 4" xfId="980"/>
    <cellStyle name="Normal 4 4 2" xfId="981"/>
    <cellStyle name="Normal 4 5" xfId="982"/>
    <cellStyle name="Normal 4 6" xfId="983"/>
    <cellStyle name="Normal 4 7" xfId="984"/>
    <cellStyle name="Normal 4 8" xfId="985"/>
    <cellStyle name="Normal 4_ARO calc 2009 PI 1 2 Est Cash Flow" xfId="986"/>
    <cellStyle name="Normal 40" xfId="987"/>
    <cellStyle name="Normal 41" xfId="988"/>
    <cellStyle name="Normal 42" xfId="989"/>
    <cellStyle name="Normal 43" xfId="990"/>
    <cellStyle name="Normal 44" xfId="991"/>
    <cellStyle name="Normal 45" xfId="992"/>
    <cellStyle name="Normal 46" xfId="993"/>
    <cellStyle name="Normal 47" xfId="994"/>
    <cellStyle name="Normal 48" xfId="995"/>
    <cellStyle name="Normal 49" xfId="996"/>
    <cellStyle name="Normal 5" xfId="997"/>
    <cellStyle name="Normal 5 2" xfId="998"/>
    <cellStyle name="Normal 5 2 2" xfId="999"/>
    <cellStyle name="Normal 5 2 3" xfId="1000"/>
    <cellStyle name="Normal 5 2 4" xfId="1001"/>
    <cellStyle name="Normal 5 3" xfId="1002"/>
    <cellStyle name="Normal 5 4" xfId="1003"/>
    <cellStyle name="Normal 5 4 2" xfId="1004"/>
    <cellStyle name="Normal 5 5" xfId="1005"/>
    <cellStyle name="Normal 5_ARO calc 2009 PI 1 2 Est Cash Flow" xfId="1006"/>
    <cellStyle name="Normal 50" xfId="1007"/>
    <cellStyle name="Normal 51" xfId="1008"/>
    <cellStyle name="Normal 52" xfId="1009"/>
    <cellStyle name="Normal 53" xfId="1010"/>
    <cellStyle name="Normal 54" xfId="1011"/>
    <cellStyle name="Normal 55" xfId="1012"/>
    <cellStyle name="Normal 56" xfId="1013"/>
    <cellStyle name="Normal 57" xfId="1014"/>
    <cellStyle name="Normal 58" xfId="1015"/>
    <cellStyle name="Normal 59" xfId="1016"/>
    <cellStyle name="Normal 6" xfId="1017"/>
    <cellStyle name="Normal 6 10" xfId="1018"/>
    <cellStyle name="Normal 6 11" xfId="1019"/>
    <cellStyle name="Normal 6 12" xfId="1020"/>
    <cellStyle name="Normal 6 13" xfId="1021"/>
    <cellStyle name="Normal 6 14" xfId="45"/>
    <cellStyle name="Normal 6 2" xfId="1022"/>
    <cellStyle name="Normal 6 2 2" xfId="1023"/>
    <cellStyle name="Normal 6 2 2 2" xfId="1024"/>
    <cellStyle name="Normal 6 2 2 3" xfId="1025"/>
    <cellStyle name="Normal 6 2 3" xfId="1026"/>
    <cellStyle name="Normal 6 2 4" xfId="1027"/>
    <cellStyle name="Normal 6 2 5" xfId="1028"/>
    <cellStyle name="Normal 6 2_Ocotillo" xfId="1029"/>
    <cellStyle name="Normal 6 3" xfId="1030"/>
    <cellStyle name="Normal 6 3 2" xfId="1031"/>
    <cellStyle name="Normal 6 3 2 2" xfId="1032"/>
    <cellStyle name="Normal 6 3 2 3" xfId="1033"/>
    <cellStyle name="Normal 6 3 3" xfId="1034"/>
    <cellStyle name="Normal 6 3 4" xfId="1035"/>
    <cellStyle name="Normal 6 3_Ocotillo" xfId="1036"/>
    <cellStyle name="Normal 6 4" xfId="1037"/>
    <cellStyle name="Normal 6 4 2" xfId="1038"/>
    <cellStyle name="Normal 6 4 2 2" xfId="1039"/>
    <cellStyle name="Normal 6 4 2 3" xfId="1040"/>
    <cellStyle name="Normal 6 4 3" xfId="1041"/>
    <cellStyle name="Normal 6 4 4" xfId="1042"/>
    <cellStyle name="Normal 6 4_Ocotillo" xfId="1043"/>
    <cellStyle name="Normal 6 5" xfId="1044"/>
    <cellStyle name="Normal 6 5 2" xfId="1045"/>
    <cellStyle name="Normal 6 5 2 2" xfId="1046"/>
    <cellStyle name="Normal 6 5 2 3" xfId="1047"/>
    <cellStyle name="Normal 6 5 3" xfId="1048"/>
    <cellStyle name="Normal 6 5 3 2" xfId="1049"/>
    <cellStyle name="Normal 6 5 3 3" xfId="1050"/>
    <cellStyle name="Normal 6 5 4" xfId="1051"/>
    <cellStyle name="Normal 6 5 5" xfId="1052"/>
    <cellStyle name="Normal 6 5_Ocotillo" xfId="1053"/>
    <cellStyle name="Normal 6 6" xfId="1054"/>
    <cellStyle name="Normal 6 6 2" xfId="1055"/>
    <cellStyle name="Normal 6 6 3" xfId="1056"/>
    <cellStyle name="Normal 6 7" xfId="1057"/>
    <cellStyle name="Normal 6 7 2" xfId="1058"/>
    <cellStyle name="Normal 6 7 3" xfId="1059"/>
    <cellStyle name="Normal 6 8" xfId="1060"/>
    <cellStyle name="Normal 6 8 2" xfId="1061"/>
    <cellStyle name="Normal 6 8 3" xfId="1062"/>
    <cellStyle name="Normal 6 9" xfId="1063"/>
    <cellStyle name="Normal 6 9 2" xfId="1064"/>
    <cellStyle name="Normal 6 9 3" xfId="1065"/>
    <cellStyle name="Normal 6_Ocotillo" xfId="1066"/>
    <cellStyle name="Normal 60" xfId="1067"/>
    <cellStyle name="Normal 61" xfId="1068"/>
    <cellStyle name="Normal 62" xfId="1069"/>
    <cellStyle name="Normal 63" xfId="1070"/>
    <cellStyle name="Normal 64" xfId="1071"/>
    <cellStyle name="Normal 64 2" xfId="1072"/>
    <cellStyle name="Normal 65" xfId="1073"/>
    <cellStyle name="Normal 65 2" xfId="1074"/>
    <cellStyle name="Normal 66" xfId="1075"/>
    <cellStyle name="Normal 66 2" xfId="1076"/>
    <cellStyle name="Normal 67" xfId="1077"/>
    <cellStyle name="Normal 67 2" xfId="1078"/>
    <cellStyle name="Normal 68" xfId="1079"/>
    <cellStyle name="Normal 68 2" xfId="1080"/>
    <cellStyle name="Normal 69" xfId="1081"/>
    <cellStyle name="Normal 69 2" xfId="1082"/>
    <cellStyle name="Normal 7" xfId="1083"/>
    <cellStyle name="Normal 7 2" xfId="1084"/>
    <cellStyle name="Normal 7 2 2" xfId="1085"/>
    <cellStyle name="Normal 7 2 3" xfId="1086"/>
    <cellStyle name="Normal 7 3" xfId="1087"/>
    <cellStyle name="Normal 7 3 2" xfId="1088"/>
    <cellStyle name="Normal 7 4" xfId="1089"/>
    <cellStyle name="Normal 7 5" xfId="44"/>
    <cellStyle name="Normal 7_Ocotillo" xfId="1090"/>
    <cellStyle name="Normal 70" xfId="1091"/>
    <cellStyle name="Normal 70 2" xfId="1092"/>
    <cellStyle name="Normal 71" xfId="1093"/>
    <cellStyle name="Normal 71 2" xfId="1094"/>
    <cellStyle name="Normal 72" xfId="1095"/>
    <cellStyle name="Normal 72 2" xfId="1096"/>
    <cellStyle name="Normal 73" xfId="1097"/>
    <cellStyle name="Normal 73 2" xfId="1098"/>
    <cellStyle name="Normal 74" xfId="1099"/>
    <cellStyle name="Normal 74 2" xfId="1100"/>
    <cellStyle name="Normal 75" xfId="1101"/>
    <cellStyle name="Normal 75 2" xfId="1102"/>
    <cellStyle name="Normal 76" xfId="1103"/>
    <cellStyle name="Normal 76 2" xfId="1104"/>
    <cellStyle name="Normal 77" xfId="1105"/>
    <cellStyle name="Normal 77 2" xfId="1106"/>
    <cellStyle name="Normal 78" xfId="1107"/>
    <cellStyle name="Normal 78 2" xfId="1108"/>
    <cellStyle name="Normal 78 3" xfId="1504"/>
    <cellStyle name="Normal 79" xfId="1109"/>
    <cellStyle name="Normal 8" xfId="1110"/>
    <cellStyle name="Normal 8 2" xfId="1111"/>
    <cellStyle name="Normal 8 2 2" xfId="1112"/>
    <cellStyle name="Normal 8 2 3" xfId="1113"/>
    <cellStyle name="Normal 8 3" xfId="1114"/>
    <cellStyle name="Normal 8 3 2" xfId="1115"/>
    <cellStyle name="Normal 8 3 3" xfId="1116"/>
    <cellStyle name="Normal 8 3 4" xfId="1117"/>
    <cellStyle name="Normal 8 4" xfId="1118"/>
    <cellStyle name="Normal 8_Ocotillo" xfId="1119"/>
    <cellStyle name="Normal 80" xfId="1120"/>
    <cellStyle name="Normal 81" xfId="1121"/>
    <cellStyle name="Normal 82" xfId="1122"/>
    <cellStyle name="Normal 83" xfId="1123"/>
    <cellStyle name="Normal 84" xfId="1124"/>
    <cellStyle name="Normal 85" xfId="1125"/>
    <cellStyle name="Normal 86" xfId="1126"/>
    <cellStyle name="Normal 87" xfId="1127"/>
    <cellStyle name="Normal 88" xfId="1128"/>
    <cellStyle name="Normal 89" xfId="1129"/>
    <cellStyle name="Normal 9" xfId="1130"/>
    <cellStyle name="Normal 9 2" xfId="1131"/>
    <cellStyle name="Normal 9 2 2" xfId="1132"/>
    <cellStyle name="Normal 9 3" xfId="1133"/>
    <cellStyle name="Normal 9 3 2" xfId="1134"/>
    <cellStyle name="Normal 9 4" xfId="1135"/>
    <cellStyle name="Normal 9_Tab 9 Reserve by Unit" xfId="1136"/>
    <cellStyle name="Normal 90" xfId="1137"/>
    <cellStyle name="Normal 91" xfId="1138"/>
    <cellStyle name="Normal 92" xfId="1139"/>
    <cellStyle name="Normal 93" xfId="1140"/>
    <cellStyle name="Normal 94" xfId="1141"/>
    <cellStyle name="Normal 95" xfId="1142"/>
    <cellStyle name="Normal 96" xfId="1143"/>
    <cellStyle name="Normal 97" xfId="1144"/>
    <cellStyle name="Normal 98" xfId="1145"/>
    <cellStyle name="Normal 99" xfId="1146"/>
    <cellStyle name="Normal+border" xfId="1147"/>
    <cellStyle name="Normal+border 2" xfId="1148"/>
    <cellStyle name="Normal+border 3" xfId="1149"/>
    <cellStyle name="Normal+shade" xfId="1150"/>
    <cellStyle name="Note" xfId="16" builtinId="10" customBuiltin="1"/>
    <cellStyle name="Note 2" xfId="1151"/>
    <cellStyle name="Note 2 2" xfId="1152"/>
    <cellStyle name="Note 2 2 2" xfId="1153"/>
    <cellStyle name="Note 2 2 2 2" xfId="1154"/>
    <cellStyle name="Note 2 2 2 2 2" xfId="1155"/>
    <cellStyle name="Note 2 2 2 2_Tab 9 Reserve by Unit" xfId="1156"/>
    <cellStyle name="Note 2 2 2 3" xfId="1157"/>
    <cellStyle name="Note 2 2 2_Tab 9 Reserve by Unit" xfId="1158"/>
    <cellStyle name="Note 2 2 3" xfId="1159"/>
    <cellStyle name="Note 2 2 3 2" xfId="1160"/>
    <cellStyle name="Note 2 2 3_Tab 9 Reserve by Unit" xfId="1161"/>
    <cellStyle name="Note 2 2 4" xfId="1162"/>
    <cellStyle name="Note 2 2 5" xfId="1163"/>
    <cellStyle name="Note 2 2_Tab 9 Reserve by Unit" xfId="1164"/>
    <cellStyle name="Note 2 3" xfId="1165"/>
    <cellStyle name="Note 3" xfId="1166"/>
    <cellStyle name="Note 3 2" xfId="1167"/>
    <cellStyle name="Note 3 2 2" xfId="1168"/>
    <cellStyle name="Note 3 3" xfId="1169"/>
    <cellStyle name="Note 4" xfId="1170"/>
    <cellStyle name="nozero" xfId="1171"/>
    <cellStyle name="nozero 2" xfId="1172"/>
    <cellStyle name="nozero 2 2" xfId="1173"/>
    <cellStyle name="nozero 2 2 2" xfId="1174"/>
    <cellStyle name="nozero 2 3" xfId="1175"/>
    <cellStyle name="nozero 3" xfId="1176"/>
    <cellStyle name="nozero 3 2" xfId="1177"/>
    <cellStyle name="nozero 4" xfId="1178"/>
    <cellStyle name="Outlined" xfId="1179"/>
    <cellStyle name="Output" xfId="11" builtinId="21" customBuiltin="1"/>
    <cellStyle name="Output 2" xfId="1180"/>
    <cellStyle name="Output 3" xfId="1181"/>
    <cellStyle name="Page Heading Large" xfId="1182"/>
    <cellStyle name="Page Heading Small" xfId="1183"/>
    <cellStyle name="Page Title" xfId="1184"/>
    <cellStyle name="Percent" xfId="1514" builtinId="5"/>
    <cellStyle name="Percent (0)" xfId="1185"/>
    <cellStyle name="Percent (0) 2" xfId="1186"/>
    <cellStyle name="Percent (0) 2 2" xfId="1187"/>
    <cellStyle name="Percent (0) 3" xfId="1188"/>
    <cellStyle name="Percent (0) 3 2" xfId="1189"/>
    <cellStyle name="Percent (0) 3 2 2" xfId="1190"/>
    <cellStyle name="Percent (0) 3 3" xfId="1191"/>
    <cellStyle name="Percent (0) 4" xfId="1192"/>
    <cellStyle name="Percent [.00%]" xfId="1193"/>
    <cellStyle name="Percent [0]" xfId="1194"/>
    <cellStyle name="Percent [1]" xfId="1195"/>
    <cellStyle name="Percent [2]" xfId="1196"/>
    <cellStyle name="Percent [2] 2" xfId="1197"/>
    <cellStyle name="Percent [2] 2 2" xfId="1198"/>
    <cellStyle name="Percent [2] 2 3" xfId="1199"/>
    <cellStyle name="Percent 1" xfId="1200"/>
    <cellStyle name="Percent 10" xfId="1201"/>
    <cellStyle name="Percent 100" xfId="1202"/>
    <cellStyle name="Percent 101" xfId="1203"/>
    <cellStyle name="Percent 102" xfId="1204"/>
    <cellStyle name="Percent 103" xfId="1205"/>
    <cellStyle name="Percent 104" xfId="1206"/>
    <cellStyle name="Percent 105" xfId="1207"/>
    <cellStyle name="Percent 106" xfId="1208"/>
    <cellStyle name="Percent 107" xfId="1209"/>
    <cellStyle name="Percent 108" xfId="1210"/>
    <cellStyle name="Percent 109" xfId="1211"/>
    <cellStyle name="Percent 11" xfId="1212"/>
    <cellStyle name="Percent 110" xfId="1213"/>
    <cellStyle name="Percent 111" xfId="1214"/>
    <cellStyle name="Percent 112" xfId="1215"/>
    <cellStyle name="Percent 113" xfId="1216"/>
    <cellStyle name="Percent 114" xfId="1217"/>
    <cellStyle name="Percent 115" xfId="1218"/>
    <cellStyle name="Percent 116" xfId="1219"/>
    <cellStyle name="Percent 117" xfId="1220"/>
    <cellStyle name="Percent 118" xfId="1221"/>
    <cellStyle name="Percent 119" xfId="1222"/>
    <cellStyle name="Percent 12" xfId="1223"/>
    <cellStyle name="Percent 120" xfId="1224"/>
    <cellStyle name="Percent 121" xfId="1225"/>
    <cellStyle name="Percent 122" xfId="1226"/>
    <cellStyle name="Percent 123" xfId="1227"/>
    <cellStyle name="Percent 124" xfId="1228"/>
    <cellStyle name="Percent 125" xfId="1229"/>
    <cellStyle name="Percent 126" xfId="1230"/>
    <cellStyle name="Percent 127" xfId="1231"/>
    <cellStyle name="Percent 128" xfId="1232"/>
    <cellStyle name="Percent 129" xfId="1233"/>
    <cellStyle name="Percent 13" xfId="1234"/>
    <cellStyle name="Percent 130" xfId="1235"/>
    <cellStyle name="Percent 131" xfId="1236"/>
    <cellStyle name="Percent 132" xfId="1237"/>
    <cellStyle name="Percent 133" xfId="1238"/>
    <cellStyle name="Percent 134" xfId="1239"/>
    <cellStyle name="Percent 135" xfId="1240"/>
    <cellStyle name="Percent 136" xfId="1241"/>
    <cellStyle name="Percent 137" xfId="1242"/>
    <cellStyle name="Percent 138" xfId="1243"/>
    <cellStyle name="Percent 139" xfId="1244"/>
    <cellStyle name="Percent 14" xfId="1245"/>
    <cellStyle name="Percent 140" xfId="1246"/>
    <cellStyle name="Percent 141" xfId="1247"/>
    <cellStyle name="Percent 142" xfId="1248"/>
    <cellStyle name="Percent 143" xfId="1249"/>
    <cellStyle name="Percent 144" xfId="1250"/>
    <cellStyle name="Percent 145" xfId="1251"/>
    <cellStyle name="Percent 146" xfId="1252"/>
    <cellStyle name="Percent 147" xfId="1253"/>
    <cellStyle name="Percent 148" xfId="1254"/>
    <cellStyle name="Percent 149" xfId="1255"/>
    <cellStyle name="Percent 15" xfId="1256"/>
    <cellStyle name="Percent 150" xfId="1257"/>
    <cellStyle name="Percent 151" xfId="1258"/>
    <cellStyle name="Percent 152" xfId="1259"/>
    <cellStyle name="Percent 153" xfId="1260"/>
    <cellStyle name="Percent 154" xfId="1261"/>
    <cellStyle name="Percent 155" xfId="1512"/>
    <cellStyle name="Percent 16" xfId="1262"/>
    <cellStyle name="Percent 17" xfId="1263"/>
    <cellStyle name="Percent 18" xfId="1264"/>
    <cellStyle name="Percent 19" xfId="1265"/>
    <cellStyle name="Percent 2" xfId="1266"/>
    <cellStyle name="Percent 2 2" xfId="1267"/>
    <cellStyle name="Percent 2 2 2" xfId="1268"/>
    <cellStyle name="Percent 2 3" xfId="1269"/>
    <cellStyle name="Percent 2 3 2" xfId="1270"/>
    <cellStyle name="Percent 2 3 3" xfId="1271"/>
    <cellStyle name="Percent 2 4" xfId="1272"/>
    <cellStyle name="Percent 2 5" xfId="1273"/>
    <cellStyle name="Percent 2 6" xfId="1274"/>
    <cellStyle name="Percent 2 7" xfId="1275"/>
    <cellStyle name="Percent 20" xfId="1276"/>
    <cellStyle name="Percent 21" xfId="1277"/>
    <cellStyle name="Percent 22" xfId="1278"/>
    <cellStyle name="Percent 23" xfId="1279"/>
    <cellStyle name="Percent 24" xfId="1280"/>
    <cellStyle name="Percent 25" xfId="1281"/>
    <cellStyle name="Percent 26" xfId="1282"/>
    <cellStyle name="Percent 27" xfId="1283"/>
    <cellStyle name="Percent 28" xfId="1284"/>
    <cellStyle name="Percent 29" xfId="1285"/>
    <cellStyle name="Percent 3" xfId="1286"/>
    <cellStyle name="Percent 3 2" xfId="1287"/>
    <cellStyle name="Percent 3 2 2" xfId="1288"/>
    <cellStyle name="Percent 3 2 2 2" xfId="1289"/>
    <cellStyle name="Percent 3 2 2 3" xfId="1290"/>
    <cellStyle name="Percent 3 2 3" xfId="1291"/>
    <cellStyle name="Percent 3 2 4" xfId="1292"/>
    <cellStyle name="Percent 3 2 5" xfId="1293"/>
    <cellStyle name="Percent 3 2 6" xfId="1294"/>
    <cellStyle name="Percent 3 3" xfId="1295"/>
    <cellStyle name="Percent 3 3 2" xfId="1296"/>
    <cellStyle name="Percent 3 3 3" xfId="1297"/>
    <cellStyle name="Percent 3 4" xfId="1298"/>
    <cellStyle name="Percent 3 4 2" xfId="1299"/>
    <cellStyle name="Percent 3 4 3" xfId="1300"/>
    <cellStyle name="Percent 3 5" xfId="1301"/>
    <cellStyle name="Percent 3 6" xfId="1302"/>
    <cellStyle name="Percent 3 7" xfId="1303"/>
    <cellStyle name="Percent 3 8" xfId="1304"/>
    <cellStyle name="Percent 30" xfId="1305"/>
    <cellStyle name="Percent 31" xfId="1306"/>
    <cellStyle name="Percent 32" xfId="1307"/>
    <cellStyle name="Percent 33" xfId="1308"/>
    <cellStyle name="Percent 34" xfId="1309"/>
    <cellStyle name="Percent 35" xfId="1310"/>
    <cellStyle name="Percent 36" xfId="1311"/>
    <cellStyle name="Percent 37" xfId="1312"/>
    <cellStyle name="Percent 38" xfId="1313"/>
    <cellStyle name="Percent 39" xfId="1314"/>
    <cellStyle name="Percent 4" xfId="1315"/>
    <cellStyle name="Percent 4 2" xfId="1316"/>
    <cellStyle name="Percent 40" xfId="1317"/>
    <cellStyle name="Percent 41" xfId="1318"/>
    <cellStyle name="Percent 42" xfId="1319"/>
    <cellStyle name="Percent 43" xfId="1320"/>
    <cellStyle name="Percent 44" xfId="1321"/>
    <cellStyle name="Percent 45" xfId="1322"/>
    <cellStyle name="Percent 46" xfId="1323"/>
    <cellStyle name="Percent 47" xfId="1324"/>
    <cellStyle name="Percent 48" xfId="1325"/>
    <cellStyle name="Percent 49" xfId="1326"/>
    <cellStyle name="Percent 5" xfId="1327"/>
    <cellStyle name="Percent 50" xfId="1328"/>
    <cellStyle name="Percent 51" xfId="1329"/>
    <cellStyle name="Percent 52" xfId="1330"/>
    <cellStyle name="Percent 53" xfId="1331"/>
    <cellStyle name="Percent 54" xfId="1332"/>
    <cellStyle name="Percent 55" xfId="1333"/>
    <cellStyle name="Percent 56" xfId="1334"/>
    <cellStyle name="Percent 57" xfId="1335"/>
    <cellStyle name="Percent 58" xfId="1336"/>
    <cellStyle name="Percent 59" xfId="1337"/>
    <cellStyle name="Percent 6" xfId="1338"/>
    <cellStyle name="Percent 6 2" xfId="1339"/>
    <cellStyle name="Percent 6 2 2" xfId="1340"/>
    <cellStyle name="Percent 6 3" xfId="1341"/>
    <cellStyle name="Percent 60" xfId="1342"/>
    <cellStyle name="Percent 61" xfId="1343"/>
    <cellStyle name="Percent 62" xfId="1344"/>
    <cellStyle name="Percent 63" xfId="1345"/>
    <cellStyle name="Percent 64" xfId="1346"/>
    <cellStyle name="Percent 65" xfId="1347"/>
    <cellStyle name="Percent 66" xfId="1348"/>
    <cellStyle name="Percent 67" xfId="1349"/>
    <cellStyle name="Percent 68" xfId="1350"/>
    <cellStyle name="Percent 69" xfId="1351"/>
    <cellStyle name="Percent 7" xfId="1352"/>
    <cellStyle name="Percent 7 2" xfId="1353"/>
    <cellStyle name="Percent 7 2 2" xfId="1354"/>
    <cellStyle name="Percent 7 3" xfId="1355"/>
    <cellStyle name="Percent 70" xfId="1356"/>
    <cellStyle name="Percent 71" xfId="1357"/>
    <cellStyle name="Percent 72" xfId="1358"/>
    <cellStyle name="Percent 73" xfId="1359"/>
    <cellStyle name="Percent 74" xfId="1360"/>
    <cellStyle name="Percent 75" xfId="1361"/>
    <cellStyle name="Percent 76" xfId="1362"/>
    <cellStyle name="Percent 77" xfId="1363"/>
    <cellStyle name="Percent 78" xfId="1364"/>
    <cellStyle name="Percent 79" xfId="1365"/>
    <cellStyle name="Percent 8" xfId="1366"/>
    <cellStyle name="Percent 8 2" xfId="1367"/>
    <cellStyle name="Percent 80" xfId="1368"/>
    <cellStyle name="Percent 81" xfId="1369"/>
    <cellStyle name="Percent 82" xfId="1370"/>
    <cellStyle name="Percent 83" xfId="1371"/>
    <cellStyle name="Percent 84" xfId="1372"/>
    <cellStyle name="Percent 85" xfId="1373"/>
    <cellStyle name="Percent 86" xfId="1374"/>
    <cellStyle name="Percent 87" xfId="1375"/>
    <cellStyle name="Percent 88" xfId="1376"/>
    <cellStyle name="Percent 89" xfId="1377"/>
    <cellStyle name="Percent 9" xfId="1378"/>
    <cellStyle name="Percent 90" xfId="1379"/>
    <cellStyle name="Percent 91" xfId="1380"/>
    <cellStyle name="Percent 92" xfId="1381"/>
    <cellStyle name="Percent 93" xfId="1382"/>
    <cellStyle name="Percent 94" xfId="1383"/>
    <cellStyle name="Percent 95" xfId="1384"/>
    <cellStyle name="Percent 96" xfId="1385"/>
    <cellStyle name="Percent 97" xfId="1386"/>
    <cellStyle name="Percent 98" xfId="1387"/>
    <cellStyle name="Percent 99" xfId="1388"/>
    <cellStyle name="Percent Hard" xfId="1389"/>
    <cellStyle name="Power Price" xfId="1390"/>
    <cellStyle name="Present Value" xfId="1391"/>
    <cellStyle name="PSChar" xfId="1392"/>
    <cellStyle name="PSChar 2" xfId="1393"/>
    <cellStyle name="PSChar 2 2" xfId="1394"/>
    <cellStyle name="PSChar 3" xfId="1395"/>
    <cellStyle name="PSDate" xfId="1396"/>
    <cellStyle name="PSDate 2" xfId="1397"/>
    <cellStyle name="PSDate 2 2" xfId="1398"/>
    <cellStyle name="PSDate 3" xfId="1399"/>
    <cellStyle name="PSDec" xfId="1400"/>
    <cellStyle name="PSDec 2" xfId="1401"/>
    <cellStyle name="PSDec 2 2" xfId="1402"/>
    <cellStyle name="PSDec 3" xfId="1403"/>
    <cellStyle name="PSHeading" xfId="1404"/>
    <cellStyle name="PSHeading 2" xfId="1405"/>
    <cellStyle name="PSHeading 2 2" xfId="1406"/>
    <cellStyle name="PSHeading 3" xfId="1407"/>
    <cellStyle name="PSInt" xfId="1408"/>
    <cellStyle name="PSInt 2" xfId="1409"/>
    <cellStyle name="PSInt 2 2" xfId="1410"/>
    <cellStyle name="PSInt 3" xfId="1411"/>
    <cellStyle name="PSSpacer" xfId="1412"/>
    <cellStyle name="PSSpacer 2" xfId="1413"/>
    <cellStyle name="PSSpacer 2 2" xfId="1414"/>
    <cellStyle name="PSSpacer 3" xfId="1415"/>
    <cellStyle name="RangeBelow" xfId="1416"/>
    <cellStyle name="RangeBelow 2" xfId="1417"/>
    <cellStyle name="RangeBelow 2 2" xfId="1418"/>
    <cellStyle name="RangeBelow 3" xfId="1419"/>
    <cellStyle name="Regular" xfId="1420"/>
    <cellStyle name="Reports" xfId="1421"/>
    <cellStyle name="RevList" xfId="1422"/>
    <cellStyle name="Section Heading-Large" xfId="1423"/>
    <cellStyle name="Section Heading-Small" xfId="1424"/>
    <cellStyle name="Shaded" xfId="1425"/>
    <cellStyle name="Shading" xfId="1426"/>
    <cellStyle name="SMALL HEADINGS" xfId="1427"/>
    <cellStyle name="Style 1" xfId="1428"/>
    <cellStyle name="Style 1 2" xfId="1429"/>
    <cellStyle name="Style 1 3" xfId="1430"/>
    <cellStyle name="Style 1 3 2" xfId="1431"/>
    <cellStyle name="Style 1 4" xfId="1432"/>
    <cellStyle name="Style 1_ Other Current Expense" xfId="1433"/>
    <cellStyle name="SUB HEADING" xfId="1434"/>
    <cellStyle name="SubRoutine" xfId="1435"/>
    <cellStyle name="SubRoutine 2" xfId="1436"/>
    <cellStyle name="SubRoutine 2 2" xfId="1437"/>
    <cellStyle name="SubRoutine 3" xfId="1438"/>
    <cellStyle name="Subtotal" xfId="1439"/>
    <cellStyle name="Table Col Head" xfId="1440"/>
    <cellStyle name="table lookup" xfId="1441"/>
    <cellStyle name="table lookup 2" xfId="1442"/>
    <cellStyle name="table lookup_Ocotillo" xfId="1443"/>
    <cellStyle name="Table Sub Head" xfId="1444"/>
    <cellStyle name="Table Title" xfId="1445"/>
    <cellStyle name="Table Units" xfId="1446"/>
    <cellStyle name="Tabs" xfId="1447"/>
    <cellStyle name="Test" xfId="1448"/>
    <cellStyle name="Test 2" xfId="1449"/>
    <cellStyle name="Test 2 2" xfId="1450"/>
    <cellStyle name="Test 2 3" xfId="1451"/>
    <cellStyle name="Test 3" xfId="1452"/>
    <cellStyle name="þ(Î'_x000c_ïþ÷_x000c_âþÖ_x0006__x0002_Þ”_x0013__x0007__x0001__x0001_" xfId="1453"/>
    <cellStyle name="þ(Î'_x000c_ïþ÷_x000c_âþÖ_x0006__x0002_Þ”_x0013__x0007__x0001__x0001_ 2" xfId="1454"/>
    <cellStyle name="þ(Î'_x000c_ïþ÷_x000c_âþÖ_x0006__x0002_Þ”_x0013__x0007__x0001__x0001_ 2 2" xfId="1455"/>
    <cellStyle name="þ(Î'_x000c_ïþ÷_x000c_âþÖ_x0006__x0002_Þ”_x0013__x0007__x0001__x0001_ 2 2 2" xfId="1456"/>
    <cellStyle name="þ(Î'_x000c_ïþ÷_x000c_âþÖ_x0006__x0002_Þ”_x0013__x0007__x0001__x0001_ 2 3" xfId="1457"/>
    <cellStyle name="þ(Î'_x000c_ïþ÷_x000c_âþÖ_x0006__x0002_Þ”_x0013__x0007__x0001__x0001_ 3" xfId="1458"/>
    <cellStyle name="þ(Î'_x000c_ïþ÷_x000c_âþÖ_x0006__x0002_Þ”_x0013__x0007__x0001__x0001_ 3 2" xfId="1459"/>
    <cellStyle name="þ(Î'_x000c_ïþ÷_x000c_âþÖ_x0006__x0002_Þ”_x0013__x0007__x0001__x0001_ 4" xfId="1460"/>
    <cellStyle name="Thousands" xfId="1461"/>
    <cellStyle name="Thousands 2" xfId="1462"/>
    <cellStyle name="Thousands 2 2" xfId="1463"/>
    <cellStyle name="Thousands 2 2 2" xfId="1464"/>
    <cellStyle name="Thousands 2 3" xfId="1465"/>
    <cellStyle name="Thousands 3" xfId="1466"/>
    <cellStyle name="Thousands 3 2" xfId="1467"/>
    <cellStyle name="Thousands 4" xfId="1468"/>
    <cellStyle name="Thousands1" xfId="1469"/>
    <cellStyle name="Thousands1 2" xfId="1470"/>
    <cellStyle name="Thousands1 2 2" xfId="1471"/>
    <cellStyle name="Thousands1 2 2 2" xfId="1472"/>
    <cellStyle name="Thousands1 2 3" xfId="1473"/>
    <cellStyle name="Thousands1 3" xfId="1474"/>
    <cellStyle name="Thousands1 3 2" xfId="1475"/>
    <cellStyle name="Thousands1 4" xfId="1476"/>
    <cellStyle name="Tickmark" xfId="1477"/>
    <cellStyle name="Title" xfId="2" builtinId="15" customBuiltin="1"/>
    <cellStyle name="Title 2" xfId="1478"/>
    <cellStyle name="Title 3" xfId="1479"/>
    <cellStyle name="Total" xfId="18" builtinId="25" customBuiltin="1"/>
    <cellStyle name="Total 2" xfId="1480"/>
    <cellStyle name="Total 3" xfId="1481"/>
    <cellStyle name="Total 3 2" xfId="1482"/>
    <cellStyle name="Total 3 2 2" xfId="1483"/>
    <cellStyle name="Total 3 3" xfId="1484"/>
    <cellStyle name="Total 4" xfId="1485"/>
    <cellStyle name="Total 4 2" xfId="1486"/>
    <cellStyle name="Total 5" xfId="1487"/>
    <cellStyle name="ubordinated Debt" xfId="1488"/>
    <cellStyle name="UNITS" xfId="1489"/>
    <cellStyle name="Unprot" xfId="1490"/>
    <cellStyle name="Unprot 2" xfId="1491"/>
    <cellStyle name="Unprot$" xfId="1492"/>
    <cellStyle name="Unprot$ 2" xfId="1493"/>
    <cellStyle name="Unprot$ 3" xfId="1494"/>
    <cellStyle name="Unprotect" xfId="1495"/>
    <cellStyle name="UNSHADED" xfId="1496"/>
    <cellStyle name="Warning Text" xfId="15" builtinId="11" customBuiltin="1"/>
    <cellStyle name="Warning Text 2" xfId="1497"/>
    <cellStyle name="Year" xfId="1498"/>
    <cellStyle name="標準_HB_diagram-HHH" xfId="14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/Southern%20Company/Gulf%20Power/Accrual/Gulf%20Power%20Production%20v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/Southern%20Company/Gulf%20Power/Accrual/Gulf%20Power%20TDG%20Accrual%20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Life_COR"/>
      <sheetName val="Crist 4 -312"/>
      <sheetName val="Crist 4 -314"/>
      <sheetName val="Crist 4 -315"/>
      <sheetName val="Crist 5 -312"/>
      <sheetName val="Crist 5 -314"/>
      <sheetName val="Crist 5 -315"/>
      <sheetName val="Crist 6 -312"/>
      <sheetName val="Crist 6 -314"/>
      <sheetName val="Crist 6 -315"/>
      <sheetName val="Crist 7 -312"/>
      <sheetName val="Crist 7 -314"/>
      <sheetName val="Crist 7 -315"/>
      <sheetName val="Crist Comm -311"/>
      <sheetName val="Crist Comm-312"/>
      <sheetName val="Crist Comm-314"/>
      <sheetName val="Crist Comm-315"/>
      <sheetName val="Crist Comm-316"/>
      <sheetName val="Daniel 310.1"/>
      <sheetName val="Daniel-311 Rail Cars"/>
      <sheetName val="Daniel 1-311"/>
      <sheetName val="Daniel 1-312"/>
      <sheetName val="Daniel 1-314"/>
      <sheetName val="Daniel 1-315"/>
      <sheetName val="Daniel 1-316"/>
      <sheetName val="Daniel 2-311"/>
      <sheetName val="Daniel 2-312"/>
      <sheetName val="Daniel 2-314"/>
      <sheetName val="Daniel 2-315"/>
      <sheetName val="Daniel 2-316"/>
      <sheetName val="Daniel Comm-311"/>
      <sheetName val="Daniel Comm-312"/>
      <sheetName val="Daniel Comm-314"/>
      <sheetName val="Daniel Comm-315"/>
      <sheetName val="Daniel Comm-316"/>
      <sheetName val="Scherer-311"/>
      <sheetName val="Scherer-312"/>
      <sheetName val="Scherer-314"/>
      <sheetName val="Scherer-315"/>
      <sheetName val="Scherer-316"/>
      <sheetName val="Scholz-311"/>
      <sheetName val="Scholz-312"/>
      <sheetName val="Scholz-314"/>
      <sheetName val="Scholz-315"/>
      <sheetName val="Scholz-316"/>
      <sheetName val="IRR"/>
      <sheetName val="IRC"/>
      <sheetName val="Avg Age "/>
      <sheetName val="2016 YE Plant by Unit(Fcst)"/>
      <sheetName val="2016 YE Reserve by Unit(Fcst)"/>
      <sheetName val="Composite Accrual Rate"/>
      <sheetName val="Comparison"/>
      <sheetName val="RL vs W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36">
          <cell r="K36">
            <v>0.04</v>
          </cell>
        </row>
        <row r="39">
          <cell r="K39">
            <v>1.6E-2</v>
          </cell>
        </row>
        <row r="43">
          <cell r="K43">
            <v>1.4E-2</v>
          </cell>
        </row>
        <row r="64">
          <cell r="K64">
            <v>0.03</v>
          </cell>
        </row>
        <row r="72">
          <cell r="K72">
            <v>2.1999999999999999E-2</v>
          </cell>
        </row>
        <row r="80">
          <cell r="K8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 "/>
      <sheetName val="TDG Theoretical Reserve"/>
      <sheetName val="TDG Accrual"/>
      <sheetName val="TDG Comparison"/>
      <sheetName val="RL WL"/>
    </sheetNames>
    <sheetDataSet>
      <sheetData sheetId="0">
        <row r="34">
          <cell r="L34">
            <v>16</v>
          </cell>
          <cell r="N34">
            <v>10</v>
          </cell>
        </row>
      </sheetData>
      <sheetData sheetId="1">
        <row r="1114">
          <cell r="H1114">
            <v>9339691.3788140453</v>
          </cell>
        </row>
      </sheetData>
      <sheetData sheetId="2">
        <row r="32">
          <cell r="F32">
            <v>-288419.15957999998</v>
          </cell>
          <cell r="R32">
            <v>7.9226465314412284E-2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5"/>
  <sheetViews>
    <sheetView tabSelected="1" zoomScaleNormal="100" workbookViewId="0">
      <pane ySplit="10" topLeftCell="A56" activePane="bottomLeft" state="frozen"/>
      <selection pane="bottomLeft" activeCell="B166" sqref="B166"/>
    </sheetView>
  </sheetViews>
  <sheetFormatPr defaultRowHeight="14.25"/>
  <cols>
    <col min="1" max="1" width="11.7109375" style="4" customWidth="1"/>
    <col min="2" max="2" width="8.28515625" style="4" bestFit="1" customWidth="1"/>
    <col min="3" max="3" width="32.42578125" style="4" bestFit="1" customWidth="1"/>
    <col min="4" max="4" width="18.7109375" style="4" bestFit="1" customWidth="1"/>
    <col min="5" max="6" width="17" style="4" bestFit="1" customWidth="1"/>
    <col min="7" max="7" width="15.7109375" style="4" customWidth="1"/>
    <col min="8" max="8" width="13.7109375" style="4" bestFit="1" customWidth="1"/>
    <col min="9" max="16384" width="9.140625" style="4"/>
  </cols>
  <sheetData>
    <row r="1" spans="1:8" ht="15">
      <c r="A1" s="35" t="s">
        <v>0</v>
      </c>
      <c r="B1" s="35">
        <v>0</v>
      </c>
      <c r="C1" s="35">
        <v>0</v>
      </c>
      <c r="D1" s="35">
        <v>0</v>
      </c>
      <c r="E1" s="35">
        <v>0</v>
      </c>
      <c r="F1" s="35"/>
      <c r="G1" s="35">
        <v>0</v>
      </c>
      <c r="H1" s="35">
        <v>0</v>
      </c>
    </row>
    <row r="2" spans="1:8" ht="15">
      <c r="A2" s="35" t="s">
        <v>70</v>
      </c>
      <c r="B2" s="35">
        <v>0</v>
      </c>
      <c r="C2" s="35">
        <v>0</v>
      </c>
      <c r="D2" s="35">
        <v>0</v>
      </c>
      <c r="E2" s="35">
        <v>0</v>
      </c>
      <c r="F2" s="35"/>
      <c r="G2" s="35">
        <v>0</v>
      </c>
      <c r="H2" s="35">
        <v>0</v>
      </c>
    </row>
    <row r="3" spans="1:8" ht="15">
      <c r="A3" s="35" t="s">
        <v>25</v>
      </c>
      <c r="B3" s="35">
        <v>0</v>
      </c>
      <c r="C3" s="35">
        <v>0</v>
      </c>
      <c r="D3" s="35">
        <v>0</v>
      </c>
      <c r="E3" s="35">
        <v>0</v>
      </c>
      <c r="F3" s="35"/>
      <c r="G3" s="35">
        <v>0</v>
      </c>
      <c r="H3" s="35">
        <v>0</v>
      </c>
    </row>
    <row r="4" spans="1:8" ht="15">
      <c r="A4" s="35" t="s">
        <v>1</v>
      </c>
      <c r="B4" s="35">
        <v>0</v>
      </c>
      <c r="C4" s="35">
        <v>0</v>
      </c>
      <c r="D4" s="35">
        <v>0</v>
      </c>
      <c r="E4" s="35">
        <v>0</v>
      </c>
      <c r="F4" s="35"/>
      <c r="G4" s="35">
        <v>0</v>
      </c>
      <c r="H4" s="35">
        <v>0</v>
      </c>
    </row>
    <row r="5" spans="1:8">
      <c r="A5" s="1"/>
      <c r="B5" s="1"/>
      <c r="C5" s="1"/>
      <c r="D5" s="1"/>
      <c r="E5" s="1"/>
      <c r="F5" s="1"/>
      <c r="G5" s="1"/>
      <c r="H5" s="1"/>
    </row>
    <row r="6" spans="1:8" ht="15">
      <c r="A6" s="2"/>
      <c r="B6" s="2"/>
      <c r="C6" s="2"/>
      <c r="D6" s="2"/>
      <c r="E6" s="2"/>
      <c r="F6" s="2"/>
      <c r="G6" s="34" t="s">
        <v>2</v>
      </c>
      <c r="H6" s="34"/>
    </row>
    <row r="7" spans="1:8" ht="15">
      <c r="A7" s="2"/>
      <c r="B7" s="2"/>
      <c r="C7" s="2"/>
      <c r="D7" s="2"/>
      <c r="E7" s="2"/>
      <c r="F7" s="2"/>
      <c r="G7" s="3" t="s">
        <v>76</v>
      </c>
      <c r="H7" s="3" t="s">
        <v>4</v>
      </c>
    </row>
    <row r="8" spans="1:8" ht="15">
      <c r="A8" s="2"/>
      <c r="B8" s="2"/>
      <c r="C8" s="2"/>
      <c r="D8" s="2"/>
      <c r="E8" s="2"/>
      <c r="F8" s="2"/>
      <c r="G8" s="3" t="s">
        <v>6</v>
      </c>
      <c r="H8" s="3" t="s">
        <v>6</v>
      </c>
    </row>
    <row r="9" spans="1:8" ht="15">
      <c r="A9" s="2"/>
      <c r="B9" s="2"/>
      <c r="C9" s="2"/>
      <c r="D9" s="2"/>
      <c r="E9" s="3" t="s">
        <v>7</v>
      </c>
      <c r="F9" s="3" t="s">
        <v>8</v>
      </c>
      <c r="G9" s="3" t="s">
        <v>5</v>
      </c>
      <c r="H9" s="3" t="s">
        <v>5</v>
      </c>
    </row>
    <row r="10" spans="1:8" ht="15">
      <c r="A10" s="21" t="s">
        <v>10</v>
      </c>
      <c r="B10" s="21" t="s">
        <v>11</v>
      </c>
      <c r="C10" s="21" t="s">
        <v>12</v>
      </c>
      <c r="D10" s="21" t="s">
        <v>13</v>
      </c>
      <c r="E10" s="21" t="s">
        <v>14</v>
      </c>
      <c r="F10" s="21" t="s">
        <v>14</v>
      </c>
      <c r="G10" s="25" t="s">
        <v>9</v>
      </c>
      <c r="H10" s="5" t="s">
        <v>9</v>
      </c>
    </row>
    <row r="11" spans="1:8" ht="15">
      <c r="A11" s="3"/>
      <c r="B11" s="3"/>
      <c r="C11" s="3"/>
      <c r="D11" s="3"/>
      <c r="E11" s="3"/>
      <c r="F11" s="3"/>
      <c r="G11" s="6"/>
      <c r="H11" s="6"/>
    </row>
    <row r="12" spans="1:8" ht="15">
      <c r="A12" s="7" t="s">
        <v>77</v>
      </c>
    </row>
    <row r="13" spans="1:8" ht="15">
      <c r="A13" s="8"/>
    </row>
    <row r="14" spans="1:8" ht="15">
      <c r="A14" s="36" t="s">
        <v>28</v>
      </c>
      <c r="B14" s="36"/>
      <c r="C14" s="29"/>
      <c r="D14" s="1"/>
      <c r="E14" s="1"/>
      <c r="F14" s="1"/>
      <c r="G14" s="1"/>
      <c r="H14" s="1"/>
    </row>
    <row r="15" spans="1:8">
      <c r="A15" s="10">
        <v>4</v>
      </c>
      <c r="B15" s="10">
        <v>312</v>
      </c>
      <c r="C15" s="4" t="s">
        <v>15</v>
      </c>
      <c r="D15" s="12">
        <v>34765255.599137083</v>
      </c>
      <c r="E15" s="12">
        <v>21085292.456011631</v>
      </c>
      <c r="F15" s="12">
        <v>25835007.472856432</v>
      </c>
      <c r="G15" s="13">
        <v>5.2292854005553856E-2</v>
      </c>
      <c r="H15" s="13">
        <v>3.4728077662587606E-2</v>
      </c>
    </row>
    <row r="16" spans="1:8">
      <c r="A16" s="10">
        <v>4</v>
      </c>
      <c r="B16" s="10">
        <v>314</v>
      </c>
      <c r="C16" s="4" t="s">
        <v>16</v>
      </c>
      <c r="D16" s="16">
        <v>10894269.768294867</v>
      </c>
      <c r="E16" s="16">
        <v>5520254.4817983769</v>
      </c>
      <c r="F16" s="16">
        <v>7873470.5610161042</v>
      </c>
      <c r="G16" s="13">
        <v>6.6671331092672856E-2</v>
      </c>
      <c r="H16" s="13">
        <v>3.8555299796293963E-2</v>
      </c>
    </row>
    <row r="17" spans="1:8">
      <c r="A17" s="10">
        <v>4</v>
      </c>
      <c r="B17" s="10">
        <v>315</v>
      </c>
      <c r="C17" s="4" t="s">
        <v>17</v>
      </c>
      <c r="D17" s="16">
        <v>3808074.5712587554</v>
      </c>
      <c r="E17" s="16">
        <v>1826135.977113398</v>
      </c>
      <c r="F17" s="16">
        <v>2805297.8704223763</v>
      </c>
      <c r="G17" s="13">
        <v>6.6762893430384287E-2</v>
      </c>
      <c r="H17" s="13">
        <v>3.3976874320201023E-2</v>
      </c>
    </row>
    <row r="18" spans="1:8">
      <c r="A18" s="10"/>
      <c r="B18" s="10"/>
      <c r="C18" s="4" t="s">
        <v>3</v>
      </c>
      <c r="D18" s="16"/>
      <c r="E18" s="16"/>
      <c r="F18" s="16" t="s">
        <v>3</v>
      </c>
      <c r="G18" s="13"/>
      <c r="H18" s="13" t="s">
        <v>3</v>
      </c>
    </row>
    <row r="19" spans="1:8">
      <c r="A19" s="10">
        <v>5</v>
      </c>
      <c r="B19" s="10">
        <v>312</v>
      </c>
      <c r="C19" s="4" t="s">
        <v>15</v>
      </c>
      <c r="D19" s="16">
        <v>35572539.800066456</v>
      </c>
      <c r="E19" s="16">
        <v>20126718.965923309</v>
      </c>
      <c r="F19" s="16">
        <v>24716662.811100896</v>
      </c>
      <c r="G19" s="13">
        <v>4.6827079621628846E-2</v>
      </c>
      <c r="H19" s="13">
        <v>3.3451881113927967E-2</v>
      </c>
    </row>
    <row r="20" spans="1:8">
      <c r="A20" s="10">
        <v>5</v>
      </c>
      <c r="B20" s="10">
        <v>314</v>
      </c>
      <c r="C20" s="4" t="s">
        <v>16</v>
      </c>
      <c r="D20" s="16">
        <v>13297372.524311669</v>
      </c>
      <c r="E20" s="16">
        <v>2004434.6703687955</v>
      </c>
      <c r="F20" s="16">
        <v>6900724.2118898649</v>
      </c>
      <c r="G20" s="13">
        <v>9.2061784825511986E-2</v>
      </c>
      <c r="H20" s="13">
        <v>5.3286147959243101E-2</v>
      </c>
    </row>
    <row r="21" spans="1:8">
      <c r="A21" s="10">
        <v>5</v>
      </c>
      <c r="B21" s="10">
        <v>315</v>
      </c>
      <c r="C21" s="4" t="s">
        <v>17</v>
      </c>
      <c r="D21" s="16">
        <v>4147090.7264402411</v>
      </c>
      <c r="E21" s="16">
        <v>2016301.3685209129</v>
      </c>
      <c r="F21" s="16">
        <v>2593325.9339734102</v>
      </c>
      <c r="G21" s="13">
        <v>5.3129534804594078E-2</v>
      </c>
      <c r="H21" s="13">
        <v>3.8857500758341407E-2</v>
      </c>
    </row>
    <row r="22" spans="1:8">
      <c r="A22" s="10"/>
      <c r="B22" s="10"/>
      <c r="D22" s="16"/>
      <c r="E22" s="16"/>
      <c r="F22" s="16" t="s">
        <v>3</v>
      </c>
      <c r="G22" s="13"/>
      <c r="H22" s="13" t="s">
        <v>3</v>
      </c>
    </row>
    <row r="23" spans="1:8">
      <c r="A23" s="10">
        <v>6</v>
      </c>
      <c r="B23" s="10">
        <v>312</v>
      </c>
      <c r="C23" s="4" t="s">
        <v>15</v>
      </c>
      <c r="D23" s="16">
        <v>265342979.97746775</v>
      </c>
      <c r="E23" s="16">
        <v>35174223.405142866</v>
      </c>
      <c r="F23" s="16">
        <v>80665533.072577178</v>
      </c>
      <c r="G23" s="13">
        <v>5.0995116592987319E-2</v>
      </c>
      <c r="H23" s="13">
        <v>4.1318309430754138E-2</v>
      </c>
    </row>
    <row r="24" spans="1:8">
      <c r="A24" s="10">
        <v>6</v>
      </c>
      <c r="B24" s="10">
        <v>314</v>
      </c>
      <c r="C24" s="4" t="s">
        <v>16</v>
      </c>
      <c r="D24" s="16">
        <v>47744495.21617724</v>
      </c>
      <c r="E24" s="16">
        <v>13118900.880126452</v>
      </c>
      <c r="F24" s="16">
        <v>19644132.86961377</v>
      </c>
      <c r="G24" s="13">
        <v>4.5140625806364222E-2</v>
      </c>
      <c r="H24" s="13">
        <v>3.718832255225972E-2</v>
      </c>
    </row>
    <row r="25" spans="1:8">
      <c r="A25" s="10">
        <v>6</v>
      </c>
      <c r="B25" s="10">
        <v>315</v>
      </c>
      <c r="C25" s="4" t="s">
        <v>17</v>
      </c>
      <c r="D25" s="16">
        <v>34168445.658972733</v>
      </c>
      <c r="E25" s="16">
        <v>8742892.3651435729</v>
      </c>
      <c r="F25" s="16">
        <v>7746289.2954593934</v>
      </c>
      <c r="G25" s="13">
        <v>4.1630436053460632E-2</v>
      </c>
      <c r="H25" s="13">
        <v>4.3243495750620434E-2</v>
      </c>
    </row>
    <row r="26" spans="1:8">
      <c r="A26" s="10"/>
      <c r="B26" s="10"/>
      <c r="D26" s="16"/>
      <c r="E26" s="16"/>
      <c r="F26" s="16" t="s">
        <v>3</v>
      </c>
      <c r="G26" s="13"/>
      <c r="H26" s="13" t="s">
        <v>3</v>
      </c>
    </row>
    <row r="27" spans="1:8">
      <c r="A27" s="10">
        <v>7</v>
      </c>
      <c r="B27" s="10">
        <v>312</v>
      </c>
      <c r="C27" s="4" t="s">
        <v>15</v>
      </c>
      <c r="D27" s="16">
        <v>218187177.79476365</v>
      </c>
      <c r="E27" s="16">
        <v>45405542.284463786</v>
      </c>
      <c r="F27" s="16">
        <v>89561462.138646349</v>
      </c>
      <c r="G27" s="13">
        <v>5.2292854005553856E-2</v>
      </c>
      <c r="H27" s="13">
        <v>3.100401448879013E-2</v>
      </c>
    </row>
    <row r="28" spans="1:8">
      <c r="A28" s="10">
        <v>7</v>
      </c>
      <c r="B28" s="10">
        <v>314</v>
      </c>
      <c r="C28" s="4" t="s">
        <v>16</v>
      </c>
      <c r="D28" s="16">
        <v>100410668.51701446</v>
      </c>
      <c r="E28" s="16">
        <v>21716000.072998237</v>
      </c>
      <c r="F28" s="16">
        <v>33162597.842892282</v>
      </c>
      <c r="G28" s="13">
        <v>6.6671331092672856E-2</v>
      </c>
      <c r="H28" s="13">
        <v>3.700633202391735E-2</v>
      </c>
    </row>
    <row r="29" spans="1:8">
      <c r="A29" s="10">
        <v>7</v>
      </c>
      <c r="B29" s="10">
        <v>315</v>
      </c>
      <c r="C29" s="4" t="s">
        <v>17</v>
      </c>
      <c r="D29" s="16">
        <v>27095838.11581862</v>
      </c>
      <c r="E29" s="16">
        <v>14105733.238808008</v>
      </c>
      <c r="F29" s="16">
        <v>12313341.454902183</v>
      </c>
      <c r="G29" s="13">
        <v>6.6762893430384287E-2</v>
      </c>
      <c r="H29" s="13">
        <v>2.6710994548389912E-2</v>
      </c>
    </row>
    <row r="30" spans="1:8">
      <c r="A30" s="10"/>
      <c r="B30" s="10"/>
      <c r="D30" s="16"/>
      <c r="E30" s="16"/>
      <c r="F30" s="16" t="s">
        <v>3</v>
      </c>
      <c r="G30" s="13"/>
      <c r="H30" s="13" t="s">
        <v>3</v>
      </c>
    </row>
    <row r="31" spans="1:8">
      <c r="A31" s="10" t="s">
        <v>18</v>
      </c>
      <c r="B31" s="10">
        <v>311</v>
      </c>
      <c r="C31" s="4" t="s">
        <v>19</v>
      </c>
      <c r="D31" s="16">
        <v>127423259.25107643</v>
      </c>
      <c r="E31" s="16">
        <v>73610727.892538294</v>
      </c>
      <c r="F31" s="16">
        <v>60689611.00987114</v>
      </c>
      <c r="G31" s="13">
        <v>1.9817130097008934E-2</v>
      </c>
      <c r="H31" s="13">
        <v>2.4531779279129664E-2</v>
      </c>
    </row>
    <row r="32" spans="1:8">
      <c r="A32" s="10" t="s">
        <v>18</v>
      </c>
      <c r="B32" s="10">
        <v>312</v>
      </c>
      <c r="C32" s="4" t="s">
        <v>15</v>
      </c>
      <c r="D32" s="16">
        <v>490157683.47183514</v>
      </c>
      <c r="E32" s="16">
        <v>129493866.3587839</v>
      </c>
      <c r="F32" s="16">
        <v>151740463.07169685</v>
      </c>
      <c r="G32" s="13">
        <v>3.8209109377855828E-2</v>
      </c>
      <c r="H32" s="13">
        <v>3.5973748872504589E-2</v>
      </c>
    </row>
    <row r="33" spans="1:8">
      <c r="A33" s="10" t="s">
        <v>18</v>
      </c>
      <c r="B33" s="10">
        <v>314</v>
      </c>
      <c r="C33" s="4" t="s">
        <v>16</v>
      </c>
      <c r="D33" s="16">
        <v>26780017.379287284</v>
      </c>
      <c r="E33" s="16">
        <v>14449285.479353713</v>
      </c>
      <c r="F33" s="16">
        <v>14833051.824566832</v>
      </c>
      <c r="G33" s="13">
        <v>2.6333428711943357E-2</v>
      </c>
      <c r="H33" s="13">
        <v>2.5602625688137232E-2</v>
      </c>
    </row>
    <row r="34" spans="1:8">
      <c r="A34" s="10" t="s">
        <v>18</v>
      </c>
      <c r="B34" s="10">
        <v>315</v>
      </c>
      <c r="C34" s="4" t="s">
        <v>17</v>
      </c>
      <c r="D34" s="16">
        <v>101348753.91682231</v>
      </c>
      <c r="E34" s="16">
        <v>29330511.202714279</v>
      </c>
      <c r="F34" s="16">
        <v>32007446.687038425</v>
      </c>
      <c r="G34" s="13">
        <v>3.465138633286214E-2</v>
      </c>
      <c r="H34" s="13">
        <v>3.3380561222911012E-2</v>
      </c>
    </row>
    <row r="35" spans="1:8">
      <c r="A35" s="10" t="s">
        <v>18</v>
      </c>
      <c r="B35" s="10">
        <v>316</v>
      </c>
      <c r="C35" s="4" t="s">
        <v>72</v>
      </c>
      <c r="D35" s="16">
        <v>10786965.971255202</v>
      </c>
      <c r="E35" s="16">
        <v>2006363.1362946164</v>
      </c>
      <c r="F35" s="16">
        <v>2760931.9176956718</v>
      </c>
      <c r="G35" s="13">
        <v>3.9533985621197393E-2</v>
      </c>
      <c r="H35" s="13">
        <v>3.6157587196637427E-2</v>
      </c>
    </row>
    <row r="36" spans="1:8" ht="15">
      <c r="B36" s="10"/>
      <c r="C36" s="11" t="s">
        <v>43</v>
      </c>
      <c r="D36" s="17">
        <f>SUM(D15:D35)</f>
        <v>1551930888.2600002</v>
      </c>
      <c r="E36" s="17">
        <f>SUM(E15:E35)</f>
        <v>439733184.23610413</v>
      </c>
      <c r="F36" s="17">
        <f>SUM(F15:F35)</f>
        <v>575849350.04621911</v>
      </c>
      <c r="G36" s="24">
        <f>'[1]RL vs WL'!$K$36</f>
        <v>0.04</v>
      </c>
      <c r="H36" s="14">
        <f>(D15*H15+D16*H16+D17*H17+D19*H19+D20*H20+D21*H21+D23*H23+D24*H24+D25*H25+D27*H27+D28*H28+D29*H29+D31*H31+D32*H32+D33*H33+D34*H34+D35*H35)/D36</f>
        <v>3.5088414787547088E-2</v>
      </c>
    </row>
    <row r="37" spans="1:8" ht="15">
      <c r="B37" s="10"/>
      <c r="C37" s="11"/>
      <c r="D37" s="28"/>
      <c r="E37" s="28"/>
      <c r="F37" s="28"/>
      <c r="G37" s="26"/>
      <c r="H37" s="23"/>
    </row>
    <row r="38" spans="1:8" ht="15">
      <c r="B38" s="10"/>
      <c r="D38" s="16"/>
      <c r="E38" s="16"/>
      <c r="F38" s="16"/>
      <c r="G38" s="26"/>
      <c r="H38" s="27"/>
    </row>
    <row r="39" spans="1:8" ht="15">
      <c r="A39" s="30" t="s">
        <v>27</v>
      </c>
      <c r="B39" s="31"/>
      <c r="C39" s="29"/>
      <c r="D39" s="16"/>
      <c r="E39" s="16"/>
      <c r="F39" s="16"/>
      <c r="G39" s="13"/>
      <c r="H39" s="13"/>
    </row>
    <row r="40" spans="1:8" ht="15">
      <c r="A40" s="10" t="s">
        <v>26</v>
      </c>
      <c r="B40" s="10">
        <v>311</v>
      </c>
      <c r="C40" s="4" t="s">
        <v>20</v>
      </c>
      <c r="D40" s="17">
        <v>2828012.5732048885</v>
      </c>
      <c r="E40" s="17">
        <v>1508465.337362939</v>
      </c>
      <c r="F40" s="18">
        <v>1590769.6649544577</v>
      </c>
      <c r="G40" s="14">
        <f>'[1]RL vs WL'!$K$39</f>
        <v>1.6E-2</v>
      </c>
      <c r="H40" s="14">
        <v>1.4999999999999999E-2</v>
      </c>
    </row>
    <row r="41" spans="1:8">
      <c r="A41" s="10"/>
      <c r="B41" s="10"/>
      <c r="D41" s="16"/>
      <c r="E41" s="16"/>
      <c r="F41" s="19"/>
      <c r="G41" s="13"/>
      <c r="H41" s="13"/>
    </row>
    <row r="42" spans="1:8" ht="15">
      <c r="A42" s="10" t="s">
        <v>21</v>
      </c>
      <c r="B42" s="10">
        <v>310.10000000000002</v>
      </c>
      <c r="C42" s="4" t="s">
        <v>22</v>
      </c>
      <c r="D42" s="17">
        <v>77160.27</v>
      </c>
      <c r="E42" s="17">
        <v>44752.683780000021</v>
      </c>
      <c r="F42" s="18">
        <v>43853.678633093528</v>
      </c>
      <c r="G42" s="14">
        <f>'[1]RL vs WL'!$K$43</f>
        <v>1.4E-2</v>
      </c>
      <c r="H42" s="14">
        <v>1.4E-2</v>
      </c>
    </row>
    <row r="43" spans="1:8">
      <c r="B43" s="10"/>
      <c r="D43" s="16"/>
      <c r="E43" s="16"/>
      <c r="F43" s="19"/>
      <c r="G43" s="13"/>
      <c r="H43" s="13"/>
    </row>
    <row r="44" spans="1:8">
      <c r="A44" s="10">
        <v>1</v>
      </c>
      <c r="B44" s="10">
        <v>311</v>
      </c>
      <c r="C44" s="4" t="s">
        <v>19</v>
      </c>
      <c r="D44" s="16">
        <v>8887842.3663138468</v>
      </c>
      <c r="E44" s="16">
        <v>8072878.6312705986</v>
      </c>
      <c r="F44" s="19">
        <v>5338965.5834197514</v>
      </c>
      <c r="G44" s="13">
        <v>3.809150213363568E-3</v>
      </c>
      <c r="H44" s="13">
        <v>1.5961916767568855E-2</v>
      </c>
    </row>
    <row r="45" spans="1:8">
      <c r="A45" s="10">
        <v>1</v>
      </c>
      <c r="B45" s="10">
        <v>312</v>
      </c>
      <c r="C45" s="4" t="s">
        <v>15</v>
      </c>
      <c r="D45" s="16">
        <v>146254616.64024487</v>
      </c>
      <c r="E45" s="16">
        <v>32853791.760506831</v>
      </c>
      <c r="F45" s="19">
        <v>44375418.275761887</v>
      </c>
      <c r="G45" s="13">
        <v>3.4813528480399786E-2</v>
      </c>
      <c r="H45" s="13">
        <v>3.1481417155999829E-2</v>
      </c>
    </row>
    <row r="46" spans="1:8">
      <c r="A46" s="10">
        <v>1</v>
      </c>
      <c r="B46" s="10">
        <v>314</v>
      </c>
      <c r="C46" s="4" t="s">
        <v>16</v>
      </c>
      <c r="D46" s="16">
        <v>27688825.219377786</v>
      </c>
      <c r="E46" s="16">
        <v>10860080.405507777</v>
      </c>
      <c r="F46" s="19">
        <v>12573969.826800903</v>
      </c>
      <c r="G46" s="13">
        <v>2.9708440404463642E-2</v>
      </c>
      <c r="H46" s="13">
        <v>2.6980436837118319E-2</v>
      </c>
    </row>
    <row r="47" spans="1:8">
      <c r="A47" s="10">
        <v>1</v>
      </c>
      <c r="B47" s="10">
        <v>315</v>
      </c>
      <c r="C47" s="4" t="s">
        <v>17</v>
      </c>
      <c r="D47" s="16">
        <v>13972309.070936184</v>
      </c>
      <c r="E47" s="16">
        <v>8431567.9560076725</v>
      </c>
      <c r="F47" s="19">
        <v>7021824.047914356</v>
      </c>
      <c r="G47" s="13">
        <v>1.6789079982261267E-2</v>
      </c>
      <c r="H47" s="13">
        <v>2.0940326844772251E-2</v>
      </c>
    </row>
    <row r="48" spans="1:8">
      <c r="A48" s="10">
        <v>1</v>
      </c>
      <c r="B48" s="10">
        <v>316</v>
      </c>
      <c r="C48" s="4" t="s">
        <v>72</v>
      </c>
      <c r="D48" s="16">
        <v>133722.09792436979</v>
      </c>
      <c r="E48" s="16">
        <v>-3251.7009216784031</v>
      </c>
      <c r="F48" s="19">
        <v>16304.717001201903</v>
      </c>
      <c r="G48" s="13">
        <v>4.2586210848404429E-2</v>
      </c>
      <c r="H48" s="13">
        <v>3.6543163545950122E-2</v>
      </c>
    </row>
    <row r="49" spans="1:8">
      <c r="A49" s="10"/>
      <c r="B49" s="10"/>
      <c r="D49" s="16"/>
      <c r="E49" s="16"/>
      <c r="F49" s="19"/>
      <c r="G49" s="13"/>
      <c r="H49" s="13"/>
    </row>
    <row r="50" spans="1:8">
      <c r="A50" s="10">
        <v>2</v>
      </c>
      <c r="B50" s="10">
        <v>311</v>
      </c>
      <c r="C50" s="4" t="s">
        <v>19</v>
      </c>
      <c r="D50" s="16">
        <v>9337214.2687969934</v>
      </c>
      <c r="E50" s="16">
        <v>8581737.4665015936</v>
      </c>
      <c r="F50" s="19">
        <v>5074048.1327385912</v>
      </c>
      <c r="G50" s="13">
        <v>2.971826589998942E-3</v>
      </c>
      <c r="H50" s="13">
        <v>1.5889130459276462E-2</v>
      </c>
    </row>
    <row r="51" spans="1:8">
      <c r="A51" s="10">
        <v>2</v>
      </c>
      <c r="B51" s="10">
        <v>312</v>
      </c>
      <c r="C51" s="4" t="s">
        <v>15</v>
      </c>
      <c r="D51" s="16">
        <v>152274744.74378127</v>
      </c>
      <c r="E51" s="16">
        <v>29842724.681787539</v>
      </c>
      <c r="F51" s="19">
        <v>45587248.525440611</v>
      </c>
      <c r="G51" s="13">
        <v>3.1963035790784765E-2</v>
      </c>
      <c r="H51" s="13">
        <v>2.8116634002049244E-2</v>
      </c>
    </row>
    <row r="52" spans="1:8">
      <c r="A52" s="10">
        <v>2</v>
      </c>
      <c r="B52" s="10">
        <v>314</v>
      </c>
      <c r="C52" s="4" t="s">
        <v>16</v>
      </c>
      <c r="D52" s="16">
        <v>26717998.535095364</v>
      </c>
      <c r="E52" s="16">
        <v>13212345.728191694</v>
      </c>
      <c r="F52" s="19">
        <v>12936459.19399095</v>
      </c>
      <c r="G52" s="13">
        <v>2.2688219077321235E-2</v>
      </c>
      <c r="H52" s="13">
        <v>3.2338945305229412E-2</v>
      </c>
    </row>
    <row r="53" spans="1:8">
      <c r="A53" s="10">
        <v>2</v>
      </c>
      <c r="B53" s="10">
        <v>315</v>
      </c>
      <c r="C53" s="4" t="s">
        <v>17</v>
      </c>
      <c r="D53" s="16">
        <v>12977550.953576179</v>
      </c>
      <c r="E53" s="16">
        <v>8986520.9481771551</v>
      </c>
      <c r="F53" s="19">
        <v>6145876.7412702106</v>
      </c>
      <c r="G53" s="13">
        <v>1.1563327003726523E-2</v>
      </c>
      <c r="H53" s="13">
        <v>1.9450796989527688E-2</v>
      </c>
    </row>
    <row r="54" spans="1:8">
      <c r="A54" s="10">
        <v>2</v>
      </c>
      <c r="B54" s="10">
        <v>316</v>
      </c>
      <c r="C54" s="4" t="s">
        <v>72</v>
      </c>
      <c r="D54" s="16">
        <v>190579.7287856233</v>
      </c>
      <c r="E54" s="16">
        <v>37368.887803036348</v>
      </c>
      <c r="F54" s="19">
        <v>41923.073328700339</v>
      </c>
      <c r="G54" s="13">
        <v>2.9349748280507095E-2</v>
      </c>
      <c r="H54" s="13">
        <v>2.8484895947187464E-2</v>
      </c>
    </row>
    <row r="55" spans="1:8">
      <c r="A55" s="10"/>
      <c r="B55" s="10"/>
      <c r="D55" s="16"/>
      <c r="E55" s="16"/>
      <c r="F55" s="19"/>
      <c r="G55" s="13"/>
      <c r="H55" s="13"/>
    </row>
    <row r="56" spans="1:8">
      <c r="A56" s="10" t="s">
        <v>18</v>
      </c>
      <c r="B56" s="10">
        <v>311</v>
      </c>
      <c r="C56" s="4" t="s">
        <v>19</v>
      </c>
      <c r="D56" s="16">
        <v>38605472.022311002</v>
      </c>
      <c r="E56" s="16">
        <v>14868760.319092141</v>
      </c>
      <c r="F56" s="19">
        <v>12168411.434599474</v>
      </c>
      <c r="G56" s="13">
        <v>2.1331425275543808E-2</v>
      </c>
      <c r="H56" s="13">
        <v>2.3736558239692417E-2</v>
      </c>
    </row>
    <row r="57" spans="1:8">
      <c r="A57" s="10" t="s">
        <v>18</v>
      </c>
      <c r="B57" s="10">
        <v>312</v>
      </c>
      <c r="C57" s="4" t="s">
        <v>15</v>
      </c>
      <c r="D57" s="16">
        <v>182680843.81603819</v>
      </c>
      <c r="E57" s="16">
        <v>25298651.711122807</v>
      </c>
      <c r="F57" s="19">
        <v>38194914.527868629</v>
      </c>
      <c r="G57" s="13">
        <v>3.4101860471081359E-2</v>
      </c>
      <c r="H57" s="13">
        <v>3.1475684257845686E-2</v>
      </c>
    </row>
    <row r="58" spans="1:8">
      <c r="A58" s="10" t="s">
        <v>18</v>
      </c>
      <c r="B58" s="10">
        <v>314</v>
      </c>
      <c r="C58" s="4" t="s">
        <v>16</v>
      </c>
      <c r="D58" s="16">
        <v>3483090.652292348</v>
      </c>
      <c r="E58" s="16">
        <v>2486962.5301634832</v>
      </c>
      <c r="F58" s="19">
        <v>1998246.6338010149</v>
      </c>
      <c r="G58" s="13">
        <v>1.4127377614904508E-2</v>
      </c>
      <c r="H58" s="13">
        <v>1.9599743896626401E-2</v>
      </c>
    </row>
    <row r="59" spans="1:8">
      <c r="A59" s="10" t="s">
        <v>18</v>
      </c>
      <c r="B59" s="10">
        <v>315</v>
      </c>
      <c r="C59" s="4" t="s">
        <v>17</v>
      </c>
      <c r="D59" s="16">
        <v>17552673.007404462</v>
      </c>
      <c r="E59" s="16">
        <v>1358605.0077261606</v>
      </c>
      <c r="F59" s="19">
        <v>1648653.3345099192</v>
      </c>
      <c r="G59" s="13">
        <v>3.3726638677333873E-2</v>
      </c>
      <c r="H59" s="13">
        <v>3.3131194952001342E-2</v>
      </c>
    </row>
    <row r="60" spans="1:8">
      <c r="A60" s="10" t="s">
        <v>18</v>
      </c>
      <c r="B60" s="10">
        <v>316</v>
      </c>
      <c r="C60" s="4" t="s">
        <v>72</v>
      </c>
      <c r="D60" s="16">
        <v>4684485.6039167261</v>
      </c>
      <c r="E60" s="16">
        <v>1566417.3680947551</v>
      </c>
      <c r="F60" s="19">
        <v>1752428.6704308046</v>
      </c>
      <c r="G60" s="13">
        <v>2.4344303533103715E-2</v>
      </c>
      <c r="H60" s="13">
        <v>2.2907208884619324E-2</v>
      </c>
    </row>
    <row r="61" spans="1:8" ht="15">
      <c r="B61" s="10"/>
      <c r="C61" s="11" t="s">
        <v>44</v>
      </c>
      <c r="D61" s="17">
        <f>SUM(D44:D60)</f>
        <v>645441968.72679532</v>
      </c>
      <c r="E61" s="17">
        <f>SUM(E44:E60)</f>
        <v>166455161.70103157</v>
      </c>
      <c r="F61" s="17">
        <f>SUM(F44:F60)</f>
        <v>194874692.71887702</v>
      </c>
      <c r="G61" s="14">
        <f>'[1]RL vs WL'!$K$64</f>
        <v>0.03</v>
      </c>
      <c r="H61" s="14">
        <f>(D44*H44+D45*H45+D46*H46+D47*H47+D48*H48+D50*H50+D51*H51+D52*H52+D53*H53+D54*H54+D56*H56+D57*H57+D58*H58+D59*H59+D60*H60)/D61</f>
        <v>2.9074462124589837E-2</v>
      </c>
    </row>
    <row r="62" spans="1:8" ht="15">
      <c r="B62" s="10"/>
      <c r="C62" s="11"/>
      <c r="D62" s="28"/>
      <c r="E62" s="28"/>
      <c r="F62" s="28"/>
      <c r="G62" s="23"/>
      <c r="H62" s="23"/>
    </row>
    <row r="63" spans="1:8" ht="15">
      <c r="B63" s="10"/>
      <c r="D63" s="16"/>
      <c r="E63" s="16"/>
      <c r="F63" s="16"/>
      <c r="G63" s="23"/>
      <c r="H63" s="23"/>
    </row>
    <row r="64" spans="1:8" ht="15">
      <c r="A64" s="30" t="s">
        <v>23</v>
      </c>
      <c r="B64" s="32"/>
      <c r="C64" s="29"/>
      <c r="D64" s="16"/>
      <c r="E64" s="16"/>
      <c r="F64" s="16"/>
      <c r="G64" s="13"/>
      <c r="H64" s="13"/>
    </row>
    <row r="65" spans="1:8">
      <c r="B65" s="10">
        <v>311</v>
      </c>
      <c r="C65" s="4" t="s">
        <v>19</v>
      </c>
      <c r="D65" s="16">
        <v>37765760.642789222</v>
      </c>
      <c r="E65" s="16">
        <v>21648703.458702374</v>
      </c>
      <c r="F65" s="16">
        <v>18819635.745353281</v>
      </c>
      <c r="G65" s="22">
        <v>1.249890319178474E-2</v>
      </c>
      <c r="H65" s="22">
        <v>1.6894318178341292E-2</v>
      </c>
    </row>
    <row r="66" spans="1:8">
      <c r="B66" s="10">
        <v>312</v>
      </c>
      <c r="C66" s="4" t="s">
        <v>15</v>
      </c>
      <c r="D66" s="16">
        <v>282887489.52399993</v>
      </c>
      <c r="E66" s="16">
        <v>79700704.026006654</v>
      </c>
      <c r="F66" s="16">
        <v>108108113.39188989</v>
      </c>
      <c r="G66" s="22">
        <v>2.4849253352442997E-2</v>
      </c>
      <c r="H66" s="22">
        <v>2.3617376888531286E-2</v>
      </c>
    </row>
    <row r="67" spans="1:8">
      <c r="B67" s="10">
        <v>314</v>
      </c>
      <c r="C67" s="4" t="s">
        <v>16</v>
      </c>
      <c r="D67" s="16">
        <v>38601239.89121078</v>
      </c>
      <c r="E67" s="16">
        <v>23275983.437504284</v>
      </c>
      <c r="F67" s="16">
        <v>22419800.711478643</v>
      </c>
      <c r="G67" s="22">
        <v>1.6337249112492101E-2</v>
      </c>
      <c r="H67" s="22">
        <v>1.9137093303821212E-2</v>
      </c>
    </row>
    <row r="68" spans="1:8">
      <c r="B68" s="10">
        <v>315</v>
      </c>
      <c r="C68" s="4" t="s">
        <v>17</v>
      </c>
      <c r="D68" s="16">
        <v>16036614.420999998</v>
      </c>
      <c r="E68" s="16">
        <v>6121132.8348016683</v>
      </c>
      <c r="F68" s="16">
        <v>6920341.7399183717</v>
      </c>
      <c r="G68" s="22">
        <v>1.9349358523516057E-2</v>
      </c>
      <c r="H68" s="22">
        <v>1.9974036282546164E-2</v>
      </c>
    </row>
    <row r="69" spans="1:8">
      <c r="B69" s="10">
        <v>316</v>
      </c>
      <c r="C69" s="4" t="s">
        <v>72</v>
      </c>
      <c r="D69" s="16">
        <v>5908515.7510000058</v>
      </c>
      <c r="E69" s="16">
        <v>3485686.6514016655</v>
      </c>
      <c r="F69" s="16">
        <v>3128629.972822973</v>
      </c>
      <c r="G69" s="22">
        <v>1.2831876120582826E-2</v>
      </c>
      <c r="H69" s="22">
        <v>1.6951150171092676E-2</v>
      </c>
    </row>
    <row r="70" spans="1:8" ht="15">
      <c r="A70" s="9"/>
      <c r="B70" s="10"/>
      <c r="C70" s="11" t="s">
        <v>41</v>
      </c>
      <c r="D70" s="17">
        <f>SUM(D65:D69)</f>
        <v>381199620.22999996</v>
      </c>
      <c r="E70" s="17">
        <f>SUM(E65:E69)</f>
        <v>134232210.40841666</v>
      </c>
      <c r="F70" s="17">
        <f>SUM(F65:F69)</f>
        <v>159396521.56146315</v>
      </c>
      <c r="G70" s="14">
        <f>'[1]RL vs WL'!$K$72</f>
        <v>2.1999999999999999E-2</v>
      </c>
      <c r="H70" s="14">
        <f>(D65*H65+D66*H66+D67*H67+D68*H68+D69*H69)/D70</f>
        <v>2.2241036898433125E-2</v>
      </c>
    </row>
    <row r="71" spans="1:8" ht="15">
      <c r="A71" s="9"/>
      <c r="B71" s="10"/>
      <c r="D71" s="16"/>
      <c r="E71" s="16"/>
      <c r="F71" s="16"/>
      <c r="G71" s="13"/>
      <c r="H71" s="13"/>
    </row>
    <row r="72" spans="1:8" ht="15">
      <c r="A72" s="30" t="s">
        <v>24</v>
      </c>
      <c r="B72" s="32"/>
      <c r="C72" s="29"/>
      <c r="D72" s="16"/>
      <c r="E72" s="16"/>
      <c r="F72" s="16"/>
      <c r="G72" s="13"/>
      <c r="H72" s="13"/>
    </row>
    <row r="73" spans="1:8">
      <c r="B73" s="10">
        <v>311</v>
      </c>
      <c r="C73" s="4" t="s">
        <v>19</v>
      </c>
      <c r="D73" s="16">
        <v>4386828.4800000004</v>
      </c>
      <c r="E73" s="16">
        <v>4792336.1400000006</v>
      </c>
      <c r="F73" s="16">
        <v>3952183.5121041113</v>
      </c>
      <c r="G73" s="22">
        <v>0</v>
      </c>
      <c r="H73" s="22">
        <v>0</v>
      </c>
    </row>
    <row r="74" spans="1:8">
      <c r="B74" s="10">
        <v>312</v>
      </c>
      <c r="C74" s="4" t="s">
        <v>15</v>
      </c>
      <c r="D74" s="16">
        <v>1033192.75</v>
      </c>
      <c r="E74" s="16">
        <v>1415335.55</v>
      </c>
      <c r="F74" s="16">
        <v>343387.52242590662</v>
      </c>
      <c r="G74" s="22">
        <v>0</v>
      </c>
      <c r="H74" s="22">
        <v>0</v>
      </c>
    </row>
    <row r="75" spans="1:8">
      <c r="B75" s="10">
        <v>314</v>
      </c>
      <c r="C75" s="4" t="s">
        <v>16</v>
      </c>
      <c r="D75" s="16">
        <v>1377880.24</v>
      </c>
      <c r="E75" s="16">
        <v>2082312.21</v>
      </c>
      <c r="F75" s="16">
        <v>1264978.42505185</v>
      </c>
      <c r="G75" s="22">
        <v>0</v>
      </c>
      <c r="H75" s="22">
        <v>0</v>
      </c>
    </row>
    <row r="76" spans="1:8">
      <c r="B76" s="10">
        <v>315</v>
      </c>
      <c r="C76" s="4" t="s">
        <v>17</v>
      </c>
      <c r="D76" s="16">
        <v>1682894.6400000001</v>
      </c>
      <c r="E76" s="16">
        <v>2116319.44</v>
      </c>
      <c r="F76" s="16">
        <v>1486568.6085561579</v>
      </c>
      <c r="G76" s="22">
        <v>0</v>
      </c>
      <c r="H76" s="22">
        <v>0</v>
      </c>
    </row>
    <row r="77" spans="1:8">
      <c r="B77" s="10">
        <v>316</v>
      </c>
      <c r="C77" s="4" t="s">
        <v>72</v>
      </c>
      <c r="D77" s="16">
        <v>414408.02</v>
      </c>
      <c r="E77" s="16">
        <v>269610.23</v>
      </c>
      <c r="F77" s="16">
        <v>336870.53905359883</v>
      </c>
      <c r="G77" s="22">
        <v>0</v>
      </c>
      <c r="H77" s="22">
        <v>0</v>
      </c>
    </row>
    <row r="78" spans="1:8" ht="15">
      <c r="B78" s="10"/>
      <c r="C78" s="11" t="s">
        <v>42</v>
      </c>
      <c r="D78" s="17">
        <f>SUM(D73:D77)</f>
        <v>8895204.1300000008</v>
      </c>
      <c r="E78" s="17">
        <f>SUM(E73:E77)</f>
        <v>10675913.57</v>
      </c>
      <c r="F78" s="17">
        <f>SUM(F73:F77)</f>
        <v>7383988.6071916241</v>
      </c>
      <c r="G78" s="14">
        <f>'[1]RL vs WL'!$K$80</f>
        <v>0</v>
      </c>
      <c r="H78" s="14">
        <f>(D73*H73+D74*H74+D75*H75+D76*H76+D77*H77)/D78</f>
        <v>0</v>
      </c>
    </row>
    <row r="79" spans="1:8">
      <c r="D79" s="20"/>
      <c r="E79" s="20"/>
      <c r="F79" s="20"/>
      <c r="G79" s="15"/>
      <c r="H79" s="15"/>
    </row>
    <row r="80" spans="1:8" ht="15">
      <c r="A80" s="9" t="s">
        <v>29</v>
      </c>
      <c r="D80" s="20"/>
      <c r="E80" s="20"/>
      <c r="F80" s="20"/>
      <c r="G80" s="15"/>
      <c r="H80" s="15"/>
    </row>
    <row r="81" spans="1:8">
      <c r="D81" s="20"/>
      <c r="E81" s="20"/>
      <c r="F81" s="20"/>
      <c r="G81" s="15"/>
      <c r="H81" s="15"/>
    </row>
    <row r="82" spans="1:8" ht="15">
      <c r="A82" s="30" t="s">
        <v>30</v>
      </c>
      <c r="B82" s="29"/>
      <c r="C82" s="29"/>
      <c r="D82" s="20"/>
      <c r="E82" s="20"/>
      <c r="F82" s="20"/>
      <c r="G82" s="15"/>
      <c r="H82" s="15"/>
    </row>
    <row r="83" spans="1:8">
      <c r="B83" s="4">
        <v>343</v>
      </c>
      <c r="C83" s="4" t="s">
        <v>31</v>
      </c>
      <c r="D83" s="20">
        <v>7332158.0600000005</v>
      </c>
      <c r="E83" s="20">
        <v>5851055.867938159</v>
      </c>
      <c r="F83" s="20">
        <v>6507581.2226905553</v>
      </c>
      <c r="G83" s="15">
        <v>0.10100000000000001</v>
      </c>
      <c r="H83" s="15">
        <v>5.6000000000000001E-2</v>
      </c>
    </row>
    <row r="84" spans="1:8">
      <c r="B84" s="4">
        <v>344</v>
      </c>
      <c r="C84" s="4" t="s">
        <v>32</v>
      </c>
      <c r="D84" s="20">
        <v>3484215.52</v>
      </c>
      <c r="E84" s="20">
        <v>2551489.9789016424</v>
      </c>
      <c r="F84" s="20">
        <v>3062435.6310163401</v>
      </c>
      <c r="G84" s="15">
        <v>0.13400000000000001</v>
      </c>
      <c r="H84" s="15">
        <v>6.0999999999999999E-2</v>
      </c>
    </row>
    <row r="85" spans="1:8">
      <c r="B85" s="4">
        <v>345</v>
      </c>
      <c r="C85" s="4" t="s">
        <v>17</v>
      </c>
      <c r="D85" s="20">
        <v>679779.12</v>
      </c>
      <c r="E85" s="20">
        <v>453185.54894726607</v>
      </c>
      <c r="F85" s="20">
        <v>591058.04162687482</v>
      </c>
      <c r="G85" s="15">
        <v>0.16700000000000001</v>
      </c>
      <c r="H85" s="15">
        <v>6.5000000000000002E-2</v>
      </c>
    </row>
    <row r="86" spans="1:8" s="8" customFormat="1" ht="15">
      <c r="B86" s="8" t="s">
        <v>3</v>
      </c>
      <c r="C86" s="11" t="s">
        <v>33</v>
      </c>
      <c r="D86" s="17">
        <f>SUM(D81:D85)</f>
        <v>11496152.699999999</v>
      </c>
      <c r="E86" s="17">
        <f>SUM(E81:E85)</f>
        <v>8855731.3957870658</v>
      </c>
      <c r="F86" s="17">
        <f>SUM(F81:F85)</f>
        <v>10161074.895333771</v>
      </c>
      <c r="G86" s="14">
        <f>(D83*G83+D84*G84+D85*G85)/D86</f>
        <v>0.11490417631456828</v>
      </c>
      <c r="H86" s="14">
        <f>(D83*H83+D84*H84+D85*H85)/D86</f>
        <v>5.8047562371018276E-2</v>
      </c>
    </row>
    <row r="87" spans="1:8" s="8" customFormat="1" ht="15">
      <c r="C87" s="11"/>
      <c r="D87" s="28"/>
      <c r="E87" s="28"/>
      <c r="F87" s="28"/>
      <c r="G87" s="23"/>
      <c r="H87" s="23"/>
    </row>
    <row r="88" spans="1:8">
      <c r="D88" s="20"/>
      <c r="E88" s="20"/>
      <c r="F88" s="20"/>
      <c r="G88" s="15"/>
      <c r="H88" s="15"/>
    </row>
    <row r="89" spans="1:8" ht="15">
      <c r="A89" s="30" t="s">
        <v>34</v>
      </c>
      <c r="B89" s="29"/>
      <c r="C89" s="29"/>
      <c r="D89" s="20"/>
      <c r="E89" s="20"/>
      <c r="F89" s="20"/>
      <c r="G89" s="15"/>
      <c r="H89" s="15"/>
    </row>
    <row r="90" spans="1:8">
      <c r="B90" s="4">
        <v>341</v>
      </c>
      <c r="C90" s="4" t="s">
        <v>20</v>
      </c>
      <c r="D90" s="20">
        <v>2221639.92</v>
      </c>
      <c r="E90" s="20">
        <v>280794.56600000005</v>
      </c>
      <c r="F90" s="20">
        <v>474078.19437444565</v>
      </c>
      <c r="G90" s="15">
        <v>7.8E-2</v>
      </c>
      <c r="H90" s="15">
        <v>7.0000000000000007E-2</v>
      </c>
    </row>
    <row r="91" spans="1:8">
      <c r="B91" s="4">
        <v>342</v>
      </c>
      <c r="C91" s="4" t="s">
        <v>35</v>
      </c>
      <c r="D91" s="20">
        <v>797164.95</v>
      </c>
      <c r="E91" s="20">
        <v>162850.51750000002</v>
      </c>
      <c r="F91" s="20">
        <v>230991.4792173297</v>
      </c>
      <c r="G91" s="15">
        <v>6.7000000000000004E-2</v>
      </c>
      <c r="H91" s="15">
        <v>0.06</v>
      </c>
    </row>
    <row r="92" spans="1:8">
      <c r="B92" s="4">
        <v>343</v>
      </c>
      <c r="C92" s="4" t="s">
        <v>31</v>
      </c>
      <c r="D92" s="20">
        <v>3993649.29</v>
      </c>
      <c r="E92" s="20">
        <v>776142.82449999987</v>
      </c>
      <c r="F92" s="20">
        <v>1210542.6948229796</v>
      </c>
      <c r="G92" s="15">
        <v>7.5999999999999998E-2</v>
      </c>
      <c r="H92" s="15">
        <v>6.6000000000000003E-2</v>
      </c>
    </row>
    <row r="93" spans="1:8">
      <c r="B93" s="4">
        <v>345</v>
      </c>
      <c r="C93" s="4" t="s">
        <v>17</v>
      </c>
      <c r="D93" s="20">
        <v>1056281.83</v>
      </c>
      <c r="E93" s="20">
        <v>224856.36149999997</v>
      </c>
      <c r="F93" s="20">
        <v>317573.07885560271</v>
      </c>
      <c r="G93" s="15">
        <v>6.7000000000000004E-2</v>
      </c>
      <c r="H93" s="15">
        <v>0.06</v>
      </c>
    </row>
    <row r="94" spans="1:8">
      <c r="B94" s="4">
        <v>346</v>
      </c>
      <c r="C94" s="4" t="s">
        <v>36</v>
      </c>
      <c r="D94" s="20">
        <v>170349.6</v>
      </c>
      <c r="E94" s="20">
        <v>184540.37</v>
      </c>
      <c r="F94" s="20">
        <v>26285.952134862589</v>
      </c>
      <c r="G94" s="15">
        <v>0</v>
      </c>
      <c r="H94" s="15">
        <v>7.2999999999999995E-2</v>
      </c>
    </row>
    <row r="95" spans="1:8" s="8" customFormat="1" ht="15">
      <c r="C95" s="11" t="s">
        <v>37</v>
      </c>
      <c r="D95" s="17">
        <f>SUM(D90:D94)</f>
        <v>8239085.5899999999</v>
      </c>
      <c r="E95" s="17">
        <f>SUM(E90:E94)</f>
        <v>1629184.6394999996</v>
      </c>
      <c r="F95" s="17">
        <f>SUM(F90:F94)</f>
        <v>2259471.3994052201</v>
      </c>
      <c r="G95" s="14">
        <f>(D90*G90+D91*G91+D92*G92+D93*G93+D94*G94)/D95</f>
        <v>7.2943312397365193E-2</v>
      </c>
      <c r="H95" s="14">
        <f>(D90*H90+D91*H91+D92*H92+D93*H93+D94*H94)/D95</f>
        <v>6.587356924641441E-2</v>
      </c>
    </row>
    <row r="96" spans="1:8">
      <c r="D96" s="16"/>
      <c r="E96" s="16"/>
      <c r="F96" s="16"/>
      <c r="G96" s="13"/>
      <c r="H96" s="15"/>
    </row>
    <row r="97" spans="1:8" ht="15">
      <c r="A97" s="30" t="s">
        <v>38</v>
      </c>
      <c r="B97" s="29" t="s">
        <v>3</v>
      </c>
      <c r="C97" s="29" t="s">
        <v>3</v>
      </c>
      <c r="D97" s="20" t="s">
        <v>3</v>
      </c>
      <c r="E97" s="20" t="s">
        <v>3</v>
      </c>
      <c r="F97" s="20" t="s">
        <v>3</v>
      </c>
      <c r="G97" s="15" t="s">
        <v>3</v>
      </c>
      <c r="H97" s="15"/>
    </row>
    <row r="98" spans="1:8">
      <c r="B98" s="4">
        <v>341</v>
      </c>
      <c r="C98" s="4" t="s">
        <v>20</v>
      </c>
      <c r="D98" s="20">
        <v>1369494.801560086</v>
      </c>
      <c r="E98" s="20">
        <v>228002.01690592847</v>
      </c>
      <c r="F98" s="20">
        <v>510085.77089446347</v>
      </c>
      <c r="G98" s="15">
        <v>8.5999999999999993E-2</v>
      </c>
      <c r="H98" s="15">
        <v>6.5000000000000002E-2</v>
      </c>
    </row>
    <row r="99" spans="1:8">
      <c r="B99" s="4">
        <v>342</v>
      </c>
      <c r="C99" s="4" t="s">
        <v>35</v>
      </c>
      <c r="D99" s="20">
        <v>946034.51165383589</v>
      </c>
      <c r="E99" s="20">
        <v>20635.308383956966</v>
      </c>
      <c r="F99" s="20">
        <v>243113.08612093667</v>
      </c>
      <c r="G99" s="15">
        <v>9.5000000000000001E-2</v>
      </c>
      <c r="H99" s="15">
        <v>7.2999999999999995E-2</v>
      </c>
    </row>
    <row r="100" spans="1:8">
      <c r="B100" s="4">
        <v>343</v>
      </c>
      <c r="C100" s="4" t="s">
        <v>31</v>
      </c>
      <c r="D100" s="20">
        <v>2608493.4349497212</v>
      </c>
      <c r="E100" s="20">
        <v>294983.23247117538</v>
      </c>
      <c r="F100" s="20">
        <v>1008111.684813531</v>
      </c>
      <c r="G100" s="15">
        <v>9.5000000000000001E-2</v>
      </c>
      <c r="H100" s="15">
        <v>6.6000000000000003E-2</v>
      </c>
    </row>
    <row r="101" spans="1:8">
      <c r="B101" s="4">
        <v>344</v>
      </c>
      <c r="C101" s="4" t="s">
        <v>32</v>
      </c>
      <c r="D101" s="20">
        <v>3856145.4118581293</v>
      </c>
      <c r="E101" s="20">
        <v>3001457.0009857002</v>
      </c>
      <c r="F101" s="20">
        <v>2843377.598785962</v>
      </c>
      <c r="G101" s="15">
        <v>0.02</v>
      </c>
      <c r="H101" s="15">
        <v>2.4E-2</v>
      </c>
    </row>
    <row r="102" spans="1:8">
      <c r="B102" s="4">
        <v>345</v>
      </c>
      <c r="C102" s="4" t="s">
        <v>17</v>
      </c>
      <c r="D102" s="20">
        <v>3305588.1429691189</v>
      </c>
      <c r="E102" s="20">
        <v>955780.25595591625</v>
      </c>
      <c r="F102" s="20">
        <v>1919810.3511418861</v>
      </c>
      <c r="G102" s="15">
        <v>7.0000000000000007E-2</v>
      </c>
      <c r="H102" s="15">
        <v>4.2000000000000003E-2</v>
      </c>
    </row>
    <row r="103" spans="1:8">
      <c r="B103" s="4">
        <v>346</v>
      </c>
      <c r="C103" s="4" t="s">
        <v>36</v>
      </c>
      <c r="D103" s="20">
        <v>50915.126017081006</v>
      </c>
      <c r="E103" s="20">
        <v>-10911.452249719749</v>
      </c>
      <c r="F103" s="20">
        <v>14450.541431620684</v>
      </c>
      <c r="G103" s="15">
        <v>0.122</v>
      </c>
      <c r="H103" s="15">
        <v>7.1999999999999995E-2</v>
      </c>
    </row>
    <row r="104" spans="1:8" s="8" customFormat="1" ht="15">
      <c r="C104" s="11" t="s">
        <v>39</v>
      </c>
      <c r="D104" s="17">
        <f>SUM(D98:D103)</f>
        <v>12136671.429007972</v>
      </c>
      <c r="E104" s="17">
        <f>SUM(E98:E103)</f>
        <v>4489946.3624529568</v>
      </c>
      <c r="F104" s="17">
        <f>SUM(F98:F103)</f>
        <v>6538949.0331883999</v>
      </c>
      <c r="G104" s="14">
        <f>(D98*G98+D99*G99+D100*G100+D101*G101+D102*G102+D103*G103)/D104</f>
        <v>6.3459115292498577E-2</v>
      </c>
      <c r="H104" s="14">
        <f>(D98*H98+D99*H99+D100*H100+D101*H101+D102*H102+D103*H103)/D104</f>
        <v>4.6576718536702665E-2</v>
      </c>
    </row>
    <row r="105" spans="1:8">
      <c r="D105" s="20"/>
      <c r="E105" s="20"/>
      <c r="F105" s="20"/>
      <c r="G105" s="15"/>
      <c r="H105" s="15"/>
    </row>
    <row r="106" spans="1:8" ht="15">
      <c r="A106" s="8" t="s">
        <v>40</v>
      </c>
      <c r="D106" s="20"/>
      <c r="E106" s="20"/>
      <c r="F106" s="20"/>
      <c r="G106" s="15"/>
      <c r="H106" s="15"/>
    </row>
    <row r="107" spans="1:8">
      <c r="B107" s="4">
        <v>341</v>
      </c>
      <c r="C107" s="4" t="s">
        <v>20</v>
      </c>
      <c r="D107" s="20">
        <v>28036877.442494899</v>
      </c>
      <c r="E107" s="20">
        <v>2730555.93</v>
      </c>
      <c r="F107" s="20">
        <v>510085.77089446347</v>
      </c>
      <c r="G107" s="15">
        <v>4.7E-2</v>
      </c>
      <c r="H107" s="15">
        <v>3.6999999999999998E-2</v>
      </c>
    </row>
    <row r="108" spans="1:8">
      <c r="B108" s="4">
        <v>342</v>
      </c>
      <c r="C108" s="4" t="s">
        <v>35</v>
      </c>
      <c r="D108" s="20">
        <v>4698022.0675461637</v>
      </c>
      <c r="E108" s="20">
        <v>-569072.21968576114</v>
      </c>
      <c r="F108" s="20">
        <v>243113.08612093667</v>
      </c>
      <c r="G108" s="15">
        <v>5.0999999999999997E-2</v>
      </c>
      <c r="H108" s="15">
        <v>3.9E-2</v>
      </c>
    </row>
    <row r="109" spans="1:8">
      <c r="B109" s="4">
        <v>343</v>
      </c>
      <c r="C109" s="4" t="s">
        <v>31</v>
      </c>
      <c r="D109" s="20">
        <v>158457669.70162061</v>
      </c>
      <c r="E109" s="20">
        <v>2430264.7200000002</v>
      </c>
      <c r="F109" s="20">
        <v>1008111.684813531</v>
      </c>
      <c r="G109" s="15">
        <v>5.7000000000000002E-2</v>
      </c>
      <c r="H109" s="15">
        <v>3.9E-2</v>
      </c>
    </row>
    <row r="110" spans="1:8">
      <c r="B110" s="4">
        <v>344</v>
      </c>
      <c r="C110" s="4" t="s">
        <v>32</v>
      </c>
      <c r="D110" s="20">
        <v>84589043.539955035</v>
      </c>
      <c r="E110" s="20">
        <v>26301331.82</v>
      </c>
      <c r="F110" s="20">
        <v>2843377.598785962</v>
      </c>
      <c r="G110" s="15">
        <v>2.7E-2</v>
      </c>
      <c r="H110" s="15">
        <v>2.7E-2</v>
      </c>
    </row>
    <row r="111" spans="1:8">
      <c r="B111" s="4">
        <v>345</v>
      </c>
      <c r="C111" s="4" t="s">
        <v>17</v>
      </c>
      <c r="D111" s="20">
        <v>14007855.718325799</v>
      </c>
      <c r="E111" s="20">
        <v>1449565.3</v>
      </c>
      <c r="F111" s="20">
        <v>1919810.3511418861</v>
      </c>
      <c r="G111" s="15">
        <v>4.2500000000000003E-2</v>
      </c>
      <c r="H111" s="15">
        <v>3.4000000000000002E-2</v>
      </c>
    </row>
    <row r="112" spans="1:8">
      <c r="B112" s="4">
        <v>346</v>
      </c>
      <c r="C112" s="4" t="s">
        <v>36</v>
      </c>
      <c r="D112" s="20">
        <v>2640194.1895929691</v>
      </c>
      <c r="E112" s="20">
        <v>-934984.47</v>
      </c>
      <c r="F112" s="20">
        <v>14450.541431620684</v>
      </c>
      <c r="G112" s="15">
        <v>6.6000000000000003E-2</v>
      </c>
      <c r="H112" s="15">
        <v>4.5999999999999999E-2</v>
      </c>
    </row>
    <row r="113" spans="1:8" s="8" customFormat="1" ht="15">
      <c r="C113" s="11" t="s">
        <v>39</v>
      </c>
      <c r="D113" s="17">
        <f>SUM(D107:D112)</f>
        <v>292429662.65953547</v>
      </c>
      <c r="E113" s="17">
        <f>SUM(E107:E112)</f>
        <v>31407661.080314241</v>
      </c>
      <c r="F113" s="17">
        <f>SUM(F107:F112)</f>
        <v>6538949.0331883999</v>
      </c>
      <c r="G113" s="14">
        <f>(D107*G107+D108*G108+D109*G109+D110*G110+D111*G111+D112*G112)/D113</f>
        <v>4.6653647493480062E-2</v>
      </c>
      <c r="H113" s="14">
        <f>(D107*H107+D108*H108+D109*H109+D110*H110+D111*H111+D112*H112)/D113</f>
        <v>3.5160785515332471E-2</v>
      </c>
    </row>
    <row r="114" spans="1:8">
      <c r="D114" s="20"/>
      <c r="E114" s="20"/>
      <c r="F114" s="20"/>
      <c r="G114" s="15"/>
      <c r="H114" s="15"/>
    </row>
    <row r="115" spans="1:8">
      <c r="D115" s="20"/>
      <c r="E115" s="20"/>
      <c r="F115" s="20"/>
      <c r="G115" s="15"/>
      <c r="H115" s="15"/>
    </row>
    <row r="116" spans="1:8" ht="15">
      <c r="A116" s="9" t="s">
        <v>61</v>
      </c>
      <c r="D116" s="20"/>
      <c r="E116" s="20"/>
      <c r="F116" s="20"/>
      <c r="G116" s="15"/>
      <c r="H116" s="15"/>
    </row>
    <row r="117" spans="1:8">
      <c r="B117" s="4">
        <v>350.1</v>
      </c>
      <c r="C117" s="4" t="s">
        <v>21</v>
      </c>
      <c r="D117" s="20">
        <v>12654558.859999999</v>
      </c>
      <c r="E117" s="20">
        <v>7310897.0917599946</v>
      </c>
      <c r="F117" s="20">
        <v>7270107.6458425401</v>
      </c>
      <c r="G117" s="15">
        <v>1.5268070557253646E-2</v>
      </c>
      <c r="H117" s="15">
        <v>1.5384615384615385E-2</v>
      </c>
    </row>
    <row r="118" spans="1:8">
      <c r="B118" s="4">
        <v>352</v>
      </c>
      <c r="C118" s="4" t="s">
        <v>20</v>
      </c>
      <c r="D118" s="20">
        <v>24391124.120000012</v>
      </c>
      <c r="E118" s="20">
        <v>6029827.8423999995</v>
      </c>
      <c r="F118" s="20">
        <v>3879606.9062204799</v>
      </c>
      <c r="G118" s="15">
        <v>1.7000000000000001E-2</v>
      </c>
      <c r="H118" s="15">
        <v>1.9090909090909092E-2</v>
      </c>
    </row>
    <row r="119" spans="1:8">
      <c r="B119" s="4">
        <v>353</v>
      </c>
      <c r="C119" s="4" t="s">
        <v>45</v>
      </c>
      <c r="D119" s="20">
        <v>250073125.51999995</v>
      </c>
      <c r="E119" s="20">
        <v>33409987.81429084</v>
      </c>
      <c r="F119" s="20">
        <v>44761649.242988154</v>
      </c>
      <c r="G119" s="15">
        <v>2.8855385250488318E-2</v>
      </c>
      <c r="H119" s="15">
        <v>2.7500000000000004E-2</v>
      </c>
    </row>
    <row r="120" spans="1:8">
      <c r="B120" s="4">
        <v>354</v>
      </c>
      <c r="C120" s="4" t="s">
        <v>46</v>
      </c>
      <c r="D120" s="20">
        <v>42290155.060000002</v>
      </c>
      <c r="E120" s="20">
        <v>24879312.030000001</v>
      </c>
      <c r="F120" s="20">
        <v>23268888.29255724</v>
      </c>
      <c r="G120" s="15">
        <v>2.1000000000000001E-2</v>
      </c>
      <c r="H120" s="15">
        <v>2.2727272727272728E-2</v>
      </c>
    </row>
    <row r="121" spans="1:8">
      <c r="B121" s="4">
        <v>355</v>
      </c>
      <c r="C121" s="4" t="s">
        <v>47</v>
      </c>
      <c r="D121" s="20">
        <v>230339008.54999989</v>
      </c>
      <c r="E121" s="20">
        <v>28946820.25</v>
      </c>
      <c r="F121" s="20">
        <v>47321010.973122463</v>
      </c>
      <c r="G121" s="15">
        <v>4.5999999999999999E-2</v>
      </c>
      <c r="H121" s="15">
        <v>4.3749999999999997E-2</v>
      </c>
    </row>
    <row r="122" spans="1:8">
      <c r="B122" s="4">
        <v>356</v>
      </c>
      <c r="C122" s="4" t="s">
        <v>73</v>
      </c>
      <c r="D122" s="20">
        <v>123801392.92000006</v>
      </c>
      <c r="E122" s="20">
        <v>27851093.273666669</v>
      </c>
      <c r="F122" s="20">
        <v>25293966.455238666</v>
      </c>
      <c r="G122" s="15">
        <v>2.5509868383075028E-2</v>
      </c>
      <c r="H122" s="15">
        <v>2.6000000000000002E-2</v>
      </c>
    </row>
    <row r="123" spans="1:8">
      <c r="B123" s="4">
        <v>358</v>
      </c>
      <c r="C123" s="4" t="s">
        <v>48</v>
      </c>
      <c r="D123" s="20">
        <v>14402363.280000001</v>
      </c>
      <c r="E123" s="20">
        <v>8392435.0288800001</v>
      </c>
      <c r="F123" s="20">
        <v>7442405.8536136597</v>
      </c>
      <c r="G123" s="15">
        <v>1.7270014406511679E-2</v>
      </c>
      <c r="H123" s="15">
        <v>0.02</v>
      </c>
    </row>
    <row r="124" spans="1:8">
      <c r="B124" s="4">
        <v>359</v>
      </c>
      <c r="C124" s="4" t="s">
        <v>49</v>
      </c>
      <c r="D124" s="20">
        <v>235918.41</v>
      </c>
      <c r="E124" s="20">
        <v>51951.108200000024</v>
      </c>
      <c r="F124" s="20">
        <v>55781.469181818189</v>
      </c>
      <c r="G124" s="15">
        <v>1.8568429204664637E-2</v>
      </c>
      <c r="H124" s="15">
        <v>1.8181818181818181E-2</v>
      </c>
    </row>
    <row r="125" spans="1:8" ht="15">
      <c r="C125" s="11" t="s">
        <v>50</v>
      </c>
      <c r="D125" s="17">
        <f>SUM(D117:D124)</f>
        <v>698187646.71999991</v>
      </c>
      <c r="E125" s="17">
        <f>SUM(E117:E124)</f>
        <v>136872324.43919751</v>
      </c>
      <c r="F125" s="17">
        <f>SUM(F117:F124)</f>
        <v>159293416.838765</v>
      </c>
      <c r="G125" s="14">
        <f>(D117*G117+D118*G118+D119*G119+D120*G120+D121*G121+D122*G122+D123*G123+D124*G124)/D125</f>
        <v>3.2539634346449485E-2</v>
      </c>
      <c r="H125" s="14">
        <f>(D117*H117+D118*H118+D119*H119+D120*H120+D121*H121+D122*H122+D123*H123+D124*H124)/D125</f>
        <v>3.1634747089312139E-2</v>
      </c>
    </row>
    <row r="126" spans="1:8" ht="15">
      <c r="C126" s="11"/>
      <c r="D126" s="28"/>
      <c r="E126" s="28"/>
      <c r="F126" s="28"/>
      <c r="G126" s="23"/>
      <c r="H126" s="23"/>
    </row>
    <row r="127" spans="1:8">
      <c r="D127" s="20"/>
      <c r="E127" s="20"/>
      <c r="F127" s="20"/>
      <c r="G127" s="15"/>
      <c r="H127" s="15"/>
    </row>
    <row r="128" spans="1:8" ht="15">
      <c r="A128" s="9" t="s">
        <v>62</v>
      </c>
      <c r="D128" s="20"/>
      <c r="E128" s="20"/>
      <c r="F128" s="20"/>
      <c r="G128" s="15"/>
      <c r="H128" s="15"/>
    </row>
    <row r="129" spans="2:8">
      <c r="B129" s="4">
        <v>360.1</v>
      </c>
      <c r="C129" s="4" t="s">
        <v>21</v>
      </c>
      <c r="D129" s="20">
        <v>204175.64</v>
      </c>
      <c r="E129" s="20">
        <v>38383.421520000025</v>
      </c>
      <c r="F129" s="20">
        <v>38978.98581818182</v>
      </c>
      <c r="G129" s="15">
        <v>1.8247366977819857E-2</v>
      </c>
      <c r="H129" s="15">
        <v>1.8181818181818181E-2</v>
      </c>
    </row>
    <row r="130" spans="2:8">
      <c r="B130" s="4">
        <v>361</v>
      </c>
      <c r="C130" s="4" t="s">
        <v>20</v>
      </c>
      <c r="D130" s="20">
        <v>26412568.899999991</v>
      </c>
      <c r="E130" s="20">
        <v>8307855.1358000031</v>
      </c>
      <c r="F130" s="20">
        <v>7179947.7224166226</v>
      </c>
      <c r="G130" s="15">
        <v>1.9847576119786645E-2</v>
      </c>
      <c r="H130" s="15">
        <v>2.1000000000000001E-2</v>
      </c>
    </row>
    <row r="131" spans="2:8">
      <c r="B131" s="4">
        <v>362</v>
      </c>
      <c r="C131" s="4" t="s">
        <v>45</v>
      </c>
      <c r="D131" s="20">
        <v>213071996.39999986</v>
      </c>
      <c r="E131" s="20">
        <v>48190373.102678329</v>
      </c>
      <c r="F131" s="20">
        <v>61464237.879443996</v>
      </c>
      <c r="G131" s="15">
        <v>3.1169521195756403E-2</v>
      </c>
      <c r="H131" s="15">
        <v>2.8947368421052635E-2</v>
      </c>
    </row>
    <row r="132" spans="2:8">
      <c r="B132" s="4">
        <v>364</v>
      </c>
      <c r="C132" s="4" t="s">
        <v>51</v>
      </c>
      <c r="D132" s="20">
        <v>140464603.52999997</v>
      </c>
      <c r="E132" s="20">
        <v>79425236.828337491</v>
      </c>
      <c r="F132" s="20">
        <v>67451758.555760041</v>
      </c>
      <c r="G132" s="15">
        <v>4.9470353705040056E-2</v>
      </c>
      <c r="H132" s="15">
        <v>5.3030303030303032E-2</v>
      </c>
    </row>
    <row r="133" spans="2:8">
      <c r="B133" s="4">
        <v>365</v>
      </c>
      <c r="C133" s="4" t="s">
        <v>73</v>
      </c>
      <c r="D133" s="20">
        <v>153061773.60999998</v>
      </c>
      <c r="E133" s="20">
        <v>52068506.608856551</v>
      </c>
      <c r="F133" s="20">
        <v>63664643.935852408</v>
      </c>
      <c r="G133" s="15">
        <v>3.5658853106586674E-2</v>
      </c>
      <c r="H133" s="15">
        <v>3.3333333333333333E-2</v>
      </c>
    </row>
    <row r="134" spans="2:8">
      <c r="B134" s="4">
        <v>366</v>
      </c>
      <c r="C134" s="4" t="s">
        <v>52</v>
      </c>
      <c r="D134" s="20">
        <v>1159695.7300000004</v>
      </c>
      <c r="E134" s="20">
        <v>802585.23448999971</v>
      </c>
      <c r="F134" s="20">
        <v>686391.57457850117</v>
      </c>
      <c r="G134" s="15">
        <v>1.1261273188960367E-2</v>
      </c>
      <c r="H134" s="15">
        <v>1.4925373134328358E-2</v>
      </c>
    </row>
    <row r="135" spans="2:8">
      <c r="B135" s="4">
        <v>367</v>
      </c>
      <c r="C135" s="4" t="s">
        <v>48</v>
      </c>
      <c r="D135" s="20">
        <v>158145619.27000001</v>
      </c>
      <c r="E135" s="20">
        <v>63904564.830442503</v>
      </c>
      <c r="F135" s="20">
        <v>46476589.548605517</v>
      </c>
      <c r="G135" s="15">
        <v>2.4438245718386532E-2</v>
      </c>
      <c r="H135" s="15">
        <v>2.8048780487804875E-2</v>
      </c>
    </row>
    <row r="136" spans="2:8">
      <c r="B136" s="4">
        <v>368</v>
      </c>
      <c r="C136" s="4" t="s">
        <v>53</v>
      </c>
      <c r="D136" s="20">
        <v>282436705.76000005</v>
      </c>
      <c r="E136" s="20">
        <v>104889760.18845598</v>
      </c>
      <c r="F136" s="20">
        <v>83899804.968817309</v>
      </c>
      <c r="G136" s="15">
        <v>3.3992816528880768E-2</v>
      </c>
      <c r="H136" s="15">
        <v>3.6969696969696972E-2</v>
      </c>
    </row>
    <row r="137" spans="2:8">
      <c r="B137" s="4">
        <v>369.1</v>
      </c>
      <c r="C137" s="4" t="s">
        <v>54</v>
      </c>
      <c r="D137" s="20">
        <v>61968191.18999999</v>
      </c>
      <c r="E137" s="20">
        <v>38141619.656220004</v>
      </c>
      <c r="F137" s="20">
        <v>32389782.593933828</v>
      </c>
      <c r="G137" s="15">
        <v>3.8515509091886821E-2</v>
      </c>
      <c r="H137" s="15">
        <v>4.1666666666666664E-2</v>
      </c>
    </row>
    <row r="138" spans="2:8">
      <c r="B138" s="4">
        <v>369.2</v>
      </c>
      <c r="C138" s="4" t="s">
        <v>55</v>
      </c>
      <c r="D138" s="20">
        <v>57120321.849999994</v>
      </c>
      <c r="E138" s="20">
        <v>20106639.046933334</v>
      </c>
      <c r="F138" s="20">
        <v>18472023.609468829</v>
      </c>
      <c r="G138" s="15">
        <v>2.5796131650412293E-2</v>
      </c>
      <c r="H138" s="15">
        <v>2.6666666666666665E-2</v>
      </c>
    </row>
    <row r="139" spans="2:8">
      <c r="B139" s="4">
        <v>370</v>
      </c>
      <c r="C139" s="4" t="s">
        <v>56</v>
      </c>
      <c r="D139" s="20">
        <v>36567577.710000001</v>
      </c>
      <c r="E139" s="20">
        <f>'[2]TDG Accrual'!F32</f>
        <v>-288419.15957999998</v>
      </c>
      <c r="F139" s="20">
        <f>+'[2]TDG Theoretical Reserve'!H1114</f>
        <v>9339691.3788140453</v>
      </c>
      <c r="G139" s="15">
        <f>'[2]TDG Accrual'!R32</f>
        <v>7.9226465314412284E-2</v>
      </c>
      <c r="H139" s="15">
        <f>(1-'[2]Parameters '!N34/100)/'[2]Parameters '!L34</f>
        <v>5.6250000000000001E-2</v>
      </c>
    </row>
    <row r="140" spans="2:8">
      <c r="B140" s="4" t="s">
        <v>57</v>
      </c>
      <c r="C140" s="4" t="s">
        <v>58</v>
      </c>
      <c r="D140" s="20">
        <v>41794941.090000004</v>
      </c>
      <c r="E140" s="20">
        <v>18329633.373029996</v>
      </c>
      <c r="F140" s="20">
        <v>8864118.458866233</v>
      </c>
      <c r="G140" s="15">
        <v>4.7504244437520195E-2</v>
      </c>
      <c r="H140" s="15">
        <v>6.6666666666666666E-2</v>
      </c>
    </row>
    <row r="141" spans="2:8">
      <c r="B141" s="4">
        <v>373</v>
      </c>
      <c r="C141" s="4" t="s">
        <v>59</v>
      </c>
      <c r="D141" s="20">
        <v>75546351.359999999</v>
      </c>
      <c r="E141" s="20">
        <v>41162451.003625013</v>
      </c>
      <c r="F141" s="20">
        <v>28184723.668050446</v>
      </c>
      <c r="G141" s="15">
        <v>4.1335285145109084E-2</v>
      </c>
      <c r="H141" s="15">
        <v>5.2173913043478258E-2</v>
      </c>
    </row>
    <row r="142" spans="2:8" ht="15">
      <c r="C142" s="11" t="s">
        <v>60</v>
      </c>
      <c r="D142" s="17">
        <f>SUM(D129:D141)</f>
        <v>1247954522.0399997</v>
      </c>
      <c r="E142" s="17">
        <f>SUM(E129:E141)</f>
        <v>475079189.27080929</v>
      </c>
      <c r="F142" s="17">
        <f>SUM(F129:F141)</f>
        <v>428112692.88042593</v>
      </c>
      <c r="G142" s="14">
        <f>(D129*G129+D130*G130+D131*G131+D132*G132+D133*G133+D134*G134+D135*G135+D136*G136+D137*G137+D138*G138+D139*G139+D140*G140+D141*G141)/D142</f>
        <v>3.5995166828787548E-2</v>
      </c>
      <c r="H142" s="14">
        <f>(D129*H129+D130*H130+D131*H131+D132*H132+D133*H133+D134*H134+D135*H135+D136*H136+D137*H137+D138*H138+D139*H139+D140*H140+D141*H141)/D142</f>
        <v>3.7711238378444742E-2</v>
      </c>
    </row>
    <row r="143" spans="2:8" ht="15">
      <c r="C143" s="11"/>
      <c r="D143" s="28"/>
      <c r="E143" s="28"/>
      <c r="F143" s="28"/>
      <c r="G143" s="23"/>
      <c r="H143" s="23"/>
    </row>
    <row r="144" spans="2:8">
      <c r="D144" s="20"/>
      <c r="E144" s="20"/>
      <c r="F144" s="20"/>
      <c r="G144" s="15"/>
      <c r="H144" s="15"/>
    </row>
    <row r="145" spans="1:8" ht="15">
      <c r="A145" s="9" t="s">
        <v>69</v>
      </c>
      <c r="D145" s="20"/>
      <c r="E145" s="20"/>
      <c r="F145" s="20"/>
      <c r="G145" s="15"/>
      <c r="H145" s="15"/>
    </row>
    <row r="146" spans="1:8">
      <c r="B146" s="4">
        <v>390</v>
      </c>
      <c r="C146" s="4" t="s">
        <v>20</v>
      </c>
      <c r="D146" s="20">
        <v>84247313.299999937</v>
      </c>
      <c r="E146" s="20">
        <v>31641511.041599996</v>
      </c>
      <c r="F146" s="20">
        <v>28098546.830792494</v>
      </c>
      <c r="G146" s="15">
        <v>2.196150062338079E-2</v>
      </c>
      <c r="H146" s="15">
        <v>2.2826086956521739E-2</v>
      </c>
    </row>
    <row r="147" spans="1:8">
      <c r="B147" s="4">
        <v>396</v>
      </c>
      <c r="C147" s="4" t="s">
        <v>63</v>
      </c>
      <c r="D147" s="20">
        <v>931915.72999999975</v>
      </c>
      <c r="E147" s="20">
        <v>671383.00930999988</v>
      </c>
      <c r="F147" s="20">
        <v>532879.03586445656</v>
      </c>
      <c r="G147" s="15">
        <v>1.7434361039378857E-2</v>
      </c>
      <c r="H147" s="15">
        <v>0.05</v>
      </c>
    </row>
    <row r="148" spans="1:8">
      <c r="B148" s="4">
        <v>397</v>
      </c>
      <c r="C148" s="4" t="s">
        <v>64</v>
      </c>
      <c r="D148" s="20">
        <v>24528469.73</v>
      </c>
      <c r="E148" s="20">
        <v>9823908.6579899993</v>
      </c>
      <c r="F148" s="20">
        <v>8266594.7117608869</v>
      </c>
      <c r="G148" s="15">
        <v>5.6550695308263371E-2</v>
      </c>
      <c r="H148" s="15">
        <v>6.25E-2</v>
      </c>
    </row>
    <row r="149" spans="1:8" s="8" customFormat="1" ht="15">
      <c r="B149" s="8" t="s">
        <v>3</v>
      </c>
      <c r="C149" s="11" t="s">
        <v>74</v>
      </c>
      <c r="D149" s="17">
        <f>SUM(D146:D148)</f>
        <v>109707698.75999995</v>
      </c>
      <c r="E149" s="17">
        <f>SUM(E146:E148)</f>
        <v>42136802.708899997</v>
      </c>
      <c r="F149" s="17">
        <f>SUM(F146:F148)</f>
        <v>36898020.578417838</v>
      </c>
      <c r="G149" s="14">
        <f>(D146*G146+D147*G147+D148*G148)/D149</f>
        <v>2.9656503907241324E-2</v>
      </c>
      <c r="H149" s="14">
        <f>(D146*H146+D147*H147+D148*H148)/D149</f>
        <v>3.1927218266848009E-2</v>
      </c>
    </row>
    <row r="150" spans="1:8" ht="15">
      <c r="B150" s="33" t="s">
        <v>75</v>
      </c>
      <c r="C150" s="33"/>
      <c r="D150" s="20" t="s">
        <v>3</v>
      </c>
      <c r="E150" s="20" t="s">
        <v>3</v>
      </c>
      <c r="F150" s="20"/>
      <c r="G150" s="15" t="s">
        <v>3</v>
      </c>
      <c r="H150" s="15" t="s">
        <v>3</v>
      </c>
    </row>
    <row r="151" spans="1:8">
      <c r="B151" s="4">
        <v>392.1</v>
      </c>
      <c r="C151" s="4" t="s">
        <v>71</v>
      </c>
      <c r="D151" s="20">
        <v>29848.04</v>
      </c>
      <c r="E151" s="20">
        <v>16553.29</v>
      </c>
      <c r="F151" s="20">
        <v>12359.220562857145</v>
      </c>
      <c r="G151" s="15">
        <v>8.2288163308952444E-2</v>
      </c>
      <c r="H151" s="15">
        <v>0.12142857142857143</v>
      </c>
    </row>
    <row r="152" spans="1:8">
      <c r="B152" s="4">
        <v>392.2</v>
      </c>
      <c r="C152" s="4" t="s">
        <v>65</v>
      </c>
      <c r="D152" s="20">
        <v>7519253.5300000003</v>
      </c>
      <c r="E152" s="20">
        <v>4220267.3795027696</v>
      </c>
      <c r="F152" s="20">
        <v>5826540.5695388736</v>
      </c>
      <c r="G152" s="15">
        <v>0.17574025070923205</v>
      </c>
      <c r="H152" s="15">
        <v>7.9166666666666663E-2</v>
      </c>
    </row>
    <row r="153" spans="1:8">
      <c r="B153" s="4">
        <v>392.3</v>
      </c>
      <c r="C153" s="4" t="s">
        <v>66</v>
      </c>
      <c r="D153" s="20">
        <v>24527733.319999997</v>
      </c>
      <c r="E153" s="20">
        <v>13863301.328876019</v>
      </c>
      <c r="F153" s="20">
        <v>15745693.772994447</v>
      </c>
      <c r="G153" s="15">
        <v>8.9504233490352372E-2</v>
      </c>
      <c r="H153" s="15">
        <v>6.5384615384615388E-2</v>
      </c>
    </row>
    <row r="154" spans="1:8">
      <c r="B154" s="4">
        <v>392.4</v>
      </c>
      <c r="C154" s="4" t="s">
        <v>67</v>
      </c>
      <c r="D154" s="20">
        <v>1320796.23</v>
      </c>
      <c r="E154" s="20">
        <v>709816.59746581595</v>
      </c>
      <c r="F154" s="20">
        <v>648487.38364430575</v>
      </c>
      <c r="G154" s="15">
        <v>3.7292110742471143E-2</v>
      </c>
      <c r="H154" s="15">
        <v>4.1818181818181817E-2</v>
      </c>
    </row>
    <row r="155" spans="1:8" s="8" customFormat="1" ht="15">
      <c r="A155" s="8" t="s">
        <v>3</v>
      </c>
      <c r="C155" s="11" t="s">
        <v>68</v>
      </c>
      <c r="D155" s="17">
        <f>SUM(D151:D154)</f>
        <v>33397631.119999997</v>
      </c>
      <c r="E155" s="17">
        <f>SUM(E151:E154)</f>
        <v>18809938.595844604</v>
      </c>
      <c r="F155" s="17">
        <f>SUM(F151:F154)</f>
        <v>22233080.946740486</v>
      </c>
      <c r="G155" s="14">
        <f>(D152*G152+D153*G153+D154*G154+D151*G151)/D155</f>
        <v>0.1068483832705505</v>
      </c>
      <c r="H155" s="14">
        <f>(D152*H152+D153*H153+D154*H154+D151*H151)/D155</f>
        <v>6.7605643670105131E-2</v>
      </c>
    </row>
  </sheetData>
  <mergeCells count="7">
    <mergeCell ref="B150:C150"/>
    <mergeCell ref="G6:H6"/>
    <mergeCell ref="A1:H1"/>
    <mergeCell ref="A2:H2"/>
    <mergeCell ref="A3:H3"/>
    <mergeCell ref="A4:H4"/>
    <mergeCell ref="A14:B14"/>
  </mergeCells>
  <pageMargins left="0.39" right="0.43" top="0.53" bottom="0.45" header="0.3" footer="0.3"/>
  <pageSetup scale="97" fitToHeight="0" orientation="landscape" horizontalDpi="4294967293" verticalDpi="1200" r:id="rId1"/>
  <headerFooter>
    <oddHeader>&amp;RAppendix F
&amp;P of &amp;N</oddHeader>
  </headerFooter>
  <rowBreaks count="5" manualBreakCount="5">
    <brk id="38" max="16383" man="1"/>
    <brk id="63" max="16383" man="1"/>
    <brk id="88" max="16383" man="1"/>
    <brk id="115" max="16383" man="1"/>
    <brk id="1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Alliance Consulting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Richards</dc:creator>
  <cp:lastModifiedBy>Epperson, April</cp:lastModifiedBy>
  <cp:lastPrinted>2016-06-06T23:33:53Z</cp:lastPrinted>
  <dcterms:created xsi:type="dcterms:W3CDTF">2016-04-05T18:19:09Z</dcterms:created>
  <dcterms:modified xsi:type="dcterms:W3CDTF">2016-09-19T20:55:31Z</dcterms:modified>
</cp:coreProperties>
</file>