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4655"/>
  </bookViews>
  <sheets>
    <sheet name="CAPEX_by_Bus_Unit_BU_Detail_PE" sheetId="1" r:id="rId1"/>
    <sheet name="Scenario Data" sheetId="2" r:id="rId2"/>
  </sheets>
  <definedNames>
    <definedName name="_xlnm._FilterDatabase" localSheetId="0" hidden="1">CAPEX_by_Bus_Unit_BU_Detail_PE!$A$3:$Y$336</definedName>
    <definedName name="_xlnm.Print_Titles" localSheetId="0">CAPEX_by_Bus_Unit_BU_Detail_PE!$A:$A,CAPEX_by_Bus_Unit_BU_Detail_PE!$1:$2</definedName>
    <definedName name="Z_026EEC19_BFC4_4DEA_96F2_EAF7EC9FF8D3_.wvu.FilterData" localSheetId="0" hidden="1">CAPEX_by_Bus_Unit_BU_Detail_PE!$A$3:$Y$337</definedName>
    <definedName name="Z_0A345D40_5361_4236_903C_C3DDEE98B83D_.wvu.Cols" localSheetId="0" hidden="1">CAPEX_by_Bus_Unit_BU_Detail_PE!$G:$G,CAPEX_by_Bus_Unit_BU_Detail_PE!$K:$K,CAPEX_by_Bus_Unit_BU_Detail_PE!$P:$Q</definedName>
    <definedName name="Z_0A345D40_5361_4236_903C_C3DDEE98B83D_.wvu.FilterData" localSheetId="0" hidden="1">CAPEX_by_Bus_Unit_BU_Detail_PE!$A$3:$Y$337</definedName>
    <definedName name="Z_0A345D40_5361_4236_903C_C3DDEE98B83D_.wvu.PrintArea" localSheetId="0" hidden="1">CAPEX_by_Bus_Unit_BU_Detail_PE!$A$13:$N$31</definedName>
    <definedName name="Z_0A345D40_5361_4236_903C_C3DDEE98B83D_.wvu.PrintTitles" localSheetId="0" hidden="1">CAPEX_by_Bus_Unit_BU_Detail_PE!$A:$A,CAPEX_by_Bus_Unit_BU_Detail_PE!$1:$2</definedName>
    <definedName name="Z_0A345D40_5361_4236_903C_C3DDEE98B83D_.wvu.Rows" localSheetId="0" hidden="1">CAPEX_by_Bus_Unit_BU_Detail_PE!$2:$2</definedName>
    <definedName name="Z_1B7F441A_55A3_4B24_9460_8C6863721FC0_.wvu.Cols" localSheetId="0" hidden="1">CAPEX_by_Bus_Unit_BU_Detail_PE!$G:$G,CAPEX_by_Bus_Unit_BU_Detail_PE!$K:$K,CAPEX_by_Bus_Unit_BU_Detail_PE!$P:$Q</definedName>
    <definedName name="Z_1B7F441A_55A3_4B24_9460_8C6863721FC0_.wvu.FilterData" localSheetId="0" hidden="1">CAPEX_by_Bus_Unit_BU_Detail_PE!$A$3:$Y$336</definedName>
    <definedName name="Z_1B7F441A_55A3_4B24_9460_8C6863721FC0_.wvu.PrintTitles" localSheetId="0" hidden="1">CAPEX_by_Bus_Unit_BU_Detail_PE!$A:$A,CAPEX_by_Bus_Unit_BU_Detail_PE!$1:$2</definedName>
    <definedName name="Z_1B7F441A_55A3_4B24_9460_8C6863721FC0_.wvu.Rows" localSheetId="0" hidden="1">CAPEX_by_Bus_Unit_BU_Detail_PE!$2:$2</definedName>
    <definedName name="Z_4644A3F1_98B9_4AD4_8200_9CE049FFF481_.wvu.Cols" localSheetId="0" hidden="1">CAPEX_by_Bus_Unit_BU_Detail_PE!$G:$G,CAPEX_by_Bus_Unit_BU_Detail_PE!$K:$K,CAPEX_by_Bus_Unit_BU_Detail_PE!$P:$Q</definedName>
    <definedName name="Z_4644A3F1_98B9_4AD4_8200_9CE049FFF481_.wvu.FilterData" localSheetId="0" hidden="1">CAPEX_by_Bus_Unit_BU_Detail_PE!$A$3:$Y$337</definedName>
    <definedName name="Z_4644A3F1_98B9_4AD4_8200_9CE049FFF481_.wvu.PrintArea" localSheetId="0" hidden="1">CAPEX_by_Bus_Unit_BU_Detail_PE!$A$13:$N$31</definedName>
    <definedName name="Z_4644A3F1_98B9_4AD4_8200_9CE049FFF481_.wvu.PrintTitles" localSheetId="0" hidden="1">CAPEX_by_Bus_Unit_BU_Detail_PE!$A:$A,CAPEX_by_Bus_Unit_BU_Detail_PE!$1:$2</definedName>
    <definedName name="Z_4644A3F1_98B9_4AD4_8200_9CE049FFF481_.wvu.Rows" localSheetId="0" hidden="1">CAPEX_by_Bus_Unit_BU_Detail_PE!$2:$2</definedName>
    <definedName name="Z_684AA8B1_2E5D_4C6B_BAE5_3806DF24C4BC_.wvu.Cols" localSheetId="0" hidden="1">CAPEX_by_Bus_Unit_BU_Detail_PE!$G:$G,CAPEX_by_Bus_Unit_BU_Detail_PE!$K:$K,CAPEX_by_Bus_Unit_BU_Detail_PE!$P:$Q</definedName>
    <definedName name="Z_684AA8B1_2E5D_4C6B_BAE5_3806DF24C4BC_.wvu.FilterData" localSheetId="0" hidden="1">CAPEX_by_Bus_Unit_BU_Detail_PE!$A$3:$Y$336</definedName>
    <definedName name="Z_684AA8B1_2E5D_4C6B_BAE5_3806DF24C4BC_.wvu.PrintTitles" localSheetId="0" hidden="1">CAPEX_by_Bus_Unit_BU_Detail_PE!$A:$A,CAPEX_by_Bus_Unit_BU_Detail_PE!$1:$2</definedName>
    <definedName name="Z_684AA8B1_2E5D_4C6B_BAE5_3806DF24C4BC_.wvu.Rows" localSheetId="0" hidden="1">CAPEX_by_Bus_Unit_BU_Detail_PE!$2:$2,CAPEX_by_Bus_Unit_BU_Detail_PE!$337:$337</definedName>
    <definedName name="Z_6AAD3D5D_DA5B_4FC8_A9DC_CA72FF52B451_.wvu.Cols" localSheetId="0" hidden="1">CAPEX_by_Bus_Unit_BU_Detail_PE!$G:$G,CAPEX_by_Bus_Unit_BU_Detail_PE!$K:$K,CAPEX_by_Bus_Unit_BU_Detail_PE!$P:$Q</definedName>
    <definedName name="Z_6AAD3D5D_DA5B_4FC8_A9DC_CA72FF52B451_.wvu.FilterData" localSheetId="0" hidden="1">CAPEX_by_Bus_Unit_BU_Detail_PE!$A$3:$Y$336</definedName>
    <definedName name="Z_6AAD3D5D_DA5B_4FC8_A9DC_CA72FF52B451_.wvu.PrintTitles" localSheetId="0" hidden="1">CAPEX_by_Bus_Unit_BU_Detail_PE!$A:$A,CAPEX_by_Bus_Unit_BU_Detail_PE!$1:$2</definedName>
    <definedName name="Z_6AAD3D5D_DA5B_4FC8_A9DC_CA72FF52B451_.wvu.Rows" localSheetId="0" hidden="1">CAPEX_by_Bus_Unit_BU_Detail_PE!$2:$2</definedName>
    <definedName name="Z_7D78D831_9D5E_49B8_8EEA_72D65A51A53A_.wvu.Cols" localSheetId="0" hidden="1">CAPEX_by_Bus_Unit_BU_Detail_PE!$G:$G,CAPEX_by_Bus_Unit_BU_Detail_PE!$K:$K,CAPEX_by_Bus_Unit_BU_Detail_PE!$P:$Q</definedName>
    <definedName name="Z_7D78D831_9D5E_49B8_8EEA_72D65A51A53A_.wvu.FilterData" localSheetId="0" hidden="1">CAPEX_by_Bus_Unit_BU_Detail_PE!$A$3:$Y$337</definedName>
    <definedName name="Z_7D78D831_9D5E_49B8_8EEA_72D65A51A53A_.wvu.PrintArea" localSheetId="0" hidden="1">CAPEX_by_Bus_Unit_BU_Detail_PE!$A$13:$N$31</definedName>
    <definedName name="Z_7D78D831_9D5E_49B8_8EEA_72D65A51A53A_.wvu.PrintTitles" localSheetId="0" hidden="1">CAPEX_by_Bus_Unit_BU_Detail_PE!$A:$A,CAPEX_by_Bus_Unit_BU_Detail_PE!$1:$2</definedName>
    <definedName name="Z_7D78D831_9D5E_49B8_8EEA_72D65A51A53A_.wvu.Rows" localSheetId="0" hidden="1">CAPEX_by_Bus_Unit_BU_Detail_PE!$2:$2</definedName>
    <definedName name="Z_820588E4_9B5B_464D_A3C2_0DFE52900C1B_.wvu.Cols" localSheetId="0" hidden="1">CAPEX_by_Bus_Unit_BU_Detail_PE!$G:$G,CAPEX_by_Bus_Unit_BU_Detail_PE!$K:$K,CAPEX_by_Bus_Unit_BU_Detail_PE!$P:$Q</definedName>
    <definedName name="Z_820588E4_9B5B_464D_A3C2_0DFE52900C1B_.wvu.FilterData" localSheetId="0" hidden="1">CAPEX_by_Bus_Unit_BU_Detail_PE!$A$3:$Y$337</definedName>
    <definedName name="Z_820588E4_9B5B_464D_A3C2_0DFE52900C1B_.wvu.PrintArea" localSheetId="0" hidden="1">CAPEX_by_Bus_Unit_BU_Detail_PE!$A$13:$N$31</definedName>
    <definedName name="Z_820588E4_9B5B_464D_A3C2_0DFE52900C1B_.wvu.PrintTitles" localSheetId="0" hidden="1">CAPEX_by_Bus_Unit_BU_Detail_PE!$A:$A,CAPEX_by_Bus_Unit_BU_Detail_PE!$1:$2</definedName>
    <definedName name="Z_820588E4_9B5B_464D_A3C2_0DFE52900C1B_.wvu.Rows" localSheetId="0" hidden="1">CAPEX_by_Bus_Unit_BU_Detail_PE!$2:$2</definedName>
    <definedName name="Z_8781383F_56EB_4005_9207_0F3E5BB01700_.wvu.Cols" localSheetId="0" hidden="1">CAPEX_by_Bus_Unit_BU_Detail_PE!$G:$G,CAPEX_by_Bus_Unit_BU_Detail_PE!$K:$K,CAPEX_by_Bus_Unit_BU_Detail_PE!$P:$Q</definedName>
    <definedName name="Z_8781383F_56EB_4005_9207_0F3E5BB01700_.wvu.FilterData" localSheetId="0" hidden="1">CAPEX_by_Bus_Unit_BU_Detail_PE!$A$3:$Y$336</definedName>
    <definedName name="Z_8781383F_56EB_4005_9207_0F3E5BB01700_.wvu.PrintTitles" localSheetId="0" hidden="1">CAPEX_by_Bus_Unit_BU_Detail_PE!$A:$A,CAPEX_by_Bus_Unit_BU_Detail_PE!$1:$2</definedName>
    <definedName name="Z_8781383F_56EB_4005_9207_0F3E5BB01700_.wvu.Rows" localSheetId="0" hidden="1">CAPEX_by_Bus_Unit_BU_Detail_PE!$2:$2,CAPEX_by_Bus_Unit_BU_Detail_PE!$337:$337</definedName>
    <definedName name="Z_8D6AB54F_93C4_429D_9E42_AA212D646412_.wvu.FilterData" localSheetId="0" hidden="1">CAPEX_by_Bus_Unit_BU_Detail_PE!$A$3:$Y$337</definedName>
    <definedName name="Z_9DBD9468_8598_4122_B2C9_C722AE442600_.wvu.Cols" localSheetId="0" hidden="1">CAPEX_by_Bus_Unit_BU_Detail_PE!$G:$G,CAPEX_by_Bus_Unit_BU_Detail_PE!$K:$K,CAPEX_by_Bus_Unit_BU_Detail_PE!$P:$Q</definedName>
    <definedName name="Z_9DBD9468_8598_4122_B2C9_C722AE442600_.wvu.FilterData" localSheetId="0" hidden="1">CAPEX_by_Bus_Unit_BU_Detail_PE!$A$3:$Y$336</definedName>
    <definedName name="Z_9DBD9468_8598_4122_B2C9_C722AE442600_.wvu.PrintTitles" localSheetId="0" hidden="1">CAPEX_by_Bus_Unit_BU_Detail_PE!$A:$A,CAPEX_by_Bus_Unit_BU_Detail_PE!$1:$2</definedName>
    <definedName name="Z_9DBD9468_8598_4122_B2C9_C722AE442600_.wvu.Rows" localSheetId="0" hidden="1">CAPEX_by_Bus_Unit_BU_Detail_PE!$2:$2</definedName>
    <definedName name="Z_A2656DA8_FA44_47AC_8A24_84BFCE083AB0_.wvu.FilterData" localSheetId="0" hidden="1">CAPEX_by_Bus_Unit_BU_Detail_PE!$A$3:$Y$337</definedName>
    <definedName name="Z_A5830DEC_03D2_44B8_A6B7_EDBE9C9FA3BA_.wvu.Cols" localSheetId="0" hidden="1">CAPEX_by_Bus_Unit_BU_Detail_PE!$G:$G,CAPEX_by_Bus_Unit_BU_Detail_PE!$K:$K,CAPEX_by_Bus_Unit_BU_Detail_PE!$P:$Q</definedName>
    <definedName name="Z_A5830DEC_03D2_44B8_A6B7_EDBE9C9FA3BA_.wvu.FilterData" localSheetId="0" hidden="1">CAPEX_by_Bus_Unit_BU_Detail_PE!$A$3:$Y$336</definedName>
    <definedName name="Z_A5830DEC_03D2_44B8_A6B7_EDBE9C9FA3BA_.wvu.PrintTitles" localSheetId="0" hidden="1">CAPEX_by_Bus_Unit_BU_Detail_PE!$A:$A,CAPEX_by_Bus_Unit_BU_Detail_PE!$1:$2</definedName>
    <definedName name="Z_A5830DEC_03D2_44B8_A6B7_EDBE9C9FA3BA_.wvu.Rows" localSheetId="0" hidden="1">CAPEX_by_Bus_Unit_BU_Detail_PE!$2:$2</definedName>
    <definedName name="Z_B3101946_2B40_467C_B321_1E1A20257CC3_.wvu.FilterData" localSheetId="0" hidden="1">CAPEX_by_Bus_Unit_BU_Detail_PE!$A$3:$Y$336</definedName>
    <definedName name="Z_BC501F24_314D_4EBB_A579_F415B68D233F_.wvu.Cols" localSheetId="0" hidden="1">CAPEX_by_Bus_Unit_BU_Detail_PE!$G:$G,CAPEX_by_Bus_Unit_BU_Detail_PE!$K:$K,CAPEX_by_Bus_Unit_BU_Detail_PE!$P:$Q</definedName>
    <definedName name="Z_BC501F24_314D_4EBB_A579_F415B68D233F_.wvu.FilterData" localSheetId="0" hidden="1">CAPEX_by_Bus_Unit_BU_Detail_PE!$A$3:$Y$336</definedName>
    <definedName name="Z_BC501F24_314D_4EBB_A579_F415B68D233F_.wvu.PrintTitles" localSheetId="0" hidden="1">CAPEX_by_Bus_Unit_BU_Detail_PE!$A:$A,CAPEX_by_Bus_Unit_BU_Detail_PE!$1:$2</definedName>
    <definedName name="Z_BC501F24_314D_4EBB_A579_F415B68D233F_.wvu.Rows" localSheetId="0" hidden="1">CAPEX_by_Bus_Unit_BU_Detail_PE!$2:$2,CAPEX_by_Bus_Unit_BU_Detail_PE!$337:$337</definedName>
    <definedName name="Z_DE7F0449_F7AD_4782_AA42_3E476281FE23_.wvu.Cols" localSheetId="0" hidden="1">CAPEX_by_Bus_Unit_BU_Detail_PE!$G:$G,CAPEX_by_Bus_Unit_BU_Detail_PE!$K:$K,CAPEX_by_Bus_Unit_BU_Detail_PE!$P:$Q</definedName>
    <definedName name="Z_DE7F0449_F7AD_4782_AA42_3E476281FE23_.wvu.FilterData" localSheetId="0" hidden="1">CAPEX_by_Bus_Unit_BU_Detail_PE!$A$3:$Y$336</definedName>
    <definedName name="Z_DE7F0449_F7AD_4782_AA42_3E476281FE23_.wvu.PrintTitles" localSheetId="0" hidden="1">CAPEX_by_Bus_Unit_BU_Detail_PE!$A:$A,CAPEX_by_Bus_Unit_BU_Detail_PE!$1:$2</definedName>
    <definedName name="Z_DE7F0449_F7AD_4782_AA42_3E476281FE23_.wvu.Rows" localSheetId="0" hidden="1">CAPEX_by_Bus_Unit_BU_Detail_PE!$2:$2</definedName>
    <definedName name="Z_EB9E4BC8_EAC3_4DD1_B52A_A3E88256B8A8_.wvu.Cols" localSheetId="0" hidden="1">CAPEX_by_Bus_Unit_BU_Detail_PE!$G:$G,CAPEX_by_Bus_Unit_BU_Detail_PE!$K:$K,CAPEX_by_Bus_Unit_BU_Detail_PE!$P:$Q</definedName>
    <definedName name="Z_EB9E4BC8_EAC3_4DD1_B52A_A3E88256B8A8_.wvu.FilterData" localSheetId="0" hidden="1">CAPEX_by_Bus_Unit_BU_Detail_PE!$A$3:$Y$336</definedName>
    <definedName name="Z_EB9E4BC8_EAC3_4DD1_B52A_A3E88256B8A8_.wvu.PrintArea" localSheetId="0" hidden="1">CAPEX_by_Bus_Unit_BU_Detail_PE!$A$13:$N$31</definedName>
    <definedName name="Z_EB9E4BC8_EAC3_4DD1_B52A_A3E88256B8A8_.wvu.PrintTitles" localSheetId="0" hidden="1">CAPEX_by_Bus_Unit_BU_Detail_PE!$A:$A,CAPEX_by_Bus_Unit_BU_Detail_PE!$1:$2</definedName>
    <definedName name="Z_EB9E4BC8_EAC3_4DD1_B52A_A3E88256B8A8_.wvu.Rows" localSheetId="0" hidden="1">CAPEX_by_Bus_Unit_BU_Detail_PE!$2:$2</definedName>
    <definedName name="Z_EE1A6E13_B65A_4569_B044_E56326095DD7_.wvu.FilterData" localSheetId="0" hidden="1">CAPEX_by_Bus_Unit_BU_Detail_PE!$A$3:$Y$337</definedName>
  </definedNames>
  <calcPr calcId="145621"/>
  <customWorkbookViews>
    <customWorkbookView name="Keyes, Jeffrey A. - Personal View" guid="{6AAD3D5D-DA5B-4FC8-A9DC-CA72FF52B451}" mergeInterval="0" personalView="1" maximized="1" windowWidth="1920" windowHeight="975" activeSheetId="1"/>
    <customWorkbookView name="McMahon, Julia - Personal View" guid="{820588E4-9B5B-464D-A3C2-0DFE52900C1B}" mergeInterval="0" personalView="1" maximized="1" xWindow="-1928" yWindow="-8" windowWidth="1936" windowHeight="1096" activeSheetId="1"/>
    <customWorkbookView name="sarosens - Personal View" guid="{4644A3F1-98B9-4AD4-8200-9CE049FFF481}" mergeInterval="0" personalView="1" maximized="1" xWindow="-10" yWindow="-10" windowWidth="1940" windowHeight="1048" activeSheetId="1"/>
    <customWorkbookView name="Oerting, John D. - Personal View" guid="{DE7F0449-F7AD-4782-AA42-3E476281FE23}" mergeInterval="0" personalView="1" maximized="1" windowWidth="1920" windowHeight="894" activeSheetId="1"/>
    <customWorkbookView name="Pratofiorito, Paul C. - Personal View" guid="{8781383F-56EB-4005-9207-0F3E5BB01700}" mergeInterval="0" personalView="1" xWindow="15" yWindow="331" windowWidth="1582" windowHeight="326" activeSheetId="1"/>
    <customWorkbookView name="Jolly, Marcus B. - Personal View" guid="{684AA8B1-2E5D-4C6B-BAE5-3806DF24C4BC}" mergeInterval="0" personalView="1" maximized="1" windowWidth="1920" windowHeight="874" activeSheetId="1"/>
    <customWorkbookView name="sllee - Personal View" guid="{A5830DEC-03D2-44B8-A6B7-EDBE9C9FA3BA}" mergeInterval="0" personalView="1" maximized="1" windowWidth="1920" windowHeight="955" activeSheetId="1"/>
    <customWorkbookView name="Wright, Melissa L. - Personal View" guid="{9DBD9468-8598-4122-B2C9-C722AE442600}" mergeInterval="0" personalView="1" maximized="1" windowWidth="1920" windowHeight="835" activeSheetId="1"/>
    <customWorkbookView name="Shipman, Karen A. - Personal View" guid="{0A345D40-5361-4236-903C-C3DDEE98B83D}" mergeInterval="0" personalView="1" maximized="1" windowWidth="1920" windowHeight="894" activeSheetId="1"/>
    <customWorkbookView name="Mack, Vicki L. - Personal View" guid="{7D78D831-9D5E-49B8-8EEA-72D65A51A53A}" mergeInterval="0" personalView="1" maximized="1" xWindow="-8" yWindow="-8" windowWidth="1936" windowHeight="1056" activeSheetId="1"/>
    <customWorkbookView name="skseckin - Personal View" guid="{EB9E4BC8-EAC3-4DD1-B52A-A3E88256B8A8}" mergeInterval="0" personalView="1" maximized="1" xWindow="-8" yWindow="-8" windowWidth="1936" windowHeight="1056" activeSheetId="1"/>
    <customWorkbookView name="Day, Beverly D. - Personal View" guid="{1B7F441A-55A3-4B24-9460-8C6863721FC0}" mergeInterval="0" personalView="1" maximized="1" windowWidth="1920" windowHeight="852" activeSheetId="1"/>
    <customWorkbookView name="Davis, Melitta - Personal View" guid="{BC501F24-314D-4EBB-A579-F415B68D233F}" mergeInterval="0" personalView="1" maximized="1" windowWidth="1280" windowHeight="818" activeSheetId="1"/>
  </customWorkbookViews>
</workbook>
</file>

<file path=xl/calcChain.xml><?xml version="1.0" encoding="utf-8"?>
<calcChain xmlns="http://schemas.openxmlformats.org/spreadsheetml/2006/main">
  <c r="S338" i="1" l="1"/>
  <c r="J337" i="1" l="1"/>
  <c r="J336" i="1"/>
  <c r="J331" i="1"/>
  <c r="J330" i="1"/>
  <c r="J326" i="1"/>
  <c r="J325" i="1"/>
  <c r="J322" i="1"/>
  <c r="J306" i="1"/>
  <c r="J303" i="1"/>
  <c r="J292" i="1"/>
  <c r="J288" i="1"/>
  <c r="J287" i="1"/>
  <c r="J256" i="1"/>
  <c r="J213" i="1"/>
  <c r="J210" i="1"/>
  <c r="J133" i="1"/>
  <c r="J7" i="1"/>
  <c r="J253" i="1" l="1"/>
  <c r="J245" i="1"/>
  <c r="J237" i="1"/>
  <c r="J235" i="1"/>
  <c r="J229" i="1"/>
  <c r="J227" i="1"/>
  <c r="J226" i="1"/>
  <c r="J107" i="1" l="1"/>
  <c r="J130" i="1"/>
  <c r="J32" i="1" l="1"/>
  <c r="J52" i="1"/>
  <c r="J198" i="1"/>
  <c r="J194" i="1" l="1"/>
  <c r="J170" i="1" l="1"/>
  <c r="J199" i="1" s="1"/>
  <c r="J338" i="1" s="1"/>
  <c r="J310" i="1" l="1"/>
  <c r="J85" i="1" l="1"/>
  <c r="Q335" i="1" l="1"/>
  <c r="N335" i="1"/>
  <c r="M335" i="1"/>
  <c r="P335" i="1" s="1"/>
  <c r="Q334" i="1"/>
  <c r="N334" i="1"/>
  <c r="M334" i="1"/>
  <c r="P334" i="1" s="1"/>
  <c r="Q329" i="1"/>
  <c r="N329" i="1"/>
  <c r="M329" i="1"/>
  <c r="P329" i="1" s="1"/>
  <c r="Q324" i="1"/>
  <c r="N324" i="1"/>
  <c r="M324" i="1"/>
  <c r="P324" i="1" s="1"/>
  <c r="Q321" i="1"/>
  <c r="N321" i="1"/>
  <c r="M321" i="1"/>
  <c r="P321" i="1" s="1"/>
  <c r="Q320" i="1"/>
  <c r="N320" i="1"/>
  <c r="M320" i="1"/>
  <c r="P320" i="1" s="1"/>
  <c r="Q319" i="1"/>
  <c r="N319" i="1"/>
  <c r="M319" i="1"/>
  <c r="P319" i="1" s="1"/>
  <c r="Q318" i="1"/>
  <c r="N318" i="1"/>
  <c r="M318" i="1"/>
  <c r="P318" i="1" s="1"/>
  <c r="Q317" i="1"/>
  <c r="N317" i="1"/>
  <c r="M317" i="1"/>
  <c r="P317" i="1" s="1"/>
  <c r="Q316" i="1"/>
  <c r="N316" i="1"/>
  <c r="M316" i="1"/>
  <c r="P316" i="1" s="1"/>
  <c r="Q315" i="1"/>
  <c r="N315" i="1"/>
  <c r="M315" i="1"/>
  <c r="P315" i="1" s="1"/>
  <c r="Q314" i="1"/>
  <c r="N314" i="1"/>
  <c r="M314" i="1"/>
  <c r="P314" i="1" s="1"/>
  <c r="Q313" i="1"/>
  <c r="N313" i="1"/>
  <c r="M313" i="1"/>
  <c r="P313" i="1" s="1"/>
  <c r="Q312" i="1"/>
  <c r="N312" i="1"/>
  <c r="M312" i="1"/>
  <c r="P312" i="1" s="1"/>
  <c r="Q311" i="1"/>
  <c r="N311" i="1"/>
  <c r="M311" i="1"/>
  <c r="P311" i="1" s="1"/>
  <c r="Q310" i="1"/>
  <c r="N310" i="1"/>
  <c r="M310" i="1"/>
  <c r="P310" i="1" s="1"/>
  <c r="Q309" i="1"/>
  <c r="N309" i="1"/>
  <c r="M309" i="1"/>
  <c r="P309" i="1" s="1"/>
  <c r="Q308" i="1"/>
  <c r="N308" i="1"/>
  <c r="M308" i="1"/>
  <c r="P308" i="1" s="1"/>
  <c r="Q305" i="1"/>
  <c r="N305" i="1"/>
  <c r="M305" i="1"/>
  <c r="P305" i="1" s="1"/>
  <c r="Q302" i="1"/>
  <c r="N302" i="1"/>
  <c r="M302" i="1"/>
  <c r="P302" i="1" s="1"/>
  <c r="Q301" i="1"/>
  <c r="N301" i="1"/>
  <c r="M301" i="1"/>
  <c r="P301" i="1" s="1"/>
  <c r="Q300" i="1"/>
  <c r="N300" i="1"/>
  <c r="M300" i="1"/>
  <c r="P300" i="1" s="1"/>
  <c r="Q299" i="1"/>
  <c r="N299" i="1"/>
  <c r="M299" i="1"/>
  <c r="P299" i="1" s="1"/>
  <c r="Q298" i="1"/>
  <c r="N298" i="1"/>
  <c r="M298" i="1"/>
  <c r="P298" i="1" s="1"/>
  <c r="Q297" i="1"/>
  <c r="N297" i="1"/>
  <c r="M297" i="1"/>
  <c r="P297" i="1" s="1"/>
  <c r="Q296" i="1"/>
  <c r="N296" i="1"/>
  <c r="M296" i="1"/>
  <c r="P296" i="1" s="1"/>
  <c r="Q295" i="1"/>
  <c r="N295" i="1"/>
  <c r="M295" i="1"/>
  <c r="P295" i="1" s="1"/>
  <c r="Q294" i="1"/>
  <c r="N294" i="1"/>
  <c r="M294" i="1"/>
  <c r="P294" i="1" s="1"/>
  <c r="Q291" i="1"/>
  <c r="N291" i="1"/>
  <c r="M291" i="1"/>
  <c r="P291" i="1" s="1"/>
  <c r="Q286" i="1"/>
  <c r="N286" i="1"/>
  <c r="M286" i="1"/>
  <c r="P286" i="1" s="1"/>
  <c r="Q285" i="1"/>
  <c r="N285" i="1"/>
  <c r="M285" i="1"/>
  <c r="P285" i="1" s="1"/>
  <c r="Q284" i="1"/>
  <c r="N284" i="1"/>
  <c r="M284" i="1"/>
  <c r="P284" i="1" s="1"/>
  <c r="Q283" i="1"/>
  <c r="N283" i="1"/>
  <c r="M283" i="1"/>
  <c r="P283" i="1" s="1"/>
  <c r="Q282" i="1"/>
  <c r="N282" i="1"/>
  <c r="M282" i="1"/>
  <c r="P282" i="1" s="1"/>
  <c r="Q281" i="1"/>
  <c r="N281" i="1"/>
  <c r="M281" i="1"/>
  <c r="P281" i="1" s="1"/>
  <c r="Q280" i="1"/>
  <c r="N280" i="1"/>
  <c r="M280" i="1"/>
  <c r="P280" i="1" s="1"/>
  <c r="Q279" i="1"/>
  <c r="N279" i="1"/>
  <c r="M279" i="1"/>
  <c r="P279" i="1" s="1"/>
  <c r="Q278" i="1"/>
  <c r="N278" i="1"/>
  <c r="M278" i="1"/>
  <c r="P278" i="1" s="1"/>
  <c r="Q277" i="1"/>
  <c r="N277" i="1"/>
  <c r="M277" i="1"/>
  <c r="P277" i="1" s="1"/>
  <c r="Q276" i="1"/>
  <c r="N276" i="1"/>
  <c r="M276" i="1"/>
  <c r="P276" i="1" s="1"/>
  <c r="Q275" i="1"/>
  <c r="N275" i="1"/>
  <c r="M275" i="1"/>
  <c r="P275" i="1" s="1"/>
  <c r="Q274" i="1"/>
  <c r="N274" i="1"/>
  <c r="M274" i="1"/>
  <c r="P274" i="1" s="1"/>
  <c r="Q273" i="1"/>
  <c r="N273" i="1"/>
  <c r="M273" i="1"/>
  <c r="P273" i="1" s="1"/>
  <c r="Q272" i="1"/>
  <c r="N272" i="1"/>
  <c r="M272" i="1"/>
  <c r="P272" i="1" s="1"/>
  <c r="Q271" i="1"/>
  <c r="N271" i="1"/>
  <c r="M271" i="1"/>
  <c r="P271" i="1" s="1"/>
  <c r="Q270" i="1"/>
  <c r="N270" i="1"/>
  <c r="M270" i="1"/>
  <c r="P270" i="1" s="1"/>
  <c r="Q269" i="1"/>
  <c r="N269" i="1"/>
  <c r="M269" i="1"/>
  <c r="P269" i="1" s="1"/>
  <c r="Q268" i="1"/>
  <c r="N268" i="1"/>
  <c r="M268" i="1"/>
  <c r="P268" i="1" s="1"/>
  <c r="Q267" i="1"/>
  <c r="N267" i="1"/>
  <c r="M267" i="1"/>
  <c r="P267" i="1" s="1"/>
  <c r="Q266" i="1"/>
  <c r="N266" i="1"/>
  <c r="M266" i="1"/>
  <c r="P266" i="1" s="1"/>
  <c r="Q265" i="1"/>
  <c r="N265" i="1"/>
  <c r="M265" i="1"/>
  <c r="P265" i="1" s="1"/>
  <c r="Q264" i="1"/>
  <c r="N264" i="1"/>
  <c r="M264" i="1"/>
  <c r="P264" i="1" s="1"/>
  <c r="Q263" i="1"/>
  <c r="N263" i="1"/>
  <c r="M263" i="1"/>
  <c r="P263" i="1" s="1"/>
  <c r="Q262" i="1"/>
  <c r="N262" i="1"/>
  <c r="M262" i="1"/>
  <c r="P262" i="1" s="1"/>
  <c r="Q261" i="1"/>
  <c r="N261" i="1"/>
  <c r="M261" i="1"/>
  <c r="P261" i="1" s="1"/>
  <c r="Q260" i="1"/>
  <c r="N260" i="1"/>
  <c r="M260" i="1"/>
  <c r="P260" i="1" s="1"/>
  <c r="Q259" i="1"/>
  <c r="N259" i="1"/>
  <c r="M259" i="1"/>
  <c r="P259" i="1" s="1"/>
  <c r="Q258" i="1"/>
  <c r="N258" i="1"/>
  <c r="M258" i="1"/>
  <c r="P258" i="1" s="1"/>
  <c r="Q255" i="1"/>
  <c r="N255" i="1"/>
  <c r="M255" i="1"/>
  <c r="P255" i="1" s="1"/>
  <c r="Q254" i="1"/>
  <c r="N254" i="1"/>
  <c r="M254" i="1"/>
  <c r="P254" i="1" s="1"/>
  <c r="Q253" i="1"/>
  <c r="N253" i="1"/>
  <c r="M253" i="1"/>
  <c r="P253" i="1" s="1"/>
  <c r="Q252" i="1"/>
  <c r="N252" i="1"/>
  <c r="M252" i="1"/>
  <c r="P252" i="1" s="1"/>
  <c r="Q251" i="1"/>
  <c r="N251" i="1"/>
  <c r="M251" i="1"/>
  <c r="P251" i="1" s="1"/>
  <c r="Q250" i="1"/>
  <c r="N250" i="1"/>
  <c r="M250" i="1"/>
  <c r="P250" i="1" s="1"/>
  <c r="Q249" i="1"/>
  <c r="N249" i="1"/>
  <c r="M249" i="1"/>
  <c r="P249" i="1" s="1"/>
  <c r="Q248" i="1"/>
  <c r="N248" i="1"/>
  <c r="M248" i="1"/>
  <c r="P248" i="1" s="1"/>
  <c r="Q247" i="1"/>
  <c r="N247" i="1"/>
  <c r="M247" i="1"/>
  <c r="P247" i="1" s="1"/>
  <c r="Q246" i="1"/>
  <c r="N246" i="1"/>
  <c r="M246" i="1"/>
  <c r="P246" i="1" s="1"/>
  <c r="Q245" i="1"/>
  <c r="N245" i="1"/>
  <c r="M245" i="1"/>
  <c r="P245" i="1" s="1"/>
  <c r="Q244" i="1"/>
  <c r="N244" i="1"/>
  <c r="M244" i="1"/>
  <c r="P244" i="1" s="1"/>
  <c r="Q243" i="1"/>
  <c r="N243" i="1"/>
  <c r="M243" i="1"/>
  <c r="P243" i="1" s="1"/>
  <c r="Q242" i="1"/>
  <c r="N242" i="1"/>
  <c r="M242" i="1"/>
  <c r="P242" i="1" s="1"/>
  <c r="Q241" i="1"/>
  <c r="N241" i="1"/>
  <c r="M241" i="1"/>
  <c r="P241" i="1" s="1"/>
  <c r="Q240" i="1"/>
  <c r="N240" i="1"/>
  <c r="M240" i="1"/>
  <c r="P240" i="1" s="1"/>
  <c r="Q239" i="1"/>
  <c r="N239" i="1"/>
  <c r="M239" i="1"/>
  <c r="P239" i="1" s="1"/>
  <c r="Q238" i="1"/>
  <c r="N238" i="1"/>
  <c r="M238" i="1"/>
  <c r="P238" i="1" s="1"/>
  <c r="Q237" i="1"/>
  <c r="N237" i="1"/>
  <c r="M237" i="1"/>
  <c r="P237" i="1" s="1"/>
  <c r="Q236" i="1"/>
  <c r="N236" i="1"/>
  <c r="M236" i="1"/>
  <c r="P236" i="1" s="1"/>
  <c r="Q235" i="1"/>
  <c r="N235" i="1"/>
  <c r="M235" i="1"/>
  <c r="P235" i="1" s="1"/>
  <c r="Q234" i="1"/>
  <c r="N234" i="1"/>
  <c r="M234" i="1"/>
  <c r="P234" i="1" s="1"/>
  <c r="Q233" i="1"/>
  <c r="N233" i="1"/>
  <c r="M233" i="1"/>
  <c r="P233" i="1" s="1"/>
  <c r="Q232" i="1"/>
  <c r="N232" i="1"/>
  <c r="M232" i="1"/>
  <c r="P232" i="1" s="1"/>
  <c r="Q231" i="1"/>
  <c r="N231" i="1"/>
  <c r="M231" i="1"/>
  <c r="P231" i="1" s="1"/>
  <c r="Q230" i="1"/>
  <c r="N230" i="1"/>
  <c r="M230" i="1"/>
  <c r="P230" i="1" s="1"/>
  <c r="Q229" i="1"/>
  <c r="N229" i="1"/>
  <c r="M229" i="1"/>
  <c r="P229" i="1" s="1"/>
  <c r="Q228" i="1"/>
  <c r="N228" i="1"/>
  <c r="M228" i="1"/>
  <c r="P228" i="1" s="1"/>
  <c r="Q227" i="1"/>
  <c r="N227" i="1"/>
  <c r="M227" i="1"/>
  <c r="P227" i="1" s="1"/>
  <c r="Q226" i="1"/>
  <c r="N226" i="1"/>
  <c r="M226" i="1"/>
  <c r="P226" i="1" s="1"/>
  <c r="Q225" i="1"/>
  <c r="N225" i="1"/>
  <c r="M225" i="1"/>
  <c r="P225" i="1" s="1"/>
  <c r="Q224" i="1"/>
  <c r="N224" i="1"/>
  <c r="M224" i="1"/>
  <c r="P224" i="1" s="1"/>
  <c r="Q223" i="1"/>
  <c r="N223" i="1"/>
  <c r="M223" i="1"/>
  <c r="P223" i="1" s="1"/>
  <c r="Q222" i="1"/>
  <c r="N222" i="1"/>
  <c r="M222" i="1"/>
  <c r="P222" i="1" s="1"/>
  <c r="Q221" i="1"/>
  <c r="N221" i="1"/>
  <c r="M221" i="1"/>
  <c r="P221" i="1" s="1"/>
  <c r="Q220" i="1"/>
  <c r="N220" i="1"/>
  <c r="M220" i="1"/>
  <c r="P220" i="1" s="1"/>
  <c r="Q219" i="1"/>
  <c r="N219" i="1"/>
  <c r="M219" i="1"/>
  <c r="P219" i="1" s="1"/>
  <c r="Q218" i="1"/>
  <c r="N218" i="1"/>
  <c r="M218" i="1"/>
  <c r="P218" i="1" s="1"/>
  <c r="Q217" i="1"/>
  <c r="N217" i="1"/>
  <c r="M217" i="1"/>
  <c r="P217" i="1" s="1"/>
  <c r="Q216" i="1"/>
  <c r="N216" i="1"/>
  <c r="M216" i="1"/>
  <c r="P216" i="1" s="1"/>
  <c r="Q215" i="1"/>
  <c r="N215" i="1"/>
  <c r="M215" i="1"/>
  <c r="P215" i="1" s="1"/>
  <c r="Q212" i="1"/>
  <c r="N212" i="1"/>
  <c r="M212" i="1"/>
  <c r="P212" i="1" s="1"/>
  <c r="Q209" i="1"/>
  <c r="N209" i="1"/>
  <c r="M209" i="1"/>
  <c r="P209" i="1" s="1"/>
  <c r="Q208" i="1"/>
  <c r="N208" i="1"/>
  <c r="M208" i="1"/>
  <c r="P208" i="1" s="1"/>
  <c r="Q207" i="1"/>
  <c r="N207" i="1"/>
  <c r="M207" i="1"/>
  <c r="P207" i="1" s="1"/>
  <c r="Q206" i="1"/>
  <c r="N206" i="1"/>
  <c r="M206" i="1"/>
  <c r="P206" i="1" s="1"/>
  <c r="Q205" i="1"/>
  <c r="N205" i="1"/>
  <c r="M205" i="1"/>
  <c r="P205" i="1" s="1"/>
  <c r="Q204" i="1"/>
  <c r="N204" i="1"/>
  <c r="M204" i="1"/>
  <c r="P204" i="1" s="1"/>
  <c r="Q203" i="1"/>
  <c r="N203" i="1"/>
  <c r="M203" i="1"/>
  <c r="P203" i="1" s="1"/>
  <c r="Q202" i="1"/>
  <c r="N202" i="1"/>
  <c r="M202" i="1"/>
  <c r="P202" i="1" s="1"/>
  <c r="Q197" i="1"/>
  <c r="N197" i="1"/>
  <c r="M197" i="1"/>
  <c r="P197" i="1" s="1"/>
  <c r="Q196" i="1"/>
  <c r="N196" i="1"/>
  <c r="M196" i="1"/>
  <c r="P196" i="1" s="1"/>
  <c r="Q193" i="1"/>
  <c r="N193" i="1"/>
  <c r="M193" i="1"/>
  <c r="P193" i="1" s="1"/>
  <c r="Q192" i="1"/>
  <c r="N192" i="1"/>
  <c r="M192" i="1"/>
  <c r="P192" i="1" s="1"/>
  <c r="Q191" i="1"/>
  <c r="N191" i="1"/>
  <c r="M191" i="1"/>
  <c r="P191" i="1" s="1"/>
  <c r="Q190" i="1"/>
  <c r="N190" i="1"/>
  <c r="M190" i="1"/>
  <c r="P190" i="1" s="1"/>
  <c r="Q189" i="1"/>
  <c r="N189" i="1"/>
  <c r="M189" i="1"/>
  <c r="P189" i="1" s="1"/>
  <c r="Q188" i="1"/>
  <c r="N188" i="1"/>
  <c r="M188" i="1"/>
  <c r="P188" i="1" s="1"/>
  <c r="Q187" i="1"/>
  <c r="N187" i="1"/>
  <c r="M187" i="1"/>
  <c r="P187" i="1" s="1"/>
  <c r="Q186" i="1"/>
  <c r="N186" i="1"/>
  <c r="M186" i="1"/>
  <c r="P186" i="1" s="1"/>
  <c r="Q185" i="1"/>
  <c r="N185" i="1"/>
  <c r="M185" i="1"/>
  <c r="P185" i="1" s="1"/>
  <c r="Q184" i="1"/>
  <c r="N184" i="1"/>
  <c r="M184" i="1"/>
  <c r="P184" i="1" s="1"/>
  <c r="Q183" i="1"/>
  <c r="N183" i="1"/>
  <c r="M183" i="1"/>
  <c r="P183" i="1" s="1"/>
  <c r="Q182" i="1"/>
  <c r="N182" i="1"/>
  <c r="M182" i="1"/>
  <c r="P182" i="1" s="1"/>
  <c r="Q181" i="1"/>
  <c r="N181" i="1"/>
  <c r="M181" i="1"/>
  <c r="P181" i="1" s="1"/>
  <c r="Q180" i="1"/>
  <c r="N180" i="1"/>
  <c r="M180" i="1"/>
  <c r="P180" i="1" s="1"/>
  <c r="Q179" i="1"/>
  <c r="N179" i="1"/>
  <c r="M179" i="1"/>
  <c r="P179" i="1" s="1"/>
  <c r="Q178" i="1"/>
  <c r="N178" i="1"/>
  <c r="M178" i="1"/>
  <c r="P178" i="1" s="1"/>
  <c r="Q177" i="1"/>
  <c r="N177" i="1"/>
  <c r="M177" i="1"/>
  <c r="P177" i="1" s="1"/>
  <c r="Q176" i="1"/>
  <c r="N176" i="1"/>
  <c r="M176" i="1"/>
  <c r="P176" i="1" s="1"/>
  <c r="Q175" i="1"/>
  <c r="N175" i="1"/>
  <c r="M175" i="1"/>
  <c r="P175" i="1" s="1"/>
  <c r="Q174" i="1"/>
  <c r="N174" i="1"/>
  <c r="M174" i="1"/>
  <c r="P174" i="1" s="1"/>
  <c r="Q173" i="1"/>
  <c r="N173" i="1"/>
  <c r="M173" i="1"/>
  <c r="P173" i="1" s="1"/>
  <c r="Q172" i="1"/>
  <c r="N172" i="1"/>
  <c r="M172" i="1"/>
  <c r="P172" i="1" s="1"/>
  <c r="Q169" i="1"/>
  <c r="N169" i="1"/>
  <c r="M169" i="1"/>
  <c r="P169" i="1" s="1"/>
  <c r="Q168" i="1"/>
  <c r="N168" i="1"/>
  <c r="M168" i="1"/>
  <c r="P168" i="1" s="1"/>
  <c r="Q167" i="1"/>
  <c r="N167" i="1"/>
  <c r="M167" i="1"/>
  <c r="P167" i="1" s="1"/>
  <c r="Q166" i="1"/>
  <c r="N166" i="1"/>
  <c r="M166" i="1"/>
  <c r="P166" i="1" s="1"/>
  <c r="Q165" i="1"/>
  <c r="N165" i="1"/>
  <c r="M165" i="1"/>
  <c r="P165" i="1" s="1"/>
  <c r="Q164" i="1"/>
  <c r="N164" i="1"/>
  <c r="M164" i="1"/>
  <c r="P164" i="1" s="1"/>
  <c r="Q163" i="1"/>
  <c r="N163" i="1"/>
  <c r="M163" i="1"/>
  <c r="P163" i="1" s="1"/>
  <c r="Q162" i="1"/>
  <c r="N162" i="1"/>
  <c r="M162" i="1"/>
  <c r="P162" i="1" s="1"/>
  <c r="Q161" i="1"/>
  <c r="N161" i="1"/>
  <c r="M161" i="1"/>
  <c r="P161" i="1" s="1"/>
  <c r="Q160" i="1"/>
  <c r="N160" i="1"/>
  <c r="M160" i="1"/>
  <c r="P160" i="1" s="1"/>
  <c r="Q159" i="1"/>
  <c r="N159" i="1"/>
  <c r="M159" i="1"/>
  <c r="P159" i="1" s="1"/>
  <c r="Q158" i="1"/>
  <c r="N158" i="1"/>
  <c r="M158" i="1"/>
  <c r="P158" i="1" s="1"/>
  <c r="Q157" i="1"/>
  <c r="N157" i="1"/>
  <c r="M157" i="1"/>
  <c r="P157" i="1" s="1"/>
  <c r="Q156" i="1"/>
  <c r="N156" i="1"/>
  <c r="M156" i="1"/>
  <c r="P156" i="1" s="1"/>
  <c r="Q155" i="1"/>
  <c r="N155" i="1"/>
  <c r="M155" i="1"/>
  <c r="P155" i="1" s="1"/>
  <c r="Q154" i="1"/>
  <c r="N154" i="1"/>
  <c r="M154" i="1"/>
  <c r="P154" i="1" s="1"/>
  <c r="Q153" i="1"/>
  <c r="N153" i="1"/>
  <c r="M153" i="1"/>
  <c r="P153" i="1" s="1"/>
  <c r="Q152" i="1"/>
  <c r="N152" i="1"/>
  <c r="M152" i="1"/>
  <c r="P152" i="1" s="1"/>
  <c r="Q151" i="1"/>
  <c r="N151" i="1"/>
  <c r="M151" i="1"/>
  <c r="P151" i="1" s="1"/>
  <c r="Q150" i="1"/>
  <c r="N150" i="1"/>
  <c r="M150" i="1"/>
  <c r="P150" i="1" s="1"/>
  <c r="Q149" i="1"/>
  <c r="N149" i="1"/>
  <c r="M149" i="1"/>
  <c r="P149" i="1" s="1"/>
  <c r="Q148" i="1"/>
  <c r="N148" i="1"/>
  <c r="M148" i="1"/>
  <c r="P148" i="1" s="1"/>
  <c r="Q147" i="1"/>
  <c r="N147" i="1"/>
  <c r="M147" i="1"/>
  <c r="P147" i="1" s="1"/>
  <c r="Q146" i="1"/>
  <c r="N146" i="1"/>
  <c r="M146" i="1"/>
  <c r="P146" i="1" s="1"/>
  <c r="Q145" i="1"/>
  <c r="N145" i="1"/>
  <c r="M145" i="1"/>
  <c r="P145" i="1" s="1"/>
  <c r="Q144" i="1"/>
  <c r="N144" i="1"/>
  <c r="M144" i="1"/>
  <c r="P144" i="1" s="1"/>
  <c r="Q143" i="1"/>
  <c r="N143" i="1"/>
  <c r="M143" i="1"/>
  <c r="P143" i="1" s="1"/>
  <c r="Q142" i="1"/>
  <c r="N142" i="1"/>
  <c r="M142" i="1"/>
  <c r="P142" i="1" s="1"/>
  <c r="Q141" i="1"/>
  <c r="N141" i="1"/>
  <c r="M141" i="1"/>
  <c r="P141" i="1" s="1"/>
  <c r="Q140" i="1"/>
  <c r="N140" i="1"/>
  <c r="M140" i="1"/>
  <c r="P140" i="1" s="1"/>
  <c r="Q139" i="1"/>
  <c r="N139" i="1"/>
  <c r="M139" i="1"/>
  <c r="P139" i="1" s="1"/>
  <c r="Q138" i="1"/>
  <c r="N138" i="1"/>
  <c r="M138" i="1"/>
  <c r="P138" i="1" s="1"/>
  <c r="Q137" i="1"/>
  <c r="N137" i="1"/>
  <c r="M137" i="1"/>
  <c r="P137" i="1" s="1"/>
  <c r="Q136" i="1"/>
  <c r="N136" i="1"/>
  <c r="M136" i="1"/>
  <c r="P136" i="1" s="1"/>
  <c r="Q135" i="1"/>
  <c r="N135" i="1"/>
  <c r="M135" i="1"/>
  <c r="P135" i="1" s="1"/>
  <c r="Q132" i="1"/>
  <c r="N132" i="1"/>
  <c r="M132" i="1"/>
  <c r="P132" i="1" s="1"/>
  <c r="Q129" i="1"/>
  <c r="N129" i="1"/>
  <c r="M129" i="1"/>
  <c r="P129" i="1" s="1"/>
  <c r="Q128" i="1"/>
  <c r="N128" i="1"/>
  <c r="M128" i="1"/>
  <c r="P128" i="1" s="1"/>
  <c r="Q127" i="1"/>
  <c r="N127" i="1"/>
  <c r="M127" i="1"/>
  <c r="P127" i="1" s="1"/>
  <c r="Q126" i="1"/>
  <c r="N126" i="1"/>
  <c r="M126" i="1"/>
  <c r="P126" i="1" s="1"/>
  <c r="Q125" i="1"/>
  <c r="N125" i="1"/>
  <c r="M125" i="1"/>
  <c r="P125" i="1" s="1"/>
  <c r="Q124" i="1"/>
  <c r="N124" i="1"/>
  <c r="M124" i="1"/>
  <c r="P124" i="1" s="1"/>
  <c r="Q123" i="1"/>
  <c r="N123" i="1"/>
  <c r="M123" i="1"/>
  <c r="P123" i="1" s="1"/>
  <c r="Q122" i="1"/>
  <c r="N122" i="1"/>
  <c r="M122" i="1"/>
  <c r="P122" i="1" s="1"/>
  <c r="Q121" i="1"/>
  <c r="N121" i="1"/>
  <c r="M121" i="1"/>
  <c r="P121" i="1" s="1"/>
  <c r="Q120" i="1"/>
  <c r="N120" i="1"/>
  <c r="M120" i="1"/>
  <c r="P120" i="1" s="1"/>
  <c r="Q119" i="1"/>
  <c r="N119" i="1"/>
  <c r="M119" i="1"/>
  <c r="P119" i="1" s="1"/>
  <c r="Q118" i="1"/>
  <c r="N118" i="1"/>
  <c r="M118" i="1"/>
  <c r="P118" i="1" s="1"/>
  <c r="Q117" i="1"/>
  <c r="N117" i="1"/>
  <c r="M117" i="1"/>
  <c r="P117" i="1" s="1"/>
  <c r="Q116" i="1"/>
  <c r="N116" i="1"/>
  <c r="M116" i="1"/>
  <c r="P116" i="1" s="1"/>
  <c r="Q115" i="1"/>
  <c r="N115" i="1"/>
  <c r="M115" i="1"/>
  <c r="P115" i="1" s="1"/>
  <c r="Q114" i="1"/>
  <c r="N114" i="1"/>
  <c r="M114" i="1"/>
  <c r="P114" i="1" s="1"/>
  <c r="Q113" i="1"/>
  <c r="N113" i="1"/>
  <c r="M113" i="1"/>
  <c r="P113" i="1" s="1"/>
  <c r="Q112" i="1"/>
  <c r="N112" i="1"/>
  <c r="M112" i="1"/>
  <c r="P112" i="1" s="1"/>
  <c r="Q111" i="1"/>
  <c r="N111" i="1"/>
  <c r="M111" i="1"/>
  <c r="P111" i="1" s="1"/>
  <c r="Q110" i="1"/>
  <c r="N110" i="1"/>
  <c r="M110" i="1"/>
  <c r="P110" i="1" s="1"/>
  <c r="Q109" i="1"/>
  <c r="N109" i="1"/>
  <c r="M109" i="1"/>
  <c r="P109" i="1" s="1"/>
  <c r="Q106" i="1"/>
  <c r="N106" i="1"/>
  <c r="M106" i="1"/>
  <c r="P106" i="1" s="1"/>
  <c r="Q105" i="1"/>
  <c r="N105" i="1"/>
  <c r="M105" i="1"/>
  <c r="P105" i="1" s="1"/>
  <c r="Q104" i="1"/>
  <c r="N104" i="1"/>
  <c r="M104" i="1"/>
  <c r="P104" i="1" s="1"/>
  <c r="Q103" i="1"/>
  <c r="N103" i="1"/>
  <c r="M103" i="1"/>
  <c r="P103" i="1" s="1"/>
  <c r="Q102" i="1"/>
  <c r="N102" i="1"/>
  <c r="M102" i="1"/>
  <c r="P102" i="1" s="1"/>
  <c r="Q101" i="1"/>
  <c r="N101" i="1"/>
  <c r="M101" i="1"/>
  <c r="P101" i="1" s="1"/>
  <c r="Q100" i="1"/>
  <c r="N100" i="1"/>
  <c r="M100" i="1"/>
  <c r="P100" i="1" s="1"/>
  <c r="Q99" i="1"/>
  <c r="N99" i="1"/>
  <c r="M99" i="1"/>
  <c r="P99" i="1" s="1"/>
  <c r="Q98" i="1"/>
  <c r="N98" i="1"/>
  <c r="M98" i="1"/>
  <c r="P98" i="1" s="1"/>
  <c r="Q97" i="1"/>
  <c r="N97" i="1"/>
  <c r="M97" i="1"/>
  <c r="P97" i="1" s="1"/>
  <c r="Q96" i="1"/>
  <c r="N96" i="1"/>
  <c r="M96" i="1"/>
  <c r="P96" i="1" s="1"/>
  <c r="Q95" i="1"/>
  <c r="N95" i="1"/>
  <c r="M95" i="1"/>
  <c r="P95" i="1" s="1"/>
  <c r="Q94" i="1"/>
  <c r="N94" i="1"/>
  <c r="M94" i="1"/>
  <c r="P94" i="1" s="1"/>
  <c r="Q93" i="1"/>
  <c r="N93" i="1"/>
  <c r="M93" i="1"/>
  <c r="P93" i="1" s="1"/>
  <c r="Q92" i="1"/>
  <c r="N92" i="1"/>
  <c r="M92" i="1"/>
  <c r="P92" i="1" s="1"/>
  <c r="Q91" i="1"/>
  <c r="N91" i="1"/>
  <c r="M91" i="1"/>
  <c r="P91" i="1" s="1"/>
  <c r="Q90" i="1"/>
  <c r="N90" i="1"/>
  <c r="M90" i="1"/>
  <c r="P90" i="1" s="1"/>
  <c r="Q89" i="1"/>
  <c r="N89" i="1"/>
  <c r="M89" i="1"/>
  <c r="P89" i="1" s="1"/>
  <c r="Q88" i="1"/>
  <c r="N88" i="1"/>
  <c r="M88" i="1"/>
  <c r="P88" i="1" s="1"/>
  <c r="Q87" i="1"/>
  <c r="N87" i="1"/>
  <c r="M87" i="1"/>
  <c r="P87" i="1" s="1"/>
  <c r="Q86" i="1"/>
  <c r="N86" i="1"/>
  <c r="M86" i="1"/>
  <c r="P86" i="1" s="1"/>
  <c r="Q85" i="1"/>
  <c r="N85" i="1"/>
  <c r="M85" i="1"/>
  <c r="P85" i="1" s="1"/>
  <c r="Q84" i="1"/>
  <c r="N84" i="1"/>
  <c r="M84" i="1"/>
  <c r="P84" i="1" s="1"/>
  <c r="Q83" i="1"/>
  <c r="N83" i="1"/>
  <c r="M83" i="1"/>
  <c r="P83" i="1" s="1"/>
  <c r="Q82" i="1"/>
  <c r="N82" i="1"/>
  <c r="M82" i="1"/>
  <c r="P82" i="1" s="1"/>
  <c r="Q81" i="1"/>
  <c r="N81" i="1"/>
  <c r="M81" i="1"/>
  <c r="P81" i="1" s="1"/>
  <c r="Q80" i="1"/>
  <c r="N80" i="1"/>
  <c r="M80" i="1"/>
  <c r="P80" i="1" s="1"/>
  <c r="Q79" i="1"/>
  <c r="N79" i="1"/>
  <c r="M79" i="1"/>
  <c r="P79" i="1" s="1"/>
  <c r="Q78" i="1"/>
  <c r="N78" i="1"/>
  <c r="M78" i="1"/>
  <c r="P78" i="1" s="1"/>
  <c r="Q77" i="1"/>
  <c r="N77" i="1"/>
  <c r="M77" i="1"/>
  <c r="P77" i="1" s="1"/>
  <c r="Q76" i="1"/>
  <c r="N76" i="1"/>
  <c r="M76" i="1"/>
  <c r="P76" i="1" s="1"/>
  <c r="Q75" i="1"/>
  <c r="N75" i="1"/>
  <c r="M75" i="1"/>
  <c r="P75" i="1" s="1"/>
  <c r="Q74" i="1"/>
  <c r="N74" i="1"/>
  <c r="M74" i="1"/>
  <c r="P74" i="1" s="1"/>
  <c r="Q73" i="1"/>
  <c r="N73" i="1"/>
  <c r="M73" i="1"/>
  <c r="P73" i="1" s="1"/>
  <c r="Q72" i="1"/>
  <c r="N72" i="1"/>
  <c r="M72" i="1"/>
  <c r="P72" i="1" s="1"/>
  <c r="Q71" i="1"/>
  <c r="N71" i="1"/>
  <c r="M71" i="1"/>
  <c r="P71" i="1" s="1"/>
  <c r="Q70" i="1"/>
  <c r="N70" i="1"/>
  <c r="M70" i="1"/>
  <c r="P70" i="1" s="1"/>
  <c r="Q69" i="1"/>
  <c r="N69" i="1"/>
  <c r="M69" i="1"/>
  <c r="P69" i="1" s="1"/>
  <c r="Q68" i="1"/>
  <c r="N68" i="1"/>
  <c r="M68" i="1"/>
  <c r="P68" i="1" s="1"/>
  <c r="Q67" i="1"/>
  <c r="N67" i="1"/>
  <c r="M67" i="1"/>
  <c r="P67" i="1" s="1"/>
  <c r="Q66" i="1"/>
  <c r="N66" i="1"/>
  <c r="M66" i="1"/>
  <c r="P66" i="1" s="1"/>
  <c r="Q65" i="1"/>
  <c r="N65" i="1"/>
  <c r="M65" i="1"/>
  <c r="P65" i="1" s="1"/>
  <c r="Q64" i="1"/>
  <c r="N64" i="1"/>
  <c r="M64" i="1"/>
  <c r="P64" i="1" s="1"/>
  <c r="Q63" i="1"/>
  <c r="N63" i="1"/>
  <c r="M63" i="1"/>
  <c r="P63" i="1" s="1"/>
  <c r="Q62" i="1"/>
  <c r="N62" i="1"/>
  <c r="M62" i="1"/>
  <c r="P62" i="1" s="1"/>
  <c r="Q61" i="1"/>
  <c r="N61" i="1"/>
  <c r="M61" i="1"/>
  <c r="P61" i="1" s="1"/>
  <c r="Q60" i="1"/>
  <c r="N60" i="1"/>
  <c r="M60" i="1"/>
  <c r="P60" i="1" s="1"/>
  <c r="Q59" i="1"/>
  <c r="N59" i="1"/>
  <c r="M59" i="1"/>
  <c r="P59" i="1" s="1"/>
  <c r="Q58" i="1"/>
  <c r="N58" i="1"/>
  <c r="M58" i="1"/>
  <c r="P58" i="1" s="1"/>
  <c r="Q57" i="1"/>
  <c r="N57" i="1"/>
  <c r="M57" i="1"/>
  <c r="P57" i="1" s="1"/>
  <c r="Q56" i="1"/>
  <c r="N56" i="1"/>
  <c r="M56" i="1"/>
  <c r="P56" i="1" s="1"/>
  <c r="Q55" i="1"/>
  <c r="N55" i="1"/>
  <c r="M55" i="1"/>
  <c r="P55" i="1" s="1"/>
  <c r="Q54" i="1"/>
  <c r="N54" i="1"/>
  <c r="M54" i="1"/>
  <c r="P54" i="1" s="1"/>
  <c r="Q51" i="1"/>
  <c r="N51" i="1"/>
  <c r="M51" i="1"/>
  <c r="P51" i="1" s="1"/>
  <c r="Q50" i="1"/>
  <c r="N50" i="1"/>
  <c r="M50" i="1"/>
  <c r="P50" i="1" s="1"/>
  <c r="Q49" i="1"/>
  <c r="N49" i="1"/>
  <c r="M49" i="1"/>
  <c r="P49" i="1" s="1"/>
  <c r="Q48" i="1"/>
  <c r="N48" i="1"/>
  <c r="M48" i="1"/>
  <c r="P48" i="1" s="1"/>
  <c r="Q47" i="1"/>
  <c r="N47" i="1"/>
  <c r="M47" i="1"/>
  <c r="P47" i="1" s="1"/>
  <c r="Q46" i="1"/>
  <c r="N46" i="1"/>
  <c r="M46" i="1"/>
  <c r="P46" i="1" s="1"/>
  <c r="Q45" i="1"/>
  <c r="N45" i="1"/>
  <c r="M45" i="1"/>
  <c r="P45" i="1" s="1"/>
  <c r="Q44" i="1"/>
  <c r="N44" i="1"/>
  <c r="M44" i="1"/>
  <c r="P44" i="1" s="1"/>
  <c r="Q43" i="1"/>
  <c r="N43" i="1"/>
  <c r="M43" i="1"/>
  <c r="P43" i="1" s="1"/>
  <c r="Q42" i="1"/>
  <c r="N42" i="1"/>
  <c r="M42" i="1"/>
  <c r="P42" i="1" s="1"/>
  <c r="Q41" i="1"/>
  <c r="N41" i="1"/>
  <c r="M41" i="1"/>
  <c r="P41" i="1" s="1"/>
  <c r="Q40" i="1"/>
  <c r="N40" i="1"/>
  <c r="M40" i="1"/>
  <c r="P40" i="1" s="1"/>
  <c r="Q39" i="1"/>
  <c r="N39" i="1"/>
  <c r="M39" i="1"/>
  <c r="P39" i="1" s="1"/>
  <c r="Q38" i="1"/>
  <c r="N38" i="1"/>
  <c r="M38" i="1"/>
  <c r="P38" i="1" s="1"/>
  <c r="Q37" i="1"/>
  <c r="N37" i="1"/>
  <c r="M37" i="1"/>
  <c r="P37" i="1" s="1"/>
  <c r="Q36" i="1"/>
  <c r="N36" i="1"/>
  <c r="M36" i="1"/>
  <c r="P36" i="1" s="1"/>
  <c r="Q35" i="1"/>
  <c r="N35" i="1"/>
  <c r="M35" i="1"/>
  <c r="P35" i="1" s="1"/>
  <c r="Q34" i="1"/>
  <c r="N34" i="1"/>
  <c r="M34" i="1"/>
  <c r="P34" i="1" s="1"/>
  <c r="Q31" i="1"/>
  <c r="N31" i="1"/>
  <c r="M31" i="1"/>
  <c r="P31" i="1" s="1"/>
  <c r="Q30" i="1"/>
  <c r="N30" i="1"/>
  <c r="M30" i="1"/>
  <c r="P30" i="1" s="1"/>
  <c r="Q29" i="1"/>
  <c r="N29" i="1"/>
  <c r="M29" i="1"/>
  <c r="P29" i="1" s="1"/>
  <c r="Q28" i="1"/>
  <c r="N28" i="1"/>
  <c r="M28" i="1"/>
  <c r="P28" i="1" s="1"/>
  <c r="Q27" i="1"/>
  <c r="N27" i="1"/>
  <c r="M27" i="1"/>
  <c r="P27" i="1" s="1"/>
  <c r="Q26" i="1"/>
  <c r="N26" i="1"/>
  <c r="M26" i="1"/>
  <c r="P26" i="1" s="1"/>
  <c r="Q25" i="1"/>
  <c r="N25" i="1"/>
  <c r="M25" i="1"/>
  <c r="P25" i="1" s="1"/>
  <c r="Q24" i="1"/>
  <c r="N24" i="1"/>
  <c r="M24" i="1"/>
  <c r="P24" i="1" s="1"/>
  <c r="Q23" i="1"/>
  <c r="N23" i="1"/>
  <c r="M23" i="1"/>
  <c r="P23" i="1" s="1"/>
  <c r="Q22" i="1"/>
  <c r="N22" i="1"/>
  <c r="M22" i="1"/>
  <c r="P22" i="1" s="1"/>
  <c r="Q21" i="1"/>
  <c r="N21" i="1"/>
  <c r="M21" i="1"/>
  <c r="P21" i="1" s="1"/>
  <c r="Q20" i="1"/>
  <c r="N20" i="1"/>
  <c r="M20" i="1"/>
  <c r="P20" i="1" s="1"/>
  <c r="Q19" i="1"/>
  <c r="N19" i="1"/>
  <c r="M19" i="1"/>
  <c r="P19" i="1" s="1"/>
  <c r="Q18" i="1"/>
  <c r="N18" i="1"/>
  <c r="M18" i="1"/>
  <c r="P18" i="1" s="1"/>
  <c r="Q17" i="1"/>
  <c r="N17" i="1"/>
  <c r="M17" i="1"/>
  <c r="P17" i="1" s="1"/>
  <c r="Q16" i="1"/>
  <c r="N16" i="1"/>
  <c r="M16" i="1"/>
  <c r="P16" i="1" s="1"/>
  <c r="Q15" i="1"/>
  <c r="N15" i="1"/>
  <c r="M15" i="1"/>
  <c r="P15" i="1" s="1"/>
  <c r="Q14" i="1"/>
  <c r="N14" i="1"/>
  <c r="M14" i="1"/>
  <c r="P14" i="1" s="1"/>
  <c r="Q13" i="1"/>
  <c r="N13" i="1"/>
  <c r="M13" i="1"/>
  <c r="P13" i="1" s="1"/>
  <c r="Q12" i="1"/>
  <c r="N12" i="1"/>
  <c r="M12" i="1"/>
  <c r="P12" i="1" s="1"/>
  <c r="Q11" i="1"/>
  <c r="N11" i="1"/>
  <c r="M11" i="1"/>
  <c r="P11" i="1" s="1"/>
  <c r="Q10" i="1"/>
  <c r="N10" i="1"/>
  <c r="M10" i="1"/>
  <c r="P10" i="1" s="1"/>
  <c r="Q9" i="1"/>
  <c r="N9" i="1"/>
  <c r="M9" i="1"/>
  <c r="P9" i="1" s="1"/>
  <c r="Q6" i="1"/>
  <c r="N6" i="1"/>
  <c r="M6" i="1"/>
  <c r="P6" i="1" s="1"/>
  <c r="F335" i="1"/>
  <c r="E335" i="1"/>
  <c r="G335" i="1" s="1"/>
  <c r="F334" i="1"/>
  <c r="E334" i="1"/>
  <c r="G334" i="1" s="1"/>
  <c r="F329" i="1"/>
  <c r="E329" i="1"/>
  <c r="G329" i="1" s="1"/>
  <c r="F324" i="1"/>
  <c r="E324" i="1"/>
  <c r="G324" i="1" s="1"/>
  <c r="F321" i="1"/>
  <c r="E321" i="1"/>
  <c r="G321" i="1" s="1"/>
  <c r="F320" i="1"/>
  <c r="E320" i="1"/>
  <c r="G320" i="1" s="1"/>
  <c r="F319" i="1"/>
  <c r="E319" i="1"/>
  <c r="F318" i="1"/>
  <c r="E318" i="1"/>
  <c r="G318" i="1" s="1"/>
  <c r="F317" i="1"/>
  <c r="E317" i="1"/>
  <c r="G317" i="1" s="1"/>
  <c r="F316" i="1"/>
  <c r="E316" i="1"/>
  <c r="G316" i="1" s="1"/>
  <c r="F315" i="1"/>
  <c r="E315" i="1"/>
  <c r="G315" i="1" s="1"/>
  <c r="F314" i="1"/>
  <c r="E314" i="1"/>
  <c r="G314" i="1" s="1"/>
  <c r="F313" i="1"/>
  <c r="E313" i="1"/>
  <c r="G313" i="1" s="1"/>
  <c r="F312" i="1"/>
  <c r="E312" i="1"/>
  <c r="G312" i="1" s="1"/>
  <c r="F311" i="1"/>
  <c r="E311" i="1"/>
  <c r="G311" i="1" s="1"/>
  <c r="F310" i="1"/>
  <c r="E310" i="1"/>
  <c r="G310" i="1" s="1"/>
  <c r="F309" i="1"/>
  <c r="E309" i="1"/>
  <c r="G309" i="1" s="1"/>
  <c r="F308" i="1"/>
  <c r="E308" i="1"/>
  <c r="G308" i="1" s="1"/>
  <c r="F305" i="1"/>
  <c r="E305" i="1"/>
  <c r="G305" i="1" s="1"/>
  <c r="F302" i="1"/>
  <c r="E302" i="1"/>
  <c r="G302" i="1" s="1"/>
  <c r="F301" i="1"/>
  <c r="E301" i="1"/>
  <c r="G301" i="1" s="1"/>
  <c r="F300" i="1"/>
  <c r="E300" i="1"/>
  <c r="G300" i="1" s="1"/>
  <c r="F299" i="1"/>
  <c r="E299" i="1"/>
  <c r="G299" i="1" s="1"/>
  <c r="F298" i="1"/>
  <c r="E298" i="1"/>
  <c r="G298" i="1" s="1"/>
  <c r="F297" i="1"/>
  <c r="E297" i="1"/>
  <c r="G297" i="1" s="1"/>
  <c r="F296" i="1"/>
  <c r="E296" i="1"/>
  <c r="G296" i="1" s="1"/>
  <c r="F295" i="1"/>
  <c r="E295" i="1"/>
  <c r="G295" i="1" s="1"/>
  <c r="F294" i="1"/>
  <c r="E294" i="1"/>
  <c r="G294" i="1" s="1"/>
  <c r="F291" i="1"/>
  <c r="E291" i="1"/>
  <c r="G291" i="1" s="1"/>
  <c r="F286" i="1"/>
  <c r="E286" i="1"/>
  <c r="G286" i="1" s="1"/>
  <c r="F285" i="1"/>
  <c r="E285" i="1"/>
  <c r="G285" i="1" s="1"/>
  <c r="F284" i="1"/>
  <c r="E284" i="1"/>
  <c r="G284" i="1" s="1"/>
  <c r="F283" i="1"/>
  <c r="E283" i="1"/>
  <c r="G283" i="1" s="1"/>
  <c r="F282" i="1"/>
  <c r="E282" i="1"/>
  <c r="G282" i="1" s="1"/>
  <c r="F281" i="1"/>
  <c r="E281" i="1"/>
  <c r="G281" i="1" s="1"/>
  <c r="F280" i="1"/>
  <c r="E280" i="1"/>
  <c r="G280" i="1" s="1"/>
  <c r="F279" i="1"/>
  <c r="E279" i="1"/>
  <c r="G279" i="1" s="1"/>
  <c r="F278" i="1"/>
  <c r="E278" i="1"/>
  <c r="G278" i="1" s="1"/>
  <c r="F277" i="1"/>
  <c r="E277" i="1"/>
  <c r="G277" i="1" s="1"/>
  <c r="F276" i="1"/>
  <c r="E276" i="1"/>
  <c r="G276" i="1" s="1"/>
  <c r="F275" i="1"/>
  <c r="E275" i="1"/>
  <c r="G275" i="1" s="1"/>
  <c r="F274" i="1"/>
  <c r="E274" i="1"/>
  <c r="G274" i="1" s="1"/>
  <c r="F273" i="1"/>
  <c r="E273" i="1"/>
  <c r="G273" i="1" s="1"/>
  <c r="F272" i="1"/>
  <c r="E272" i="1"/>
  <c r="G272" i="1" s="1"/>
  <c r="F271" i="1"/>
  <c r="E271" i="1"/>
  <c r="G271" i="1" s="1"/>
  <c r="F270" i="1"/>
  <c r="E270" i="1"/>
  <c r="G270" i="1" s="1"/>
  <c r="F269" i="1"/>
  <c r="E269" i="1"/>
  <c r="G269" i="1" s="1"/>
  <c r="F268" i="1"/>
  <c r="E268" i="1"/>
  <c r="G268" i="1" s="1"/>
  <c r="F267" i="1"/>
  <c r="E267" i="1"/>
  <c r="G267" i="1" s="1"/>
  <c r="F266" i="1"/>
  <c r="E266" i="1"/>
  <c r="G266" i="1" s="1"/>
  <c r="F265" i="1"/>
  <c r="E265" i="1"/>
  <c r="G265" i="1" s="1"/>
  <c r="F264" i="1"/>
  <c r="E264" i="1"/>
  <c r="G264" i="1" s="1"/>
  <c r="F263" i="1"/>
  <c r="E263" i="1"/>
  <c r="G263" i="1" s="1"/>
  <c r="F262" i="1"/>
  <c r="E262" i="1"/>
  <c r="G262" i="1" s="1"/>
  <c r="F261" i="1"/>
  <c r="E261" i="1"/>
  <c r="G261" i="1" s="1"/>
  <c r="F260" i="1"/>
  <c r="E260" i="1"/>
  <c r="G260" i="1" s="1"/>
  <c r="F259" i="1"/>
  <c r="E259" i="1"/>
  <c r="G259" i="1" s="1"/>
  <c r="F258" i="1"/>
  <c r="E258" i="1"/>
  <c r="G258" i="1" s="1"/>
  <c r="F255" i="1"/>
  <c r="E255" i="1"/>
  <c r="G255" i="1" s="1"/>
  <c r="F254" i="1"/>
  <c r="E254" i="1"/>
  <c r="G254" i="1" s="1"/>
  <c r="F253" i="1"/>
  <c r="E253" i="1"/>
  <c r="G253" i="1" s="1"/>
  <c r="F252" i="1"/>
  <c r="E252" i="1"/>
  <c r="G252" i="1" s="1"/>
  <c r="F251" i="1"/>
  <c r="E251" i="1"/>
  <c r="G251" i="1" s="1"/>
  <c r="F250" i="1"/>
  <c r="E250" i="1"/>
  <c r="G250" i="1" s="1"/>
  <c r="F249" i="1"/>
  <c r="E249" i="1"/>
  <c r="G249" i="1" s="1"/>
  <c r="F248" i="1"/>
  <c r="E248" i="1"/>
  <c r="G248" i="1" s="1"/>
  <c r="F247" i="1"/>
  <c r="E247" i="1"/>
  <c r="G247" i="1" s="1"/>
  <c r="F246" i="1"/>
  <c r="E246" i="1"/>
  <c r="G246" i="1" s="1"/>
  <c r="F245" i="1"/>
  <c r="E245" i="1"/>
  <c r="G245" i="1" s="1"/>
  <c r="F244" i="1"/>
  <c r="E244" i="1"/>
  <c r="G244" i="1" s="1"/>
  <c r="F243" i="1"/>
  <c r="E243" i="1"/>
  <c r="G243" i="1" s="1"/>
  <c r="F242" i="1"/>
  <c r="E242" i="1"/>
  <c r="G242" i="1" s="1"/>
  <c r="F241" i="1"/>
  <c r="E241" i="1"/>
  <c r="G241" i="1" s="1"/>
  <c r="F240" i="1"/>
  <c r="E240" i="1"/>
  <c r="G240" i="1" s="1"/>
  <c r="F239" i="1"/>
  <c r="E239" i="1"/>
  <c r="G239" i="1" s="1"/>
  <c r="F238" i="1"/>
  <c r="E238" i="1"/>
  <c r="G238" i="1" s="1"/>
  <c r="F237" i="1"/>
  <c r="E237" i="1"/>
  <c r="G237" i="1" s="1"/>
  <c r="F236" i="1"/>
  <c r="E236" i="1"/>
  <c r="G236" i="1" s="1"/>
  <c r="F235" i="1"/>
  <c r="E235" i="1"/>
  <c r="G235" i="1" s="1"/>
  <c r="F234" i="1"/>
  <c r="E234" i="1"/>
  <c r="G234" i="1" s="1"/>
  <c r="F233" i="1"/>
  <c r="E233" i="1"/>
  <c r="G233" i="1" s="1"/>
  <c r="F232" i="1"/>
  <c r="E232" i="1"/>
  <c r="G232" i="1" s="1"/>
  <c r="F231" i="1"/>
  <c r="E231" i="1"/>
  <c r="G231" i="1" s="1"/>
  <c r="F230" i="1"/>
  <c r="E230" i="1"/>
  <c r="G230" i="1" s="1"/>
  <c r="F229" i="1"/>
  <c r="E229" i="1"/>
  <c r="G229" i="1" s="1"/>
  <c r="F228" i="1"/>
  <c r="E228" i="1"/>
  <c r="G228" i="1" s="1"/>
  <c r="F227" i="1"/>
  <c r="E227" i="1"/>
  <c r="G227" i="1" s="1"/>
  <c r="F226" i="1"/>
  <c r="E226" i="1"/>
  <c r="G226" i="1" s="1"/>
  <c r="F225" i="1"/>
  <c r="E225" i="1"/>
  <c r="F224" i="1"/>
  <c r="E224" i="1"/>
  <c r="G224" i="1" s="1"/>
  <c r="F223" i="1"/>
  <c r="E223" i="1"/>
  <c r="G223" i="1" s="1"/>
  <c r="F222" i="1"/>
  <c r="E222" i="1"/>
  <c r="G222" i="1" s="1"/>
  <c r="F221" i="1"/>
  <c r="E221" i="1"/>
  <c r="G221" i="1" s="1"/>
  <c r="F220" i="1"/>
  <c r="E220" i="1"/>
  <c r="G220" i="1" s="1"/>
  <c r="F219" i="1"/>
  <c r="E219" i="1"/>
  <c r="G219" i="1" s="1"/>
  <c r="F218" i="1"/>
  <c r="E218" i="1"/>
  <c r="G218" i="1" s="1"/>
  <c r="F217" i="1"/>
  <c r="E217" i="1"/>
  <c r="G217" i="1" s="1"/>
  <c r="F216" i="1"/>
  <c r="E216" i="1"/>
  <c r="G216" i="1" s="1"/>
  <c r="F215" i="1"/>
  <c r="E215" i="1"/>
  <c r="G215" i="1" s="1"/>
  <c r="F212" i="1"/>
  <c r="E212" i="1"/>
  <c r="G212" i="1" s="1"/>
  <c r="F209" i="1"/>
  <c r="E209" i="1"/>
  <c r="G209" i="1" s="1"/>
  <c r="F208" i="1"/>
  <c r="E208" i="1"/>
  <c r="G208" i="1" s="1"/>
  <c r="F207" i="1"/>
  <c r="E207" i="1"/>
  <c r="G207" i="1" s="1"/>
  <c r="F206" i="1"/>
  <c r="E206" i="1"/>
  <c r="G206" i="1" s="1"/>
  <c r="F205" i="1"/>
  <c r="E205" i="1"/>
  <c r="G205" i="1" s="1"/>
  <c r="F204" i="1"/>
  <c r="E204" i="1"/>
  <c r="G204" i="1" s="1"/>
  <c r="F203" i="1"/>
  <c r="E203" i="1"/>
  <c r="G203" i="1" s="1"/>
  <c r="F202" i="1"/>
  <c r="E202" i="1"/>
  <c r="G202" i="1" s="1"/>
  <c r="F197" i="1"/>
  <c r="E197" i="1"/>
  <c r="G197" i="1" s="1"/>
  <c r="F196" i="1"/>
  <c r="E196" i="1"/>
  <c r="G196" i="1" s="1"/>
  <c r="F193" i="1"/>
  <c r="E193" i="1"/>
  <c r="G193" i="1" s="1"/>
  <c r="F192" i="1"/>
  <c r="E192" i="1"/>
  <c r="G192" i="1" s="1"/>
  <c r="F191" i="1"/>
  <c r="E191" i="1"/>
  <c r="G191" i="1" s="1"/>
  <c r="F190" i="1"/>
  <c r="E190" i="1"/>
  <c r="G190" i="1" s="1"/>
  <c r="F189" i="1"/>
  <c r="E189" i="1"/>
  <c r="G189" i="1" s="1"/>
  <c r="F188" i="1"/>
  <c r="E188" i="1"/>
  <c r="G188" i="1" s="1"/>
  <c r="F187" i="1"/>
  <c r="E187" i="1"/>
  <c r="G187" i="1" s="1"/>
  <c r="F186" i="1"/>
  <c r="E186" i="1"/>
  <c r="G186" i="1" s="1"/>
  <c r="F185" i="1"/>
  <c r="E185" i="1"/>
  <c r="G185" i="1" s="1"/>
  <c r="F184" i="1"/>
  <c r="E184" i="1"/>
  <c r="G184" i="1" s="1"/>
  <c r="F183" i="1"/>
  <c r="E183" i="1"/>
  <c r="G183" i="1" s="1"/>
  <c r="F182" i="1"/>
  <c r="E182" i="1"/>
  <c r="G182" i="1" s="1"/>
  <c r="F181" i="1"/>
  <c r="E181" i="1"/>
  <c r="G181" i="1" s="1"/>
  <c r="F180" i="1"/>
  <c r="E180" i="1"/>
  <c r="G180" i="1" s="1"/>
  <c r="F179" i="1"/>
  <c r="E179" i="1"/>
  <c r="G179" i="1" s="1"/>
  <c r="F178" i="1"/>
  <c r="E178" i="1"/>
  <c r="G178" i="1" s="1"/>
  <c r="F177" i="1"/>
  <c r="E177" i="1"/>
  <c r="G177" i="1" s="1"/>
  <c r="F176" i="1"/>
  <c r="E176" i="1"/>
  <c r="G176" i="1" s="1"/>
  <c r="F175" i="1"/>
  <c r="E175" i="1"/>
  <c r="G175" i="1" s="1"/>
  <c r="F174" i="1"/>
  <c r="E174" i="1"/>
  <c r="G174" i="1" s="1"/>
  <c r="F173" i="1"/>
  <c r="E173" i="1"/>
  <c r="G173" i="1" s="1"/>
  <c r="F172" i="1"/>
  <c r="E172" i="1"/>
  <c r="G172" i="1" s="1"/>
  <c r="F169" i="1"/>
  <c r="E169" i="1"/>
  <c r="G169" i="1" s="1"/>
  <c r="F168" i="1"/>
  <c r="E168" i="1"/>
  <c r="G168" i="1" s="1"/>
  <c r="F167" i="1"/>
  <c r="E167" i="1"/>
  <c r="G167" i="1" s="1"/>
  <c r="F166" i="1"/>
  <c r="E166" i="1"/>
  <c r="G166" i="1" s="1"/>
  <c r="F165" i="1"/>
  <c r="E165" i="1"/>
  <c r="G165" i="1" s="1"/>
  <c r="F164" i="1"/>
  <c r="E164" i="1"/>
  <c r="G164" i="1" s="1"/>
  <c r="F163" i="1"/>
  <c r="E163" i="1"/>
  <c r="G163" i="1" s="1"/>
  <c r="F162" i="1"/>
  <c r="E162" i="1"/>
  <c r="G162" i="1" s="1"/>
  <c r="F161" i="1"/>
  <c r="E161" i="1"/>
  <c r="G161" i="1" s="1"/>
  <c r="F160" i="1"/>
  <c r="E160" i="1"/>
  <c r="G160" i="1" s="1"/>
  <c r="F159" i="1"/>
  <c r="E159" i="1"/>
  <c r="G159" i="1" s="1"/>
  <c r="F158" i="1"/>
  <c r="E158" i="1"/>
  <c r="G158" i="1" s="1"/>
  <c r="F157" i="1"/>
  <c r="E157" i="1"/>
  <c r="G157" i="1" s="1"/>
  <c r="F156" i="1"/>
  <c r="E156" i="1"/>
  <c r="G156" i="1" s="1"/>
  <c r="F155" i="1"/>
  <c r="E155" i="1"/>
  <c r="G155" i="1" s="1"/>
  <c r="F154" i="1"/>
  <c r="E154" i="1"/>
  <c r="G154" i="1" s="1"/>
  <c r="F153" i="1"/>
  <c r="E153" i="1"/>
  <c r="G153" i="1" s="1"/>
  <c r="F152" i="1"/>
  <c r="E152" i="1"/>
  <c r="G152" i="1" s="1"/>
  <c r="F151" i="1"/>
  <c r="E151" i="1"/>
  <c r="G151" i="1" s="1"/>
  <c r="F150" i="1"/>
  <c r="E150" i="1"/>
  <c r="G150" i="1" s="1"/>
  <c r="F149" i="1"/>
  <c r="E149" i="1"/>
  <c r="G149" i="1" s="1"/>
  <c r="F148" i="1"/>
  <c r="E148" i="1"/>
  <c r="G148" i="1" s="1"/>
  <c r="F147" i="1"/>
  <c r="E147" i="1"/>
  <c r="F146" i="1"/>
  <c r="E146" i="1"/>
  <c r="G146" i="1" s="1"/>
  <c r="F145" i="1"/>
  <c r="E145" i="1"/>
  <c r="G145" i="1" s="1"/>
  <c r="F144" i="1"/>
  <c r="E144" i="1"/>
  <c r="G144" i="1" s="1"/>
  <c r="F143" i="1"/>
  <c r="E143" i="1"/>
  <c r="G143" i="1" s="1"/>
  <c r="F142" i="1"/>
  <c r="E142" i="1"/>
  <c r="G142" i="1" s="1"/>
  <c r="F141" i="1"/>
  <c r="E141" i="1"/>
  <c r="G141" i="1" s="1"/>
  <c r="F140" i="1"/>
  <c r="E140" i="1"/>
  <c r="G140" i="1" s="1"/>
  <c r="F139" i="1"/>
  <c r="E139" i="1"/>
  <c r="G139" i="1" s="1"/>
  <c r="F138" i="1"/>
  <c r="E138" i="1"/>
  <c r="G138" i="1" s="1"/>
  <c r="F137" i="1"/>
  <c r="E137" i="1"/>
  <c r="G137" i="1" s="1"/>
  <c r="F136" i="1"/>
  <c r="E136" i="1"/>
  <c r="G136" i="1" s="1"/>
  <c r="F135" i="1"/>
  <c r="E135" i="1"/>
  <c r="G135" i="1" s="1"/>
  <c r="F132" i="1"/>
  <c r="E132" i="1"/>
  <c r="G132" i="1" s="1"/>
  <c r="F129" i="1"/>
  <c r="E129" i="1"/>
  <c r="G129" i="1" s="1"/>
  <c r="F128" i="1"/>
  <c r="E128" i="1"/>
  <c r="G128" i="1" s="1"/>
  <c r="F127" i="1"/>
  <c r="E127" i="1"/>
  <c r="G127" i="1" s="1"/>
  <c r="F126" i="1"/>
  <c r="E126" i="1"/>
  <c r="G126" i="1" s="1"/>
  <c r="F125" i="1"/>
  <c r="E125" i="1"/>
  <c r="G125" i="1" s="1"/>
  <c r="F124" i="1"/>
  <c r="E124" i="1"/>
  <c r="G124" i="1" s="1"/>
  <c r="F123" i="1"/>
  <c r="E123" i="1"/>
  <c r="G123" i="1" s="1"/>
  <c r="F122" i="1"/>
  <c r="E122" i="1"/>
  <c r="G122" i="1" s="1"/>
  <c r="F121" i="1"/>
  <c r="E121" i="1"/>
  <c r="F120" i="1"/>
  <c r="E120" i="1"/>
  <c r="G120" i="1" s="1"/>
  <c r="F119" i="1"/>
  <c r="E119" i="1"/>
  <c r="G119" i="1" s="1"/>
  <c r="F118" i="1"/>
  <c r="E118" i="1"/>
  <c r="G118" i="1" s="1"/>
  <c r="F117" i="1"/>
  <c r="E117" i="1"/>
  <c r="G117" i="1" s="1"/>
  <c r="F116" i="1"/>
  <c r="E116" i="1"/>
  <c r="G116" i="1" s="1"/>
  <c r="F115" i="1"/>
  <c r="E115" i="1"/>
  <c r="G115" i="1" s="1"/>
  <c r="F114" i="1"/>
  <c r="E114" i="1"/>
  <c r="G114" i="1" s="1"/>
  <c r="F113" i="1"/>
  <c r="E113" i="1"/>
  <c r="G113" i="1" s="1"/>
  <c r="F112" i="1"/>
  <c r="E112" i="1"/>
  <c r="G112" i="1" s="1"/>
  <c r="F111" i="1"/>
  <c r="E111" i="1"/>
  <c r="G111" i="1" s="1"/>
  <c r="F110" i="1"/>
  <c r="E110" i="1"/>
  <c r="G110" i="1" s="1"/>
  <c r="F109" i="1"/>
  <c r="E109" i="1"/>
  <c r="G109" i="1" s="1"/>
  <c r="F106" i="1"/>
  <c r="E106" i="1"/>
  <c r="G106" i="1" s="1"/>
  <c r="F105" i="1"/>
  <c r="E105" i="1"/>
  <c r="G105" i="1" s="1"/>
  <c r="F104" i="1"/>
  <c r="E104" i="1"/>
  <c r="F103" i="1"/>
  <c r="E103" i="1"/>
  <c r="G103" i="1" s="1"/>
  <c r="F102" i="1"/>
  <c r="E102" i="1"/>
  <c r="F101" i="1"/>
  <c r="E101" i="1"/>
  <c r="G101" i="1" s="1"/>
  <c r="F100" i="1"/>
  <c r="E100" i="1"/>
  <c r="G100" i="1" s="1"/>
  <c r="F99" i="1"/>
  <c r="E99" i="1"/>
  <c r="G99" i="1" s="1"/>
  <c r="F98" i="1"/>
  <c r="E98" i="1"/>
  <c r="G98" i="1" s="1"/>
  <c r="F97" i="1"/>
  <c r="E97" i="1"/>
  <c r="G97" i="1" s="1"/>
  <c r="F96" i="1"/>
  <c r="E96" i="1"/>
  <c r="G96" i="1" s="1"/>
  <c r="F95" i="1"/>
  <c r="E95" i="1"/>
  <c r="G95" i="1" s="1"/>
  <c r="F94" i="1"/>
  <c r="E94" i="1"/>
  <c r="G94" i="1" s="1"/>
  <c r="F93" i="1"/>
  <c r="E93" i="1"/>
  <c r="G93" i="1" s="1"/>
  <c r="F92" i="1"/>
  <c r="E92" i="1"/>
  <c r="G92" i="1" s="1"/>
  <c r="F91" i="1"/>
  <c r="E91" i="1"/>
  <c r="G91" i="1" s="1"/>
  <c r="F90" i="1"/>
  <c r="E90" i="1"/>
  <c r="G90" i="1" s="1"/>
  <c r="F89" i="1"/>
  <c r="E89" i="1"/>
  <c r="G89" i="1" s="1"/>
  <c r="F88" i="1"/>
  <c r="E88" i="1"/>
  <c r="F87" i="1"/>
  <c r="E87" i="1"/>
  <c r="G87" i="1" s="1"/>
  <c r="F86" i="1"/>
  <c r="E86" i="1"/>
  <c r="G86" i="1" s="1"/>
  <c r="F85" i="1"/>
  <c r="E85" i="1"/>
  <c r="G85" i="1" s="1"/>
  <c r="F84" i="1"/>
  <c r="E84" i="1"/>
  <c r="G84" i="1" s="1"/>
  <c r="F83" i="1"/>
  <c r="E83" i="1"/>
  <c r="G83" i="1" s="1"/>
  <c r="F82" i="1"/>
  <c r="E82" i="1"/>
  <c r="G82" i="1" s="1"/>
  <c r="F81" i="1"/>
  <c r="E81" i="1"/>
  <c r="G81" i="1" s="1"/>
  <c r="F80" i="1"/>
  <c r="E80" i="1"/>
  <c r="G80" i="1" s="1"/>
  <c r="F79" i="1"/>
  <c r="E79" i="1"/>
  <c r="G79" i="1" s="1"/>
  <c r="F78" i="1"/>
  <c r="E78" i="1"/>
  <c r="G78" i="1" s="1"/>
  <c r="F77" i="1"/>
  <c r="E77" i="1"/>
  <c r="G77" i="1" s="1"/>
  <c r="F76" i="1"/>
  <c r="E76" i="1"/>
  <c r="G76" i="1" s="1"/>
  <c r="F75" i="1"/>
  <c r="E75" i="1"/>
  <c r="G75" i="1" s="1"/>
  <c r="F74" i="1"/>
  <c r="E74" i="1"/>
  <c r="G74" i="1" s="1"/>
  <c r="F73" i="1"/>
  <c r="E73" i="1"/>
  <c r="G73" i="1" s="1"/>
  <c r="F72" i="1"/>
  <c r="E72" i="1"/>
  <c r="F71" i="1"/>
  <c r="E71" i="1"/>
  <c r="G71" i="1" s="1"/>
  <c r="F70" i="1"/>
  <c r="E70" i="1"/>
  <c r="G70" i="1" s="1"/>
  <c r="F69" i="1"/>
  <c r="E69" i="1"/>
  <c r="G69" i="1" s="1"/>
  <c r="F68" i="1"/>
  <c r="E68" i="1"/>
  <c r="G68" i="1" s="1"/>
  <c r="F67" i="1"/>
  <c r="E67" i="1"/>
  <c r="G67" i="1" s="1"/>
  <c r="F66" i="1"/>
  <c r="E66" i="1"/>
  <c r="G66" i="1" s="1"/>
  <c r="F65" i="1"/>
  <c r="E65" i="1"/>
  <c r="G65" i="1" s="1"/>
  <c r="F64" i="1"/>
  <c r="E64" i="1"/>
  <c r="G64" i="1" s="1"/>
  <c r="F63" i="1"/>
  <c r="E63" i="1"/>
  <c r="G63" i="1" s="1"/>
  <c r="F62" i="1"/>
  <c r="E62" i="1"/>
  <c r="G62" i="1" s="1"/>
  <c r="F61" i="1"/>
  <c r="E61" i="1"/>
  <c r="G61" i="1" s="1"/>
  <c r="F60" i="1"/>
  <c r="E60" i="1"/>
  <c r="G60" i="1" s="1"/>
  <c r="F59" i="1"/>
  <c r="E59" i="1"/>
  <c r="G59" i="1" s="1"/>
  <c r="F58" i="1"/>
  <c r="E58" i="1"/>
  <c r="G58" i="1" s="1"/>
  <c r="F57" i="1"/>
  <c r="E57" i="1"/>
  <c r="G57" i="1" s="1"/>
  <c r="F56" i="1"/>
  <c r="E56" i="1"/>
  <c r="G56" i="1" s="1"/>
  <c r="F55" i="1"/>
  <c r="E55" i="1"/>
  <c r="G55" i="1" s="1"/>
  <c r="F54" i="1"/>
  <c r="E54" i="1"/>
  <c r="G54" i="1" s="1"/>
  <c r="F51" i="1"/>
  <c r="E51" i="1"/>
  <c r="G51" i="1" s="1"/>
  <c r="F50" i="1"/>
  <c r="E50" i="1"/>
  <c r="G50" i="1" s="1"/>
  <c r="F49" i="1"/>
  <c r="E49" i="1"/>
  <c r="G49" i="1" s="1"/>
  <c r="F48" i="1"/>
  <c r="E48" i="1"/>
  <c r="G48" i="1" s="1"/>
  <c r="F47" i="1"/>
  <c r="E47" i="1"/>
  <c r="G47" i="1" s="1"/>
  <c r="F46" i="1"/>
  <c r="E46" i="1"/>
  <c r="G46" i="1" s="1"/>
  <c r="F45" i="1"/>
  <c r="E45" i="1"/>
  <c r="G45" i="1" s="1"/>
  <c r="F44" i="1"/>
  <c r="E44" i="1"/>
  <c r="G44" i="1" s="1"/>
  <c r="F43" i="1"/>
  <c r="E43" i="1"/>
  <c r="G43" i="1" s="1"/>
  <c r="F42" i="1"/>
  <c r="E42" i="1"/>
  <c r="G42" i="1" s="1"/>
  <c r="F41" i="1"/>
  <c r="E41" i="1"/>
  <c r="G41" i="1" s="1"/>
  <c r="F40" i="1"/>
  <c r="E40" i="1"/>
  <c r="G40" i="1" s="1"/>
  <c r="F39" i="1"/>
  <c r="E39" i="1"/>
  <c r="G39" i="1" s="1"/>
  <c r="F38" i="1"/>
  <c r="E38" i="1"/>
  <c r="G38" i="1" s="1"/>
  <c r="F37" i="1"/>
  <c r="E37" i="1"/>
  <c r="G37" i="1" s="1"/>
  <c r="F36" i="1"/>
  <c r="E36" i="1"/>
  <c r="G36" i="1" s="1"/>
  <c r="F35" i="1"/>
  <c r="E35" i="1"/>
  <c r="G35" i="1" s="1"/>
  <c r="F34" i="1"/>
  <c r="E34" i="1"/>
  <c r="G34" i="1" s="1"/>
  <c r="F31" i="1"/>
  <c r="E31" i="1"/>
  <c r="G31" i="1" s="1"/>
  <c r="F30" i="1"/>
  <c r="E30" i="1"/>
  <c r="G30" i="1" s="1"/>
  <c r="F29" i="1"/>
  <c r="E29" i="1"/>
  <c r="G29" i="1" s="1"/>
  <c r="F28" i="1"/>
  <c r="E28" i="1"/>
  <c r="G28" i="1" s="1"/>
  <c r="F27" i="1"/>
  <c r="E27" i="1"/>
  <c r="G27" i="1" s="1"/>
  <c r="F26" i="1"/>
  <c r="E26" i="1"/>
  <c r="G26" i="1" s="1"/>
  <c r="F25" i="1"/>
  <c r="E25" i="1"/>
  <c r="G25" i="1" s="1"/>
  <c r="F24" i="1"/>
  <c r="E24" i="1"/>
  <c r="G24" i="1" s="1"/>
  <c r="F23" i="1"/>
  <c r="E23" i="1"/>
  <c r="G23" i="1" s="1"/>
  <c r="F22" i="1"/>
  <c r="E22" i="1"/>
  <c r="G22" i="1" s="1"/>
  <c r="F21" i="1"/>
  <c r="E21" i="1"/>
  <c r="G21" i="1" s="1"/>
  <c r="F20" i="1"/>
  <c r="E20" i="1"/>
  <c r="G20" i="1" s="1"/>
  <c r="F19" i="1"/>
  <c r="E19" i="1"/>
  <c r="G19" i="1" s="1"/>
  <c r="F18" i="1"/>
  <c r="E18" i="1"/>
  <c r="G18" i="1" s="1"/>
  <c r="F17" i="1"/>
  <c r="E17" i="1"/>
  <c r="G17" i="1" s="1"/>
  <c r="F16" i="1"/>
  <c r="E16" i="1"/>
  <c r="G16" i="1" s="1"/>
  <c r="F15" i="1"/>
  <c r="E15" i="1"/>
  <c r="G15" i="1" s="1"/>
  <c r="F14" i="1"/>
  <c r="E14" i="1"/>
  <c r="G14" i="1" s="1"/>
  <c r="F13" i="1"/>
  <c r="E13" i="1"/>
  <c r="G13" i="1" s="1"/>
  <c r="F12" i="1"/>
  <c r="E12" i="1"/>
  <c r="G12" i="1" s="1"/>
  <c r="F11" i="1"/>
  <c r="E11" i="1"/>
  <c r="G11" i="1" s="1"/>
  <c r="F10" i="1"/>
  <c r="E10" i="1"/>
  <c r="G10" i="1" s="1"/>
  <c r="F9" i="1"/>
  <c r="E9" i="1"/>
  <c r="G9" i="1" s="1"/>
  <c r="F6" i="1"/>
  <c r="E6" i="1"/>
  <c r="G6" i="1" s="1"/>
  <c r="D340" i="1"/>
  <c r="H272" i="1" l="1"/>
  <c r="H274" i="1"/>
  <c r="H280" i="1"/>
  <c r="H285" i="1"/>
  <c r="H313" i="1"/>
  <c r="H315" i="1"/>
  <c r="H88" i="1"/>
  <c r="H190" i="1"/>
  <c r="H227" i="1"/>
  <c r="H233" i="1"/>
  <c r="H261" i="1"/>
  <c r="H263" i="1"/>
  <c r="H64" i="1"/>
  <c r="H78" i="1"/>
  <c r="H41" i="1"/>
  <c r="H26" i="1"/>
  <c r="H51" i="1"/>
  <c r="H121" i="1"/>
  <c r="H180" i="1"/>
  <c r="H317" i="1"/>
  <c r="H10" i="1"/>
  <c r="H179" i="1"/>
  <c r="H80" i="1"/>
  <c r="H132" i="1"/>
  <c r="H136" i="1"/>
  <c r="H297" i="1"/>
  <c r="H39" i="1"/>
  <c r="H20" i="1"/>
  <c r="H98" i="1"/>
  <c r="H102" i="1"/>
  <c r="H113" i="1"/>
  <c r="H141" i="1"/>
  <c r="H12" i="1"/>
  <c r="H18" i="1"/>
  <c r="H35" i="1"/>
  <c r="H247" i="1"/>
  <c r="H249" i="1"/>
  <c r="H279" i="1"/>
  <c r="H56" i="1"/>
  <c r="H100" i="1"/>
  <c r="H111" i="1"/>
  <c r="H143" i="1"/>
  <c r="H145" i="1"/>
  <c r="H157" i="1"/>
  <c r="H163" i="1"/>
  <c r="H174" i="1"/>
  <c r="H185" i="1"/>
  <c r="H187" i="1"/>
  <c r="H192" i="1"/>
  <c r="H209" i="1"/>
  <c r="H329" i="1"/>
  <c r="H243" i="1"/>
  <c r="H311" i="1"/>
  <c r="H71" i="1"/>
  <c r="H123" i="1"/>
  <c r="H162" i="1"/>
  <c r="H28" i="1"/>
  <c r="H70" i="1"/>
  <c r="H110" i="1"/>
  <c r="H152" i="1"/>
  <c r="H176" i="1"/>
  <c r="H188" i="1"/>
  <c r="H223" i="1"/>
  <c r="H232" i="1"/>
  <c r="H278" i="1"/>
  <c r="H296" i="1"/>
  <c r="H316" i="1"/>
  <c r="H90" i="1"/>
  <c r="H96" i="1"/>
  <c r="H129" i="1"/>
  <c r="H172" i="1"/>
  <c r="H66" i="1"/>
  <c r="H106" i="1"/>
  <c r="H155" i="1"/>
  <c r="H178" i="1"/>
  <c r="H217" i="1"/>
  <c r="H248" i="1"/>
  <c r="H258" i="1"/>
  <c r="H264" i="1"/>
  <c r="H269" i="1"/>
  <c r="H276" i="1"/>
  <c r="H324" i="1"/>
  <c r="H22" i="1"/>
  <c r="H24" i="1"/>
  <c r="H49" i="1"/>
  <c r="H62" i="1"/>
  <c r="H72" i="1"/>
  <c r="H79" i="1"/>
  <c r="H82" i="1"/>
  <c r="H86" i="1"/>
  <c r="H95" i="1"/>
  <c r="H112" i="1"/>
  <c r="H115" i="1"/>
  <c r="H119" i="1"/>
  <c r="H128" i="1"/>
  <c r="H139" i="1"/>
  <c r="H147" i="1"/>
  <c r="H161" i="1"/>
  <c r="H225" i="1"/>
  <c r="H241" i="1"/>
  <c r="H309" i="1"/>
  <c r="H17" i="1"/>
  <c r="H43" i="1"/>
  <c r="H48" i="1"/>
  <c r="H55" i="1"/>
  <c r="H77" i="1"/>
  <c r="H14" i="1"/>
  <c r="H30" i="1"/>
  <c r="H68" i="1"/>
  <c r="H83" i="1"/>
  <c r="H9" i="1"/>
  <c r="H25" i="1"/>
  <c r="H40" i="1"/>
  <c r="H58" i="1"/>
  <c r="H63" i="1"/>
  <c r="H74" i="1"/>
  <c r="H87" i="1"/>
  <c r="G88" i="1"/>
  <c r="G102" i="1"/>
  <c r="H120" i="1"/>
  <c r="G121" i="1"/>
  <c r="H137" i="1"/>
  <c r="H142" i="1"/>
  <c r="H146" i="1"/>
  <c r="H153" i="1"/>
  <c r="H177" i="1"/>
  <c r="H207" i="1"/>
  <c r="H215" i="1"/>
  <c r="H224" i="1"/>
  <c r="G225" i="1"/>
  <c r="H239" i="1"/>
  <c r="H268" i="1"/>
  <c r="H270" i="1"/>
  <c r="H277" i="1"/>
  <c r="H314" i="1"/>
  <c r="H104" i="1"/>
  <c r="H16" i="1"/>
  <c r="H36" i="1"/>
  <c r="H47" i="1"/>
  <c r="H54" i="1"/>
  <c r="H94" i="1"/>
  <c r="H103" i="1"/>
  <c r="H116" i="1"/>
  <c r="H127" i="1"/>
  <c r="H138" i="1"/>
  <c r="H149" i="1"/>
  <c r="H154" i="1"/>
  <c r="H169" i="1"/>
  <c r="H184" i="1"/>
  <c r="H186" i="1"/>
  <c r="H193" i="1"/>
  <c r="H208" i="1"/>
  <c r="H216" i="1"/>
  <c r="H231" i="1"/>
  <c r="H240" i="1"/>
  <c r="H255" i="1"/>
  <c r="H260" i="1"/>
  <c r="H262" i="1"/>
  <c r="H271" i="1"/>
  <c r="H284" i="1"/>
  <c r="H286" i="1"/>
  <c r="H295" i="1"/>
  <c r="H308" i="1"/>
  <c r="H321" i="1"/>
  <c r="H31" i="1"/>
  <c r="H38" i="1"/>
  <c r="H13" i="1"/>
  <c r="H29" i="1"/>
  <c r="H37" i="1"/>
  <c r="H46" i="1"/>
  <c r="H61" i="1"/>
  <c r="G72" i="1"/>
  <c r="H84" i="1"/>
  <c r="H99" i="1"/>
  <c r="G104" i="1"/>
  <c r="H117" i="1"/>
  <c r="G147" i="1"/>
  <c r="H11" i="1"/>
  <c r="H19" i="1"/>
  <c r="H27" i="1"/>
  <c r="H45" i="1"/>
  <c r="H60" i="1"/>
  <c r="H69" i="1"/>
  <c r="H75" i="1"/>
  <c r="H92" i="1"/>
  <c r="H101" i="1"/>
  <c r="H125" i="1"/>
  <c r="H135" i="1"/>
  <c r="H144" i="1"/>
  <c r="H150" i="1"/>
  <c r="H160" i="1"/>
  <c r="H165" i="1"/>
  <c r="H167" i="1"/>
  <c r="H197" i="1"/>
  <c r="H203" i="1"/>
  <c r="H205" i="1"/>
  <c r="H219" i="1"/>
  <c r="H221" i="1"/>
  <c r="H230" i="1"/>
  <c r="H235" i="1"/>
  <c r="H237" i="1"/>
  <c r="H246" i="1"/>
  <c r="H251" i="1"/>
  <c r="H253" i="1"/>
  <c r="H294" i="1"/>
  <c r="H299" i="1"/>
  <c r="H301" i="1"/>
  <c r="H319" i="1"/>
  <c r="G319" i="1"/>
  <c r="H15" i="1"/>
  <c r="H23" i="1"/>
  <c r="H59" i="1"/>
  <c r="H85" i="1"/>
  <c r="H91" i="1"/>
  <c r="H109" i="1"/>
  <c r="H118" i="1"/>
  <c r="H124" i="1"/>
  <c r="H151" i="1"/>
  <c r="H159" i="1"/>
  <c r="H168" i="1"/>
  <c r="H206" i="1"/>
  <c r="H212" i="1"/>
  <c r="H222" i="1"/>
  <c r="H229" i="1"/>
  <c r="H238" i="1"/>
  <c r="H245" i="1"/>
  <c r="H254" i="1"/>
  <c r="H302" i="1"/>
  <c r="H44" i="1"/>
  <c r="H76" i="1"/>
  <c r="H6" i="1"/>
  <c r="H21" i="1"/>
  <c r="H67" i="1"/>
  <c r="H93" i="1"/>
  <c r="H126" i="1"/>
  <c r="H182" i="1"/>
  <c r="H266" i="1"/>
  <c r="H282" i="1"/>
  <c r="H34" i="1"/>
  <c r="H42" i="1"/>
  <c r="H50" i="1"/>
  <c r="H57" i="1"/>
  <c r="H65" i="1"/>
  <c r="H73" i="1"/>
  <c r="H81" i="1"/>
  <c r="H89" i="1"/>
  <c r="H97" i="1"/>
  <c r="H105" i="1"/>
  <c r="H114" i="1"/>
  <c r="H122" i="1"/>
  <c r="H140" i="1"/>
  <c r="H148" i="1"/>
  <c r="H156" i="1"/>
  <c r="H164" i="1"/>
  <c r="H173" i="1"/>
  <c r="H181" i="1"/>
  <c r="H189" i="1"/>
  <c r="H202" i="1"/>
  <c r="H218" i="1"/>
  <c r="H226" i="1"/>
  <c r="H234" i="1"/>
  <c r="H242" i="1"/>
  <c r="H250" i="1"/>
  <c r="H265" i="1"/>
  <c r="H273" i="1"/>
  <c r="H281" i="1"/>
  <c r="H291" i="1"/>
  <c r="H298" i="1"/>
  <c r="H305" i="1"/>
  <c r="H310" i="1"/>
  <c r="H318" i="1"/>
  <c r="H158" i="1"/>
  <c r="H166" i="1"/>
  <c r="H175" i="1"/>
  <c r="H183" i="1"/>
  <c r="H191" i="1"/>
  <c r="H196" i="1"/>
  <c r="H204" i="1"/>
  <c r="H220" i="1"/>
  <c r="H228" i="1"/>
  <c r="H236" i="1"/>
  <c r="H244" i="1"/>
  <c r="H252" i="1"/>
  <c r="H259" i="1"/>
  <c r="H267" i="1"/>
  <c r="H275" i="1"/>
  <c r="H283" i="1"/>
  <c r="H300" i="1"/>
  <c r="H312" i="1"/>
  <c r="H320" i="1"/>
  <c r="D342" i="1"/>
  <c r="L336" i="1"/>
  <c r="K336" i="1"/>
  <c r="Q336" i="1" s="1"/>
  <c r="D336" i="1"/>
  <c r="C336" i="1"/>
  <c r="L330" i="1"/>
  <c r="K330" i="1"/>
  <c r="Q330" i="1" s="1"/>
  <c r="D330" i="1"/>
  <c r="C330" i="1"/>
  <c r="L325" i="1"/>
  <c r="K325" i="1"/>
  <c r="Q325" i="1" s="1"/>
  <c r="D325" i="1"/>
  <c r="C325" i="1"/>
  <c r="L322" i="1"/>
  <c r="K322" i="1"/>
  <c r="Q322" i="1" s="1"/>
  <c r="D322" i="1"/>
  <c r="C322" i="1"/>
  <c r="L306" i="1"/>
  <c r="K306" i="1"/>
  <c r="Q306" i="1" s="1"/>
  <c r="D306" i="1"/>
  <c r="C306" i="1"/>
  <c r="L303" i="1"/>
  <c r="K303" i="1"/>
  <c r="Q303" i="1" s="1"/>
  <c r="D303" i="1"/>
  <c r="C303" i="1"/>
  <c r="L292" i="1"/>
  <c r="K292" i="1"/>
  <c r="Q292" i="1" s="1"/>
  <c r="D292" i="1"/>
  <c r="C292" i="1"/>
  <c r="L287" i="1"/>
  <c r="K287" i="1"/>
  <c r="Q287" i="1" s="1"/>
  <c r="D287" i="1"/>
  <c r="C287" i="1"/>
  <c r="L256" i="1"/>
  <c r="K256" i="1"/>
  <c r="Q256" i="1" s="1"/>
  <c r="D256" i="1"/>
  <c r="C256" i="1"/>
  <c r="L213" i="1"/>
  <c r="K213" i="1"/>
  <c r="Q213" i="1" s="1"/>
  <c r="D213" i="1"/>
  <c r="C213" i="1"/>
  <c r="L210" i="1"/>
  <c r="K210" i="1"/>
  <c r="Q210" i="1" s="1"/>
  <c r="D210" i="1"/>
  <c r="C210" i="1"/>
  <c r="L198" i="1"/>
  <c r="K198" i="1"/>
  <c r="Q198" i="1" s="1"/>
  <c r="D198" i="1"/>
  <c r="C198" i="1"/>
  <c r="L194" i="1"/>
  <c r="K194" i="1"/>
  <c r="Q194" i="1" s="1"/>
  <c r="D194" i="1"/>
  <c r="C194" i="1"/>
  <c r="L170" i="1"/>
  <c r="K170" i="1"/>
  <c r="Q170" i="1" s="1"/>
  <c r="D170" i="1"/>
  <c r="C170" i="1"/>
  <c r="L133" i="1"/>
  <c r="K133" i="1"/>
  <c r="Q133" i="1" s="1"/>
  <c r="D133" i="1"/>
  <c r="C133" i="1"/>
  <c r="L130" i="1"/>
  <c r="K130" i="1"/>
  <c r="Q130" i="1" s="1"/>
  <c r="D130" i="1"/>
  <c r="C130" i="1"/>
  <c r="L107" i="1"/>
  <c r="K107" i="1"/>
  <c r="Q107" i="1" s="1"/>
  <c r="D107" i="1"/>
  <c r="C107" i="1"/>
  <c r="L52" i="1"/>
  <c r="K52" i="1"/>
  <c r="Q52" i="1" s="1"/>
  <c r="D52" i="1"/>
  <c r="C52" i="1"/>
  <c r="L32" i="1"/>
  <c r="K32" i="1"/>
  <c r="Q32" i="1" s="1"/>
  <c r="D32" i="1"/>
  <c r="C32" i="1"/>
  <c r="L7" i="1"/>
  <c r="K7" i="1"/>
  <c r="Q7" i="1" s="1"/>
  <c r="D7" i="1"/>
  <c r="C7" i="1"/>
  <c r="E7" i="1" l="1"/>
  <c r="G7" i="1" s="1"/>
  <c r="E32" i="1"/>
  <c r="G32" i="1" s="1"/>
  <c r="E52" i="1"/>
  <c r="G52" i="1" s="1"/>
  <c r="E107" i="1"/>
  <c r="G107" i="1" s="1"/>
  <c r="E130" i="1"/>
  <c r="G130" i="1" s="1"/>
  <c r="E133" i="1"/>
  <c r="G133" i="1" s="1"/>
  <c r="E170" i="1"/>
  <c r="G170" i="1" s="1"/>
  <c r="E194" i="1"/>
  <c r="G194" i="1" s="1"/>
  <c r="E198" i="1"/>
  <c r="G198" i="1" s="1"/>
  <c r="E213" i="1"/>
  <c r="G213" i="1" s="1"/>
  <c r="E256" i="1"/>
  <c r="G256" i="1" s="1"/>
  <c r="E287" i="1"/>
  <c r="G287" i="1" s="1"/>
  <c r="E292" i="1"/>
  <c r="G292" i="1" s="1"/>
  <c r="E303" i="1"/>
  <c r="G303" i="1" s="1"/>
  <c r="E306" i="1"/>
  <c r="G306" i="1" s="1"/>
  <c r="E322" i="1"/>
  <c r="G322" i="1" s="1"/>
  <c r="E325" i="1"/>
  <c r="G325" i="1" s="1"/>
  <c r="E336" i="1"/>
  <c r="G336" i="1" s="1"/>
  <c r="M7" i="1"/>
  <c r="P7" i="1" s="1"/>
  <c r="N7" i="1"/>
  <c r="M107" i="1"/>
  <c r="P107" i="1" s="1"/>
  <c r="N107" i="1"/>
  <c r="N133" i="1"/>
  <c r="M133" i="1"/>
  <c r="P133" i="1" s="1"/>
  <c r="N210" i="1"/>
  <c r="M210" i="1"/>
  <c r="P210" i="1" s="1"/>
  <c r="C341" i="1"/>
  <c r="C342" i="1" s="1"/>
  <c r="E330" i="1"/>
  <c r="G330" i="1" s="1"/>
  <c r="F7" i="1"/>
  <c r="F32" i="1"/>
  <c r="F52" i="1"/>
  <c r="F107" i="1"/>
  <c r="F130" i="1"/>
  <c r="F133" i="1"/>
  <c r="F170" i="1"/>
  <c r="F194" i="1"/>
  <c r="F198" i="1"/>
  <c r="D288" i="1"/>
  <c r="F210" i="1"/>
  <c r="F213" i="1"/>
  <c r="F256" i="1"/>
  <c r="F287" i="1"/>
  <c r="F292" i="1"/>
  <c r="F303" i="1"/>
  <c r="F306" i="1"/>
  <c r="F322" i="1"/>
  <c r="F325" i="1"/>
  <c r="D331" i="1"/>
  <c r="F330" i="1"/>
  <c r="D337" i="1"/>
  <c r="F336" i="1"/>
  <c r="N52" i="1"/>
  <c r="M52" i="1"/>
  <c r="P52" i="1" s="1"/>
  <c r="N170" i="1"/>
  <c r="M170" i="1"/>
  <c r="P170" i="1" s="1"/>
  <c r="N198" i="1"/>
  <c r="M198" i="1"/>
  <c r="P198" i="1" s="1"/>
  <c r="N213" i="1"/>
  <c r="M213" i="1"/>
  <c r="P213" i="1" s="1"/>
  <c r="N287" i="1"/>
  <c r="M287" i="1"/>
  <c r="P287" i="1" s="1"/>
  <c r="N292" i="1"/>
  <c r="M292" i="1"/>
  <c r="P292" i="1" s="1"/>
  <c r="N303" i="1"/>
  <c r="M303" i="1"/>
  <c r="P303" i="1" s="1"/>
  <c r="N306" i="1"/>
  <c r="M306" i="1"/>
  <c r="P306" i="1" s="1"/>
  <c r="N322" i="1"/>
  <c r="M322" i="1"/>
  <c r="P322" i="1" s="1"/>
  <c r="M325" i="1"/>
  <c r="P325" i="1" s="1"/>
  <c r="N325" i="1"/>
  <c r="N330" i="1"/>
  <c r="M330" i="1"/>
  <c r="P330" i="1" s="1"/>
  <c r="N336" i="1"/>
  <c r="M336" i="1"/>
  <c r="P336" i="1" s="1"/>
  <c r="N32" i="1"/>
  <c r="M32" i="1"/>
  <c r="P32" i="1" s="1"/>
  <c r="N130" i="1"/>
  <c r="M130" i="1"/>
  <c r="P130" i="1" s="1"/>
  <c r="M194" i="1"/>
  <c r="P194" i="1" s="1"/>
  <c r="N194" i="1"/>
  <c r="M256" i="1"/>
  <c r="P256" i="1" s="1"/>
  <c r="N256" i="1"/>
  <c r="C288" i="1"/>
  <c r="E210" i="1"/>
  <c r="G210" i="1" s="1"/>
  <c r="D326" i="1"/>
  <c r="L288" i="1"/>
  <c r="D199" i="1"/>
  <c r="L326" i="1"/>
  <c r="C326" i="1"/>
  <c r="C199" i="1"/>
  <c r="K288" i="1"/>
  <c r="Q288" i="1" s="1"/>
  <c r="K326" i="1"/>
  <c r="Q326" i="1" s="1"/>
  <c r="C331" i="1"/>
  <c r="C337" i="1"/>
  <c r="E337" i="1" s="1"/>
  <c r="G337" i="1" s="1"/>
  <c r="K199" i="1"/>
  <c r="Q199" i="1" s="1"/>
  <c r="L199" i="1"/>
  <c r="L331" i="1"/>
  <c r="L337" i="1"/>
  <c r="K331" i="1"/>
  <c r="Q331" i="1" s="1"/>
  <c r="K337" i="1"/>
  <c r="Q337" i="1" s="1"/>
  <c r="F288" i="1" l="1"/>
  <c r="E331" i="1"/>
  <c r="G331" i="1" s="1"/>
  <c r="E288" i="1"/>
  <c r="G288" i="1" s="1"/>
  <c r="E199" i="1"/>
  <c r="G199" i="1" s="1"/>
  <c r="F337" i="1"/>
  <c r="N337" i="1"/>
  <c r="M337" i="1"/>
  <c r="P337" i="1" s="1"/>
  <c r="N331" i="1"/>
  <c r="M331" i="1"/>
  <c r="P331" i="1" s="1"/>
  <c r="F331" i="1"/>
  <c r="F326" i="1"/>
  <c r="E326" i="1"/>
  <c r="G326" i="1" s="1"/>
  <c r="N326" i="1"/>
  <c r="M326" i="1"/>
  <c r="P326" i="1" s="1"/>
  <c r="N288" i="1"/>
  <c r="M288" i="1"/>
  <c r="P288" i="1" s="1"/>
  <c r="N199" i="1"/>
  <c r="M199" i="1"/>
  <c r="P199" i="1" s="1"/>
  <c r="F199" i="1"/>
  <c r="D338" i="1"/>
  <c r="L338" i="1"/>
  <c r="C338" i="1"/>
  <c r="K338" i="1"/>
  <c r="Q338" i="1" s="1"/>
  <c r="F338" i="1" l="1"/>
  <c r="D344" i="1"/>
  <c r="D343" i="1"/>
  <c r="N338" i="1"/>
  <c r="M338" i="1"/>
  <c r="P338" i="1" s="1"/>
  <c r="E338" i="1"/>
  <c r="G338" i="1" s="1"/>
  <c r="C343" i="1"/>
  <c r="C344" i="1" s="1"/>
</calcChain>
</file>

<file path=xl/sharedStrings.xml><?xml version="1.0" encoding="utf-8"?>
<sst xmlns="http://schemas.openxmlformats.org/spreadsheetml/2006/main" count="923" uniqueCount="576">
  <si>
    <t>a-YTD-Jun - 2016</t>
  </si>
  <si>
    <t>2016</t>
  </si>
  <si>
    <t>CAPEX by Bus Unit / BU Detail / PE: Admin lock</t>
  </si>
  <si>
    <t>PE -&gt; Budget Contact</t>
  </si>
  <si>
    <t>CF Gulf - 2016 Official Budget - Live Reforecast</t>
  </si>
  <si>
    <t>(VID:20160325) CF Gulf - 2016 Official Budget (Preserved)</t>
  </si>
  <si>
    <t>Dif. (VID:20160325) CF Gulf - 2016 Official Budget (Preserved)</t>
  </si>
  <si>
    <t>% Dif. (VID:20160325) CF Gulf - 2016 Official Budget (Preserved)</t>
  </si>
  <si>
    <t>Power Generation</t>
  </si>
  <si>
    <t>Co Generation</t>
  </si>
  <si>
    <t>FPC-0040: Co-Generation Misc Projects</t>
  </si>
  <si>
    <t>FPC - Vicki L. Mack: Vicki</t>
  </si>
  <si>
    <t>Sub-Total Co Generation</t>
  </si>
  <si>
    <t/>
  </si>
  <si>
    <t>Environmental Cost Recovery Clause</t>
  </si>
  <si>
    <t>FPC-0404: FPC-0404</t>
  </si>
  <si>
    <t>FPC-0406: ECRC - LAND - SMITH CCR WASTE WATER MANAGEMENT</t>
  </si>
  <si>
    <t>FPC-0412: ECRC-SMITH DUST MITIGATION WATER TRUCK</t>
  </si>
  <si>
    <t>FPC-0514: ECRC Daniel -Water -Ground Water Well</t>
  </si>
  <si>
    <t>FPC-1031: ECRC-AIR-CRIST 7 SCR CATALYST REPLACEMENT</t>
  </si>
  <si>
    <t>FPC-1060: ECRC-AIR-CRIST 7 FGAS MONITORS</t>
  </si>
  <si>
    <t>FPC-1158: ECRC-AIR-CRIST 7 SCR MISC</t>
  </si>
  <si>
    <t>FPC-1193: ECRC-WATER-CRIST 4-7 LOW VOLUME WASTE WATER TREATMENT</t>
  </si>
  <si>
    <t>FPC-1199: ECRC-AIR-CRIST U7 SCR PRECIP RELOCAT</t>
  </si>
  <si>
    <t>FPC-1222: ECRC-AIR-CRIST - SCRUBBER</t>
  </si>
  <si>
    <t>FPC-1233: ECRC-AIR-CRIST SCRUBBER MISCELLANEOUS</t>
  </si>
  <si>
    <t>FPC-1234: ECRC-AIR-CRIST U7 LOW NOX BURNER REPLACEMENT</t>
  </si>
  <si>
    <t>FPC-1279: ECRC-AIR-CRIST U6 CONTROLS - SCR &amp; ID FANS</t>
  </si>
  <si>
    <t>FPC-1287: ECRC-AIR-CRIST 4-6 NOX REDUCTION - DEPR - (SNCR)</t>
  </si>
  <si>
    <t>FPC-1288: ECRC-AIR-CRIST-CONSTRUCT GYPSUM STORAGE CELL NO. 1</t>
  </si>
  <si>
    <t>FPC-1517: ECRC - AIR- DANIEL  BROMINE INJECTION</t>
  </si>
  <si>
    <t>FPC-1551: ECRC-AIR-DANIEL 1 &amp; 2 SCRUBBER</t>
  </si>
  <si>
    <t>FPC-1601: ECRC-WATER-SMITH RECLAIMED WATER PROJECT UNIT 3</t>
  </si>
  <si>
    <t>FPC-1641: ECRC - Smith 1 &amp; 2 Cross Media Retrofit</t>
  </si>
  <si>
    <t>FPC-1809: ECRC -AIR-DANIEL 1 &amp; 2 ACTIVATED CARBON INJECTION  C01767</t>
  </si>
  <si>
    <t>FPC-1909: ECRC-AIR-CIRST MISC SCR COMMON</t>
  </si>
  <si>
    <t>FPC-1912: ECRC-AIR-CRIST U4-7 DRY BOTTOM ASH</t>
  </si>
  <si>
    <t>FPC-1997: ECRC-LAND-CRIST DISPOSAL OF COAL COMBUSTION RESIDUALS (CCR)</t>
  </si>
  <si>
    <t>Sub-Total Environmental Cost Recovery Clause</t>
  </si>
  <si>
    <t>Environmental (Non-Clause)</t>
  </si>
  <si>
    <t>FPC-0501: Envir Daniel Unit 1 Pyrite Hoppers/Piping Valves</t>
  </si>
  <si>
    <t>FPC-1033: ENVIR - WASTE - CRIST FLY ASH LANDFILL STORAGE CELL CAPPING</t>
  </si>
  <si>
    <t>FPC-1220: ENVIR-WATER-CRIST GOVERNORS ISLAND HEADWALL</t>
  </si>
  <si>
    <t>FPC-1253: ENVIR-WASTE- CRIST-FLY ASH LANDFILL STORAGE CELL DEVELOPMENT</t>
  </si>
  <si>
    <t>FPC-1613: ENVIR-WASTE-SMITH CAP ASH LANDFILL CELLS</t>
  </si>
  <si>
    <t>FPC-1701: ENVIR - AIR - SCHERER 3 -MISC ENVIRONMENTAL PROJECTS</t>
  </si>
  <si>
    <t>FPC-1727: ENVIR-AIR-SCHERER SELECTIVE CAYALYTIC REDUCT (SCR)</t>
  </si>
  <si>
    <t>FPC-1728: ENVIR-AIR-SCHERER SCRUBBER</t>
  </si>
  <si>
    <t>FPC-1729: FPC-1729</t>
  </si>
  <si>
    <t>FPC-1755: ENVIR SCHERER-AIR-HG/PM CEMS</t>
  </si>
  <si>
    <t>FPC-1762: ENVIR - Air- Scherer 3 Bromine Injection</t>
  </si>
  <si>
    <t>FPC-1778: ENVIR - SCHERER - ENVIRONMENTAL SITE PLAN</t>
  </si>
  <si>
    <t>FPC-1791: FPC-1791</t>
  </si>
  <si>
    <t>FPC-1798: ENVIR SCHERER 3 SCR CATALYST REPLACEMENT</t>
  </si>
  <si>
    <t>FPC-1878: Environ - Daniel 1 &amp; 2 Dry Ash Equipment</t>
  </si>
  <si>
    <t>FPC-6756: Envir - Scherer 3 -LAND CCR ASH MANAGEMENT</t>
  </si>
  <si>
    <t>FPC-6757: Envir - Scherer 3 New Landfill - Phase 1</t>
  </si>
  <si>
    <t>FPC-6759: Envir - Scherer - Land- CCR WW Management</t>
  </si>
  <si>
    <t>Sub-Total Environmental (Non-Clause)</t>
  </si>
  <si>
    <t>Plant Crist</t>
  </si>
  <si>
    <t>FPC-0803: Crist U 7 BFP Controls Replacement</t>
  </si>
  <si>
    <t>FPC-0804: Crist Unit 7 BFPT Overspeed Bolt  Replacement</t>
  </si>
  <si>
    <t>FPC-0805: Crist U7 Main Turbine Overspeed Bolt Replacement</t>
  </si>
  <si>
    <t>FPC-0806: Crist U6 BFPT Overspeed Bolt Replacement</t>
  </si>
  <si>
    <t>FPC-0807: Crist U6 Main Turbine Overspeed Bolt Replacement</t>
  </si>
  <si>
    <t>FPC-0808: Crist U7 Airflow Transmitter (Kurz) Replacement</t>
  </si>
  <si>
    <t>FPC-0809: Crist A Flyash Compressor</t>
  </si>
  <si>
    <t>FPC-0810: Crist B Flyash Compressor</t>
  </si>
  <si>
    <t>FPC-0812: Crist U4 Turbine Water Induction Protection (TWIP)</t>
  </si>
  <si>
    <t>FPC-0813: Crist U5 Turbine Water Induction Protection  (TWIP)</t>
  </si>
  <si>
    <t>FPC-0816: Crist Common Replace Fencing (Security)</t>
  </si>
  <si>
    <t>FPC-0817: Crist - Replace Units 6 &amp; 7 Elevator</t>
  </si>
  <si>
    <t>FPC-1003: CRIST 7 BOTTOM ASH PIT TRASH HOPPER</t>
  </si>
  <si>
    <t>FPC-1027: CRIST 4 &amp; 5 ASH CONTROLS</t>
  </si>
  <si>
    <t>FPC-1041: CRIST 6C 4160 V BUS REPL BREAKERS</t>
  </si>
  <si>
    <t>FPC-1042: CRIST 7C 4160 VOLT BUS REPLACE BREAKERS</t>
  </si>
  <si>
    <t>FPC-1046: CRIST 4-7 SILO ASH MCC REPLACEMENT</t>
  </si>
  <si>
    <t>FPC-1050: CRIST U5 575 VOLT BUS REPLACEMENT</t>
  </si>
  <si>
    <t>FPC-1059: CRIST 5 -- 2300 VOLT BREAKERS</t>
  </si>
  <si>
    <t>FPC-1068: CRIST U6 BLOWDOWN TANK REPLACEMENT</t>
  </si>
  <si>
    <t>FPC-1081: CRIST U4 ASSET PROTECTION - PAG</t>
  </si>
  <si>
    <t>FPC-1089: CRIST 6 REPLACE ASH HOOPER</t>
  </si>
  <si>
    <t>FPC-1091: CRIST 7 AIR HEATER BASKETS</t>
  </si>
  <si>
    <t>FPC-1093: CRIST U5 ASSET PROTECTION - PAG</t>
  </si>
  <si>
    <t>FPC-1096: CRIST U6 ASSET PROTECTION - PAG</t>
  </si>
  <si>
    <t>FPC-1097: CRIST U7 ASSET PROTECTION - PAG</t>
  </si>
  <si>
    <t>FPC-1100: CRIST - MINOR MISC ADDITIONS</t>
  </si>
  <si>
    <t>FPC-1108: CRIST 7 FLY ASH CONTROLS</t>
  </si>
  <si>
    <t>FPC-1137: CRIST 6 CONTROL SYSTEM UPGRADES</t>
  </si>
  <si>
    <t>FPC-1143: CRIST 5 MONITORING SYSTEM UPGRADES</t>
  </si>
  <si>
    <t>FPC-1144: CRIST 7 CONTROL SYSTEM UPGRADES</t>
  </si>
  <si>
    <t>FPC-1148: CRIST -  MAJOR MISC ADDITIONS</t>
  </si>
  <si>
    <t>FPC-1151: CRIST CLEARWATER HDRS &amp; PIPING</t>
  </si>
  <si>
    <t>FPC-1176: CRIST U4 REPL BREAKERS CABLE &amp; SWITCHES FOR ARC FLASH STUDY</t>
  </si>
  <si>
    <t>FPC-1210: CRIST CYBER SECURITY</t>
  </si>
  <si>
    <t>FPC-1223: CRIST 7 BOTTOM ASH HOPPER</t>
  </si>
  <si>
    <t>FPC-1254: CRIST COMMON -CONVEYOR BELTS REPLACEMENT</t>
  </si>
  <si>
    <t>FPC-1282: CRIST UNITS 4 5 6 &amp; 7 CHEMICAL FEED SYSTEM</t>
  </si>
  <si>
    <t>FPC-1925: CRIST PURCHASE MOBILE CRANE TO REPL TEREX</t>
  </si>
  <si>
    <t>FPC-1936: CRIST DRY AIR LAY-UP SYSTEM FOR UNITS 4-7</t>
  </si>
  <si>
    <t>FPC-1937: CRIST U6 PULVERIZER GEARBOX</t>
  </si>
  <si>
    <t>FPC-1942: CRIST U7 PULVERIZER GEARBOXES</t>
  </si>
  <si>
    <t>FPC-1946: CRIST SILO SUMP PUMP DISCHARGE LINE</t>
  </si>
  <si>
    <t>FPC-1953: CRIST U6 &amp; U7 NEW BREAKER BUILDING</t>
  </si>
  <si>
    <t>FPC-1960: CRIST PURCHASE NEW RADIOS</t>
  </si>
  <si>
    <t>FPC-1963: CRIST Lab Bathrooms</t>
  </si>
  <si>
    <t>FPC-1973: CRIST SWITCHYARD DRAINS</t>
  </si>
  <si>
    <t>FPC-1977: CRIST U7 REPLACE PULVERIZER MOTOR</t>
  </si>
  <si>
    <t>FPC-1978: CRIST REPLACE B SILO COMPRESSOR</t>
  </si>
  <si>
    <t>FPC-1979: CRIST ASH TRUCK SCALES</t>
  </si>
  <si>
    <t>FPC-1990: CRIST 4&amp;5 COLLING TOWER FIRE PUMP STATION</t>
  </si>
  <si>
    <t>FPC-1991: CRIST U6 575 VOLT BREAKER REPLACEMENT</t>
  </si>
  <si>
    <t>FPC-1992: CRIST U7 575 VOLT BREAKER REPLACEMENT</t>
  </si>
  <si>
    <t>Sub-Total Plant Crist</t>
  </si>
  <si>
    <t>Plant Smith excl LTSA</t>
  </si>
  <si>
    <t>FPC-0400: FPC-0400</t>
  </si>
  <si>
    <t>FPC-0401: FPC-0401</t>
  </si>
  <si>
    <t>FPC-0407: SMITH - CONSTRUCTION SUB TRANSFORMER (LAGUNA BEACH)</t>
  </si>
  <si>
    <t>FPC-0408: SMITH 3 - COOLING TOWER FILL MEDIA REPLACEMENTS</t>
  </si>
  <si>
    <t>FPC-0409: SMITH 3 - DRIFT ELIMINATOR</t>
  </si>
  <si>
    <t>FPC-0410: SMITH 3 - COOLING TOWER DCS CABINET REPLACEMENTS</t>
  </si>
  <si>
    <t>FPC-0413: Smith 3 - Water Mist Fire Protection System</t>
  </si>
  <si>
    <t>FPC-0414: FPC-0414</t>
  </si>
  <si>
    <t>FPC-1400: SMITH 1&amp;2 - MISC. STEAM PLANT ADDITIONS</t>
  </si>
  <si>
    <t>FPC-1401: SMITH 3 - AIR COMPRESSOR REPLACEMENT</t>
  </si>
  <si>
    <t>FPC-1428: Smith 3 Water Treatment Plant Transformer</t>
  </si>
  <si>
    <t>FPC-1437: Smith 3 - Admin Bldg. Expansion</t>
  </si>
  <si>
    <t>FPC-1477: SMITH 3 - REPLACE INLINE AIR FILTERS</t>
  </si>
  <si>
    <t>FPC-1499: Smith U3 - Simulator</t>
  </si>
  <si>
    <t>FPC-1600: SMITH 3 - MISC. STEAM PLANT ADDITIONS</t>
  </si>
  <si>
    <t>FPC-1610: SMITH - CYBER SECURITY</t>
  </si>
  <si>
    <t>FPC-1626: SMITH - NERC CIP IMPLEMENTATION</t>
  </si>
  <si>
    <t>FPC-1632: SMITH 3 - REPLACE EVAP COOLER FILL MEDIA</t>
  </si>
  <si>
    <t>FPC-1648: SMITH 3 - STORM WATER SYSTEM</t>
  </si>
  <si>
    <t>FPC-1672: SMITH - PROPERTY LINE FENCING</t>
  </si>
  <si>
    <t>FPC-1679: SMITH 3 - CORROSION PROJECT</t>
  </si>
  <si>
    <t>Sub-Total Plant Smith excl LTSA</t>
  </si>
  <si>
    <t>Plant Smith - LTSA</t>
  </si>
  <si>
    <t>FPC-1438: SMITH 3 - LTSA</t>
  </si>
  <si>
    <t>Sub-Total Plant Smith - LTSA</t>
  </si>
  <si>
    <t>Plant Daniel</t>
  </si>
  <si>
    <t>FPC-0503: Daniel Common Emergency Alarm Tone Notification System</t>
  </si>
  <si>
    <t>FPC-0506: Daniel 1 &amp; 2 Sump Pump</t>
  </si>
  <si>
    <t>FPC-0507: Daniel Units 1 &amp; 2 Termon Heat Trace ( Freeze Protection)</t>
  </si>
  <si>
    <t>FPC-0510: Daniel U1 LED Lighting - Turbine Floor</t>
  </si>
  <si>
    <t>FPC-0512: Daniel Common Breakers</t>
  </si>
  <si>
    <t>FPC-0515: Daniel Conveyor Equipment- Add Camera to Conveyor Belts</t>
  </si>
  <si>
    <t>FPC-0521: Daniel U2 Aux. Air Beck drives and registers</t>
  </si>
  <si>
    <t>FPC-0523: Daniel Common Replace Coal yard Switchgear</t>
  </si>
  <si>
    <t>FPC-0524: Daniel U1 Replace Critical AC</t>
  </si>
  <si>
    <t>FPC-0525: Daniel 2 Replace Critical AC</t>
  </si>
  <si>
    <t>FPC-0532: Daniel DEGP R/R S1 CONVEYOR GEARBOX</t>
  </si>
  <si>
    <t>FPC-0541: Daniel Generator Rotor Rewind</t>
  </si>
  <si>
    <t>FPC-0543: Daniel U1&amp;2 Common CO2 Tank and Piping</t>
  </si>
  <si>
    <t>FPC-0547: Daniel Common New cables for Ash Sluice Motors</t>
  </si>
  <si>
    <t>FPC-0551: Daniel Common Emergency Notification System</t>
  </si>
  <si>
    <t>FPC-1500: DANIEL-MISC. STEAM PLANT ADDITIONS &amp;</t>
  </si>
  <si>
    <t>FPC-1544: DANIEL WATER TREATMENT PLANT CONTROLS</t>
  </si>
  <si>
    <t>FPC-1545: DANIEL 1&amp;2 ASH HANDLING CONTROLS</t>
  </si>
  <si>
    <t>FPC-1564: DANIEL 2 CAPITAL VALVE REPLACEMENTS</t>
  </si>
  <si>
    <t>FPC-1581: DANIEL !&amp;2 CONVEYOR DIRECT DRIVE GEARBOXES</t>
  </si>
  <si>
    <t>FPC-1591: DANIEL RELAY MODERNIZATION</t>
  </si>
  <si>
    <t>FPC-1800: Daniel Unit 2 Mill Hoist</t>
  </si>
  <si>
    <t>FPC-1811: DANIEL 1 EXPANSION JOINTS C01693</t>
  </si>
  <si>
    <t>FPC-1834: DANIEL 1 REWIND GENERATOR</t>
  </si>
  <si>
    <t>FPC-1861: DANIEL 2 FW HEATER 4 LP</t>
  </si>
  <si>
    <t>FPC-1863: DANIEL 1 BOILER FEED PUMPS</t>
  </si>
  <si>
    <t>FPC-1874: Daniel 1 &amp; 2 Closed Loop Coolers</t>
  </si>
  <si>
    <t>FPC-1875: Daniel 1 &amp; 2 CPAT Drum Index</t>
  </si>
  <si>
    <t>FPC-1879: Daniel 1 &amp; 2 Hot Air Dampers and Cold Air Gates</t>
  </si>
  <si>
    <t>FPC-1881: Daniel 1 &amp; 2 Intelligent Sootblowing</t>
  </si>
  <si>
    <t>FPC-1882: Daniel 1 &amp; 2 Duct Replacement</t>
  </si>
  <si>
    <t>FPC-1884: Daniel 1 &amp; 2 Air Heater Basket Replacement</t>
  </si>
  <si>
    <t>FPC-1888: Daniel 1 &amp; 2 Coal Additive System</t>
  </si>
  <si>
    <t>FPC-1891: Daniel Additional Belt Extension</t>
  </si>
  <si>
    <t>FPC-1897: Daniel IK Soot Blower</t>
  </si>
  <si>
    <t>Sub-Total Plant Daniel</t>
  </si>
  <si>
    <t>Plant Scherer</t>
  </si>
  <si>
    <t>FPC-1700: SCHERER DEPOSITORY</t>
  </si>
  <si>
    <t>FPC-1710: SCHERER U3 INSTALL TRIPPER FLOOR DUST EXTRACTION EQUIPMENT</t>
  </si>
  <si>
    <t>FPC-1716: SCHERER PORTABLE EQUIPMENT</t>
  </si>
  <si>
    <t>FPC-1726: SCHERER REPLACE SUPERHEAT PENDANT PLATEN</t>
  </si>
  <si>
    <t>FPC-1731: SCHERER NERC CIP V4 IMPLEMETATION</t>
  </si>
  <si>
    <t>FPC-1746: SCHERER U3 REPLACE REHEAT REPLACEMENT</t>
  </si>
  <si>
    <t>FPC-1750: SCHERER MISC ADDITIONS AND IMPROVEMENTS</t>
  </si>
  <si>
    <t>FPC-1751: SCHERER 3 TURBINE CROSSOVER EXPANSION JOINT</t>
  </si>
  <si>
    <t>FPC-1757: SCHERER 3 REPLACE AIR HEATER BASKETS</t>
  </si>
  <si>
    <t>FPC-1792: Scherer Unit 3 Rewind Main Generator Stator</t>
  </si>
  <si>
    <t>FPC-1794: SCHERER 3 &amp; 4 REPLACE 3D FIXED TRIPPER CHUTES</t>
  </si>
  <si>
    <t>FPC-6502: Scherer 3 Replace Voltage Regulator</t>
  </si>
  <si>
    <t>FPC-6505: Scherer - Misc PE for all Rolling Stock</t>
  </si>
  <si>
    <t>FPC-6507: Scherer 3 Replace Condenser Tube</t>
  </si>
  <si>
    <t>FPC-6508: Scherer 3 &amp; 4 Replace Crusher House MCC U3 &amp; U4</t>
  </si>
  <si>
    <t>FPC-6513: Scherer 3 &amp; 4 Replace and Move Trestle Feeder</t>
  </si>
  <si>
    <t>FPC-6520: Scherer 3 Replace Turbine LP Rotor</t>
  </si>
  <si>
    <t>FPC-6528: Scherer 3 Auto Fire Suppression -Turb/Generatr Lube Oil</t>
  </si>
  <si>
    <t>FPC-6529: Scherer 3 &amp; 4 Vibratory Feeders</t>
  </si>
  <si>
    <t>FPC-6534: Scherer 3 Replace BFPT Controls</t>
  </si>
  <si>
    <t>FPC-6542: Scherer 3 Replace Polisher Controls</t>
  </si>
  <si>
    <t>FPC-6543: Scherer Common U 1-4 Generation Step Up Spare (GSU)</t>
  </si>
  <si>
    <t>Sub-Total Plant Scherer</t>
  </si>
  <si>
    <t>Renewables</t>
  </si>
  <si>
    <t>FPC-0091: PERDIDO LANDFILL GAS ENERGY</t>
  </si>
  <si>
    <t>FPC-0100: Community Solar One</t>
  </si>
  <si>
    <t>Sub-Total Renewables</t>
  </si>
  <si>
    <t>Sub-Total Power Generation</t>
  </si>
  <si>
    <t>Power Delivery</t>
  </si>
  <si>
    <t>New Business Distribution</t>
  </si>
  <si>
    <t>FPC-2550: CUSTOMER METERING</t>
  </si>
  <si>
    <t>FPC - Paul C. Pratofiorito: Paul</t>
  </si>
  <si>
    <t>FPC-2551: DISTRIBUTION TRANSFORMERS</t>
  </si>
  <si>
    <t>FPC-2552: NEW BUSINESS - OVERHEAD CONSTRUCTION</t>
  </si>
  <si>
    <t>FPC-2553: NEW BUSINESS STREET LIGHTS</t>
  </si>
  <si>
    <t>FPC - Sarah K. Seckinger: Sarah</t>
  </si>
  <si>
    <t>FPC-2554: NEW BUSINESS - UNDERGROUND CONSTRUCTION</t>
  </si>
  <si>
    <t>FPC-2556: PRIVATE STREET &amp; YARD LIGHTS</t>
  </si>
  <si>
    <t>FPC-2559: NEW BUSINESS - METERING ACC. ENCL. EQUIP. &amp; DEVICES</t>
  </si>
  <si>
    <t>FPC-4449: Electric Vehicle Charging Stations</t>
  </si>
  <si>
    <t>Sub-Total New Business Distribution</t>
  </si>
  <si>
    <t>Energy Conservation Cost Recovery</t>
  </si>
  <si>
    <t>FPC-2558: ADVANCED ENERGY MANAGEMENT (AEM)</t>
  </si>
  <si>
    <t>Sub-Total Energy Conservation Cost Recovery</t>
  </si>
  <si>
    <t>Transmission</t>
  </si>
  <si>
    <t>FPC-2801: TRANS SUB INFRASTRUCTURE PROJECTS</t>
  </si>
  <si>
    <t>FPC-2802: TRANS LINE INFRASTRUCTURE PROJECTS</t>
  </si>
  <si>
    <t>FPC-2803: ALLIGATOR SWAMP SVC AND ASSOCIATED MODIFICATIONS</t>
  </si>
  <si>
    <t>FPC-2808: Greenwood - Long Beach</t>
  </si>
  <si>
    <t>FPC-2813: North Brewton - Alligator Swamp New 230 kV Transmission Line</t>
  </si>
  <si>
    <t>FPC-2814: LAGUNA BEACH - SANTA ROSA #2 230KV TL</t>
  </si>
  <si>
    <t>FPC-2816: Backbone Fiber Project</t>
  </si>
  <si>
    <t>FPC-2821: ALLIGATOR SWAMP 230KV EXPANSION</t>
  </si>
  <si>
    <t>FPC-2822: TRANSMISSION LN SWITCH REPL PROJ</t>
  </si>
  <si>
    <t>FPC-2829: Highland City +/- 100 MVAR Static VAR compensator (SVC)</t>
  </si>
  <si>
    <t>FPC-2830: TRANSMISSION BREAKER REPLACEMENT</t>
  </si>
  <si>
    <t>FPC-2835: TRANSMISSION CIP COMPLIANCE</t>
  </si>
  <si>
    <t>FPC-2836: Transmission Cyber and Physical Security (NON-CIP)</t>
  </si>
  <si>
    <t>FPC-2841: GUYED Y TOWER ANCHOR REPLACEMENTS</t>
  </si>
  <si>
    <t>FPC-2867: HOLMES CREEK - HIGHLAND CITY 230KV</t>
  </si>
  <si>
    <t>FPC-2868: Survey and Renewal of Transmission Corridor Leases</t>
  </si>
  <si>
    <t>FPC-2881: BARRY-CRIST 230 KV UPGRADE</t>
  </si>
  <si>
    <t>FPC-2901: Crist 115kV Substation Reliability Upgrade</t>
  </si>
  <si>
    <t>FPC-2905: SMITH CONSTRUCTION</t>
  </si>
  <si>
    <t>FPC-2906: 115KV LINE RATING INCREASE</t>
  </si>
  <si>
    <t>FPC-2908: Fiber Replacements</t>
  </si>
  <si>
    <t>FPC-2911: SCS Design - Autodesk</t>
  </si>
  <si>
    <t>FPC-2912: Solar</t>
  </si>
  <si>
    <t>FPC-2914: FPC-2914</t>
  </si>
  <si>
    <t>FPC-2915: Smith 230-115kV P&amp;C Reliability</t>
  </si>
  <si>
    <t>FPC-2921: FPC-2921</t>
  </si>
  <si>
    <t>FPC-3401: DIST SUB INFRASTRUCTURE PROJECTS</t>
  </si>
  <si>
    <t>FPC-3420: DESTIN 115 12KV RELIABILITY UPGRADE</t>
  </si>
  <si>
    <t>FPC-3421: Munson Rd Substation Conversion</t>
  </si>
  <si>
    <t>FPC-3428: PROACTIVE TRANSFORMER REPLACEMENT</t>
  </si>
  <si>
    <t>FPC-3434: ANTOIOCH NEW SUBSTATION</t>
  </si>
  <si>
    <t>FPC-3437: HURLBURT 115/12KV SUBSTATION P &amp; C INFRASTRUCTURE UPGRADE</t>
  </si>
  <si>
    <t>FPC-3490: DEVILLERS LOWSIDE BUS STRUCTURE REBUILD</t>
  </si>
  <si>
    <t>FPC-3494: PACE 115/12KV SUBSTATION P &amp; C INFRASTRUCTURE UPGRADE</t>
  </si>
  <si>
    <t>FPC-3702: CIRCUIT SWITCHER IMP - TS/DS</t>
  </si>
  <si>
    <t>FPC-3714: P&amp;C INFRASTRUCTURE PROJECTS</t>
  </si>
  <si>
    <t>FPC-3735: Ponce and Carryville Conversion to 115kV</t>
  </si>
  <si>
    <t>FPC-3742: System Operations Additions and Improvements</t>
  </si>
  <si>
    <t>FPC-3758: FPC-3758</t>
  </si>
  <si>
    <t>FPC-4395: TCC Furniture</t>
  </si>
  <si>
    <t>FPC-4400: TRANSMISSION TOOLS AND TEST EQUIPMENT</t>
  </si>
  <si>
    <t>Sub-Total Transmission</t>
  </si>
  <si>
    <t>Distribution</t>
  </si>
  <si>
    <t>FPC-3402: MISC OVERHEAD LINE IMPROVEMENTS</t>
  </si>
  <si>
    <t>FPC-3403: DISTRIBUTION ADDITIONS/RETIREMENTS DUE TO HWY &amp; JOINT USE</t>
  </si>
  <si>
    <t>FPC-3404: DISTRIBUTION LINE MINOR PROJECTS</t>
  </si>
  <si>
    <t>FPC-3405: UNDERGROUND SYSTEM ADDITIONS &amp; IMPROVEMENTS</t>
  </si>
  <si>
    <t>FPC-3406: DISTRIBUTION UNDERGROUND CONVERSIONS</t>
  </si>
  <si>
    <t>FPC-3407: MISC CAPITAL ACCRUALS</t>
  </si>
  <si>
    <t>FPC-3408: OVERHEAD LINE IMPROVEMENTS - POLE INSPECTION PROGRAM</t>
  </si>
  <si>
    <t>FPC-3409: RIGHT OF WAY ACQUISITION</t>
  </si>
  <si>
    <t>FPC-3438: NEW DISTRIBUTION FEEDER FOR SUBMARINE CABLE CROSSING</t>
  </si>
  <si>
    <t>FPC-3498: DSCADA MANAGEMENT SYSTEMS - DSCADA</t>
  </si>
  <si>
    <t>FPC-3499: SO SMART RELIABILITY IMPROVEMENT PROGRAMS</t>
  </si>
  <si>
    <t>FPC-3500: ASSET MANAGEMENT IMPROVEMENT PROGRAMS</t>
  </si>
  <si>
    <t>FPC-3501: MISC DISTRIBUTION LINES SPECIFIC FEEDER IMPROVEMENTS</t>
  </si>
  <si>
    <t>FPC-3502: MISC DISTRIBUTION SUBSTATION FEEDER RECONFIGURATIONS &amp; UPGRA</t>
  </si>
  <si>
    <t>FPC-3520: ANTIOCH ROAD SUB NEW FEEDERS</t>
  </si>
  <si>
    <t>FPC-3534: EAST BAY 5542 RECONDUCTOR</t>
  </si>
  <si>
    <t>FPC-3539: HATHAWAY 8682 - GRAND LAGOON BRIDGE CROSSING</t>
  </si>
  <si>
    <t>FPC-3637: SANTA ROSA ISLAND ENHANCEMENTS</t>
  </si>
  <si>
    <t>FPC-3652: STORM HARDENING - OVERHEAD</t>
  </si>
  <si>
    <t>FPC-3693: DEVILLIERS SUB - NETWORK UPGRADES</t>
  </si>
  <si>
    <t>FPC-3694: Crystal Beach Feeder 8982 Reconductor</t>
  </si>
  <si>
    <t>FPC-3695: Beulah Feeder 5512 &amp; 5522 Reconductor and Reconfiguration</t>
  </si>
  <si>
    <t>FPC-3700: SYSTEM REACTIVE CORRECTIVE CAPACITY</t>
  </si>
  <si>
    <t>FPC-4301: TOOLS IMPLEMENTS AND TEST EQUIP.</t>
  </si>
  <si>
    <t>FPC-4308: POWER DELIVERY TECHNOLOGY IMPROVEMENTS</t>
  </si>
  <si>
    <t>FPC-4392: HR - Training Yard Purchases</t>
  </si>
  <si>
    <t>FPC-4408: Cyber Security</t>
  </si>
  <si>
    <t>FPC-4412: DSCADA MANAGEMENT SYSTEMS</t>
  </si>
  <si>
    <t>FPC-4413: PINE FOREST OFFICE ROADWAY CONSTRUCTION</t>
  </si>
  <si>
    <t>Sub-Total Distribution</t>
  </si>
  <si>
    <t>Sub-Total Power Delivery</t>
  </si>
  <si>
    <t>General Plant</t>
  </si>
  <si>
    <t>Transportation</t>
  </si>
  <si>
    <t>FPC-4304: AUTOMOBILES AUTO TRUCKS &amp; EQUIP.</t>
  </si>
  <si>
    <t>FPC - Allison R. Gillespie: Allison</t>
  </si>
  <si>
    <t>Sub-Total Transportation</t>
  </si>
  <si>
    <t>Telecommunications/Mobile Systems/Data Network</t>
  </si>
  <si>
    <t>FPC-4305: TELECOMMUNICATIONS WIRELESS SYSTEM ADDITIONS/IMPROVEMENTS</t>
  </si>
  <si>
    <t>FPC - Shonda L. Lee: Shonda</t>
  </si>
  <si>
    <t>FPC-4310: VOICE &amp; DATA CONVERGED NETWORK</t>
  </si>
  <si>
    <t>FPC-4311: TRANSPORT NETWORK</t>
  </si>
  <si>
    <t>FPC-4385: FIELD COMPUTING</t>
  </si>
  <si>
    <t>FPC-4386: CSS Data Integration Hub Architecture</t>
  </si>
  <si>
    <t>FPC - David Oerting: Dave</t>
  </si>
  <si>
    <t>FPC-4410: Long Term Evolution (LTE)</t>
  </si>
  <si>
    <t>FPC-4417: IT Cyber Security Software</t>
  </si>
  <si>
    <t>FPC-4486: On Line Customer Care</t>
  </si>
  <si>
    <t>FPC-4586: Customer Kiosks</t>
  </si>
  <si>
    <t>Sub-Total Telecommunications/Mobile Systems/Data Network</t>
  </si>
  <si>
    <t>Accounting</t>
  </si>
  <si>
    <t>FPC-4376: Maximo/Oracle/Powerplant Upgrades</t>
  </si>
  <si>
    <t>FPC - Carol Stevens: Carol</t>
  </si>
  <si>
    <t>Sub-Total Accounting</t>
  </si>
  <si>
    <t>Corporate Services</t>
  </si>
  <si>
    <t>FPC-4300: OFFICE FURNITURE &amp; MECHANICAL EQUIP.</t>
  </si>
  <si>
    <t>FPC - Corporate Services: Shirley</t>
  </si>
  <si>
    <t>FPC-4302: MISC. BUILDINGS LAND AND EQUIP.</t>
  </si>
  <si>
    <t>FPC-4303: SECURITY EQUIPMENT</t>
  </si>
  <si>
    <t>FPC-4306: AUDIO &amp; VISUAL EQUIPMENT</t>
  </si>
  <si>
    <t>FPC-4370: PRINTSHOP EQUIP</t>
  </si>
  <si>
    <t>FPC-4387: Defuniak Springs Roof</t>
  </si>
  <si>
    <t>FPC-4398: PANAMA CITY VECHICLE MAINT FACILITY</t>
  </si>
  <si>
    <t>FPC-4399: PENS DISTRICT-CONSOL CUST SVC FACIL</t>
  </si>
  <si>
    <t>FPC-4406: Panama City Admin Chiller</t>
  </si>
  <si>
    <t>FPC-4407: GEN WHSE CONVERGE ROOF</t>
  </si>
  <si>
    <t>FPC-4411: LAND PURCHASE IN CRESTVIEW</t>
  </si>
  <si>
    <t>FPC-4414: FPC-4414</t>
  </si>
  <si>
    <t>FPC-4415: FPC-4415</t>
  </si>
  <si>
    <t>FPC-4419: FPC-4419</t>
  </si>
  <si>
    <t>Sub-Total Corporate Services</t>
  </si>
  <si>
    <t>T&amp;D Warehouse Equipment Replacement</t>
  </si>
  <si>
    <t>FPC-4344: T&amp;D WAREHOUSE EQUIPMENT REPLACEMENT</t>
  </si>
  <si>
    <t>FPC - Beverly D. Day: Beverly</t>
  </si>
  <si>
    <t>Sub-Total T&amp;D Warehouse Equipment Replacement</t>
  </si>
  <si>
    <t>Sub-Total General Plant</t>
  </si>
  <si>
    <t>Non-Utility</t>
  </si>
  <si>
    <t>FPC-4999: NEW PRODUCTS AND SERVICES</t>
  </si>
  <si>
    <t>Sub-Total Non-Utility</t>
  </si>
  <si>
    <t>Uncategorized</t>
  </si>
  <si>
    <t>FPC-4785: FPC-4785</t>
  </si>
  <si>
    <t>FPC-4790: FPC-4790</t>
  </si>
  <si>
    <t>Sub-Total Uncategorized</t>
  </si>
  <si>
    <t>Total</t>
  </si>
  <si>
    <t>Scenario Data</t>
  </si>
  <si>
    <t>Scenario</t>
  </si>
  <si>
    <t>Software Release</t>
  </si>
  <si>
    <t>10.05.1</t>
  </si>
  <si>
    <t>Version ID</t>
  </si>
  <si>
    <t>1</t>
  </si>
  <si>
    <t>Scenario Comments</t>
  </si>
  <si>
    <t>Date &amp; Time of Shared Run</t>
  </si>
  <si>
    <t>Never run</t>
  </si>
  <si>
    <t>Date &amp; Time Exported</t>
  </si>
  <si>
    <t>07/09/2016 14:24:49</t>
  </si>
  <si>
    <t>Case List</t>
  </si>
  <si>
    <t>[Logic, CF Actuals - FPC, Empty Tree Case: Admin lock, Structure, CF Permanent, CF PowerPlant - GULF, CF Budworks - GULF - 2016 Official Budget - Live Reforecast, CF Temporary - GULF - 2016 Official Budget - Live Reforecast, CF Environmental - GULF - 2016 Official Budget - Live Reforecast, |Blank Data|: Admin lock, CF Data - GULF - 2016 Official Budget - Live Reforecast]</t>
  </si>
  <si>
    <t>Start Year</t>
  </si>
  <si>
    <t>2015</t>
  </si>
  <si>
    <t>Actuals Through</t>
  </si>
  <si>
    <t>06/2016</t>
  </si>
  <si>
    <t>Years to Run/Run Monthly</t>
  </si>
  <si>
    <t>11 (Monthly: 11)</t>
  </si>
  <si>
    <t>Scenario Type &amp; User-Defined Scenario Type</t>
  </si>
  <si>
    <t>Budget</t>
  </si>
  <si>
    <t>Report Data</t>
  </si>
  <si>
    <t>Sequence Set</t>
  </si>
  <si>
    <t>View Name</t>
  </si>
  <si>
    <t>Dataset/Calc</t>
  </si>
  <si>
    <t>Row Headers</t>
  </si>
  <si>
    <t>Column Headers</t>
  </si>
  <si>
    <t>Time Setting</t>
  </si>
  <si>
    <t>Filters</t>
  </si>
  <si>
    <t>Capital Sequence: Admin lock</t>
  </si>
  <si>
    <t>CF Capital Expenditures by Business Unit: Admin lock</t>
  </si>
  <si>
    <t>CF Capital Expenditures by Business Unit</t>
  </si>
  <si>
    <t>Project Class -&gt; Business Unit of Project's Project -&gt; Business Unit Class,Project Class -&gt; Business Unit Detail of Project's Project -&gt; Business Unit Class,Imported: Project -&gt; PE of Project</t>
  </si>
  <si>
    <t>Year 1 YTD-Jun, Year 1 Annual,User Specified Scenario List</t>
  </si>
  <si>
    <t xml:space="preserve">View filter is CF Project Amount Type = Cash, CIAC, AFUDC Debt &amp; Equity
CF Project Amount Type = Cash, CIAC, AFUDC Debt &amp; Equity
</t>
  </si>
  <si>
    <t>Sch 73</t>
  </si>
  <si>
    <t>Non-Utility Reconciling item</t>
  </si>
  <si>
    <t>Adjusted Total</t>
  </si>
  <si>
    <t>Above - per UI</t>
  </si>
  <si>
    <t>Difference</t>
  </si>
  <si>
    <t>Pointer to Budget Contact</t>
  </si>
  <si>
    <t>YTD Actual</t>
  </si>
  <si>
    <t>YTD Budget</t>
  </si>
  <si>
    <t>YTD Variance ($)</t>
  </si>
  <si>
    <t>YTD Variance (%)</t>
  </si>
  <si>
    <t>YTD Over/Under Budget</t>
  </si>
  <si>
    <t>Explanation Required?</t>
  </si>
  <si>
    <t>YTD Explanation</t>
  </si>
  <si>
    <t>Year-End Projection</t>
  </si>
  <si>
    <t>Year-End Prior Projection</t>
  </si>
  <si>
    <t>Original Budget</t>
  </si>
  <si>
    <t>Year-End Variance ($)</t>
  </si>
  <si>
    <t>Year-End Variance (%)</t>
  </si>
  <si>
    <t>Year-End Over/Under Budget</t>
  </si>
  <si>
    <t>YE Projection - YE Calculated</t>
  </si>
  <si>
    <t>FPC - Melitta Davis: Melitta</t>
  </si>
  <si>
    <t>Timing: Waiting on Tower infrastructure work.  Instructed to spend $200, 000 on RC/DC meters for Customer Service.  May be on budget at year end.</t>
  </si>
  <si>
    <t xml:space="preserve">Timing: Early in the year. </t>
  </si>
  <si>
    <t>Timing: Early in the year.</t>
  </si>
  <si>
    <t>Timing: Plan to be on budget at year end.</t>
  </si>
  <si>
    <t>Timing: Early in the year.  Plan to be on Budget at year-end.</t>
  </si>
  <si>
    <t>Budget Exception Granted:  Increased $402k due to DOT's volume change occurring from their new design build requirements.</t>
  </si>
  <si>
    <t>Expenses have been down for two consecutive months.  If monthly expenditures remain at the same level as May, we can come in on budget for this PE.</t>
  </si>
  <si>
    <t>Timing: Plan to be on budget at year-end. Henderson Beach CIAC collected however waiting on customer to complete duct bank before our work begins. Unknown is PCB Segment II conversion CIAC collection</t>
  </si>
  <si>
    <t xml:space="preserve">This blanket order PE 3407  was set up exclusively to capture monthly entries for Accounts Payable setups and reversals (SOX).  Any variance is a timing difference of Accruals setup the previous month. </t>
  </si>
  <si>
    <t>Timing: Early in the year.  Pole replacements will ramp up.</t>
  </si>
  <si>
    <t>Timing. Work recently started on chosen Feeders.  Clearing of easements scheduled for fourth quarter.</t>
  </si>
  <si>
    <t>Carryover from 2015, plus seagrass mitigation survey, plan, and application requirements.</t>
  </si>
  <si>
    <t>TCMS GWO is still under this PE.  This is the transition year, with funding from PE 4412.  New Budget Request - $200k to integrate Feeder FLA.</t>
  </si>
  <si>
    <t>PE Reduced to use the funds to Offset other PE's.</t>
  </si>
  <si>
    <t>Timing, expect to be on budget at year end.</t>
  </si>
  <si>
    <t>Reduced to cover overage in PE 3438.  Reduced $62 new General Plant.</t>
  </si>
  <si>
    <t>Delayed by TBU.  Will be Fall 2016 before Dist. Can complete its work.  Plan to come under budget $40k at year-end.</t>
  </si>
  <si>
    <t>Project in progress. To be completed by end of June.</t>
  </si>
  <si>
    <t>Timing - Bay County permit received on March 8th.  Presently working on Environmental permit.</t>
  </si>
  <si>
    <t>Timing, Expect to be on budget by year end</t>
  </si>
  <si>
    <t>Reduced $105k to fund a portion of the new General Plant and $13k for Storm Drill</t>
  </si>
  <si>
    <t>Timing. Ahead of schedule.  Expect to be on budget at year-end.</t>
  </si>
  <si>
    <t>Timing - Waiting on Customer to decide on conversion.</t>
  </si>
  <si>
    <t>Over due to the labor costs and overheads being quite a bit higher than estimated.  The total cost should be about $240,000.</t>
  </si>
  <si>
    <t>Expect Storm Hardening to be on budget at year end</t>
  </si>
  <si>
    <t>Budget Exception Granted. To cover the scheduled 2016 Comverge Replacement Plan with SO Smart Equipment.   Capacitor bank Comverge control paging system, in conjunction with Marketing’s  Energy Select Comverge control paging system was retired April 1st.</t>
  </si>
  <si>
    <t xml:space="preserve">Tools received from ordering in January. Will be on budget prior to year end.
</t>
  </si>
  <si>
    <t>ARMS III has been delayed, with maximum cost expectations of $131k.</t>
  </si>
  <si>
    <t>Timing: Early in the year, 1st PO issued @ $140k after Tax/Stores.  TCMS is being funding through PE 3498.  New Forecast of costing expected with May reporting.</t>
  </si>
  <si>
    <t>Revised projection is $215k.  $67k in SCS charges, and $138k in shared cost from APCO "system" improvements with the Lancope installation</t>
  </si>
  <si>
    <t>Timing… On track per SCS who is coordinating this effort.</t>
  </si>
  <si>
    <t>Timing.  Early in the year.  In addition, there is a $33k increase per truck for AWD projected. Addl $250k funded out of PE 3501.</t>
  </si>
  <si>
    <t>Delay in purchase of kiosks; expect to implement in Q4.</t>
  </si>
  <si>
    <t>2015 carryover: unbudgeted expenses for installation of Smith Water Monitoring Wells</t>
  </si>
  <si>
    <t>Actual cost for piece of equipment more than budget estimate</t>
  </si>
  <si>
    <t>Project will not start in 2016 (per Env. Affairs - Jarvis)</t>
  </si>
  <si>
    <t>Duplicate project (Same as PE 1641); dollars will not be spent on PE 0406</t>
  </si>
  <si>
    <t>early materials purchases in preparation to begin projecct</t>
  </si>
  <si>
    <t>Project not yet started</t>
  </si>
  <si>
    <t>Minimal materials/contractor expenses for misc activity on Smith 3 to date</t>
  </si>
  <si>
    <t>Project has not yet started -projected expected to begin during the next outage, this fall</t>
  </si>
  <si>
    <t xml:space="preserve">Project not yet started - will begin during the next outage, this fall. </t>
  </si>
  <si>
    <t xml:space="preserve">Project has not yet started - will begin during the next outage, this fall. </t>
  </si>
  <si>
    <t>Project in progress - small materials purchases &amp; contractor work to date…bulk of project has not started</t>
  </si>
  <si>
    <t>2015 carryover: unbudgeted contractor expenses on project to date…job ongoing</t>
  </si>
  <si>
    <t>overruns for contractor expenses to work on bldg.</t>
  </si>
  <si>
    <t>offset PE 1220 Governor's Island</t>
  </si>
  <si>
    <t>PE Approval Letter</t>
  </si>
  <si>
    <t>The primary reason for the overrun is development costs associated with the project, due to enhancements that were not included in the initial estimate from IT. While the O&amp;M costs are higher YTD than what was loaded into the 2016 budget, they still remain within the range of the original project forecasts. The mid-point of the forecasted range is what was loaded into the 2016 budget. The OCC Evolution Oversight and Project Team is actively managing and evaluating the budget, scope, schedule and acting upon project efficiencies. The Project Sponsor has reviewed the budget variance with the Call Center Managers and the System Customer Leadership Team and is scheduled to review with the System Customer Council in July. At this time, we don’t have a year-end projection that is different from the original $400k.</t>
  </si>
  <si>
    <t>cancelled</t>
  </si>
  <si>
    <t>project pushed forward</t>
  </si>
  <si>
    <t xml:space="preserve">Minimal misc. activity on Smith 1 &amp; 2 to date </t>
  </si>
  <si>
    <t xml:space="preserve">Timing;  waiting on a decision from the system telecom group on the status of 2 large projects </t>
  </si>
  <si>
    <t>Timing;  will level out over the next few months.</t>
  </si>
  <si>
    <t xml:space="preserve">No current projects for this PE </t>
  </si>
  <si>
    <t>Timing</t>
  </si>
  <si>
    <t>Double accrual by SCS at YE created an under-budget variance;  waiting on a decision from IT Security to determine if some of the 2016 work will carry-over to 2017</t>
  </si>
  <si>
    <t>project pushed to end of year</t>
  </si>
  <si>
    <t>project moved to 2017.  E&amp;CS this year.</t>
  </si>
  <si>
    <t>SCS drawings underestimated and other SCS work needed.</t>
  </si>
  <si>
    <t>SCS drawings underestimated.</t>
  </si>
  <si>
    <t>project to be completed in Fall</t>
  </si>
  <si>
    <t>projects started earlier than budgeted</t>
  </si>
  <si>
    <t>2015 carryover</t>
  </si>
  <si>
    <t>project started later than anticipated due to study being conducted</t>
  </si>
  <si>
    <t>multi-year project, dollars pushed into 2017</t>
  </si>
  <si>
    <t>2015 Carryover</t>
  </si>
  <si>
    <t>128801 - 2015 Carryover
128802 - Project Canceled
1288 / 128804 - moved to future years</t>
  </si>
  <si>
    <t>project started earlier than budgeted</t>
  </si>
  <si>
    <t>Carryover</t>
  </si>
  <si>
    <t>Correcting JV - material posted to incorrect GWO.</t>
  </si>
  <si>
    <t>Bid lower than anticipated.</t>
  </si>
  <si>
    <t>Progress payment made in 2015.</t>
  </si>
  <si>
    <t>TWIP not budgeted</t>
  </si>
  <si>
    <t>Actuals will be journaled to PE 1148.</t>
  </si>
  <si>
    <t xml:space="preserve">project started earlier. </t>
  </si>
  <si>
    <t>True up of retrofit/ECRC split should have been made in 2015.  Will be made in the next couple of months when GWO is unitized.</t>
  </si>
  <si>
    <t xml:space="preserve">carryover   </t>
  </si>
  <si>
    <t>Bid lower and progress payment made in 2015.</t>
  </si>
  <si>
    <t>Projected to spend by year end.</t>
  </si>
  <si>
    <t xml:space="preserve">Carryover </t>
  </si>
  <si>
    <t>Project moved up to 2015.</t>
  </si>
  <si>
    <t>Project will start later than anticipated.</t>
  </si>
  <si>
    <t>Will be done end of year</t>
  </si>
  <si>
    <t>Cancelled.  JV to remove dollars.</t>
  </si>
  <si>
    <t>Carryover.</t>
  </si>
  <si>
    <t>Project starting later than anticipated.</t>
  </si>
  <si>
    <t>offset PE 1220 Governor's Island except for $40K added to scope in 12/2015.</t>
  </si>
  <si>
    <t>$30K projected to be spent in 2015 was not spent.  Added to 2016 budget.</t>
  </si>
  <si>
    <t>Accts Payable correction - Siemens invoice.</t>
  </si>
  <si>
    <t>No word from SCS on this yet. Projected to spend by year-end.</t>
  </si>
  <si>
    <t xml:space="preserve">More minor miscellaneous projects needed than budgeted. </t>
  </si>
  <si>
    <t>More major miscellaneous projects needed than budgeted. $1.5M annex a/c, $1.5M  U7 gas burners, $560K U6 fill &amp; louvers, $368K coal yard sump pumps, $203K Maint team leader office, $100K PE 0818 new approved PE U6 front &amp; rear wall headers.</t>
  </si>
  <si>
    <t>project is in planning stage</t>
  </si>
  <si>
    <t>Overage offset by other dept PE budgets</t>
  </si>
  <si>
    <t>Offset by PE3501</t>
  </si>
  <si>
    <t>Offset by PE3501 &amp; PE4300</t>
  </si>
  <si>
    <t>Difference trsf to PE4300</t>
  </si>
  <si>
    <t>Bid came in under budget</t>
  </si>
  <si>
    <t>Rec'd approval to begin in May 2016</t>
  </si>
  <si>
    <t>Project not started due to non-approval by upper mgmt</t>
  </si>
  <si>
    <t>Delayed for two months due to contractor's schedule</t>
  </si>
  <si>
    <t>Offset in part by other dept PE3502</t>
  </si>
  <si>
    <t>Offset in part by other dept PE4344 &amp; 3501</t>
  </si>
  <si>
    <t>Project added to MPC's Final OB</t>
  </si>
  <si>
    <t>Project reduced in MPC's Final OB</t>
  </si>
  <si>
    <t>Breaker issues are requiring additional time to inspect the breakers.</t>
  </si>
  <si>
    <t>Project start date pushed back</t>
  </si>
  <si>
    <t>Project cash flows advanced</t>
  </si>
  <si>
    <t xml:space="preserve">2015 Carry over and expenses for first fill </t>
  </si>
  <si>
    <t>Project removed from MPC's final budget</t>
  </si>
  <si>
    <t>Projects add to MPC's Final final budget</t>
  </si>
  <si>
    <t>Gulf's cash flows are not in line with MPC's for this project</t>
  </si>
  <si>
    <t>MPC's OB had project spread evenly throughout year</t>
  </si>
  <si>
    <t>2015 carry over</t>
  </si>
  <si>
    <t>MPC Transmission Project</t>
  </si>
  <si>
    <t>2015 Carry Over.  2015 parts from APC invoiced in 2016.</t>
  </si>
  <si>
    <t>2015 Carry over</t>
  </si>
  <si>
    <t>Project increased in MPC's final budget and pulled forward from fall</t>
  </si>
  <si>
    <t xml:space="preserve">Timing of engineering costs ahead of original November projection </t>
  </si>
  <si>
    <t xml:space="preserve">Project was canceled, charges moved to OM. </t>
  </si>
  <si>
    <t xml:space="preserve">Have not started project yet however do expect to spend budgeted dollars before year end. </t>
  </si>
  <si>
    <t xml:space="preserve">Will spend dollars this year, wating on invoice to come in. </t>
  </si>
  <si>
    <t>JV'd over from the EC&amp;S Construction Project it was originally on a Common Environmental GWO and now that the project is over this equipment will still be used for the plant but needed to be moved off of the GWO for Environmental and be placed in a Retro Area</t>
  </si>
  <si>
    <t>Expect to be on budget by end year</t>
  </si>
  <si>
    <t>Budget dollars should be on 6529 PE. Moved 62,244  See below, dollars are on 6529</t>
  </si>
  <si>
    <t xml:space="preserve">Progress payments, should be accurate, one progress payment made in 2015 Dec was budgeted for 2016. </t>
  </si>
  <si>
    <t>Project still expected to be on budget</t>
  </si>
  <si>
    <t>Budget dollars should be on 6529 PE. Moved 62,244  See above, budget is on 6513</t>
  </si>
  <si>
    <t>Project still planned to be done and on budget</t>
  </si>
  <si>
    <t>Scherer Depository PE represents the billing account for Scherer Cost. No budget dollars</t>
  </si>
  <si>
    <t>Delay in start of project</t>
  </si>
  <si>
    <t>Project will be done next year</t>
  </si>
  <si>
    <t>No misc projects done this year</t>
  </si>
  <si>
    <t>Still projected to spend. Project not started</t>
  </si>
  <si>
    <t>GWO written. Late getting started</t>
  </si>
  <si>
    <t>Late getting started</t>
  </si>
  <si>
    <t>Plan on being on budget year end</t>
  </si>
  <si>
    <t>Dec accruals… project pushed out  this year</t>
  </si>
  <si>
    <t>Timing.  Dollars will be used.</t>
  </si>
  <si>
    <t>EC&amp;S True up</t>
  </si>
  <si>
    <t>Carry over</t>
  </si>
  <si>
    <t>SCS charges related to load testing, redline draws</t>
  </si>
  <si>
    <t>Timing - Powerplant upgrade will start later this year and will be on budget</t>
  </si>
  <si>
    <t>Timing - still in negotiation with DC fast chargers</t>
  </si>
  <si>
    <t>Timing - anticipate ramping up in Fall</t>
  </si>
  <si>
    <t>Charges will be moved to 2553</t>
  </si>
  <si>
    <t xml:space="preserve">The project extended two vendor resources to complete design work for phase IV.  This provides production support and takes advantage of the good progress in transitioning applications to the Hub.  Expected year-end variance for the Hub is 115K.  Other IT existing capital budgets are being explored as a means for off-setting this overrun; should have more information about the potential off-set by the end of July.  </t>
  </si>
  <si>
    <t>$100K going to help facilities pay for the General Warehouse renov</t>
  </si>
  <si>
    <t xml:space="preserve">Budget timing </t>
  </si>
  <si>
    <t>Project cost higher than expected</t>
  </si>
  <si>
    <t>Work completed sooner than expected</t>
  </si>
  <si>
    <t>unbudgeted  project</t>
  </si>
  <si>
    <t>settlement project</t>
  </si>
  <si>
    <t>Surveys delayed causing a delay in design</t>
  </si>
  <si>
    <t>project design requested</t>
  </si>
  <si>
    <t>PE exception $1M</t>
  </si>
  <si>
    <t>design delayed</t>
  </si>
  <si>
    <t>Material cost higher than expected</t>
  </si>
  <si>
    <t>Construction to start in Oct</t>
  </si>
  <si>
    <t>Billing not occurring as budgeted</t>
  </si>
  <si>
    <t>PE exception $2M</t>
  </si>
  <si>
    <t>Pushed project out to start in Sept due to delay receiving FDEP swale exemptio</t>
  </si>
  <si>
    <t>Project cost higher than expected - damaged transformer</t>
  </si>
  <si>
    <t>additional material purchased due to substation break-in</t>
  </si>
  <si>
    <t>PE exception $312k</t>
  </si>
  <si>
    <t>Charged to Facilities</t>
  </si>
  <si>
    <t>SCS billing</t>
  </si>
  <si>
    <t>Timing (material)</t>
  </si>
  <si>
    <t>relay failures on the system</t>
  </si>
  <si>
    <t>Increase in expenditures for Eglin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</si>
</sst>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_);[Red]\(#,##0\);&quot; &quot;"/>
    <numFmt numFmtId="165" formatCode="_(* #,##0_);_(* \(#,##0\);_(* &quot;-&quot;??_);_(@_)"/>
    <numFmt numFmtId="166" formatCode="#,##0.00%_);[Red]\(#,##0.00%\);&quot; &quot;"/>
    <numFmt numFmtId="167" formatCode="#,##0%_);[Red]\(#,##0%\);&quot; &quot;"/>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9"/>
      <name val="Calibri"/>
      <family val="2"/>
    </font>
    <font>
      <b/>
      <i/>
      <sz val="9"/>
      <name val="Calibri"/>
      <family val="2"/>
    </font>
    <font>
      <sz val="9"/>
      <name val="Calibri"/>
      <family val="2"/>
    </font>
    <font>
      <b/>
      <sz val="9"/>
      <name val="Calibri"/>
      <family val="2"/>
    </font>
    <font>
      <sz val="9"/>
      <name val="Calibri"/>
      <family val="2"/>
    </font>
    <font>
      <b/>
      <sz val="10"/>
      <name val="Calibri"/>
      <family val="2"/>
    </font>
    <font>
      <i/>
      <sz val="10"/>
      <name val="Calibri"/>
      <family val="2"/>
    </font>
    <font>
      <sz val="10"/>
      <name val="Calibri"/>
      <family val="2"/>
    </font>
    <font>
      <b/>
      <sz val="16"/>
      <name val="Calibri"/>
      <family val="2"/>
    </font>
    <font>
      <sz val="11"/>
      <color indexed="8"/>
      <name val="Calibri"/>
      <family val="2"/>
      <scheme val="minor"/>
    </font>
    <font>
      <sz val="9"/>
      <color indexed="8"/>
      <name val="Calibri"/>
      <family val="2"/>
      <scheme val="minor"/>
    </font>
    <font>
      <b/>
      <sz val="9"/>
      <name val="Calibri"/>
      <family val="2"/>
    </font>
    <font>
      <sz val="9"/>
      <name val="Calibri"/>
      <family val="2"/>
    </font>
    <font>
      <sz val="9"/>
      <name val="Calibri"/>
      <family val="2"/>
      <scheme val="minor"/>
    </font>
    <font>
      <sz val="9"/>
      <color theme="1"/>
      <name val="Calibri"/>
      <family val="2"/>
      <scheme val="minor"/>
    </font>
    <font>
      <b/>
      <sz val="11"/>
      <color indexed="8"/>
      <name val="Calibri"/>
      <family val="2"/>
      <scheme val="minor"/>
    </font>
    <font>
      <sz val="11"/>
      <color rgb="FFFF0000"/>
      <name val="Calibri"/>
      <family val="2"/>
      <scheme val="minor"/>
    </font>
  </fonts>
  <fills count="8">
    <fill>
      <patternFill patternType="none"/>
    </fill>
    <fill>
      <patternFill patternType="gray125"/>
    </fill>
    <fill>
      <patternFill patternType="solid">
        <fgColor rgb="FF00CCFF"/>
      </patternFill>
    </fill>
    <fill>
      <patternFill patternType="solid">
        <fgColor rgb="FF99CC00"/>
      </patternFill>
    </fill>
    <fill>
      <patternFill patternType="solid">
        <fgColor rgb="FFC6E0B4"/>
      </patternFill>
    </fill>
    <fill>
      <patternFill patternType="solid">
        <fgColor rgb="FFE2EFDA"/>
      </patternFill>
    </fill>
    <fill>
      <patternFill patternType="solid">
        <fgColor rgb="FF92D050"/>
        <bgColor indexed="64"/>
      </patternFill>
    </fill>
    <fill>
      <patternFill patternType="solid">
        <fgColor rgb="FFFFFF00"/>
        <bgColor indexed="64"/>
      </patternFill>
    </fill>
  </fills>
  <borders count="16">
    <border>
      <left/>
      <right/>
      <top/>
      <bottom/>
      <diagonal/>
    </border>
    <border>
      <left/>
      <right/>
      <top style="medium">
        <color indexed="8"/>
      </top>
      <bottom/>
      <diagonal/>
    </border>
    <border>
      <left style="medium">
        <color indexed="8"/>
      </left>
      <right style="medium">
        <color indexed="8"/>
      </right>
      <top style="medium">
        <color indexed="8"/>
      </top>
      <bottom style="medium">
        <color indexed="8"/>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right/>
      <top style="medium">
        <color indexed="8"/>
      </top>
      <bottom style="double">
        <color indexed="64"/>
      </bottom>
      <diagonal/>
    </border>
    <border>
      <left/>
      <right/>
      <top style="medium">
        <color auto="1"/>
      </top>
      <bottom style="double">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9">
    <xf numFmtId="0" fontId="0" fillId="0" borderId="0"/>
    <xf numFmtId="0" fontId="12" fillId="0" borderId="0"/>
    <xf numFmtId="43" fontId="12" fillId="0" borderId="0" applyFont="0" applyFill="0" applyBorder="0" applyAlignment="0" applyProtection="0"/>
    <xf numFmtId="0" fontId="12" fillId="0" borderId="0"/>
    <xf numFmtId="43" fontId="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0" fontId="1" fillId="0" borderId="0"/>
    <xf numFmtId="43" fontId="12" fillId="0" borderId="0" applyFont="0" applyFill="0" applyBorder="0" applyAlignment="0" applyProtection="0"/>
  </cellStyleXfs>
  <cellXfs count="67">
    <xf numFmtId="0" fontId="0" fillId="0" borderId="0" xfId="0"/>
    <xf numFmtId="0" fontId="8" fillId="4" borderId="0" xfId="0" applyFont="1" applyFill="1" applyAlignment="1">
      <alignment indent="1"/>
    </xf>
    <xf numFmtId="0" fontId="10" fillId="0" borderId="0" xfId="0" applyFont="1" applyAlignment="1">
      <alignment indent="1"/>
    </xf>
    <xf numFmtId="0" fontId="9" fillId="5" borderId="0" xfId="0" applyFont="1" applyFill="1" applyAlignment="1">
      <alignment indent="1"/>
    </xf>
    <xf numFmtId="0" fontId="11" fillId="0" borderId="0" xfId="0" applyFont="1"/>
    <xf numFmtId="0" fontId="12" fillId="0" borderId="0" xfId="1" applyAlignment="1">
      <alignment vertical="top"/>
    </xf>
    <xf numFmtId="0" fontId="13" fillId="0" borderId="0" xfId="1" applyFont="1" applyAlignment="1">
      <alignment vertical="top"/>
    </xf>
    <xf numFmtId="3" fontId="13" fillId="0" borderId="3" xfId="1" applyNumberFormat="1" applyFont="1" applyFill="1" applyBorder="1" applyAlignment="1">
      <alignment vertical="top"/>
    </xf>
    <xf numFmtId="165" fontId="13" fillId="0" borderId="3" xfId="2" applyNumberFormat="1" applyFont="1" applyFill="1" applyBorder="1" applyAlignment="1">
      <alignment vertical="top"/>
    </xf>
    <xf numFmtId="0" fontId="12" fillId="0" borderId="0" xfId="1" applyFill="1" applyAlignment="1">
      <alignment vertical="top"/>
    </xf>
    <xf numFmtId="3" fontId="13" fillId="0" borderId="0" xfId="1" applyNumberFormat="1" applyFont="1" applyFill="1" applyAlignment="1">
      <alignment vertical="top"/>
    </xf>
    <xf numFmtId="165" fontId="13" fillId="0" borderId="4" xfId="2" applyNumberFormat="1" applyFont="1" applyFill="1" applyBorder="1" applyAlignment="1">
      <alignment vertical="top"/>
    </xf>
    <xf numFmtId="17" fontId="14" fillId="0" borderId="5" xfId="3" applyNumberFormat="1" applyFont="1" applyFill="1" applyBorder="1" applyAlignment="1">
      <alignment horizontal="center" vertical="top" wrapText="1"/>
    </xf>
    <xf numFmtId="0" fontId="14" fillId="0" borderId="6" xfId="3" applyFont="1" applyBorder="1" applyAlignment="1">
      <alignment horizontal="left" vertical="top" wrapText="1"/>
    </xf>
    <xf numFmtId="38" fontId="14" fillId="0" borderId="7" xfId="3" applyNumberFormat="1" applyFont="1" applyFill="1" applyBorder="1" applyAlignment="1">
      <alignment horizontal="center" vertical="top" wrapText="1"/>
    </xf>
    <xf numFmtId="38" fontId="14" fillId="0" borderId="7" xfId="4" applyNumberFormat="1" applyFont="1" applyFill="1" applyBorder="1" applyAlignment="1">
      <alignment horizontal="center" vertical="top" wrapText="1"/>
    </xf>
    <xf numFmtId="9" fontId="14" fillId="0" borderId="7" xfId="5" applyFont="1" applyFill="1" applyBorder="1" applyAlignment="1">
      <alignment horizontal="center" vertical="top" wrapText="1"/>
    </xf>
    <xf numFmtId="0" fontId="14" fillId="0" borderId="7" xfId="3" applyFont="1" applyFill="1" applyBorder="1" applyAlignment="1">
      <alignment horizontal="center" vertical="top" wrapText="1"/>
    </xf>
    <xf numFmtId="0" fontId="14" fillId="0" borderId="7" xfId="3" applyFont="1" applyFill="1" applyBorder="1" applyAlignment="1">
      <alignment horizontal="left" vertical="top" wrapText="1"/>
    </xf>
    <xf numFmtId="38" fontId="14" fillId="0" borderId="7" xfId="3" applyNumberFormat="1" applyFont="1" applyFill="1" applyBorder="1" applyAlignment="1">
      <alignment horizontal="left" vertical="top" wrapText="1"/>
    </xf>
    <xf numFmtId="38" fontId="14" fillId="0" borderId="8" xfId="4" applyNumberFormat="1" applyFont="1" applyFill="1" applyBorder="1" applyAlignment="1">
      <alignment horizontal="center" vertical="top" wrapText="1"/>
    </xf>
    <xf numFmtId="9" fontId="14" fillId="0" borderId="9" xfId="5" applyFont="1" applyFill="1" applyBorder="1" applyAlignment="1">
      <alignment horizontal="center" vertical="top" wrapText="1"/>
    </xf>
    <xf numFmtId="0" fontId="12" fillId="0" borderId="0" xfId="3" applyFill="1" applyBorder="1" applyAlignment="1">
      <alignment horizontal="left" vertical="top"/>
    </xf>
    <xf numFmtId="0" fontId="14" fillId="0" borderId="9" xfId="3" applyFont="1" applyFill="1" applyBorder="1" applyAlignment="1">
      <alignment horizontal="center" vertical="top" wrapText="1"/>
    </xf>
    <xf numFmtId="38" fontId="14" fillId="0" borderId="9" xfId="4" applyNumberFormat="1" applyFont="1" applyFill="1" applyBorder="1" applyAlignment="1">
      <alignment horizontal="center" vertical="top" wrapText="1"/>
    </xf>
    <xf numFmtId="165" fontId="0" fillId="0" borderId="0" xfId="6" applyNumberFormat="1" applyFont="1" applyFill="1" applyAlignment="1">
      <alignment vertical="top"/>
    </xf>
    <xf numFmtId="0" fontId="0" fillId="0" borderId="0" xfId="0" applyFill="1" applyAlignment="1">
      <alignment vertical="top"/>
    </xf>
    <xf numFmtId="0" fontId="0" fillId="0" borderId="0" xfId="0" applyAlignment="1">
      <alignment vertical="top"/>
    </xf>
    <xf numFmtId="38" fontId="15" fillId="0" borderId="0" xfId="4" applyNumberFormat="1" applyFont="1" applyFill="1" applyBorder="1" applyAlignment="1">
      <alignment horizontal="right" vertical="top"/>
    </xf>
    <xf numFmtId="166" fontId="15" fillId="0" borderId="0" xfId="0" applyNumberFormat="1" applyFont="1" applyFill="1" applyAlignment="1">
      <alignment horizontal="right" vertical="top"/>
    </xf>
    <xf numFmtId="164" fontId="15" fillId="0" borderId="0" xfId="0" applyNumberFormat="1" applyFont="1" applyFill="1" applyAlignment="1">
      <alignment horizontal="right" vertical="top"/>
    </xf>
    <xf numFmtId="167" fontId="15" fillId="0" borderId="0" xfId="0" applyNumberFormat="1" applyFont="1" applyFill="1" applyBorder="1" applyAlignment="1">
      <alignment horizontal="right" vertical="top"/>
    </xf>
    <xf numFmtId="0" fontId="16" fillId="0" borderId="0" xfId="0" applyFont="1" applyFill="1" applyBorder="1" applyAlignment="1" applyProtection="1">
      <alignment horizontal="left" vertical="top" wrapText="1"/>
    </xf>
    <xf numFmtId="165" fontId="17" fillId="0" borderId="0" xfId="2" applyNumberFormat="1" applyFont="1" applyFill="1" applyBorder="1" applyAlignment="1" applyProtection="1">
      <alignment horizontal="left" vertical="top" wrapText="1"/>
    </xf>
    <xf numFmtId="0" fontId="0" fillId="0" borderId="0" xfId="0" applyFill="1" applyBorder="1" applyAlignment="1">
      <alignment horizontal="right" vertical="top"/>
    </xf>
    <xf numFmtId="166" fontId="14" fillId="0" borderId="10" xfId="0" applyNumberFormat="1" applyFont="1" applyFill="1" applyBorder="1" applyAlignment="1">
      <alignment horizontal="right" vertical="top"/>
    </xf>
    <xf numFmtId="166" fontId="14" fillId="0" borderId="12" xfId="0" applyNumberFormat="1" applyFont="1" applyFill="1" applyBorder="1" applyAlignment="1">
      <alignment horizontal="right" vertical="top"/>
    </xf>
    <xf numFmtId="0" fontId="3" fillId="0" borderId="2" xfId="0" applyFont="1" applyFill="1" applyBorder="1" applyAlignment="1">
      <alignment horizontal="center" vertical="top" wrapText="1"/>
    </xf>
    <xf numFmtId="0" fontId="4" fillId="2" borderId="0" xfId="0" applyFont="1" applyFill="1" applyAlignment="1">
      <alignment horizontal="left" vertical="top"/>
    </xf>
    <xf numFmtId="164" fontId="5" fillId="0" borderId="0" xfId="0" applyNumberFormat="1" applyFont="1" applyAlignment="1">
      <alignment horizontal="right" vertical="top"/>
    </xf>
    <xf numFmtId="164" fontId="5" fillId="0" borderId="0" xfId="0" applyNumberFormat="1" applyFont="1" applyFill="1" applyAlignment="1">
      <alignment horizontal="right" vertical="top"/>
    </xf>
    <xf numFmtId="0" fontId="6" fillId="3" borderId="0" xfId="0" applyFont="1" applyFill="1" applyAlignment="1">
      <alignment horizontal="left" vertical="top"/>
    </xf>
    <xf numFmtId="0" fontId="7" fillId="0" borderId="0" xfId="0" applyFont="1" applyAlignment="1">
      <alignment horizontal="left" vertical="top"/>
    </xf>
    <xf numFmtId="0" fontId="14" fillId="0" borderId="0" xfId="0" applyFont="1" applyAlignment="1">
      <alignment horizontal="left" vertical="top"/>
    </xf>
    <xf numFmtId="164" fontId="14" fillId="0" borderId="1" xfId="0" applyNumberFormat="1" applyFont="1" applyBorder="1" applyAlignment="1">
      <alignment horizontal="right" vertical="top"/>
    </xf>
    <xf numFmtId="164" fontId="14" fillId="0" borderId="1" xfId="0" applyNumberFormat="1" applyFont="1" applyFill="1" applyBorder="1" applyAlignment="1">
      <alignment horizontal="right" vertical="top"/>
    </xf>
    <xf numFmtId="0" fontId="18" fillId="0" borderId="0" xfId="0" applyFont="1" applyAlignment="1">
      <alignment vertical="top"/>
    </xf>
    <xf numFmtId="164" fontId="14" fillId="0" borderId="11" xfId="0" applyNumberFormat="1" applyFont="1" applyBorder="1" applyAlignment="1">
      <alignment horizontal="right" vertical="top"/>
    </xf>
    <xf numFmtId="164" fontId="14" fillId="0" borderId="11" xfId="0" applyNumberFormat="1" applyFont="1" applyFill="1" applyBorder="1" applyAlignment="1">
      <alignment horizontal="right" vertical="top"/>
    </xf>
    <xf numFmtId="164" fontId="15" fillId="0" borderId="0" xfId="0" applyNumberFormat="1" applyFont="1" applyAlignment="1">
      <alignment horizontal="right" vertical="top"/>
    </xf>
    <xf numFmtId="0" fontId="16" fillId="0" borderId="0" xfId="0" applyFont="1" applyAlignment="1">
      <alignment horizontal="left" vertical="top" wrapText="1"/>
    </xf>
    <xf numFmtId="38" fontId="14" fillId="0" borderId="7" xfId="3" applyNumberFormat="1" applyFont="1" applyFill="1" applyBorder="1" applyAlignment="1">
      <alignment horizontal="center" vertical="top"/>
    </xf>
    <xf numFmtId="164" fontId="14" fillId="0" borderId="1" xfId="0" applyNumberFormat="1" applyFont="1" applyFill="1" applyBorder="1" applyAlignment="1" applyProtection="1">
      <alignment horizontal="right" vertical="top"/>
    </xf>
    <xf numFmtId="0" fontId="0" fillId="6" borderId="0" xfId="0" applyFill="1" applyAlignment="1" applyProtection="1"/>
    <xf numFmtId="0" fontId="0" fillId="7" borderId="0" xfId="0" applyFill="1" applyAlignment="1" applyProtection="1"/>
    <xf numFmtId="0" fontId="0" fillId="0" borderId="0" xfId="0" applyFill="1" applyAlignment="1" applyProtection="1"/>
    <xf numFmtId="0" fontId="1" fillId="0" borderId="0" xfId="7" applyFont="1" applyAlignment="1" applyProtection="1">
      <alignment vertical="top" wrapText="1"/>
    </xf>
    <xf numFmtId="0" fontId="3" fillId="0" borderId="2" xfId="0" applyFont="1" applyBorder="1" applyAlignment="1">
      <alignment horizontal="center" vertical="top" wrapText="1"/>
    </xf>
    <xf numFmtId="0" fontId="14" fillId="0" borderId="13" xfId="0" applyFont="1" applyFill="1" applyBorder="1" applyAlignment="1">
      <alignment horizontal="center" vertical="top" wrapText="1"/>
    </xf>
    <xf numFmtId="0" fontId="14" fillId="0" borderId="14" xfId="0" applyFont="1" applyFill="1" applyBorder="1" applyAlignment="1">
      <alignment horizontal="center" vertical="top" wrapText="1"/>
    </xf>
    <xf numFmtId="0" fontId="14" fillId="0" borderId="15" xfId="0" applyFont="1" applyFill="1" applyBorder="1" applyAlignment="1">
      <alignment horizontal="center" vertical="top" wrapText="1"/>
    </xf>
    <xf numFmtId="0" fontId="14" fillId="0" borderId="14" xfId="0" applyFont="1" applyFill="1" applyBorder="1" applyAlignment="1">
      <alignment horizontal="center" vertical="top"/>
    </xf>
    <xf numFmtId="165" fontId="19" fillId="0" borderId="0" xfId="8" applyNumberFormat="1" applyFont="1" applyAlignment="1">
      <alignment vertical="top"/>
    </xf>
    <xf numFmtId="165" fontId="0" fillId="0" borderId="0" xfId="8" applyNumberFormat="1" applyFont="1" applyAlignment="1">
      <alignment vertical="top"/>
    </xf>
    <xf numFmtId="164" fontId="18" fillId="0" borderId="0" xfId="0" applyNumberFormat="1" applyFont="1" applyAlignment="1">
      <alignment vertical="top"/>
    </xf>
    <xf numFmtId="0" fontId="0" fillId="6" borderId="0" xfId="0" applyFill="1" applyAlignment="1">
      <alignment vertical="top"/>
    </xf>
    <xf numFmtId="165" fontId="0" fillId="0" borderId="0" xfId="8" applyNumberFormat="1" applyFont="1" applyFill="1" applyAlignment="1">
      <alignment vertical="top"/>
    </xf>
  </cellXfs>
  <cellStyles count="9">
    <cellStyle name="Comma" xfId="8" builtinId="3"/>
    <cellStyle name="Comma 2" xfId="4"/>
    <cellStyle name="Comma 2 14" xfId="2"/>
    <cellStyle name="Comma 44" xfId="6"/>
    <cellStyle name="Normal" xfId="0" builtinId="0"/>
    <cellStyle name="Normal 2" xfId="1"/>
    <cellStyle name="Normal 3" xfId="3"/>
    <cellStyle name="Normal 4" xfId="7"/>
    <cellStyle name="Percent 15" xfId="5"/>
  </cellStyles>
  <dxfs count="18">
    <dxf>
      <fill>
        <patternFill>
          <bgColor theme="5" tint="-0.24994659260841701"/>
        </patternFill>
      </fill>
    </dxf>
    <dxf>
      <fill>
        <patternFill>
          <bgColor theme="6" tint="-0.24994659260841701"/>
        </patternFill>
      </fill>
    </dxf>
    <dxf>
      <fill>
        <patternFill>
          <bgColor theme="5" tint="-0.24994659260841701"/>
        </patternFill>
      </fill>
    </dxf>
    <dxf>
      <fill>
        <patternFill>
          <bgColor theme="6" tint="-0.24994659260841701"/>
        </patternFill>
      </fill>
    </dxf>
    <dxf>
      <fill>
        <patternFill>
          <bgColor theme="5" tint="-0.24994659260841701"/>
        </patternFill>
      </fill>
    </dxf>
    <dxf>
      <fill>
        <patternFill>
          <bgColor theme="6" tint="-0.24994659260841701"/>
        </patternFill>
      </fill>
    </dxf>
    <dxf>
      <fill>
        <patternFill>
          <bgColor theme="5" tint="-0.24994659260841701"/>
        </patternFill>
      </fill>
    </dxf>
    <dxf>
      <fill>
        <patternFill>
          <bgColor theme="6" tint="-0.24994659260841701"/>
        </patternFill>
      </fill>
    </dxf>
    <dxf>
      <fill>
        <patternFill>
          <bgColor rgb="FFFFC000"/>
        </patternFill>
      </fill>
    </dxf>
    <dxf>
      <fill>
        <patternFill patternType="solid">
          <bgColor theme="0"/>
        </patternFill>
      </fill>
    </dxf>
    <dxf>
      <fill>
        <patternFill>
          <bgColor rgb="FFFFC000"/>
        </patternFill>
      </fill>
    </dxf>
    <dxf>
      <fill>
        <patternFill>
          <bgColor theme="5" tint="-0.24994659260841701"/>
        </patternFill>
      </fill>
    </dxf>
    <dxf>
      <fill>
        <patternFill>
          <bgColor theme="6" tint="-0.24994659260841701"/>
        </patternFill>
      </fill>
    </dxf>
    <dxf>
      <fill>
        <patternFill>
          <bgColor rgb="FFFFC000"/>
        </patternFill>
      </fill>
    </dxf>
    <dxf>
      <fill>
        <patternFill patternType="solid">
          <bgColor theme="0"/>
        </patternFill>
      </fill>
    </dxf>
    <dxf>
      <fill>
        <patternFill>
          <bgColor rgb="FFFFC000"/>
        </patternFill>
      </fill>
    </dxf>
    <dxf>
      <fill>
        <patternFill>
          <bgColor theme="5" tint="-0.24994659260841701"/>
        </patternFill>
      </fill>
    </dxf>
    <dxf>
      <fill>
        <patternFill>
          <bgColor theme="6"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0"/>
  <sheetViews>
    <sheetView showGridLines="0" showZeros="0" tabSelected="1" zoomScaleNormal="110" workbookViewId="0">
      <pane xSplit="1" ySplit="2" topLeftCell="I304" activePane="bottomRight" state="frozen"/>
      <selection pane="topRight" activeCell="B1" sqref="B1"/>
      <selection pane="bottomLeft" activeCell="A3" sqref="A3"/>
      <selection pane="bottomRight" activeCell="S309" sqref="S309"/>
    </sheetView>
  </sheetViews>
  <sheetFormatPr defaultColWidth="9.140625" defaultRowHeight="15" outlineLevelRow="2" outlineLevelCol="1" x14ac:dyDescent="0.25"/>
  <cols>
    <col min="1" max="1" width="77.7109375" style="27" customWidth="1"/>
    <col min="2" max="2" width="23.42578125" style="27" customWidth="1"/>
    <col min="3" max="6" width="11.7109375" style="26" customWidth="1"/>
    <col min="7" max="7" width="11.7109375" style="26" customWidth="1" outlineLevel="1"/>
    <col min="8" max="8" width="11.7109375" style="26" customWidth="1"/>
    <col min="9" max="9" width="45.7109375" style="26" customWidth="1"/>
    <col min="10" max="10" width="11.7109375" style="26" customWidth="1"/>
    <col min="11" max="11" width="11.7109375" style="26" customWidth="1" outlineLevel="1"/>
    <col min="12" max="14" width="11.7109375" style="26" customWidth="1"/>
    <col min="15" max="15" width="9.140625" style="26"/>
    <col min="16" max="16" width="9.140625" style="26" customWidth="1" outlineLevel="1"/>
    <col min="17" max="17" width="10.7109375" style="26" customWidth="1" outlineLevel="1"/>
    <col min="18" max="18" width="9.140625" style="27"/>
    <col min="19" max="19" width="14" style="27" bestFit="1" customWidth="1"/>
    <col min="20" max="16384" width="9.140625" style="27"/>
  </cols>
  <sheetData>
    <row r="1" spans="1:22" ht="15.75" customHeight="1" thickBot="1" x14ac:dyDescent="0.3">
      <c r="A1" s="57" t="s">
        <v>2</v>
      </c>
      <c r="B1" s="57" t="s">
        <v>3</v>
      </c>
      <c r="C1" s="58" t="s">
        <v>0</v>
      </c>
      <c r="D1" s="59"/>
      <c r="E1" s="59"/>
      <c r="F1" s="59"/>
      <c r="G1" s="59"/>
      <c r="H1" s="59"/>
      <c r="I1" s="60"/>
      <c r="J1" s="58" t="s">
        <v>1</v>
      </c>
      <c r="K1" s="59"/>
      <c r="L1" s="61"/>
      <c r="M1" s="59"/>
      <c r="N1" s="60"/>
    </row>
    <row r="2" spans="1:22" ht="72.75" hidden="1" outlineLevel="1" thickBot="1" x14ac:dyDescent="0.3">
      <c r="A2" s="57"/>
      <c r="B2" s="57"/>
      <c r="C2" s="37" t="s">
        <v>4</v>
      </c>
      <c r="D2" s="37" t="s">
        <v>5</v>
      </c>
      <c r="E2" s="37" t="s">
        <v>6</v>
      </c>
      <c r="F2" s="37" t="s">
        <v>7</v>
      </c>
      <c r="G2" s="37"/>
      <c r="H2" s="37"/>
      <c r="I2" s="37"/>
      <c r="J2" s="37"/>
      <c r="K2" s="37" t="s">
        <v>4</v>
      </c>
      <c r="L2" s="37" t="s">
        <v>5</v>
      </c>
      <c r="M2" s="37" t="s">
        <v>6</v>
      </c>
      <c r="N2" s="37" t="s">
        <v>7</v>
      </c>
    </row>
    <row r="3" spans="1:22" ht="36.75" collapsed="1" thickBot="1" x14ac:dyDescent="0.3">
      <c r="A3" s="12">
        <v>42522</v>
      </c>
      <c r="B3" s="13" t="s">
        <v>389</v>
      </c>
      <c r="C3" s="14" t="s">
        <v>390</v>
      </c>
      <c r="D3" s="14" t="s">
        <v>391</v>
      </c>
      <c r="E3" s="15" t="s">
        <v>392</v>
      </c>
      <c r="F3" s="16" t="s">
        <v>393</v>
      </c>
      <c r="G3" s="17" t="s">
        <v>394</v>
      </c>
      <c r="H3" s="17" t="s">
        <v>395</v>
      </c>
      <c r="I3" s="18" t="s">
        <v>396</v>
      </c>
      <c r="J3" s="19" t="s">
        <v>397</v>
      </c>
      <c r="K3" s="14" t="s">
        <v>398</v>
      </c>
      <c r="L3" s="51" t="s">
        <v>399</v>
      </c>
      <c r="M3" s="20" t="s">
        <v>400</v>
      </c>
      <c r="N3" s="21" t="s">
        <v>401</v>
      </c>
      <c r="O3" s="22"/>
      <c r="P3" s="23" t="s">
        <v>402</v>
      </c>
      <c r="Q3" s="24" t="s">
        <v>403</v>
      </c>
      <c r="R3" s="25"/>
      <c r="S3" s="26"/>
      <c r="V3" s="26"/>
    </row>
    <row r="4" spans="1:22" outlineLevel="1" x14ac:dyDescent="0.25">
      <c r="A4" s="38" t="s">
        <v>8</v>
      </c>
      <c r="B4" s="39"/>
      <c r="C4" s="40"/>
      <c r="D4" s="40"/>
      <c r="E4" s="40"/>
      <c r="F4" s="40"/>
      <c r="G4" s="40"/>
      <c r="H4" s="40"/>
      <c r="I4" s="40"/>
      <c r="J4" s="40"/>
      <c r="K4" s="40"/>
      <c r="L4" s="40"/>
      <c r="M4" s="40"/>
      <c r="N4" s="40"/>
    </row>
    <row r="5" spans="1:22" outlineLevel="2" x14ac:dyDescent="0.25">
      <c r="A5" s="41" t="s">
        <v>9</v>
      </c>
      <c r="B5" s="39"/>
      <c r="C5" s="40"/>
      <c r="D5" s="40"/>
      <c r="E5" s="40"/>
      <c r="F5" s="40"/>
      <c r="G5" s="40"/>
      <c r="H5" s="40"/>
      <c r="I5" s="40"/>
      <c r="J5" s="40"/>
      <c r="K5" s="40"/>
      <c r="L5" s="40"/>
      <c r="M5" s="40"/>
      <c r="N5" s="40"/>
    </row>
    <row r="6" spans="1:22" ht="15.75" outlineLevel="2" thickBot="1" x14ac:dyDescent="0.3">
      <c r="A6" s="42" t="s">
        <v>10</v>
      </c>
      <c r="B6" s="39" t="s">
        <v>11</v>
      </c>
      <c r="C6" s="40">
        <v>0</v>
      </c>
      <c r="D6" s="40">
        <v>0</v>
      </c>
      <c r="E6" s="28">
        <f t="shared" ref="E6" si="0">C6 - D6</f>
        <v>0</v>
      </c>
      <c r="F6" s="29">
        <f>IF(D6 &gt; 1, ( C6 - D6 ) / D6, IF(C6 &gt; 1, 1, IF(C6 &lt; -1, -1, 0)))</f>
        <v>0</v>
      </c>
      <c r="G6" s="30" t="str">
        <f>IF($E6 &gt; 1, "Over Budget", IF($E6 &lt; -1, "Under Budget", "On Budget"))</f>
        <v>On Budget</v>
      </c>
      <c r="H6" s="31" t="str">
        <f>IF(AND(OR(MONTH($A$3) = 3, MONTH($A$3) = 6, MONTH($A$3) = 9, MONTH($A$3) = 12), OR($F6 &gt;= 0.1, $E6 &gt;= 250000, $F6 &lt;= -0.1, $E6 &lt;= -250000), OR($E6 &gt;= 10000, $E6 &lt;= -10000)), "Yes", IF(OR($E6 &gt;= 250000, $E6 &lt;= -250000), "Yes", "No"))</f>
        <v>No</v>
      </c>
      <c r="I6" s="32"/>
      <c r="J6" s="33">
        <v>1.5</v>
      </c>
      <c r="K6" s="40">
        <v>1500000</v>
      </c>
      <c r="L6" s="40">
        <v>1500000</v>
      </c>
      <c r="M6" s="28">
        <f t="shared" ref="M6" si="1">J6 - L6</f>
        <v>-1499998.5</v>
      </c>
      <c r="N6" s="29">
        <f t="shared" ref="N6" si="2">IF(L6 &gt; 1, ( J6 - L6 ) / L6, IF(J6 &gt; 1, 1, IF(J6 &lt; 1, -1, 0)))</f>
        <v>-0.99999899999999997</v>
      </c>
      <c r="O6" s="34"/>
      <c r="P6" s="30" t="str">
        <f t="shared" ref="P6:P69" si="3">IF($M6 &gt; 1, "Over Budget", IF($M6 &lt; -1, "Under Budget", "On Budget"))</f>
        <v>Under Budget</v>
      </c>
      <c r="Q6" s="28">
        <f t="shared" ref="Q6" si="4">J6 - K6</f>
        <v>-1499998.5</v>
      </c>
      <c r="S6" s="62">
        <v>-1500000</v>
      </c>
    </row>
    <row r="7" spans="1:22" s="46" customFormat="1" outlineLevel="1" x14ac:dyDescent="0.25">
      <c r="A7" s="43" t="s">
        <v>12</v>
      </c>
      <c r="B7" s="44" t="s">
        <v>13</v>
      </c>
      <c r="C7" s="45">
        <f>SUBTOTAL(9,C6:C6)</f>
        <v>0</v>
      </c>
      <c r="D7" s="45">
        <f>SUBTOTAL(9,D6:D6)</f>
        <v>0</v>
      </c>
      <c r="E7" s="45">
        <f t="shared" ref="E7" si="5">C7 - D7</f>
        <v>0</v>
      </c>
      <c r="F7" s="35">
        <f t="shared" ref="F7" si="6">IF(D7 &gt; 1, ( C7 - D7 ) / D7, IF(C7 &gt; 1, 1, IF(C7 &lt; -1, -1, 0)))</f>
        <v>0</v>
      </c>
      <c r="G7" s="45" t="str">
        <f t="shared" ref="G7" si="7">IF($E7 &gt; 1, "Over Budget", IF($E7 &lt; -1, "Under Budget", "On Budget"))</f>
        <v>On Budget</v>
      </c>
      <c r="H7" s="45"/>
      <c r="I7" s="45"/>
      <c r="J7" s="45">
        <f>SUBTOTAL(9,J6:J6)</f>
        <v>1.5</v>
      </c>
      <c r="K7" s="45">
        <f>SUBTOTAL(9,K6:K6)</f>
        <v>1500000</v>
      </c>
      <c r="L7" s="45">
        <f>SUBTOTAL(9,L6:L6)</f>
        <v>1500000</v>
      </c>
      <c r="M7" s="45">
        <f t="shared" ref="M7" si="8">J7 - L7</f>
        <v>-1499998.5</v>
      </c>
      <c r="N7" s="35">
        <f t="shared" ref="N7" si="9">IF(L7 &gt; 1, ( J7 - L7 ) / L7, IF(J7 &gt; 1, 1, IF(J7 &lt; 1, -1, 0)))</f>
        <v>-0.99999899999999997</v>
      </c>
      <c r="O7" s="45"/>
      <c r="P7" s="45" t="str">
        <f t="shared" si="3"/>
        <v>Under Budget</v>
      </c>
      <c r="Q7" s="45">
        <f t="shared" ref="Q7" si="10">J7 - K7</f>
        <v>-1499998.5</v>
      </c>
    </row>
    <row r="8" spans="1:22" outlineLevel="2" x14ac:dyDescent="0.25">
      <c r="A8" s="41" t="s">
        <v>14</v>
      </c>
      <c r="B8" s="39"/>
      <c r="C8" s="40"/>
      <c r="D8" s="40"/>
      <c r="E8" s="40"/>
      <c r="F8" s="40"/>
      <c r="G8" s="40"/>
      <c r="H8" s="40"/>
      <c r="I8" s="40"/>
      <c r="J8" s="40"/>
      <c r="K8" s="40"/>
      <c r="L8" s="40"/>
      <c r="M8" s="40"/>
      <c r="N8" s="40"/>
    </row>
    <row r="9" spans="1:22" ht="24" outlineLevel="2" x14ac:dyDescent="0.25">
      <c r="A9" s="42" t="s">
        <v>15</v>
      </c>
      <c r="B9" s="39" t="s">
        <v>11</v>
      </c>
      <c r="C9" s="40">
        <v>56768.88</v>
      </c>
      <c r="D9" s="40">
        <v>0</v>
      </c>
      <c r="E9" s="28">
        <f t="shared" ref="E9:E32" si="11">C9 - D9</f>
        <v>56768.88</v>
      </c>
      <c r="F9" s="29">
        <f t="shared" ref="F9:F32" si="12">IF(D9 &gt; 1, ( C9 - D9 ) / D9, IF(C9 &gt; 1, 1, IF(C9 &lt; -1, -1, 0)))</f>
        <v>1</v>
      </c>
      <c r="G9" s="30" t="str">
        <f t="shared" ref="G9:G32" si="13">IF($E9 &gt; 1, "Over Budget", IF($E9 &lt; -1, "Under Budget", "On Budget"))</f>
        <v>Over Budget</v>
      </c>
      <c r="H9" s="31" t="str">
        <f t="shared" ref="H9:H31" si="14">IF(AND(OR(MONTH($A$3) = 3, MONTH($A$3) = 6, MONTH($A$3) = 9, MONTH($A$3) = 12), OR($F9 &gt;= 0.1, $E9 &gt;= 250000, $F9 &lt;= -0.1, $E9 &lt;= -250000), OR($E9 &gt;= 10000, $E9 &lt;= -10000)), "Yes", IF(OR($E9 &gt;= 250000, $E9 &lt;= -250000), "Yes", "No"))</f>
        <v>Yes</v>
      </c>
      <c r="I9" s="32" t="s">
        <v>438</v>
      </c>
      <c r="J9" s="33">
        <v>56769</v>
      </c>
      <c r="K9" s="40">
        <v>56768.88</v>
      </c>
      <c r="L9" s="40">
        <v>0</v>
      </c>
      <c r="M9" s="28">
        <f t="shared" ref="M9:M32" si="15">J9 - L9</f>
        <v>56769</v>
      </c>
      <c r="N9" s="29">
        <f t="shared" ref="N9:N32" si="16">IF(L9 &gt; 1, ( J9 - L9 ) / L9, IF(J9 &gt; 1, 1, IF(J9 &lt; 1, -1, 0)))</f>
        <v>1</v>
      </c>
      <c r="O9" s="34"/>
      <c r="P9" s="30" t="str">
        <f t="shared" si="3"/>
        <v>Over Budget</v>
      </c>
      <c r="Q9" s="28">
        <f t="shared" ref="Q9:Q32" si="17">J9 - K9</f>
        <v>0.12000000000261934</v>
      </c>
    </row>
    <row r="10" spans="1:22" ht="24" outlineLevel="2" x14ac:dyDescent="0.25">
      <c r="A10" s="42" t="s">
        <v>16</v>
      </c>
      <c r="B10" s="39" t="s">
        <v>11</v>
      </c>
      <c r="C10" s="40">
        <v>0</v>
      </c>
      <c r="D10" s="40">
        <v>1867500</v>
      </c>
      <c r="E10" s="28">
        <f t="shared" si="11"/>
        <v>-1867500</v>
      </c>
      <c r="F10" s="29">
        <f t="shared" si="12"/>
        <v>-1</v>
      </c>
      <c r="G10" s="30" t="str">
        <f t="shared" si="13"/>
        <v>Under Budget</v>
      </c>
      <c r="H10" s="31" t="str">
        <f t="shared" si="14"/>
        <v>Yes</v>
      </c>
      <c r="I10" s="50" t="s">
        <v>441</v>
      </c>
      <c r="J10" s="33">
        <v>0</v>
      </c>
      <c r="K10" s="40">
        <v>6820</v>
      </c>
      <c r="L10" s="40">
        <v>3750000</v>
      </c>
      <c r="M10" s="28">
        <f t="shared" si="15"/>
        <v>-3750000</v>
      </c>
      <c r="N10" s="29">
        <f t="shared" si="16"/>
        <v>-1</v>
      </c>
      <c r="O10" s="34"/>
      <c r="P10" s="30" t="str">
        <f t="shared" si="3"/>
        <v>Under Budget</v>
      </c>
      <c r="Q10" s="28">
        <f t="shared" si="17"/>
        <v>-6820</v>
      </c>
      <c r="S10" s="62">
        <v>-6820</v>
      </c>
    </row>
    <row r="11" spans="1:22" ht="24" outlineLevel="2" x14ac:dyDescent="0.25">
      <c r="A11" s="42" t="s">
        <v>17</v>
      </c>
      <c r="B11" s="39" t="s">
        <v>11</v>
      </c>
      <c r="C11" s="40">
        <v>147165.13</v>
      </c>
      <c r="D11" s="40">
        <v>100000</v>
      </c>
      <c r="E11" s="28">
        <f t="shared" si="11"/>
        <v>47165.130000000005</v>
      </c>
      <c r="F11" s="29">
        <f t="shared" si="12"/>
        <v>0.47165130000000005</v>
      </c>
      <c r="G11" s="30" t="str">
        <f t="shared" si="13"/>
        <v>Over Budget</v>
      </c>
      <c r="H11" s="31" t="str">
        <f t="shared" si="14"/>
        <v>Yes</v>
      </c>
      <c r="I11" s="50" t="s">
        <v>439</v>
      </c>
      <c r="J11" s="33">
        <v>147165</v>
      </c>
      <c r="K11" s="40">
        <v>147165.13</v>
      </c>
      <c r="L11" s="40">
        <v>100000</v>
      </c>
      <c r="M11" s="28">
        <f t="shared" si="15"/>
        <v>47165</v>
      </c>
      <c r="N11" s="29">
        <f t="shared" si="16"/>
        <v>0.47165000000000001</v>
      </c>
      <c r="O11" s="34"/>
      <c r="P11" s="30" t="str">
        <f t="shared" si="3"/>
        <v>Over Budget</v>
      </c>
      <c r="Q11" s="28">
        <f t="shared" si="17"/>
        <v>-0.13000000000465661</v>
      </c>
    </row>
    <row r="12" spans="1:22" outlineLevel="2" x14ac:dyDescent="0.25">
      <c r="A12" s="42" t="s">
        <v>18</v>
      </c>
      <c r="B12" s="39" t="s">
        <v>11</v>
      </c>
      <c r="C12" s="40">
        <v>2444.7399999999998</v>
      </c>
      <c r="D12" s="40">
        <v>0</v>
      </c>
      <c r="E12" s="28">
        <f t="shared" si="11"/>
        <v>2444.7399999999998</v>
      </c>
      <c r="F12" s="29">
        <f t="shared" si="12"/>
        <v>1</v>
      </c>
      <c r="G12" s="30" t="str">
        <f t="shared" si="13"/>
        <v>Over Budget</v>
      </c>
      <c r="H12" s="31" t="str">
        <f t="shared" si="14"/>
        <v>No</v>
      </c>
      <c r="I12" s="32"/>
      <c r="J12" s="33">
        <v>2529</v>
      </c>
      <c r="K12" s="40">
        <v>2444.7399999999998</v>
      </c>
      <c r="L12" s="40">
        <v>0</v>
      </c>
      <c r="M12" s="28">
        <f t="shared" si="15"/>
        <v>2529</v>
      </c>
      <c r="N12" s="29">
        <f t="shared" si="16"/>
        <v>1</v>
      </c>
      <c r="O12" s="34"/>
      <c r="P12" s="30" t="str">
        <f t="shared" si="3"/>
        <v>Over Budget</v>
      </c>
      <c r="Q12" s="28">
        <f t="shared" si="17"/>
        <v>84.260000000000218</v>
      </c>
    </row>
    <row r="13" spans="1:22" outlineLevel="2" x14ac:dyDescent="0.25">
      <c r="A13" s="42" t="s">
        <v>19</v>
      </c>
      <c r="B13" s="39" t="s">
        <v>11</v>
      </c>
      <c r="C13" s="40">
        <v>418655.16</v>
      </c>
      <c r="D13" s="40">
        <v>152482</v>
      </c>
      <c r="E13" s="28">
        <f t="shared" si="11"/>
        <v>266173.15999999997</v>
      </c>
      <c r="F13" s="29">
        <f t="shared" si="12"/>
        <v>1.7456038089741739</v>
      </c>
      <c r="G13" s="30" t="str">
        <f t="shared" si="13"/>
        <v>Over Budget</v>
      </c>
      <c r="H13" s="31" t="str">
        <f t="shared" si="14"/>
        <v>Yes</v>
      </c>
      <c r="I13" s="32" t="s">
        <v>466</v>
      </c>
      <c r="J13" s="33">
        <v>945000</v>
      </c>
      <c r="K13" s="40">
        <v>1161134.1599999999</v>
      </c>
      <c r="L13" s="40">
        <v>894961</v>
      </c>
      <c r="M13" s="28">
        <f t="shared" si="15"/>
        <v>50039</v>
      </c>
      <c r="N13" s="29">
        <f t="shared" si="16"/>
        <v>5.5911933592636999E-2</v>
      </c>
      <c r="O13" s="34"/>
      <c r="P13" s="30" t="str">
        <f t="shared" si="3"/>
        <v>Over Budget</v>
      </c>
      <c r="Q13" s="28">
        <f t="shared" si="17"/>
        <v>-216134.15999999992</v>
      </c>
    </row>
    <row r="14" spans="1:22" outlineLevel="2" x14ac:dyDescent="0.25">
      <c r="A14" s="42" t="s">
        <v>20</v>
      </c>
      <c r="B14" s="39" t="s">
        <v>11</v>
      </c>
      <c r="C14" s="40">
        <v>0</v>
      </c>
      <c r="D14" s="40">
        <v>0</v>
      </c>
      <c r="E14" s="28">
        <f t="shared" si="11"/>
        <v>0</v>
      </c>
      <c r="F14" s="29">
        <f t="shared" si="12"/>
        <v>0</v>
      </c>
      <c r="G14" s="30" t="str">
        <f t="shared" si="13"/>
        <v>On Budget</v>
      </c>
      <c r="H14" s="31" t="str">
        <f t="shared" si="14"/>
        <v>No</v>
      </c>
      <c r="I14" s="32"/>
      <c r="J14" s="33">
        <v>46000</v>
      </c>
      <c r="K14" s="40">
        <v>46000</v>
      </c>
      <c r="L14" s="40">
        <v>46000</v>
      </c>
      <c r="M14" s="28">
        <f t="shared" si="15"/>
        <v>0</v>
      </c>
      <c r="N14" s="29">
        <f t="shared" si="16"/>
        <v>0</v>
      </c>
      <c r="O14" s="34"/>
      <c r="P14" s="30" t="str">
        <f t="shared" si="3"/>
        <v>On Budget</v>
      </c>
      <c r="Q14" s="28">
        <f t="shared" si="17"/>
        <v>0</v>
      </c>
    </row>
    <row r="15" spans="1:22" outlineLevel="2" x14ac:dyDescent="0.25">
      <c r="A15" s="42" t="s">
        <v>21</v>
      </c>
      <c r="B15" s="39" t="s">
        <v>11</v>
      </c>
      <c r="C15" s="40">
        <v>927.94000000000017</v>
      </c>
      <c r="D15" s="40">
        <v>0</v>
      </c>
      <c r="E15" s="28">
        <f t="shared" si="11"/>
        <v>927.94000000000017</v>
      </c>
      <c r="F15" s="29">
        <f t="shared" si="12"/>
        <v>1</v>
      </c>
      <c r="G15" s="30" t="str">
        <f t="shared" si="13"/>
        <v>Over Budget</v>
      </c>
      <c r="H15" s="31" t="str">
        <f t="shared" si="14"/>
        <v>No</v>
      </c>
      <c r="I15" s="32"/>
      <c r="J15" s="33">
        <v>928</v>
      </c>
      <c r="K15" s="40">
        <v>927.94000000000017</v>
      </c>
      <c r="L15" s="40">
        <v>0</v>
      </c>
      <c r="M15" s="28">
        <f t="shared" si="15"/>
        <v>928</v>
      </c>
      <c r="N15" s="29">
        <f t="shared" si="16"/>
        <v>1</v>
      </c>
      <c r="O15" s="34"/>
      <c r="P15" s="30" t="str">
        <f t="shared" si="3"/>
        <v>Over Budget</v>
      </c>
      <c r="Q15" s="28">
        <f t="shared" si="17"/>
        <v>5.9999999999831743E-2</v>
      </c>
    </row>
    <row r="16" spans="1:22" outlineLevel="2" x14ac:dyDescent="0.25">
      <c r="A16" s="42" t="s">
        <v>22</v>
      </c>
      <c r="B16" s="39" t="s">
        <v>11</v>
      </c>
      <c r="C16" s="40">
        <v>458954.60000000003</v>
      </c>
      <c r="D16" s="40">
        <v>1504800</v>
      </c>
      <c r="E16" s="28">
        <f t="shared" si="11"/>
        <v>-1045845.3999999999</v>
      </c>
      <c r="F16" s="29">
        <f t="shared" si="12"/>
        <v>-0.69500624667729927</v>
      </c>
      <c r="G16" s="30" t="str">
        <f t="shared" si="13"/>
        <v>Under Budget</v>
      </c>
      <c r="H16" s="31" t="str">
        <f t="shared" si="14"/>
        <v>Yes</v>
      </c>
      <c r="I16" s="32" t="s">
        <v>470</v>
      </c>
      <c r="J16" s="33">
        <v>2500000</v>
      </c>
      <c r="K16" s="40">
        <v>2430420.6</v>
      </c>
      <c r="L16" s="40">
        <v>3009600</v>
      </c>
      <c r="M16" s="28">
        <f t="shared" si="15"/>
        <v>-509600</v>
      </c>
      <c r="N16" s="29">
        <f t="shared" si="16"/>
        <v>-0.16932482721956407</v>
      </c>
      <c r="O16" s="34"/>
      <c r="P16" s="30" t="str">
        <f t="shared" si="3"/>
        <v>Under Budget</v>
      </c>
      <c r="Q16" s="28">
        <f t="shared" si="17"/>
        <v>69579.399999999907</v>
      </c>
    </row>
    <row r="17" spans="1:19" outlineLevel="2" x14ac:dyDescent="0.25">
      <c r="A17" s="42" t="s">
        <v>23</v>
      </c>
      <c r="B17" s="39" t="s">
        <v>11</v>
      </c>
      <c r="C17" s="40">
        <v>1686.81</v>
      </c>
      <c r="D17" s="40">
        <v>12500</v>
      </c>
      <c r="E17" s="28">
        <f t="shared" si="11"/>
        <v>-10813.19</v>
      </c>
      <c r="F17" s="29">
        <f t="shared" si="12"/>
        <v>-0.86505520000000002</v>
      </c>
      <c r="G17" s="30" t="str">
        <f t="shared" si="13"/>
        <v>Under Budget</v>
      </c>
      <c r="H17" s="31" t="str">
        <f t="shared" si="14"/>
        <v>Yes</v>
      </c>
      <c r="I17" s="32" t="s">
        <v>466</v>
      </c>
      <c r="J17" s="33">
        <v>25000</v>
      </c>
      <c r="K17" s="40">
        <v>14186.810000000001</v>
      </c>
      <c r="L17" s="40">
        <v>25000</v>
      </c>
      <c r="M17" s="28">
        <f t="shared" si="15"/>
        <v>0</v>
      </c>
      <c r="N17" s="29">
        <f t="shared" si="16"/>
        <v>0</v>
      </c>
      <c r="O17" s="34"/>
      <c r="P17" s="30" t="str">
        <f t="shared" si="3"/>
        <v>On Budget</v>
      </c>
      <c r="Q17" s="28">
        <f t="shared" si="17"/>
        <v>10813.189999999999</v>
      </c>
    </row>
    <row r="18" spans="1:19" outlineLevel="2" x14ac:dyDescent="0.25">
      <c r="A18" s="42" t="s">
        <v>24</v>
      </c>
      <c r="B18" s="39" t="s">
        <v>11</v>
      </c>
      <c r="C18" s="40">
        <v>848225.89</v>
      </c>
      <c r="D18" s="40">
        <v>250000</v>
      </c>
      <c r="E18" s="28">
        <f t="shared" si="11"/>
        <v>598225.89</v>
      </c>
      <c r="F18" s="29">
        <f t="shared" si="12"/>
        <v>2.3929035600000002</v>
      </c>
      <c r="G18" s="30" t="str">
        <f t="shared" si="13"/>
        <v>Over Budget</v>
      </c>
      <c r="H18" s="31" t="str">
        <f t="shared" si="14"/>
        <v>Yes</v>
      </c>
      <c r="I18" s="32" t="s">
        <v>467</v>
      </c>
      <c r="J18" s="33">
        <v>5573250</v>
      </c>
      <c r="K18" s="40">
        <v>5738141.8900000006</v>
      </c>
      <c r="L18" s="40">
        <v>5573250</v>
      </c>
      <c r="M18" s="28">
        <f t="shared" si="15"/>
        <v>0</v>
      </c>
      <c r="N18" s="29">
        <f t="shared" si="16"/>
        <v>0</v>
      </c>
      <c r="O18" s="34"/>
      <c r="P18" s="30" t="str">
        <f t="shared" si="3"/>
        <v>On Budget</v>
      </c>
      <c r="Q18" s="28">
        <f t="shared" si="17"/>
        <v>-164891.8900000006</v>
      </c>
    </row>
    <row r="19" spans="1:19" outlineLevel="2" x14ac:dyDescent="0.25">
      <c r="A19" s="42" t="s">
        <v>25</v>
      </c>
      <c r="B19" s="39" t="s">
        <v>11</v>
      </c>
      <c r="C19" s="40">
        <v>429300.54</v>
      </c>
      <c r="D19" s="40">
        <v>0</v>
      </c>
      <c r="E19" s="28">
        <f t="shared" si="11"/>
        <v>429300.54</v>
      </c>
      <c r="F19" s="29">
        <f t="shared" si="12"/>
        <v>1</v>
      </c>
      <c r="G19" s="30" t="str">
        <f t="shared" si="13"/>
        <v>Over Budget</v>
      </c>
      <c r="H19" s="31" t="str">
        <f t="shared" si="14"/>
        <v>Yes</v>
      </c>
      <c r="I19" s="32" t="s">
        <v>468</v>
      </c>
      <c r="J19" s="33">
        <v>429301</v>
      </c>
      <c r="K19" s="40">
        <v>429300.54</v>
      </c>
      <c r="L19" s="40">
        <v>0</v>
      </c>
      <c r="M19" s="28">
        <f t="shared" si="15"/>
        <v>429301</v>
      </c>
      <c r="N19" s="29">
        <f t="shared" si="16"/>
        <v>1</v>
      </c>
      <c r="O19" s="34"/>
      <c r="P19" s="30" t="str">
        <f t="shared" si="3"/>
        <v>Over Budget</v>
      </c>
      <c r="Q19" s="28">
        <f t="shared" si="17"/>
        <v>0.46000000002095476</v>
      </c>
    </row>
    <row r="20" spans="1:19" outlineLevel="2" x14ac:dyDescent="0.25">
      <c r="A20" s="42" t="s">
        <v>26</v>
      </c>
      <c r="B20" s="39" t="s">
        <v>11</v>
      </c>
      <c r="C20" s="40">
        <v>52997.68</v>
      </c>
      <c r="D20" s="40">
        <v>0</v>
      </c>
      <c r="E20" s="28">
        <f t="shared" si="11"/>
        <v>52997.68</v>
      </c>
      <c r="F20" s="29">
        <f t="shared" si="12"/>
        <v>1</v>
      </c>
      <c r="G20" s="30" t="str">
        <f t="shared" si="13"/>
        <v>Over Budget</v>
      </c>
      <c r="H20" s="31" t="str">
        <f t="shared" si="14"/>
        <v>Yes</v>
      </c>
      <c r="I20" s="32" t="s">
        <v>473</v>
      </c>
      <c r="J20" s="33">
        <v>831288</v>
      </c>
      <c r="K20" s="40">
        <v>52997.68</v>
      </c>
      <c r="L20" s="40">
        <v>0</v>
      </c>
      <c r="M20" s="28">
        <f t="shared" si="15"/>
        <v>831288</v>
      </c>
      <c r="N20" s="29">
        <f t="shared" si="16"/>
        <v>1</v>
      </c>
      <c r="O20" s="34"/>
      <c r="P20" s="30" t="str">
        <f t="shared" si="3"/>
        <v>Over Budget</v>
      </c>
      <c r="Q20" s="28">
        <f t="shared" si="17"/>
        <v>778290.32</v>
      </c>
      <c r="S20" s="66">
        <v>800000</v>
      </c>
    </row>
    <row r="21" spans="1:19" outlineLevel="2" x14ac:dyDescent="0.25">
      <c r="A21" s="42" t="s">
        <v>27</v>
      </c>
      <c r="B21" s="39" t="s">
        <v>11</v>
      </c>
      <c r="C21" s="40">
        <v>0</v>
      </c>
      <c r="D21" s="40">
        <v>5500</v>
      </c>
      <c r="E21" s="28">
        <f t="shared" si="11"/>
        <v>-5500</v>
      </c>
      <c r="F21" s="29">
        <f t="shared" si="12"/>
        <v>-1</v>
      </c>
      <c r="G21" s="30" t="str">
        <f t="shared" si="13"/>
        <v>Under Budget</v>
      </c>
      <c r="H21" s="31" t="str">
        <f t="shared" si="14"/>
        <v>No</v>
      </c>
      <c r="I21" s="32"/>
      <c r="J21" s="33">
        <v>11000</v>
      </c>
      <c r="K21" s="40">
        <v>5500</v>
      </c>
      <c r="L21" s="40">
        <v>11000</v>
      </c>
      <c r="M21" s="28">
        <f t="shared" si="15"/>
        <v>0</v>
      </c>
      <c r="N21" s="29">
        <f t="shared" si="16"/>
        <v>0</v>
      </c>
      <c r="O21" s="34"/>
      <c r="P21" s="30" t="str">
        <f t="shared" si="3"/>
        <v>On Budget</v>
      </c>
      <c r="Q21" s="28">
        <f t="shared" si="17"/>
        <v>5500</v>
      </c>
    </row>
    <row r="22" spans="1:19" outlineLevel="2" x14ac:dyDescent="0.25">
      <c r="A22" s="42" t="s">
        <v>28</v>
      </c>
      <c r="B22" s="39" t="s">
        <v>11</v>
      </c>
      <c r="C22" s="40">
        <v>440490.12</v>
      </c>
      <c r="D22" s="40">
        <v>649252</v>
      </c>
      <c r="E22" s="28">
        <f t="shared" si="11"/>
        <v>-208761.88</v>
      </c>
      <c r="F22" s="29">
        <f t="shared" si="12"/>
        <v>-0.32154214388249863</v>
      </c>
      <c r="G22" s="30" t="str">
        <f t="shared" si="13"/>
        <v>Under Budget</v>
      </c>
      <c r="H22" s="31" t="str">
        <f t="shared" si="14"/>
        <v>Yes</v>
      </c>
      <c r="I22" s="32" t="s">
        <v>466</v>
      </c>
      <c r="J22" s="33">
        <v>480000</v>
      </c>
      <c r="K22" s="40">
        <v>746738.12</v>
      </c>
      <c r="L22" s="40">
        <v>655500</v>
      </c>
      <c r="M22" s="28">
        <f t="shared" si="15"/>
        <v>-175500</v>
      </c>
      <c r="N22" s="29">
        <f t="shared" si="16"/>
        <v>-0.26773455377574373</v>
      </c>
      <c r="O22" s="34"/>
      <c r="P22" s="30" t="str">
        <f t="shared" si="3"/>
        <v>Under Budget</v>
      </c>
      <c r="Q22" s="28">
        <f t="shared" si="17"/>
        <v>-266738.12</v>
      </c>
    </row>
    <row r="23" spans="1:19" ht="36" outlineLevel="2" x14ac:dyDescent="0.25">
      <c r="A23" s="42" t="s">
        <v>29</v>
      </c>
      <c r="B23" s="39" t="s">
        <v>11</v>
      </c>
      <c r="C23" s="40">
        <v>70434.300000000017</v>
      </c>
      <c r="D23" s="40">
        <v>341775</v>
      </c>
      <c r="E23" s="28">
        <f t="shared" si="11"/>
        <v>-271340.69999999995</v>
      </c>
      <c r="F23" s="29">
        <f t="shared" si="12"/>
        <v>-0.79391617292078109</v>
      </c>
      <c r="G23" s="30" t="str">
        <f t="shared" si="13"/>
        <v>Under Budget</v>
      </c>
      <c r="H23" s="31" t="str">
        <f t="shared" si="14"/>
        <v>Yes</v>
      </c>
      <c r="I23" s="32" t="s">
        <v>472</v>
      </c>
      <c r="J23" s="33">
        <v>550797</v>
      </c>
      <c r="K23" s="40">
        <v>1409905.3</v>
      </c>
      <c r="L23" s="40">
        <v>1681246</v>
      </c>
      <c r="M23" s="28">
        <f t="shared" si="15"/>
        <v>-1130449</v>
      </c>
      <c r="N23" s="29">
        <f t="shared" si="16"/>
        <v>-0.67238762203746505</v>
      </c>
      <c r="O23" s="34"/>
      <c r="P23" s="30" t="str">
        <f t="shared" si="3"/>
        <v>Under Budget</v>
      </c>
      <c r="Q23" s="28">
        <f t="shared" si="17"/>
        <v>-859108.3</v>
      </c>
    </row>
    <row r="24" spans="1:19" outlineLevel="2" x14ac:dyDescent="0.25">
      <c r="A24" s="42" t="s">
        <v>30</v>
      </c>
      <c r="B24" s="39" t="s">
        <v>11</v>
      </c>
      <c r="C24" s="40">
        <v>-19605.629999999997</v>
      </c>
      <c r="D24" s="40">
        <v>0</v>
      </c>
      <c r="E24" s="28">
        <f t="shared" si="11"/>
        <v>-19605.629999999997</v>
      </c>
      <c r="F24" s="29">
        <f t="shared" si="12"/>
        <v>-1</v>
      </c>
      <c r="G24" s="30" t="str">
        <f t="shared" si="13"/>
        <v>Under Budget</v>
      </c>
      <c r="H24" s="31" t="str">
        <f t="shared" si="14"/>
        <v>Yes</v>
      </c>
      <c r="I24" s="32" t="s">
        <v>546</v>
      </c>
      <c r="J24" s="33">
        <v>-19606</v>
      </c>
      <c r="K24" s="40">
        <v>-19605.629999999997</v>
      </c>
      <c r="L24" s="40">
        <v>0</v>
      </c>
      <c r="M24" s="28">
        <f t="shared" si="15"/>
        <v>-19606</v>
      </c>
      <c r="N24" s="29">
        <f t="shared" si="16"/>
        <v>-1</v>
      </c>
      <c r="O24" s="34"/>
      <c r="P24" s="30" t="str">
        <f t="shared" si="3"/>
        <v>Under Budget</v>
      </c>
      <c r="Q24" s="28">
        <f t="shared" si="17"/>
        <v>-0.37000000000261934</v>
      </c>
    </row>
    <row r="25" spans="1:19" outlineLevel="2" x14ac:dyDescent="0.25">
      <c r="A25" s="42" t="s">
        <v>31</v>
      </c>
      <c r="B25" s="39" t="s">
        <v>11</v>
      </c>
      <c r="C25" s="40">
        <v>2802779.7399999998</v>
      </c>
      <c r="D25" s="40">
        <v>3095703</v>
      </c>
      <c r="E25" s="28">
        <f t="shared" si="11"/>
        <v>-292923.26000000024</v>
      </c>
      <c r="F25" s="29">
        <f t="shared" si="12"/>
        <v>-9.462253323396988E-2</v>
      </c>
      <c r="G25" s="30" t="str">
        <f t="shared" si="13"/>
        <v>Under Budget</v>
      </c>
      <c r="H25" s="31" t="str">
        <f t="shared" si="14"/>
        <v>Yes</v>
      </c>
      <c r="I25" s="32" t="s">
        <v>542</v>
      </c>
      <c r="J25" s="33">
        <v>3095703</v>
      </c>
      <c r="K25" s="40">
        <v>3416745.7399999998</v>
      </c>
      <c r="L25" s="40">
        <v>3095703</v>
      </c>
      <c r="M25" s="28">
        <f t="shared" si="15"/>
        <v>0</v>
      </c>
      <c r="N25" s="29">
        <f t="shared" si="16"/>
        <v>0</v>
      </c>
      <c r="O25" s="34"/>
      <c r="P25" s="30" t="str">
        <f t="shared" si="3"/>
        <v>On Budget</v>
      </c>
      <c r="Q25" s="28">
        <f t="shared" si="17"/>
        <v>-321042.73999999976</v>
      </c>
    </row>
    <row r="26" spans="1:19" ht="24" outlineLevel="2" x14ac:dyDescent="0.25">
      <c r="A26" s="42" t="s">
        <v>32</v>
      </c>
      <c r="B26" s="39" t="s">
        <v>11</v>
      </c>
      <c r="C26" s="40">
        <v>1014073.77</v>
      </c>
      <c r="D26" s="40">
        <v>340807</v>
      </c>
      <c r="E26" s="28">
        <f t="shared" si="11"/>
        <v>673266.77</v>
      </c>
      <c r="F26" s="29">
        <f t="shared" si="12"/>
        <v>1.9755074572998794</v>
      </c>
      <c r="G26" s="30" t="str">
        <f t="shared" si="13"/>
        <v>Over Budget</v>
      </c>
      <c r="H26" s="31" t="str">
        <f t="shared" si="14"/>
        <v>Yes</v>
      </c>
      <c r="I26" s="50" t="s">
        <v>449</v>
      </c>
      <c r="J26" s="33">
        <v>1765000</v>
      </c>
      <c r="K26" s="40">
        <v>1172253.77</v>
      </c>
      <c r="L26" s="40">
        <v>340807</v>
      </c>
      <c r="M26" s="28">
        <f t="shared" si="15"/>
        <v>1424193</v>
      </c>
      <c r="N26" s="29">
        <f t="shared" si="16"/>
        <v>4.1788842365327001</v>
      </c>
      <c r="O26" s="34"/>
      <c r="P26" s="30" t="str">
        <f t="shared" si="3"/>
        <v>Over Budget</v>
      </c>
      <c r="Q26" s="28">
        <f t="shared" si="17"/>
        <v>592746.23</v>
      </c>
    </row>
    <row r="27" spans="1:19" outlineLevel="2" x14ac:dyDescent="0.25">
      <c r="A27" s="42" t="s">
        <v>33</v>
      </c>
      <c r="B27" s="39" t="s">
        <v>11</v>
      </c>
      <c r="C27" s="40">
        <v>0</v>
      </c>
      <c r="D27" s="40">
        <v>1867500</v>
      </c>
      <c r="E27" s="28">
        <f t="shared" si="11"/>
        <v>-1867500</v>
      </c>
      <c r="F27" s="29">
        <f t="shared" si="12"/>
        <v>-1</v>
      </c>
      <c r="G27" s="30" t="str">
        <f t="shared" si="13"/>
        <v>Under Budget</v>
      </c>
      <c r="H27" s="31" t="str">
        <f t="shared" si="14"/>
        <v>Yes</v>
      </c>
      <c r="I27" s="50" t="s">
        <v>440</v>
      </c>
      <c r="J27" s="33">
        <v>0</v>
      </c>
      <c r="K27" s="40">
        <v>0</v>
      </c>
      <c r="L27" s="40">
        <v>3750000</v>
      </c>
      <c r="M27" s="28">
        <f t="shared" si="15"/>
        <v>-3750000</v>
      </c>
      <c r="N27" s="29">
        <f t="shared" si="16"/>
        <v>-1</v>
      </c>
      <c r="O27" s="34"/>
      <c r="P27" s="30" t="str">
        <f t="shared" si="3"/>
        <v>Under Budget</v>
      </c>
      <c r="Q27" s="28">
        <f t="shared" si="17"/>
        <v>0</v>
      </c>
    </row>
    <row r="28" spans="1:19" outlineLevel="2" x14ac:dyDescent="0.25">
      <c r="A28" s="42" t="s">
        <v>34</v>
      </c>
      <c r="B28" s="39" t="s">
        <v>11</v>
      </c>
      <c r="C28" s="40">
        <v>-49504.369999999995</v>
      </c>
      <c r="D28" s="40">
        <v>782117</v>
      </c>
      <c r="E28" s="28">
        <f t="shared" si="11"/>
        <v>-831621.37</v>
      </c>
      <c r="F28" s="29">
        <f t="shared" si="12"/>
        <v>-1.0632953509513283</v>
      </c>
      <c r="G28" s="30" t="str">
        <f t="shared" si="13"/>
        <v>Under Budget</v>
      </c>
      <c r="H28" s="31" t="str">
        <f t="shared" si="14"/>
        <v>Yes</v>
      </c>
      <c r="I28" s="32" t="s">
        <v>543</v>
      </c>
      <c r="J28" s="33">
        <v>782117</v>
      </c>
      <c r="K28" s="40">
        <v>495950.63</v>
      </c>
      <c r="L28" s="40">
        <v>782117</v>
      </c>
      <c r="M28" s="28">
        <f t="shared" si="15"/>
        <v>0</v>
      </c>
      <c r="N28" s="29">
        <f t="shared" si="16"/>
        <v>0</v>
      </c>
      <c r="O28" s="34"/>
      <c r="P28" s="30" t="str">
        <f t="shared" si="3"/>
        <v>On Budget</v>
      </c>
      <c r="Q28" s="28">
        <f t="shared" si="17"/>
        <v>286166.37</v>
      </c>
    </row>
    <row r="29" spans="1:19" outlineLevel="2" x14ac:dyDescent="0.25">
      <c r="A29" s="42" t="s">
        <v>35</v>
      </c>
      <c r="B29" s="39" t="s">
        <v>11</v>
      </c>
      <c r="C29" s="40">
        <v>30234.080000000002</v>
      </c>
      <c r="D29" s="40">
        <v>24996</v>
      </c>
      <c r="E29" s="28">
        <f t="shared" si="11"/>
        <v>5238.0800000000017</v>
      </c>
      <c r="F29" s="29">
        <f t="shared" si="12"/>
        <v>0.20955672907665232</v>
      </c>
      <c r="G29" s="30" t="str">
        <f t="shared" si="13"/>
        <v>Over Budget</v>
      </c>
      <c r="H29" s="31" t="str">
        <f t="shared" si="14"/>
        <v>No</v>
      </c>
      <c r="I29" s="32"/>
      <c r="J29" s="33">
        <v>50000</v>
      </c>
      <c r="K29" s="40">
        <v>55238.080000000002</v>
      </c>
      <c r="L29" s="40">
        <v>50000</v>
      </c>
      <c r="M29" s="28">
        <f t="shared" si="15"/>
        <v>0</v>
      </c>
      <c r="N29" s="29">
        <f t="shared" si="16"/>
        <v>0</v>
      </c>
      <c r="O29" s="34"/>
      <c r="P29" s="30" t="str">
        <f t="shared" si="3"/>
        <v>On Budget</v>
      </c>
      <c r="Q29" s="28">
        <f t="shared" si="17"/>
        <v>-5238.0800000000017</v>
      </c>
    </row>
    <row r="30" spans="1:19" ht="24" outlineLevel="2" x14ac:dyDescent="0.25">
      <c r="A30" s="42" t="s">
        <v>36</v>
      </c>
      <c r="B30" s="39" t="s">
        <v>11</v>
      </c>
      <c r="C30" s="40">
        <v>0</v>
      </c>
      <c r="D30" s="40">
        <v>1250004</v>
      </c>
      <c r="E30" s="28">
        <f t="shared" si="11"/>
        <v>-1250004</v>
      </c>
      <c r="F30" s="29">
        <f t="shared" si="12"/>
        <v>-1</v>
      </c>
      <c r="G30" s="30" t="str">
        <f t="shared" si="13"/>
        <v>Under Budget</v>
      </c>
      <c r="H30" s="31" t="str">
        <f t="shared" si="14"/>
        <v>Yes</v>
      </c>
      <c r="I30" s="32" t="s">
        <v>469</v>
      </c>
      <c r="J30" s="33">
        <v>2100000</v>
      </c>
      <c r="K30" s="40">
        <v>1141662</v>
      </c>
      <c r="L30" s="40">
        <v>2500000</v>
      </c>
      <c r="M30" s="28">
        <f t="shared" si="15"/>
        <v>-400000</v>
      </c>
      <c r="N30" s="29">
        <f t="shared" si="16"/>
        <v>-0.16</v>
      </c>
      <c r="O30" s="34"/>
      <c r="P30" s="30" t="str">
        <f t="shared" si="3"/>
        <v>Under Budget</v>
      </c>
      <c r="Q30" s="28">
        <f t="shared" si="17"/>
        <v>958338</v>
      </c>
      <c r="S30" s="63">
        <v>950000</v>
      </c>
    </row>
    <row r="31" spans="1:19" ht="15.75" outlineLevel="2" thickBot="1" x14ac:dyDescent="0.3">
      <c r="A31" s="42" t="s">
        <v>37</v>
      </c>
      <c r="B31" s="39" t="s">
        <v>11</v>
      </c>
      <c r="C31" s="40">
        <v>137697.53999999998</v>
      </c>
      <c r="D31" s="40">
        <v>0</v>
      </c>
      <c r="E31" s="28">
        <f t="shared" si="11"/>
        <v>137697.53999999998</v>
      </c>
      <c r="F31" s="29">
        <f t="shared" si="12"/>
        <v>1</v>
      </c>
      <c r="G31" s="30" t="str">
        <f t="shared" si="13"/>
        <v>Over Budget</v>
      </c>
      <c r="H31" s="31" t="str">
        <f t="shared" si="14"/>
        <v>Yes</v>
      </c>
      <c r="I31" s="32" t="s">
        <v>471</v>
      </c>
      <c r="J31" s="33">
        <v>137698</v>
      </c>
      <c r="K31" s="40">
        <v>137697.53999999998</v>
      </c>
      <c r="L31" s="40">
        <v>0</v>
      </c>
      <c r="M31" s="28">
        <f t="shared" si="15"/>
        <v>137698</v>
      </c>
      <c r="N31" s="29">
        <f t="shared" si="16"/>
        <v>1</v>
      </c>
      <c r="O31" s="34"/>
      <c r="P31" s="30" t="str">
        <f t="shared" si="3"/>
        <v>Over Budget</v>
      </c>
      <c r="Q31" s="28">
        <f t="shared" si="17"/>
        <v>0.46000000002095476</v>
      </c>
    </row>
    <row r="32" spans="1:19" s="46" customFormat="1" outlineLevel="1" x14ac:dyDescent="0.25">
      <c r="A32" s="43" t="s">
        <v>38</v>
      </c>
      <c r="B32" s="44" t="s">
        <v>13</v>
      </c>
      <c r="C32" s="45">
        <f>SUBTOTAL(9,C9:C31)</f>
        <v>6843726.9199999999</v>
      </c>
      <c r="D32" s="45">
        <f>SUBTOTAL(9,D9:D31)</f>
        <v>12244936</v>
      </c>
      <c r="E32" s="45">
        <f t="shared" si="11"/>
        <v>-5401209.0800000001</v>
      </c>
      <c r="F32" s="35">
        <f t="shared" si="12"/>
        <v>-0.44109737119083353</v>
      </c>
      <c r="G32" s="45" t="str">
        <f t="shared" si="13"/>
        <v>Under Budget</v>
      </c>
      <c r="H32" s="45"/>
      <c r="I32" s="45"/>
      <c r="J32" s="52">
        <f>SUBTOTAL(9,J9:J31)</f>
        <v>19509939</v>
      </c>
      <c r="K32" s="45">
        <f>SUBTOTAL(9,K9:K31)</f>
        <v>18648393.919999994</v>
      </c>
      <c r="L32" s="45">
        <f>SUBTOTAL(9,L9:L31)</f>
        <v>26265184</v>
      </c>
      <c r="M32" s="45">
        <f t="shared" si="15"/>
        <v>-6755245</v>
      </c>
      <c r="N32" s="35">
        <f t="shared" si="16"/>
        <v>-0.25719389591940417</v>
      </c>
      <c r="O32" s="45"/>
      <c r="P32" s="45" t="str">
        <f t="shared" si="3"/>
        <v>Under Budget</v>
      </c>
      <c r="Q32" s="45">
        <f t="shared" si="17"/>
        <v>861545.08000000566</v>
      </c>
    </row>
    <row r="33" spans="1:19" outlineLevel="2" x14ac:dyDescent="0.25">
      <c r="A33" s="41" t="s">
        <v>39</v>
      </c>
      <c r="B33" s="39"/>
      <c r="C33" s="40"/>
      <c r="D33" s="40"/>
      <c r="E33" s="40"/>
      <c r="F33" s="40"/>
      <c r="G33" s="40"/>
      <c r="H33" s="40"/>
      <c r="I33" s="40"/>
      <c r="J33" s="40"/>
      <c r="K33" s="40"/>
      <c r="L33" s="40"/>
      <c r="M33" s="40"/>
      <c r="N33" s="40"/>
    </row>
    <row r="34" spans="1:19" outlineLevel="2" x14ac:dyDescent="0.25">
      <c r="A34" s="42" t="s">
        <v>40</v>
      </c>
      <c r="B34" s="39" t="s">
        <v>11</v>
      </c>
      <c r="C34" s="40">
        <v>-876.40999999999985</v>
      </c>
      <c r="D34" s="40">
        <v>0</v>
      </c>
      <c r="E34" s="28">
        <f t="shared" ref="E34:E52" si="18">C34 - D34</f>
        <v>-876.40999999999985</v>
      </c>
      <c r="F34" s="29">
        <f t="shared" ref="F34:F52" si="19">IF(D34 &gt; 1, ( C34 - D34 ) / D34, IF(C34 &gt; 1, 1, IF(C34 &lt; -1, -1, 0)))</f>
        <v>-1</v>
      </c>
      <c r="G34" s="30" t="str">
        <f t="shared" ref="G34:G52" si="20">IF($E34 &gt; 1, "Over Budget", IF($E34 &lt; -1, "Under Budget", "On Budget"))</f>
        <v>Under Budget</v>
      </c>
      <c r="H34" s="31" t="str">
        <f t="shared" ref="H34:H51" si="21">IF(AND(OR(MONTH($A$3) = 3, MONTH($A$3) = 6, MONTH($A$3) = 9, MONTH($A$3) = 12), OR($F34 &gt;= 0.1, $E34 &gt;= 250000, $F34 &lt;= -0.1, $E34 &lt;= -250000), OR($E34 &gt;= 10000, $E34 &lt;= -10000)), "Yes", IF(OR($E34 &gt;= 250000, $E34 &lt;= -250000), "Yes", "No"))</f>
        <v>No</v>
      </c>
      <c r="I34" s="32"/>
      <c r="J34" s="33">
        <v>-1563</v>
      </c>
      <c r="K34" s="40">
        <v>-876.40999999999985</v>
      </c>
      <c r="L34" s="40">
        <v>0</v>
      </c>
      <c r="M34" s="28">
        <f t="shared" ref="M34:M52" si="22">J34 - L34</f>
        <v>-1563</v>
      </c>
      <c r="N34" s="29">
        <f t="shared" ref="N34:N52" si="23">IF(L34 &gt; 1, ( J34 - L34 ) / L34, IF(J34 &gt; 1, 1, IF(J34 &lt; 1, -1, 0)))</f>
        <v>-1</v>
      </c>
      <c r="O34" s="34"/>
      <c r="P34" s="30" t="str">
        <f t="shared" si="3"/>
        <v>Under Budget</v>
      </c>
      <c r="Q34" s="28">
        <f t="shared" ref="Q34:Q52" si="24">J34 - K34</f>
        <v>-686.59000000000015</v>
      </c>
    </row>
    <row r="35" spans="1:19" outlineLevel="2" x14ac:dyDescent="0.25">
      <c r="A35" s="42" t="s">
        <v>41</v>
      </c>
      <c r="B35" s="39" t="s">
        <v>11</v>
      </c>
      <c r="C35" s="40">
        <v>0</v>
      </c>
      <c r="D35" s="40">
        <v>262392</v>
      </c>
      <c r="E35" s="28">
        <f t="shared" si="18"/>
        <v>-262392</v>
      </c>
      <c r="F35" s="29">
        <f t="shared" si="19"/>
        <v>-1</v>
      </c>
      <c r="G35" s="30" t="str">
        <f t="shared" si="20"/>
        <v>Under Budget</v>
      </c>
      <c r="H35" s="31" t="str">
        <f t="shared" si="21"/>
        <v>Yes</v>
      </c>
      <c r="I35" s="32" t="s">
        <v>451</v>
      </c>
      <c r="J35" s="33">
        <v>0</v>
      </c>
      <c r="K35" s="40">
        <v>262608</v>
      </c>
      <c r="L35" s="40">
        <v>525000</v>
      </c>
      <c r="M35" s="28">
        <f t="shared" si="22"/>
        <v>-525000</v>
      </c>
      <c r="N35" s="29">
        <f t="shared" si="23"/>
        <v>-1</v>
      </c>
      <c r="O35" s="34"/>
      <c r="P35" s="30" t="str">
        <f t="shared" si="3"/>
        <v>Under Budget</v>
      </c>
      <c r="Q35" s="28">
        <f t="shared" si="24"/>
        <v>-262608</v>
      </c>
    </row>
    <row r="36" spans="1:19" outlineLevel="2" x14ac:dyDescent="0.25">
      <c r="A36" s="42" t="s">
        <v>42</v>
      </c>
      <c r="B36" s="39" t="s">
        <v>11</v>
      </c>
      <c r="C36" s="40">
        <v>2965035.1799999997</v>
      </c>
      <c r="D36" s="40">
        <v>0</v>
      </c>
      <c r="E36" s="28">
        <f t="shared" si="18"/>
        <v>2965035.1799999997</v>
      </c>
      <c r="F36" s="29">
        <f t="shared" si="19"/>
        <v>1</v>
      </c>
      <c r="G36" s="30" t="str">
        <f t="shared" si="20"/>
        <v>Over Budget</v>
      </c>
      <c r="H36" s="31" t="str">
        <f t="shared" si="21"/>
        <v>Yes</v>
      </c>
      <c r="I36" s="32" t="s">
        <v>452</v>
      </c>
      <c r="J36" s="33">
        <v>9500000</v>
      </c>
      <c r="K36" s="40">
        <v>6682259.1799999997</v>
      </c>
      <c r="L36" s="40">
        <v>0</v>
      </c>
      <c r="M36" s="28">
        <f t="shared" si="22"/>
        <v>9500000</v>
      </c>
      <c r="N36" s="29">
        <f t="shared" si="23"/>
        <v>1</v>
      </c>
      <c r="O36" s="34"/>
      <c r="P36" s="30" t="str">
        <f t="shared" si="3"/>
        <v>Over Budget</v>
      </c>
      <c r="Q36" s="28">
        <f t="shared" si="24"/>
        <v>2817740.8200000003</v>
      </c>
      <c r="S36" s="63">
        <v>2800000</v>
      </c>
    </row>
    <row r="37" spans="1:19" ht="24" outlineLevel="2" x14ac:dyDescent="0.25">
      <c r="A37" s="42" t="s">
        <v>43</v>
      </c>
      <c r="B37" s="39" t="s">
        <v>11</v>
      </c>
      <c r="C37" s="40">
        <v>42335.9</v>
      </c>
      <c r="D37" s="40">
        <v>499800</v>
      </c>
      <c r="E37" s="28">
        <f t="shared" si="18"/>
        <v>-457464.1</v>
      </c>
      <c r="F37" s="29">
        <f t="shared" si="19"/>
        <v>-0.9152943177270908</v>
      </c>
      <c r="G37" s="30" t="str">
        <f t="shared" si="20"/>
        <v>Under Budget</v>
      </c>
      <c r="H37" s="31" t="str">
        <f t="shared" si="21"/>
        <v>Yes</v>
      </c>
      <c r="I37" s="32" t="s">
        <v>492</v>
      </c>
      <c r="J37" s="33">
        <v>42336</v>
      </c>
      <c r="K37" s="40">
        <v>42534.9</v>
      </c>
      <c r="L37" s="40">
        <v>1000000</v>
      </c>
      <c r="M37" s="28">
        <f t="shared" si="22"/>
        <v>-957664</v>
      </c>
      <c r="N37" s="29">
        <f t="shared" si="23"/>
        <v>-0.95766399999999996</v>
      </c>
      <c r="O37" s="34"/>
      <c r="P37" s="30" t="str">
        <f t="shared" si="3"/>
        <v>Under Budget</v>
      </c>
      <c r="Q37" s="28">
        <f t="shared" si="24"/>
        <v>-198.90000000000146</v>
      </c>
    </row>
    <row r="38" spans="1:19" outlineLevel="2" x14ac:dyDescent="0.25">
      <c r="A38" s="42" t="s">
        <v>44</v>
      </c>
      <c r="B38" s="39" t="s">
        <v>11</v>
      </c>
      <c r="C38" s="40">
        <v>114.37</v>
      </c>
      <c r="D38" s="40">
        <v>0</v>
      </c>
      <c r="E38" s="28">
        <f t="shared" si="18"/>
        <v>114.37</v>
      </c>
      <c r="F38" s="29">
        <f t="shared" si="19"/>
        <v>1</v>
      </c>
      <c r="G38" s="30" t="str">
        <f t="shared" si="20"/>
        <v>Over Budget</v>
      </c>
      <c r="H38" s="31" t="str">
        <f t="shared" si="21"/>
        <v>No</v>
      </c>
      <c r="I38" s="32"/>
      <c r="J38" s="33">
        <v>114</v>
      </c>
      <c r="K38" s="40">
        <v>114.37</v>
      </c>
      <c r="L38" s="40">
        <v>0</v>
      </c>
      <c r="M38" s="28">
        <f t="shared" si="22"/>
        <v>114</v>
      </c>
      <c r="N38" s="29">
        <f t="shared" si="23"/>
        <v>1</v>
      </c>
      <c r="O38" s="34"/>
      <c r="P38" s="30" t="str">
        <f t="shared" si="3"/>
        <v>Over Budget</v>
      </c>
      <c r="Q38" s="28">
        <f t="shared" si="24"/>
        <v>-0.37000000000000455</v>
      </c>
    </row>
    <row r="39" spans="1:19" outlineLevel="2" x14ac:dyDescent="0.25">
      <c r="A39" s="42" t="s">
        <v>45</v>
      </c>
      <c r="B39" s="39" t="s">
        <v>11</v>
      </c>
      <c r="C39" s="40">
        <v>18526.850000000002</v>
      </c>
      <c r="D39" s="40">
        <v>51846</v>
      </c>
      <c r="E39" s="28">
        <f t="shared" si="18"/>
        <v>-33319.149999999994</v>
      </c>
      <c r="F39" s="29">
        <f t="shared" si="19"/>
        <v>-0.64265613547814671</v>
      </c>
      <c r="G39" s="30" t="str">
        <f t="shared" si="20"/>
        <v>Under Budget</v>
      </c>
      <c r="H39" s="31" t="str">
        <f t="shared" si="21"/>
        <v>Yes</v>
      </c>
      <c r="I39" s="32" t="s">
        <v>544</v>
      </c>
      <c r="J39" s="33">
        <v>103730</v>
      </c>
      <c r="K39" s="40">
        <v>70410.850000000006</v>
      </c>
      <c r="L39" s="40">
        <v>103730</v>
      </c>
      <c r="M39" s="28">
        <f t="shared" si="22"/>
        <v>0</v>
      </c>
      <c r="N39" s="29">
        <f t="shared" si="23"/>
        <v>0</v>
      </c>
      <c r="O39" s="34"/>
      <c r="P39" s="30" t="str">
        <f t="shared" si="3"/>
        <v>On Budget</v>
      </c>
      <c r="Q39" s="28">
        <f t="shared" si="24"/>
        <v>33319.149999999994</v>
      </c>
    </row>
    <row r="40" spans="1:19" outlineLevel="2" x14ac:dyDescent="0.25">
      <c r="A40" s="42" t="s">
        <v>46</v>
      </c>
      <c r="B40" s="39" t="s">
        <v>11</v>
      </c>
      <c r="C40" s="40">
        <v>-25698.39</v>
      </c>
      <c r="D40" s="40">
        <v>0</v>
      </c>
      <c r="E40" s="28">
        <f t="shared" si="18"/>
        <v>-25698.39</v>
      </c>
      <c r="F40" s="29">
        <f t="shared" si="19"/>
        <v>-1</v>
      </c>
      <c r="G40" s="30" t="str">
        <f t="shared" si="20"/>
        <v>Under Budget</v>
      </c>
      <c r="H40" s="31" t="str">
        <f t="shared" si="21"/>
        <v>Yes</v>
      </c>
      <c r="I40" s="32" t="s">
        <v>545</v>
      </c>
      <c r="J40" s="33">
        <v>-25698</v>
      </c>
      <c r="K40" s="40">
        <v>-25698.39</v>
      </c>
      <c r="L40" s="40">
        <v>0</v>
      </c>
      <c r="M40" s="28">
        <f t="shared" si="22"/>
        <v>-25698</v>
      </c>
      <c r="N40" s="29">
        <f t="shared" si="23"/>
        <v>-1</v>
      </c>
      <c r="O40" s="34"/>
      <c r="P40" s="30" t="str">
        <f t="shared" si="3"/>
        <v>Under Budget</v>
      </c>
      <c r="Q40" s="28">
        <f t="shared" si="24"/>
        <v>0.38999999999941792</v>
      </c>
    </row>
    <row r="41" spans="1:19" outlineLevel="2" x14ac:dyDescent="0.25">
      <c r="A41" s="42" t="s">
        <v>47</v>
      </c>
      <c r="B41" s="39" t="s">
        <v>11</v>
      </c>
      <c r="C41" s="40">
        <v>-275309.82999999973</v>
      </c>
      <c r="D41" s="40">
        <v>0</v>
      </c>
      <c r="E41" s="28">
        <f t="shared" si="18"/>
        <v>-275309.82999999973</v>
      </c>
      <c r="F41" s="29">
        <f t="shared" si="19"/>
        <v>-1</v>
      </c>
      <c r="G41" s="30" t="str">
        <f t="shared" si="20"/>
        <v>Under Budget</v>
      </c>
      <c r="H41" s="31" t="str">
        <f t="shared" si="21"/>
        <v>Yes</v>
      </c>
      <c r="I41" s="32" t="s">
        <v>545</v>
      </c>
      <c r="J41" s="33">
        <v>-275310</v>
      </c>
      <c r="K41" s="40">
        <v>-275309.82999999973</v>
      </c>
      <c r="L41" s="40">
        <v>0</v>
      </c>
      <c r="M41" s="28">
        <f t="shared" si="22"/>
        <v>-275310</v>
      </c>
      <c r="N41" s="29">
        <f t="shared" si="23"/>
        <v>-1</v>
      </c>
      <c r="O41" s="34"/>
      <c r="P41" s="30" t="str">
        <f t="shared" si="3"/>
        <v>Under Budget</v>
      </c>
      <c r="Q41" s="28">
        <f t="shared" si="24"/>
        <v>-0.17000000027474016</v>
      </c>
    </row>
    <row r="42" spans="1:19" outlineLevel="2" x14ac:dyDescent="0.25">
      <c r="A42" s="42" t="s">
        <v>48</v>
      </c>
      <c r="B42" s="39" t="s">
        <v>11</v>
      </c>
      <c r="C42" s="40">
        <v>38617.189999999988</v>
      </c>
      <c r="D42" s="40">
        <v>0</v>
      </c>
      <c r="E42" s="28">
        <f t="shared" si="18"/>
        <v>38617.189999999988</v>
      </c>
      <c r="F42" s="29">
        <f t="shared" si="19"/>
        <v>1</v>
      </c>
      <c r="G42" s="30" t="str">
        <f t="shared" si="20"/>
        <v>Over Budget</v>
      </c>
      <c r="H42" s="31" t="str">
        <f t="shared" si="21"/>
        <v>Yes</v>
      </c>
      <c r="I42" s="32" t="s">
        <v>474</v>
      </c>
      <c r="J42" s="33">
        <v>38617</v>
      </c>
      <c r="K42" s="40">
        <v>38617.189999999988</v>
      </c>
      <c r="L42" s="40">
        <v>0</v>
      </c>
      <c r="M42" s="28">
        <f t="shared" si="22"/>
        <v>38617</v>
      </c>
      <c r="N42" s="29">
        <f t="shared" si="23"/>
        <v>1</v>
      </c>
      <c r="O42" s="34"/>
      <c r="P42" s="30" t="str">
        <f t="shared" si="3"/>
        <v>Over Budget</v>
      </c>
      <c r="Q42" s="28">
        <f t="shared" si="24"/>
        <v>-0.18999999998777639</v>
      </c>
    </row>
    <row r="43" spans="1:19" outlineLevel="2" x14ac:dyDescent="0.25">
      <c r="A43" s="42" t="s">
        <v>49</v>
      </c>
      <c r="B43" s="39" t="s">
        <v>11</v>
      </c>
      <c r="C43" s="40">
        <v>679.62</v>
      </c>
      <c r="D43" s="40">
        <v>0</v>
      </c>
      <c r="E43" s="28">
        <f t="shared" si="18"/>
        <v>679.62</v>
      </c>
      <c r="F43" s="29">
        <f t="shared" si="19"/>
        <v>1</v>
      </c>
      <c r="G43" s="30" t="str">
        <f t="shared" si="20"/>
        <v>Over Budget</v>
      </c>
      <c r="H43" s="31" t="str">
        <f t="shared" si="21"/>
        <v>No</v>
      </c>
      <c r="I43" s="32"/>
      <c r="J43" s="33">
        <v>680</v>
      </c>
      <c r="K43" s="40">
        <v>679.62</v>
      </c>
      <c r="L43" s="40">
        <v>0</v>
      </c>
      <c r="M43" s="28">
        <f t="shared" si="22"/>
        <v>680</v>
      </c>
      <c r="N43" s="29">
        <f t="shared" si="23"/>
        <v>1</v>
      </c>
      <c r="O43" s="34"/>
      <c r="P43" s="30" t="str">
        <f t="shared" si="3"/>
        <v>Over Budget</v>
      </c>
      <c r="Q43" s="28">
        <f t="shared" si="24"/>
        <v>0.37999999999999545</v>
      </c>
    </row>
    <row r="44" spans="1:19" outlineLevel="2" x14ac:dyDescent="0.25">
      <c r="A44" s="42" t="s">
        <v>50</v>
      </c>
      <c r="B44" s="39" t="s">
        <v>11</v>
      </c>
      <c r="C44" s="40">
        <v>0</v>
      </c>
      <c r="D44" s="40">
        <v>558000</v>
      </c>
      <c r="E44" s="28">
        <f t="shared" si="18"/>
        <v>-558000</v>
      </c>
      <c r="F44" s="29">
        <f t="shared" si="19"/>
        <v>-1</v>
      </c>
      <c r="G44" s="30" t="str">
        <f t="shared" si="20"/>
        <v>Under Budget</v>
      </c>
      <c r="H44" s="31" t="str">
        <f t="shared" si="21"/>
        <v>Yes</v>
      </c>
      <c r="I44" s="32" t="s">
        <v>539</v>
      </c>
      <c r="J44" s="33">
        <v>1115000</v>
      </c>
      <c r="K44" s="40">
        <v>558000</v>
      </c>
      <c r="L44" s="40">
        <v>1116000</v>
      </c>
      <c r="M44" s="28">
        <f t="shared" si="22"/>
        <v>-1000</v>
      </c>
      <c r="N44" s="29">
        <f t="shared" si="23"/>
        <v>-8.960573476702509E-4</v>
      </c>
      <c r="O44" s="34"/>
      <c r="P44" s="30" t="str">
        <f t="shared" si="3"/>
        <v>Under Budget</v>
      </c>
      <c r="Q44" s="28">
        <f t="shared" si="24"/>
        <v>557000</v>
      </c>
    </row>
    <row r="45" spans="1:19" outlineLevel="2" x14ac:dyDescent="0.25">
      <c r="A45" s="42" t="s">
        <v>51</v>
      </c>
      <c r="B45" s="39" t="s">
        <v>11</v>
      </c>
      <c r="C45" s="40">
        <v>-118352.32999999999</v>
      </c>
      <c r="D45" s="40">
        <v>0</v>
      </c>
      <c r="E45" s="28">
        <f t="shared" si="18"/>
        <v>-118352.32999999999</v>
      </c>
      <c r="F45" s="29">
        <f t="shared" si="19"/>
        <v>-1</v>
      </c>
      <c r="G45" s="30" t="str">
        <f t="shared" si="20"/>
        <v>Under Budget</v>
      </c>
      <c r="H45" s="31" t="str">
        <f t="shared" si="21"/>
        <v>Yes</v>
      </c>
      <c r="I45" s="32" t="s">
        <v>545</v>
      </c>
      <c r="J45" s="33">
        <v>-118352</v>
      </c>
      <c r="K45" s="40">
        <v>-118352.32999999999</v>
      </c>
      <c r="L45" s="40">
        <v>0</v>
      </c>
      <c r="M45" s="28">
        <f t="shared" si="22"/>
        <v>-118352</v>
      </c>
      <c r="N45" s="29">
        <f t="shared" si="23"/>
        <v>-1</v>
      </c>
      <c r="O45" s="34"/>
      <c r="P45" s="30" t="str">
        <f t="shared" si="3"/>
        <v>Under Budget</v>
      </c>
      <c r="Q45" s="28">
        <f t="shared" si="24"/>
        <v>0.32999999998719431</v>
      </c>
    </row>
    <row r="46" spans="1:19" outlineLevel="2" x14ac:dyDescent="0.25">
      <c r="A46" s="42" t="s">
        <v>52</v>
      </c>
      <c r="B46" s="39" t="s">
        <v>11</v>
      </c>
      <c r="C46" s="40">
        <v>-20664.900000000001</v>
      </c>
      <c r="D46" s="40">
        <v>0</v>
      </c>
      <c r="E46" s="28">
        <f t="shared" si="18"/>
        <v>-20664.900000000001</v>
      </c>
      <c r="F46" s="29">
        <f t="shared" si="19"/>
        <v>-1</v>
      </c>
      <c r="G46" s="30" t="str">
        <f t="shared" si="20"/>
        <v>Under Budget</v>
      </c>
      <c r="H46" s="31" t="str">
        <f t="shared" si="21"/>
        <v>Yes</v>
      </c>
      <c r="I46" s="32" t="s">
        <v>545</v>
      </c>
      <c r="J46" s="33">
        <v>-20665</v>
      </c>
      <c r="K46" s="40">
        <v>-20664.900000000001</v>
      </c>
      <c r="L46" s="40">
        <v>0</v>
      </c>
      <c r="M46" s="28">
        <f t="shared" si="22"/>
        <v>-20665</v>
      </c>
      <c r="N46" s="29">
        <f t="shared" si="23"/>
        <v>-1</v>
      </c>
      <c r="O46" s="34"/>
      <c r="P46" s="30" t="str">
        <f t="shared" si="3"/>
        <v>Under Budget</v>
      </c>
      <c r="Q46" s="28">
        <f t="shared" si="24"/>
        <v>-9.9999999998544808E-2</v>
      </c>
    </row>
    <row r="47" spans="1:19" outlineLevel="2" x14ac:dyDescent="0.25">
      <c r="A47" s="42" t="s">
        <v>53</v>
      </c>
      <c r="B47" s="39" t="s">
        <v>11</v>
      </c>
      <c r="C47" s="40">
        <v>0</v>
      </c>
      <c r="D47" s="40">
        <v>341780</v>
      </c>
      <c r="E47" s="28">
        <f t="shared" si="18"/>
        <v>-341780</v>
      </c>
      <c r="F47" s="29">
        <f t="shared" si="19"/>
        <v>-1</v>
      </c>
      <c r="G47" s="30" t="str">
        <f t="shared" si="20"/>
        <v>Under Budget</v>
      </c>
      <c r="H47" s="31" t="str">
        <f t="shared" si="21"/>
        <v>Yes</v>
      </c>
      <c r="I47" s="32" t="s">
        <v>540</v>
      </c>
      <c r="J47" s="33">
        <v>371500</v>
      </c>
      <c r="K47" s="40">
        <v>0</v>
      </c>
      <c r="L47" s="40">
        <v>341780</v>
      </c>
      <c r="M47" s="28">
        <f t="shared" si="22"/>
        <v>29720</v>
      </c>
      <c r="N47" s="29">
        <f t="shared" si="23"/>
        <v>8.6956521739130432E-2</v>
      </c>
      <c r="O47" s="34"/>
      <c r="P47" s="30" t="str">
        <f t="shared" si="3"/>
        <v>Over Budget</v>
      </c>
      <c r="Q47" s="28">
        <f t="shared" si="24"/>
        <v>371500</v>
      </c>
    </row>
    <row r="48" spans="1:19" outlineLevel="2" x14ac:dyDescent="0.25">
      <c r="A48" s="42" t="s">
        <v>54</v>
      </c>
      <c r="B48" s="39" t="s">
        <v>11</v>
      </c>
      <c r="C48" s="40">
        <v>22182.59</v>
      </c>
      <c r="D48" s="40">
        <v>0</v>
      </c>
      <c r="E48" s="28">
        <f t="shared" si="18"/>
        <v>22182.59</v>
      </c>
      <c r="F48" s="29">
        <f t="shared" si="19"/>
        <v>1</v>
      </c>
      <c r="G48" s="30" t="str">
        <f t="shared" si="20"/>
        <v>Over Budget</v>
      </c>
      <c r="H48" s="31" t="str">
        <f t="shared" si="21"/>
        <v>Yes</v>
      </c>
      <c r="I48" s="32" t="s">
        <v>547</v>
      </c>
      <c r="J48" s="33">
        <v>24891</v>
      </c>
      <c r="K48" s="40">
        <v>22182.59</v>
      </c>
      <c r="L48" s="40">
        <v>0</v>
      </c>
      <c r="M48" s="28">
        <f t="shared" si="22"/>
        <v>24891</v>
      </c>
      <c r="N48" s="29">
        <f t="shared" si="23"/>
        <v>1</v>
      </c>
      <c r="O48" s="34"/>
      <c r="P48" s="30" t="str">
        <f t="shared" si="3"/>
        <v>Over Budget</v>
      </c>
      <c r="Q48" s="28">
        <f t="shared" si="24"/>
        <v>2708.41</v>
      </c>
    </row>
    <row r="49" spans="1:17" outlineLevel="2" x14ac:dyDescent="0.25">
      <c r="A49" s="42" t="s">
        <v>55</v>
      </c>
      <c r="B49" s="39" t="s">
        <v>11</v>
      </c>
      <c r="C49" s="40">
        <v>12913.900000000001</v>
      </c>
      <c r="D49" s="40">
        <v>158790</v>
      </c>
      <c r="E49" s="28">
        <f t="shared" si="18"/>
        <v>-145876.1</v>
      </c>
      <c r="F49" s="29">
        <f t="shared" si="19"/>
        <v>-0.91867309024497767</v>
      </c>
      <c r="G49" s="30" t="str">
        <f t="shared" si="20"/>
        <v>Under Budget</v>
      </c>
      <c r="H49" s="31" t="str">
        <f t="shared" si="21"/>
        <v>Yes</v>
      </c>
      <c r="I49" s="32" t="s">
        <v>541</v>
      </c>
      <c r="J49" s="33">
        <v>323315</v>
      </c>
      <c r="K49" s="40">
        <v>186424.9</v>
      </c>
      <c r="L49" s="40">
        <v>317576</v>
      </c>
      <c r="M49" s="28">
        <f t="shared" si="22"/>
        <v>5739</v>
      </c>
      <c r="N49" s="29">
        <f t="shared" si="23"/>
        <v>1.807126483109555E-2</v>
      </c>
      <c r="O49" s="34"/>
      <c r="P49" s="30" t="str">
        <f t="shared" si="3"/>
        <v>Over Budget</v>
      </c>
      <c r="Q49" s="28">
        <f t="shared" si="24"/>
        <v>136890.1</v>
      </c>
    </row>
    <row r="50" spans="1:17" outlineLevel="2" x14ac:dyDescent="0.25">
      <c r="A50" s="42" t="s">
        <v>56</v>
      </c>
      <c r="B50" s="39" t="s">
        <v>11</v>
      </c>
      <c r="C50" s="40">
        <v>4206.07</v>
      </c>
      <c r="D50" s="40">
        <v>100014</v>
      </c>
      <c r="E50" s="28">
        <f t="shared" si="18"/>
        <v>-95807.93</v>
      </c>
      <c r="F50" s="29">
        <f t="shared" si="19"/>
        <v>-0.95794518767372561</v>
      </c>
      <c r="G50" s="30" t="str">
        <f t="shared" si="20"/>
        <v>Under Budget</v>
      </c>
      <c r="H50" s="31" t="str">
        <f t="shared" si="21"/>
        <v>Yes</v>
      </c>
      <c r="I50" s="32" t="s">
        <v>541</v>
      </c>
      <c r="J50" s="33">
        <v>200000</v>
      </c>
      <c r="K50" s="40">
        <v>104220.07</v>
      </c>
      <c r="L50" s="40">
        <v>200028</v>
      </c>
      <c r="M50" s="28">
        <f t="shared" si="22"/>
        <v>-28</v>
      </c>
      <c r="N50" s="29">
        <f t="shared" si="23"/>
        <v>-1.3998040274361588E-4</v>
      </c>
      <c r="O50" s="34"/>
      <c r="P50" s="30" t="str">
        <f t="shared" si="3"/>
        <v>Under Budget</v>
      </c>
      <c r="Q50" s="28">
        <f t="shared" si="24"/>
        <v>95779.93</v>
      </c>
    </row>
    <row r="51" spans="1:17" ht="15.75" outlineLevel="2" thickBot="1" x14ac:dyDescent="0.3">
      <c r="A51" s="42" t="s">
        <v>57</v>
      </c>
      <c r="B51" s="39" t="s">
        <v>11</v>
      </c>
      <c r="C51" s="40">
        <v>11811.16</v>
      </c>
      <c r="D51" s="40">
        <v>78378</v>
      </c>
      <c r="E51" s="28">
        <f t="shared" si="18"/>
        <v>-66566.84</v>
      </c>
      <c r="F51" s="29">
        <f t="shared" si="19"/>
        <v>-0.84930516216285179</v>
      </c>
      <c r="G51" s="30" t="str">
        <f t="shared" si="20"/>
        <v>Under Budget</v>
      </c>
      <c r="H51" s="31" t="str">
        <f t="shared" si="21"/>
        <v>Yes</v>
      </c>
      <c r="I51" s="32" t="s">
        <v>541</v>
      </c>
      <c r="J51" s="33">
        <v>161895</v>
      </c>
      <c r="K51" s="40">
        <v>90189.16</v>
      </c>
      <c r="L51" s="40">
        <v>156756</v>
      </c>
      <c r="M51" s="28">
        <f t="shared" si="22"/>
        <v>5139</v>
      </c>
      <c r="N51" s="29">
        <f t="shared" si="23"/>
        <v>3.2783434126923375E-2</v>
      </c>
      <c r="O51" s="34"/>
      <c r="P51" s="30" t="str">
        <f t="shared" si="3"/>
        <v>Over Budget</v>
      </c>
      <c r="Q51" s="28">
        <f t="shared" si="24"/>
        <v>71705.84</v>
      </c>
    </row>
    <row r="52" spans="1:17" s="46" customFormat="1" outlineLevel="1" x14ac:dyDescent="0.25">
      <c r="A52" s="43" t="s">
        <v>58</v>
      </c>
      <c r="B52" s="44" t="s">
        <v>13</v>
      </c>
      <c r="C52" s="45">
        <f>SUBTOTAL(9,C34:C51)</f>
        <v>2675520.9699999997</v>
      </c>
      <c r="D52" s="45">
        <f>SUBTOTAL(9,D34:D51)</f>
        <v>2051000</v>
      </c>
      <c r="E52" s="45">
        <f t="shared" si="18"/>
        <v>624520.96999999974</v>
      </c>
      <c r="F52" s="35">
        <f t="shared" si="19"/>
        <v>0.3044958410531447</v>
      </c>
      <c r="G52" s="45" t="str">
        <f t="shared" si="20"/>
        <v>Over Budget</v>
      </c>
      <c r="H52" s="45"/>
      <c r="I52" s="45"/>
      <c r="J52" s="52">
        <f>SUBTOTAL(9,J34:J51)</f>
        <v>11440490</v>
      </c>
      <c r="K52" s="45">
        <f>SUBTOTAL(9,K34:K51)</f>
        <v>7617338.9700000007</v>
      </c>
      <c r="L52" s="45">
        <f>SUBTOTAL(9,L34:L51)</f>
        <v>3760870</v>
      </c>
      <c r="M52" s="45">
        <f t="shared" si="22"/>
        <v>7679620</v>
      </c>
      <c r="N52" s="35">
        <f t="shared" si="23"/>
        <v>2.0419796483260524</v>
      </c>
      <c r="O52" s="45"/>
      <c r="P52" s="45" t="str">
        <f t="shared" si="3"/>
        <v>Over Budget</v>
      </c>
      <c r="Q52" s="45">
        <f t="shared" si="24"/>
        <v>3823151.0299999993</v>
      </c>
    </row>
    <row r="53" spans="1:17" outlineLevel="2" x14ac:dyDescent="0.25">
      <c r="A53" s="41" t="s">
        <v>59</v>
      </c>
      <c r="B53" s="39"/>
      <c r="C53" s="40"/>
      <c r="D53" s="40"/>
      <c r="E53" s="40"/>
      <c r="F53" s="40"/>
      <c r="G53" s="40"/>
      <c r="H53" s="40"/>
      <c r="I53" s="40"/>
      <c r="J53" s="40"/>
      <c r="K53" s="40"/>
      <c r="L53" s="40"/>
      <c r="M53" s="40"/>
      <c r="N53" s="40"/>
    </row>
    <row r="54" spans="1:17" outlineLevel="2" x14ac:dyDescent="0.25">
      <c r="A54" s="42" t="s">
        <v>60</v>
      </c>
      <c r="B54" s="39" t="s">
        <v>11</v>
      </c>
      <c r="C54" s="40">
        <v>103179.22000000002</v>
      </c>
      <c r="D54" s="40">
        <v>0</v>
      </c>
      <c r="E54" s="28">
        <f t="shared" ref="E54:E107" si="25">C54 - D54</f>
        <v>103179.22000000002</v>
      </c>
      <c r="F54" s="29">
        <f t="shared" ref="F54:F107" si="26">IF(D54 &gt; 1, ( C54 - D54 ) / D54, IF(C54 &gt; 1, 1, IF(C54 &lt; -1, -1, 0)))</f>
        <v>1</v>
      </c>
      <c r="G54" s="30" t="str">
        <f t="shared" ref="G54:G107" si="27">IF($E54 &gt; 1, "Over Budget", IF($E54 &lt; -1, "Under Budget", "On Budget"))</f>
        <v>Over Budget</v>
      </c>
      <c r="H54" s="31" t="str">
        <f t="shared" ref="H54:H106" si="28">IF(AND(OR(MONTH($A$3) = 3, MONTH($A$3) = 6, MONTH($A$3) = 9, MONTH($A$3) = 12), OR($F54 &gt;= 0.1, $E54 &gt;= 250000, $F54 &lt;= -0.1, $E54 &lt;= -250000), OR($E54 &gt;= 10000, $E54 &lt;= -10000)), "Yes", IF(OR($E54 &gt;= 250000, $E54 &lt;= -250000), "Yes", "No"))</f>
        <v>Yes</v>
      </c>
      <c r="I54" s="32" t="s">
        <v>454</v>
      </c>
      <c r="J54" s="33">
        <v>0</v>
      </c>
      <c r="K54" s="40">
        <v>969429.22</v>
      </c>
      <c r="L54" s="40">
        <v>866250</v>
      </c>
      <c r="M54" s="28">
        <f t="shared" ref="M54:M107" si="29">J54 - L54</f>
        <v>-866250</v>
      </c>
      <c r="N54" s="29">
        <f t="shared" ref="N54:N107" si="30">IF(L54 &gt; 1, ( J54 - L54 ) / L54, IF(J54 &gt; 1, 1, IF(J54 &lt; 1, -1, 0)))</f>
        <v>-1</v>
      </c>
      <c r="O54" s="34"/>
      <c r="P54" s="30" t="str">
        <f t="shared" si="3"/>
        <v>Under Budget</v>
      </c>
      <c r="Q54" s="28">
        <f t="shared" ref="Q54:Q107" si="31">J54 - K54</f>
        <v>-969429.22</v>
      </c>
    </row>
    <row r="55" spans="1:17" outlineLevel="2" x14ac:dyDescent="0.25">
      <c r="A55" s="42" t="s">
        <v>61</v>
      </c>
      <c r="B55" s="39" t="s">
        <v>11</v>
      </c>
      <c r="C55" s="40">
        <v>0</v>
      </c>
      <c r="D55" s="40">
        <v>0</v>
      </c>
      <c r="E55" s="28">
        <f t="shared" si="25"/>
        <v>0</v>
      </c>
      <c r="F55" s="29">
        <f t="shared" si="26"/>
        <v>0</v>
      </c>
      <c r="G55" s="30" t="str">
        <f t="shared" si="27"/>
        <v>On Budget</v>
      </c>
      <c r="H55" s="31" t="str">
        <f t="shared" si="28"/>
        <v>No</v>
      </c>
      <c r="I55" s="32"/>
      <c r="J55" s="33">
        <v>739511</v>
      </c>
      <c r="K55" s="40">
        <v>900000</v>
      </c>
      <c r="L55" s="40">
        <v>890925</v>
      </c>
      <c r="M55" s="28">
        <f t="shared" si="29"/>
        <v>-151414</v>
      </c>
      <c r="N55" s="29">
        <f t="shared" si="30"/>
        <v>-0.16995145494850858</v>
      </c>
      <c r="O55" s="34"/>
      <c r="P55" s="30" t="str">
        <f t="shared" si="3"/>
        <v>Under Budget</v>
      </c>
      <c r="Q55" s="28">
        <f t="shared" si="31"/>
        <v>-160489</v>
      </c>
    </row>
    <row r="56" spans="1:17" outlineLevel="2" x14ac:dyDescent="0.25">
      <c r="A56" s="42" t="s">
        <v>62</v>
      </c>
      <c r="B56" s="39" t="s">
        <v>11</v>
      </c>
      <c r="C56" s="40">
        <v>135097.03999999998</v>
      </c>
      <c r="D56" s="40">
        <v>0</v>
      </c>
      <c r="E56" s="28">
        <f t="shared" si="25"/>
        <v>135097.03999999998</v>
      </c>
      <c r="F56" s="29">
        <f t="shared" si="26"/>
        <v>1</v>
      </c>
      <c r="G56" s="30" t="str">
        <f t="shared" si="27"/>
        <v>Over Budget</v>
      </c>
      <c r="H56" s="31" t="str">
        <f t="shared" si="28"/>
        <v>Yes</v>
      </c>
      <c r="I56" s="32" t="s">
        <v>455</v>
      </c>
      <c r="J56" s="33">
        <v>792750</v>
      </c>
      <c r="K56" s="40">
        <v>1494515.04</v>
      </c>
      <c r="L56" s="40">
        <v>792750</v>
      </c>
      <c r="M56" s="28">
        <f t="shared" si="29"/>
        <v>0</v>
      </c>
      <c r="N56" s="29">
        <f t="shared" si="30"/>
        <v>0</v>
      </c>
      <c r="O56" s="34"/>
      <c r="P56" s="30" t="str">
        <f t="shared" si="3"/>
        <v>On Budget</v>
      </c>
      <c r="Q56" s="28">
        <f t="shared" si="31"/>
        <v>-701765.04</v>
      </c>
    </row>
    <row r="57" spans="1:17" outlineLevel="2" x14ac:dyDescent="0.25">
      <c r="A57" s="42" t="s">
        <v>63</v>
      </c>
      <c r="B57" s="39" t="s">
        <v>11</v>
      </c>
      <c r="C57" s="40">
        <v>210522.91000000003</v>
      </c>
      <c r="D57" s="40">
        <v>0</v>
      </c>
      <c r="E57" s="28">
        <f t="shared" si="25"/>
        <v>210522.91000000003</v>
      </c>
      <c r="F57" s="29">
        <f t="shared" si="26"/>
        <v>1</v>
      </c>
      <c r="G57" s="30" t="str">
        <f t="shared" si="27"/>
        <v>Over Budget</v>
      </c>
      <c r="H57" s="31" t="str">
        <f t="shared" si="28"/>
        <v>Yes</v>
      </c>
      <c r="I57" s="32" t="s">
        <v>455</v>
      </c>
      <c r="J57" s="33">
        <v>280403</v>
      </c>
      <c r="K57" s="40">
        <v>490925.91000000003</v>
      </c>
      <c r="L57" s="40">
        <v>280403</v>
      </c>
      <c r="M57" s="28">
        <f t="shared" si="29"/>
        <v>0</v>
      </c>
      <c r="N57" s="29">
        <f t="shared" si="30"/>
        <v>0</v>
      </c>
      <c r="O57" s="34"/>
      <c r="P57" s="30" t="str">
        <f t="shared" si="3"/>
        <v>On Budget</v>
      </c>
      <c r="Q57" s="28">
        <f t="shared" si="31"/>
        <v>-210522.91000000003</v>
      </c>
    </row>
    <row r="58" spans="1:17" outlineLevel="2" x14ac:dyDescent="0.25">
      <c r="A58" s="42" t="s">
        <v>64</v>
      </c>
      <c r="B58" s="39" t="s">
        <v>11</v>
      </c>
      <c r="C58" s="40">
        <v>44788.229999999996</v>
      </c>
      <c r="D58" s="40">
        <v>0</v>
      </c>
      <c r="E58" s="28">
        <f t="shared" si="25"/>
        <v>44788.229999999996</v>
      </c>
      <c r="F58" s="29">
        <f t="shared" si="26"/>
        <v>1</v>
      </c>
      <c r="G58" s="30" t="str">
        <f t="shared" si="27"/>
        <v>Over Budget</v>
      </c>
      <c r="H58" s="31" t="str">
        <f t="shared" si="28"/>
        <v>Yes</v>
      </c>
      <c r="I58" s="32" t="s">
        <v>455</v>
      </c>
      <c r="J58" s="33">
        <v>334031</v>
      </c>
      <c r="K58" s="40">
        <v>378819.23</v>
      </c>
      <c r="L58" s="40">
        <v>334031</v>
      </c>
      <c r="M58" s="28">
        <f t="shared" si="29"/>
        <v>0</v>
      </c>
      <c r="N58" s="29">
        <f t="shared" si="30"/>
        <v>0</v>
      </c>
      <c r="O58" s="34"/>
      <c r="P58" s="30" t="str">
        <f t="shared" si="3"/>
        <v>On Budget</v>
      </c>
      <c r="Q58" s="28">
        <f t="shared" si="31"/>
        <v>-44788.229999999981</v>
      </c>
    </row>
    <row r="59" spans="1:17" outlineLevel="2" x14ac:dyDescent="0.25">
      <c r="A59" s="42" t="s">
        <v>65</v>
      </c>
      <c r="B59" s="39" t="s">
        <v>11</v>
      </c>
      <c r="C59" s="40">
        <v>20457.680000000004</v>
      </c>
      <c r="D59" s="40">
        <v>347500</v>
      </c>
      <c r="E59" s="28">
        <f t="shared" si="25"/>
        <v>-327042.32</v>
      </c>
      <c r="F59" s="29">
        <f t="shared" si="26"/>
        <v>-0.94112897841726617</v>
      </c>
      <c r="G59" s="30" t="str">
        <f t="shared" si="27"/>
        <v>Under Budget</v>
      </c>
      <c r="H59" s="31" t="str">
        <f t="shared" si="28"/>
        <v>Yes</v>
      </c>
      <c r="I59" s="32" t="s">
        <v>462</v>
      </c>
      <c r="J59" s="33">
        <v>399000</v>
      </c>
      <c r="K59" s="40">
        <v>71957.680000000008</v>
      </c>
      <c r="L59" s="40">
        <v>399000</v>
      </c>
      <c r="M59" s="28">
        <f t="shared" si="29"/>
        <v>0</v>
      </c>
      <c r="N59" s="29">
        <f t="shared" si="30"/>
        <v>0</v>
      </c>
      <c r="O59" s="34"/>
      <c r="P59" s="30" t="str">
        <f t="shared" si="3"/>
        <v>On Budget</v>
      </c>
      <c r="Q59" s="28">
        <f t="shared" si="31"/>
        <v>327042.32</v>
      </c>
    </row>
    <row r="60" spans="1:17" outlineLevel="2" x14ac:dyDescent="0.25">
      <c r="A60" s="42" t="s">
        <v>66</v>
      </c>
      <c r="B60" s="39" t="s">
        <v>11</v>
      </c>
      <c r="C60" s="40">
        <v>0</v>
      </c>
      <c r="D60" s="40">
        <v>68880</v>
      </c>
      <c r="E60" s="28">
        <f t="shared" si="25"/>
        <v>-68880</v>
      </c>
      <c r="F60" s="29">
        <f t="shared" si="26"/>
        <v>-1</v>
      </c>
      <c r="G60" s="30" t="str">
        <f t="shared" si="27"/>
        <v>Under Budget</v>
      </c>
      <c r="H60" s="31" t="str">
        <f t="shared" si="28"/>
        <v>Yes</v>
      </c>
      <c r="I60" s="32" t="s">
        <v>462</v>
      </c>
      <c r="J60" s="33">
        <v>68880</v>
      </c>
      <c r="K60" s="40">
        <v>0</v>
      </c>
      <c r="L60" s="40">
        <v>68880</v>
      </c>
      <c r="M60" s="28">
        <f t="shared" si="29"/>
        <v>0</v>
      </c>
      <c r="N60" s="29">
        <f t="shared" si="30"/>
        <v>0</v>
      </c>
      <c r="O60" s="34"/>
      <c r="P60" s="30" t="str">
        <f t="shared" si="3"/>
        <v>On Budget</v>
      </c>
      <c r="Q60" s="28">
        <f t="shared" si="31"/>
        <v>68880</v>
      </c>
    </row>
    <row r="61" spans="1:17" outlineLevel="2" x14ac:dyDescent="0.25">
      <c r="A61" s="42" t="s">
        <v>67</v>
      </c>
      <c r="B61" s="39" t="s">
        <v>11</v>
      </c>
      <c r="C61" s="40">
        <v>0</v>
      </c>
      <c r="D61" s="40">
        <v>68880</v>
      </c>
      <c r="E61" s="28">
        <f t="shared" si="25"/>
        <v>-68880</v>
      </c>
      <c r="F61" s="29">
        <f t="shared" si="26"/>
        <v>-1</v>
      </c>
      <c r="G61" s="30" t="str">
        <f t="shared" si="27"/>
        <v>Under Budget</v>
      </c>
      <c r="H61" s="31" t="str">
        <f t="shared" si="28"/>
        <v>Yes</v>
      </c>
      <c r="I61" s="32" t="s">
        <v>462</v>
      </c>
      <c r="J61" s="33">
        <v>68880</v>
      </c>
      <c r="K61" s="40">
        <v>0</v>
      </c>
      <c r="L61" s="40">
        <v>68880</v>
      </c>
      <c r="M61" s="28">
        <f t="shared" si="29"/>
        <v>0</v>
      </c>
      <c r="N61" s="29">
        <f t="shared" si="30"/>
        <v>0</v>
      </c>
      <c r="O61" s="34"/>
      <c r="P61" s="30" t="str">
        <f t="shared" si="3"/>
        <v>On Budget</v>
      </c>
      <c r="Q61" s="28">
        <f t="shared" si="31"/>
        <v>68880</v>
      </c>
    </row>
    <row r="62" spans="1:17" outlineLevel="2" x14ac:dyDescent="0.25">
      <c r="A62" s="42" t="s">
        <v>68</v>
      </c>
      <c r="B62" s="39" t="s">
        <v>11</v>
      </c>
      <c r="C62" s="40">
        <v>0</v>
      </c>
      <c r="D62" s="40">
        <v>0</v>
      </c>
      <c r="E62" s="28">
        <f t="shared" si="25"/>
        <v>0</v>
      </c>
      <c r="F62" s="29">
        <f t="shared" si="26"/>
        <v>0</v>
      </c>
      <c r="G62" s="30" t="str">
        <f t="shared" si="27"/>
        <v>On Budget</v>
      </c>
      <c r="H62" s="31" t="str">
        <f t="shared" si="28"/>
        <v>No</v>
      </c>
      <c r="I62" s="32"/>
      <c r="J62" s="33">
        <v>0</v>
      </c>
      <c r="K62" s="40">
        <v>787700</v>
      </c>
      <c r="L62" s="40">
        <v>1969250</v>
      </c>
      <c r="M62" s="28">
        <f t="shared" si="29"/>
        <v>-1969250</v>
      </c>
      <c r="N62" s="29">
        <f t="shared" si="30"/>
        <v>-1</v>
      </c>
      <c r="O62" s="34"/>
      <c r="P62" s="30" t="str">
        <f t="shared" si="3"/>
        <v>Under Budget</v>
      </c>
      <c r="Q62" s="28">
        <f t="shared" si="31"/>
        <v>-787700</v>
      </c>
    </row>
    <row r="63" spans="1:17" outlineLevel="2" x14ac:dyDescent="0.25">
      <c r="A63" s="42" t="s">
        <v>69</v>
      </c>
      <c r="B63" s="39" t="s">
        <v>11</v>
      </c>
      <c r="C63" s="40">
        <v>0</v>
      </c>
      <c r="D63" s="40">
        <v>0</v>
      </c>
      <c r="E63" s="28">
        <f t="shared" si="25"/>
        <v>0</v>
      </c>
      <c r="F63" s="29">
        <f t="shared" si="26"/>
        <v>0</v>
      </c>
      <c r="G63" s="30" t="str">
        <f t="shared" si="27"/>
        <v>On Budget</v>
      </c>
      <c r="H63" s="31" t="str">
        <f t="shared" si="28"/>
        <v>No</v>
      </c>
      <c r="I63" s="32"/>
      <c r="J63" s="33">
        <v>0</v>
      </c>
      <c r="K63" s="40">
        <v>787700</v>
      </c>
      <c r="L63" s="40">
        <v>1969250</v>
      </c>
      <c r="M63" s="28">
        <f t="shared" si="29"/>
        <v>-1969250</v>
      </c>
      <c r="N63" s="29">
        <f t="shared" si="30"/>
        <v>-1</v>
      </c>
      <c r="O63" s="34"/>
      <c r="P63" s="30" t="str">
        <f t="shared" si="3"/>
        <v>Under Budget</v>
      </c>
      <c r="Q63" s="28">
        <f t="shared" si="31"/>
        <v>-787700</v>
      </c>
    </row>
    <row r="64" spans="1:17" outlineLevel="2" x14ac:dyDescent="0.25">
      <c r="A64" s="42" t="s">
        <v>70</v>
      </c>
      <c r="B64" s="39" t="s">
        <v>11</v>
      </c>
      <c r="C64" s="40">
        <v>0</v>
      </c>
      <c r="D64" s="40">
        <v>550000</v>
      </c>
      <c r="E64" s="28">
        <f t="shared" si="25"/>
        <v>-550000</v>
      </c>
      <c r="F64" s="29">
        <f t="shared" si="26"/>
        <v>-1</v>
      </c>
      <c r="G64" s="30" t="str">
        <f t="shared" si="27"/>
        <v>Under Budget</v>
      </c>
      <c r="H64" s="31" t="str">
        <f t="shared" si="28"/>
        <v>Yes</v>
      </c>
      <c r="I64" s="32" t="s">
        <v>462</v>
      </c>
      <c r="J64" s="33">
        <v>550000</v>
      </c>
      <c r="K64" s="40">
        <v>0</v>
      </c>
      <c r="L64" s="40">
        <v>550000</v>
      </c>
      <c r="M64" s="28">
        <f t="shared" si="29"/>
        <v>0</v>
      </c>
      <c r="N64" s="29">
        <f t="shared" si="30"/>
        <v>0</v>
      </c>
      <c r="O64" s="34"/>
      <c r="P64" s="30" t="str">
        <f t="shared" si="3"/>
        <v>On Budget</v>
      </c>
      <c r="Q64" s="28">
        <f t="shared" si="31"/>
        <v>550000</v>
      </c>
    </row>
    <row r="65" spans="1:17" outlineLevel="2" x14ac:dyDescent="0.25">
      <c r="A65" s="42" t="s">
        <v>71</v>
      </c>
      <c r="B65" s="39" t="s">
        <v>11</v>
      </c>
      <c r="C65" s="40">
        <v>0</v>
      </c>
      <c r="D65" s="40">
        <v>1300000</v>
      </c>
      <c r="E65" s="28">
        <f t="shared" si="25"/>
        <v>-1300000</v>
      </c>
      <c r="F65" s="29">
        <f t="shared" si="26"/>
        <v>-1</v>
      </c>
      <c r="G65" s="30" t="str">
        <f t="shared" si="27"/>
        <v>Under Budget</v>
      </c>
      <c r="H65" s="31" t="str">
        <f t="shared" si="28"/>
        <v>Yes</v>
      </c>
      <c r="I65" s="32" t="s">
        <v>463</v>
      </c>
      <c r="J65" s="33">
        <v>42000</v>
      </c>
      <c r="K65" s="40">
        <v>200000</v>
      </c>
      <c r="L65" s="40">
        <v>1500000</v>
      </c>
      <c r="M65" s="28">
        <f t="shared" si="29"/>
        <v>-1458000</v>
      </c>
      <c r="N65" s="29">
        <f t="shared" si="30"/>
        <v>-0.97199999999999998</v>
      </c>
      <c r="O65" s="34"/>
      <c r="P65" s="30" t="str">
        <f t="shared" si="3"/>
        <v>Under Budget</v>
      </c>
      <c r="Q65" s="28">
        <f t="shared" si="31"/>
        <v>-158000</v>
      </c>
    </row>
    <row r="66" spans="1:17" outlineLevel="2" x14ac:dyDescent="0.25">
      <c r="A66" s="42" t="s">
        <v>72</v>
      </c>
      <c r="B66" s="39" t="s">
        <v>11</v>
      </c>
      <c r="C66" s="40">
        <v>0</v>
      </c>
      <c r="D66" s="40">
        <v>7350</v>
      </c>
      <c r="E66" s="28">
        <f t="shared" si="25"/>
        <v>-7350</v>
      </c>
      <c r="F66" s="29">
        <f t="shared" si="26"/>
        <v>-1</v>
      </c>
      <c r="G66" s="30" t="str">
        <f t="shared" si="27"/>
        <v>Under Budget</v>
      </c>
      <c r="H66" s="31" t="str">
        <f t="shared" si="28"/>
        <v>No</v>
      </c>
      <c r="I66" s="32"/>
      <c r="J66" s="33">
        <v>0</v>
      </c>
      <c r="K66" s="40">
        <v>150150</v>
      </c>
      <c r="L66" s="40">
        <v>157500</v>
      </c>
      <c r="M66" s="28">
        <f t="shared" si="29"/>
        <v>-157500</v>
      </c>
      <c r="N66" s="29">
        <f t="shared" si="30"/>
        <v>-1</v>
      </c>
      <c r="O66" s="34"/>
      <c r="P66" s="30" t="str">
        <f t="shared" si="3"/>
        <v>Under Budget</v>
      </c>
      <c r="Q66" s="28">
        <f t="shared" si="31"/>
        <v>-150150</v>
      </c>
    </row>
    <row r="67" spans="1:17" outlineLevel="2" x14ac:dyDescent="0.25">
      <c r="A67" s="42" t="s">
        <v>73</v>
      </c>
      <c r="B67" s="39" t="s">
        <v>11</v>
      </c>
      <c r="C67" s="40">
        <v>320.92</v>
      </c>
      <c r="D67" s="40">
        <v>0</v>
      </c>
      <c r="E67" s="28">
        <f t="shared" si="25"/>
        <v>320.92</v>
      </c>
      <c r="F67" s="29">
        <f t="shared" si="26"/>
        <v>1</v>
      </c>
      <c r="G67" s="30" t="str">
        <f t="shared" si="27"/>
        <v>Over Budget</v>
      </c>
      <c r="H67" s="31" t="str">
        <f t="shared" si="28"/>
        <v>No</v>
      </c>
      <c r="I67" s="32"/>
      <c r="J67" s="33">
        <v>321</v>
      </c>
      <c r="K67" s="40">
        <v>320.92</v>
      </c>
      <c r="L67" s="40">
        <v>0</v>
      </c>
      <c r="M67" s="28">
        <f t="shared" si="29"/>
        <v>321</v>
      </c>
      <c r="N67" s="29">
        <f t="shared" si="30"/>
        <v>1</v>
      </c>
      <c r="O67" s="34"/>
      <c r="P67" s="30" t="str">
        <f t="shared" si="3"/>
        <v>Over Budget</v>
      </c>
      <c r="Q67" s="28">
        <f t="shared" si="31"/>
        <v>7.9999999999984084E-2</v>
      </c>
    </row>
    <row r="68" spans="1:17" ht="24" outlineLevel="2" x14ac:dyDescent="0.25">
      <c r="A68" s="42" t="s">
        <v>74</v>
      </c>
      <c r="B68" s="39" t="s">
        <v>11</v>
      </c>
      <c r="C68" s="40">
        <v>205648.40000000002</v>
      </c>
      <c r="D68" s="40">
        <v>40000</v>
      </c>
      <c r="E68" s="28">
        <f t="shared" si="25"/>
        <v>165648.40000000002</v>
      </c>
      <c r="F68" s="29">
        <f t="shared" si="26"/>
        <v>4.1412100000000009</v>
      </c>
      <c r="G68" s="30" t="str">
        <f t="shared" si="27"/>
        <v>Over Budget</v>
      </c>
      <c r="H68" s="31" t="str">
        <f t="shared" si="28"/>
        <v>Yes</v>
      </c>
      <c r="I68" s="32" t="s">
        <v>464</v>
      </c>
      <c r="J68" s="33">
        <v>203109</v>
      </c>
      <c r="K68" s="40">
        <v>205648.40000000002</v>
      </c>
      <c r="L68" s="40">
        <v>40000</v>
      </c>
      <c r="M68" s="28">
        <f t="shared" si="29"/>
        <v>163109</v>
      </c>
      <c r="N68" s="29">
        <f t="shared" si="30"/>
        <v>4.077725</v>
      </c>
      <c r="O68" s="34"/>
      <c r="P68" s="30" t="str">
        <f t="shared" si="3"/>
        <v>Over Budget</v>
      </c>
      <c r="Q68" s="28">
        <f t="shared" si="31"/>
        <v>-2539.4000000000233</v>
      </c>
    </row>
    <row r="69" spans="1:17" outlineLevel="2" x14ac:dyDescent="0.25">
      <c r="A69" s="42" t="s">
        <v>75</v>
      </c>
      <c r="B69" s="39" t="s">
        <v>11</v>
      </c>
      <c r="C69" s="40">
        <v>158193.60000000001</v>
      </c>
      <c r="D69" s="40">
        <v>40000</v>
      </c>
      <c r="E69" s="28">
        <f t="shared" si="25"/>
        <v>118193.60000000001</v>
      </c>
      <c r="F69" s="29">
        <f t="shared" si="26"/>
        <v>2.9548400000000004</v>
      </c>
      <c r="G69" s="30" t="str">
        <f t="shared" si="27"/>
        <v>Over Budget</v>
      </c>
      <c r="H69" s="31" t="str">
        <f t="shared" si="28"/>
        <v>Yes</v>
      </c>
      <c r="I69" s="32" t="s">
        <v>465</v>
      </c>
      <c r="J69" s="33">
        <v>160000</v>
      </c>
      <c r="K69" s="40">
        <v>158193.60000000001</v>
      </c>
      <c r="L69" s="40">
        <v>40000</v>
      </c>
      <c r="M69" s="28">
        <f t="shared" si="29"/>
        <v>120000</v>
      </c>
      <c r="N69" s="29">
        <f t="shared" si="30"/>
        <v>3</v>
      </c>
      <c r="O69" s="34"/>
      <c r="P69" s="30" t="str">
        <f t="shared" si="3"/>
        <v>Over Budget</v>
      </c>
      <c r="Q69" s="28">
        <f t="shared" si="31"/>
        <v>1806.3999999999942</v>
      </c>
    </row>
    <row r="70" spans="1:17" ht="24" outlineLevel="2" x14ac:dyDescent="0.25">
      <c r="A70" s="42" t="s">
        <v>76</v>
      </c>
      <c r="B70" s="39" t="s">
        <v>11</v>
      </c>
      <c r="C70" s="40">
        <v>66286.16</v>
      </c>
      <c r="D70" s="40">
        <v>41169</v>
      </c>
      <c r="E70" s="28">
        <f t="shared" si="25"/>
        <v>25117.160000000003</v>
      </c>
      <c r="F70" s="29">
        <f t="shared" si="26"/>
        <v>0.61009886079331543</v>
      </c>
      <c r="G70" s="30" t="str">
        <f t="shared" si="27"/>
        <v>Over Budget</v>
      </c>
      <c r="H70" s="31" t="str">
        <f t="shared" si="28"/>
        <v>Yes</v>
      </c>
      <c r="I70" s="32" t="s">
        <v>493</v>
      </c>
      <c r="J70" s="33">
        <v>295260</v>
      </c>
      <c r="K70" s="40">
        <v>290767.16000000003</v>
      </c>
      <c r="L70" s="40">
        <v>265650</v>
      </c>
      <c r="M70" s="28">
        <f t="shared" si="29"/>
        <v>29610</v>
      </c>
      <c r="N70" s="29">
        <f t="shared" si="30"/>
        <v>0.11146245059288537</v>
      </c>
      <c r="O70" s="34"/>
      <c r="P70" s="30" t="str">
        <f t="shared" ref="P70:P107" si="32">IF($M70 &gt; 1, "Over Budget", IF($M70 &lt; -1, "Under Budget", "On Budget"))</f>
        <v>Over Budget</v>
      </c>
      <c r="Q70" s="28">
        <f t="shared" si="31"/>
        <v>4492.8399999999674</v>
      </c>
    </row>
    <row r="71" spans="1:17" outlineLevel="2" x14ac:dyDescent="0.25">
      <c r="A71" s="42" t="s">
        <v>77</v>
      </c>
      <c r="B71" s="39" t="s">
        <v>11</v>
      </c>
      <c r="C71" s="40">
        <v>0</v>
      </c>
      <c r="D71" s="40">
        <v>0</v>
      </c>
      <c r="E71" s="28">
        <f t="shared" si="25"/>
        <v>0</v>
      </c>
      <c r="F71" s="29">
        <f t="shared" si="26"/>
        <v>0</v>
      </c>
      <c r="G71" s="30" t="str">
        <f t="shared" si="27"/>
        <v>On Budget</v>
      </c>
      <c r="H71" s="31" t="str">
        <f t="shared" si="28"/>
        <v>No</v>
      </c>
      <c r="I71" s="32"/>
      <c r="J71" s="33">
        <v>0</v>
      </c>
      <c r="K71" s="40">
        <v>15750</v>
      </c>
      <c r="L71" s="40">
        <v>15750</v>
      </c>
      <c r="M71" s="28">
        <f t="shared" si="29"/>
        <v>-15750</v>
      </c>
      <c r="N71" s="29">
        <f t="shared" si="30"/>
        <v>-1</v>
      </c>
      <c r="O71" s="34"/>
      <c r="P71" s="30" t="str">
        <f t="shared" si="32"/>
        <v>Under Budget</v>
      </c>
      <c r="Q71" s="28">
        <f t="shared" si="31"/>
        <v>-15750</v>
      </c>
    </row>
    <row r="72" spans="1:17" outlineLevel="2" x14ac:dyDescent="0.25">
      <c r="A72" s="42" t="s">
        <v>78</v>
      </c>
      <c r="B72" s="39" t="s">
        <v>11</v>
      </c>
      <c r="C72" s="40">
        <v>20720.87</v>
      </c>
      <c r="D72" s="40">
        <v>0</v>
      </c>
      <c r="E72" s="28">
        <f t="shared" si="25"/>
        <v>20720.87</v>
      </c>
      <c r="F72" s="29">
        <f t="shared" si="26"/>
        <v>1</v>
      </c>
      <c r="G72" s="30" t="str">
        <f t="shared" si="27"/>
        <v>Over Budget</v>
      </c>
      <c r="H72" s="31" t="str">
        <f t="shared" si="28"/>
        <v>Yes</v>
      </c>
      <c r="I72" s="32" t="s">
        <v>494</v>
      </c>
      <c r="J72" s="33">
        <v>20721</v>
      </c>
      <c r="K72" s="40">
        <v>20720.87</v>
      </c>
      <c r="L72" s="40">
        <v>0</v>
      </c>
      <c r="M72" s="28">
        <f t="shared" si="29"/>
        <v>20721</v>
      </c>
      <c r="N72" s="29">
        <f t="shared" si="30"/>
        <v>1</v>
      </c>
      <c r="O72" s="34"/>
      <c r="P72" s="30" t="str">
        <f t="shared" si="32"/>
        <v>Over Budget</v>
      </c>
      <c r="Q72" s="28">
        <f t="shared" si="31"/>
        <v>0.13000000000101863</v>
      </c>
    </row>
    <row r="73" spans="1:17" outlineLevel="2" x14ac:dyDescent="0.25">
      <c r="A73" s="42" t="s">
        <v>79</v>
      </c>
      <c r="B73" s="39" t="s">
        <v>11</v>
      </c>
      <c r="C73" s="40">
        <v>37161.879999999997</v>
      </c>
      <c r="D73" s="40">
        <v>0</v>
      </c>
      <c r="E73" s="28">
        <f t="shared" si="25"/>
        <v>37161.879999999997</v>
      </c>
      <c r="F73" s="29">
        <f t="shared" si="26"/>
        <v>1</v>
      </c>
      <c r="G73" s="30" t="str">
        <f t="shared" si="27"/>
        <v>Over Budget</v>
      </c>
      <c r="H73" s="31" t="str">
        <f t="shared" si="28"/>
        <v>Yes</v>
      </c>
      <c r="I73" s="32" t="s">
        <v>475</v>
      </c>
      <c r="J73" s="33">
        <v>37162</v>
      </c>
      <c r="K73" s="40">
        <v>37161.879999999997</v>
      </c>
      <c r="L73" s="40">
        <v>0</v>
      </c>
      <c r="M73" s="28">
        <f t="shared" si="29"/>
        <v>37162</v>
      </c>
      <c r="N73" s="29">
        <f t="shared" si="30"/>
        <v>1</v>
      </c>
      <c r="O73" s="34"/>
      <c r="P73" s="30" t="str">
        <f t="shared" si="32"/>
        <v>Over Budget</v>
      </c>
      <c r="Q73" s="28">
        <f t="shared" si="31"/>
        <v>0.12000000000261934</v>
      </c>
    </row>
    <row r="74" spans="1:17" outlineLevel="2" x14ac:dyDescent="0.25">
      <c r="A74" s="42" t="s">
        <v>80</v>
      </c>
      <c r="B74" s="39" t="s">
        <v>11</v>
      </c>
      <c r="C74" s="40">
        <v>367374.39999999997</v>
      </c>
      <c r="D74" s="40">
        <v>0</v>
      </c>
      <c r="E74" s="28">
        <f t="shared" si="25"/>
        <v>367374.39999999997</v>
      </c>
      <c r="F74" s="29">
        <f t="shared" si="26"/>
        <v>1</v>
      </c>
      <c r="G74" s="30" t="str">
        <f t="shared" si="27"/>
        <v>Over Budget</v>
      </c>
      <c r="H74" s="31" t="str">
        <f t="shared" si="28"/>
        <v>Yes</v>
      </c>
      <c r="I74" s="32" t="s">
        <v>476</v>
      </c>
      <c r="J74" s="33">
        <v>1681250</v>
      </c>
      <c r="K74" s="40">
        <v>1551374.4</v>
      </c>
      <c r="L74" s="40">
        <v>50000</v>
      </c>
      <c r="M74" s="28">
        <f t="shared" si="29"/>
        <v>1631250</v>
      </c>
      <c r="N74" s="29">
        <f t="shared" si="30"/>
        <v>32.625</v>
      </c>
      <c r="O74" s="34"/>
      <c r="P74" s="30" t="str">
        <f t="shared" si="32"/>
        <v>Over Budget</v>
      </c>
      <c r="Q74" s="28">
        <f t="shared" si="31"/>
        <v>129875.60000000009</v>
      </c>
    </row>
    <row r="75" spans="1:17" outlineLevel="2" x14ac:dyDescent="0.25">
      <c r="A75" s="42" t="s">
        <v>81</v>
      </c>
      <c r="B75" s="39" t="s">
        <v>11</v>
      </c>
      <c r="C75" s="40">
        <v>39.310000000000009</v>
      </c>
      <c r="D75" s="40">
        <v>0</v>
      </c>
      <c r="E75" s="28">
        <f t="shared" si="25"/>
        <v>39.310000000000009</v>
      </c>
      <c r="F75" s="29">
        <f t="shared" si="26"/>
        <v>1</v>
      </c>
      <c r="G75" s="30" t="str">
        <f t="shared" si="27"/>
        <v>Over Budget</v>
      </c>
      <c r="H75" s="31" t="str">
        <f t="shared" si="28"/>
        <v>No</v>
      </c>
      <c r="I75" s="32"/>
      <c r="J75" s="33">
        <v>39</v>
      </c>
      <c r="K75" s="40">
        <v>39.310000000000009</v>
      </c>
      <c r="L75" s="40">
        <v>0</v>
      </c>
      <c r="M75" s="28">
        <f t="shared" si="29"/>
        <v>39</v>
      </c>
      <c r="N75" s="29">
        <f t="shared" si="30"/>
        <v>1</v>
      </c>
      <c r="O75" s="34"/>
      <c r="P75" s="30" t="str">
        <f t="shared" si="32"/>
        <v>Over Budget</v>
      </c>
      <c r="Q75" s="28">
        <f t="shared" si="31"/>
        <v>-0.31000000000000938</v>
      </c>
    </row>
    <row r="76" spans="1:17" outlineLevel="2" x14ac:dyDescent="0.25">
      <c r="A76" s="42" t="s">
        <v>82</v>
      </c>
      <c r="B76" s="39" t="s">
        <v>11</v>
      </c>
      <c r="C76" s="40">
        <v>1462727.4000000001</v>
      </c>
      <c r="D76" s="40">
        <v>0</v>
      </c>
      <c r="E76" s="28">
        <f t="shared" si="25"/>
        <v>1462727.4000000001</v>
      </c>
      <c r="F76" s="29">
        <f t="shared" si="26"/>
        <v>1</v>
      </c>
      <c r="G76" s="30" t="str">
        <f t="shared" si="27"/>
        <v>Over Budget</v>
      </c>
      <c r="H76" s="31" t="str">
        <f t="shared" si="28"/>
        <v>Yes</v>
      </c>
      <c r="I76" s="32" t="s">
        <v>477</v>
      </c>
      <c r="J76" s="33">
        <v>1803275</v>
      </c>
      <c r="K76" s="40">
        <v>2696061.4000000004</v>
      </c>
      <c r="L76" s="40">
        <v>2000000</v>
      </c>
      <c r="M76" s="28">
        <f t="shared" si="29"/>
        <v>-196725</v>
      </c>
      <c r="N76" s="29">
        <f t="shared" si="30"/>
        <v>-9.8362500000000005E-2</v>
      </c>
      <c r="O76" s="34"/>
      <c r="P76" s="30" t="str">
        <f t="shared" si="32"/>
        <v>Under Budget</v>
      </c>
      <c r="Q76" s="28">
        <f t="shared" si="31"/>
        <v>-892786.40000000037</v>
      </c>
    </row>
    <row r="77" spans="1:17" outlineLevel="2" x14ac:dyDescent="0.25">
      <c r="A77" s="42" t="s">
        <v>83</v>
      </c>
      <c r="B77" s="39" t="s">
        <v>11</v>
      </c>
      <c r="C77" s="40">
        <v>357245.35</v>
      </c>
      <c r="D77" s="40">
        <v>0</v>
      </c>
      <c r="E77" s="28">
        <f t="shared" si="25"/>
        <v>357245.35</v>
      </c>
      <c r="F77" s="29">
        <f t="shared" si="26"/>
        <v>1</v>
      </c>
      <c r="G77" s="30" t="str">
        <f t="shared" si="27"/>
        <v>Over Budget</v>
      </c>
      <c r="H77" s="31" t="str">
        <f t="shared" si="28"/>
        <v>Yes</v>
      </c>
      <c r="I77" s="32" t="s">
        <v>476</v>
      </c>
      <c r="J77" s="33">
        <v>1681250</v>
      </c>
      <c r="K77" s="40">
        <v>1547245.35</v>
      </c>
      <c r="L77" s="40">
        <v>50000</v>
      </c>
      <c r="M77" s="28">
        <f t="shared" si="29"/>
        <v>1631250</v>
      </c>
      <c r="N77" s="29">
        <f t="shared" si="30"/>
        <v>32.625</v>
      </c>
      <c r="O77" s="34"/>
      <c r="P77" s="30" t="str">
        <f t="shared" si="32"/>
        <v>Over Budget</v>
      </c>
      <c r="Q77" s="28">
        <f t="shared" si="31"/>
        <v>134004.64999999991</v>
      </c>
    </row>
    <row r="78" spans="1:17" outlineLevel="2" x14ac:dyDescent="0.25">
      <c r="A78" s="42" t="s">
        <v>84</v>
      </c>
      <c r="B78" s="39" t="s">
        <v>11</v>
      </c>
      <c r="C78" s="40">
        <v>126835.59</v>
      </c>
      <c r="D78" s="40">
        <v>0</v>
      </c>
      <c r="E78" s="28">
        <f t="shared" si="25"/>
        <v>126835.59</v>
      </c>
      <c r="F78" s="29">
        <f t="shared" si="26"/>
        <v>1</v>
      </c>
      <c r="G78" s="30" t="str">
        <f t="shared" si="27"/>
        <v>Over Budget</v>
      </c>
      <c r="H78" s="31" t="str">
        <f t="shared" si="28"/>
        <v>Yes</v>
      </c>
      <c r="I78" s="32" t="s">
        <v>478</v>
      </c>
      <c r="J78" s="33">
        <v>165700</v>
      </c>
      <c r="K78" s="40">
        <v>176835.59</v>
      </c>
      <c r="L78" s="40">
        <v>50000</v>
      </c>
      <c r="M78" s="28">
        <f t="shared" si="29"/>
        <v>115700</v>
      </c>
      <c r="N78" s="29">
        <f t="shared" si="30"/>
        <v>2.3140000000000001</v>
      </c>
      <c r="O78" s="34"/>
      <c r="P78" s="30" t="str">
        <f t="shared" si="32"/>
        <v>Over Budget</v>
      </c>
      <c r="Q78" s="28">
        <f t="shared" si="31"/>
        <v>-11135.589999999997</v>
      </c>
    </row>
    <row r="79" spans="1:17" outlineLevel="2" x14ac:dyDescent="0.25">
      <c r="A79" s="42" t="s">
        <v>85</v>
      </c>
      <c r="B79" s="39" t="s">
        <v>11</v>
      </c>
      <c r="C79" s="40">
        <v>26604.04</v>
      </c>
      <c r="D79" s="40">
        <v>0</v>
      </c>
      <c r="E79" s="28">
        <f t="shared" si="25"/>
        <v>26604.04</v>
      </c>
      <c r="F79" s="29">
        <f t="shared" si="26"/>
        <v>1</v>
      </c>
      <c r="G79" s="30" t="str">
        <f t="shared" si="27"/>
        <v>Over Budget</v>
      </c>
      <c r="H79" s="31" t="str">
        <f t="shared" si="28"/>
        <v>Yes</v>
      </c>
      <c r="I79" s="32" t="s">
        <v>479</v>
      </c>
      <c r="J79" s="33">
        <v>50000</v>
      </c>
      <c r="K79" s="40">
        <v>76604.040000000008</v>
      </c>
      <c r="L79" s="40">
        <v>50000</v>
      </c>
      <c r="M79" s="28">
        <f t="shared" si="29"/>
        <v>0</v>
      </c>
      <c r="N79" s="29">
        <f t="shared" si="30"/>
        <v>0</v>
      </c>
      <c r="O79" s="34"/>
      <c r="P79" s="30" t="str">
        <f t="shared" si="32"/>
        <v>On Budget</v>
      </c>
      <c r="Q79" s="28">
        <f t="shared" si="31"/>
        <v>-26604.040000000008</v>
      </c>
    </row>
    <row r="80" spans="1:17" ht="24" outlineLevel="2" x14ac:dyDescent="0.25">
      <c r="A80" s="42" t="s">
        <v>86</v>
      </c>
      <c r="B80" s="39" t="s">
        <v>11</v>
      </c>
      <c r="C80" s="40">
        <v>581041.34000000008</v>
      </c>
      <c r="D80" s="40">
        <v>374850</v>
      </c>
      <c r="E80" s="28">
        <f t="shared" si="25"/>
        <v>206191.34000000008</v>
      </c>
      <c r="F80" s="29">
        <f t="shared" si="26"/>
        <v>0.55006359877284272</v>
      </c>
      <c r="G80" s="30" t="str">
        <f t="shared" si="27"/>
        <v>Over Budget</v>
      </c>
      <c r="H80" s="31" t="str">
        <f t="shared" si="28"/>
        <v>Yes</v>
      </c>
      <c r="I80" s="32" t="s">
        <v>496</v>
      </c>
      <c r="J80" s="33">
        <v>1943303</v>
      </c>
      <c r="K80" s="40">
        <v>1556191.34</v>
      </c>
      <c r="L80" s="40">
        <v>750000</v>
      </c>
      <c r="M80" s="28">
        <f t="shared" si="29"/>
        <v>1193303</v>
      </c>
      <c r="N80" s="29">
        <f t="shared" si="30"/>
        <v>1.5910706666666667</v>
      </c>
      <c r="O80" s="34"/>
      <c r="P80" s="30" t="str">
        <f t="shared" si="32"/>
        <v>Over Budget</v>
      </c>
      <c r="Q80" s="28">
        <f t="shared" si="31"/>
        <v>387111.65999999992</v>
      </c>
    </row>
    <row r="81" spans="1:19" outlineLevel="2" x14ac:dyDescent="0.25">
      <c r="A81" s="42" t="s">
        <v>87</v>
      </c>
      <c r="B81" s="39" t="s">
        <v>11</v>
      </c>
      <c r="C81" s="40">
        <v>67013.01999999999</v>
      </c>
      <c r="D81" s="40">
        <v>26250</v>
      </c>
      <c r="E81" s="28">
        <f t="shared" si="25"/>
        <v>40763.01999999999</v>
      </c>
      <c r="F81" s="29">
        <f t="shared" si="26"/>
        <v>1.552876952380952</v>
      </c>
      <c r="G81" s="30" t="str">
        <f t="shared" si="27"/>
        <v>Over Budget</v>
      </c>
      <c r="H81" s="31" t="str">
        <f t="shared" si="28"/>
        <v>Yes</v>
      </c>
      <c r="I81" s="32" t="s">
        <v>480</v>
      </c>
      <c r="J81" s="33">
        <v>315000</v>
      </c>
      <c r="K81" s="40">
        <v>355763.02</v>
      </c>
      <c r="L81" s="40">
        <v>315000</v>
      </c>
      <c r="M81" s="28">
        <f t="shared" si="29"/>
        <v>0</v>
      </c>
      <c r="N81" s="29">
        <f t="shared" si="30"/>
        <v>0</v>
      </c>
      <c r="O81" s="34"/>
      <c r="P81" s="30" t="str">
        <f t="shared" si="32"/>
        <v>On Budget</v>
      </c>
      <c r="Q81" s="28">
        <f t="shared" si="31"/>
        <v>-40763.020000000019</v>
      </c>
    </row>
    <row r="82" spans="1:19" ht="36" outlineLevel="2" x14ac:dyDescent="0.25">
      <c r="A82" s="42" t="s">
        <v>88</v>
      </c>
      <c r="B82" s="39" t="s">
        <v>11</v>
      </c>
      <c r="C82" s="40">
        <v>-141128.38999999998</v>
      </c>
      <c r="D82" s="40">
        <v>0</v>
      </c>
      <c r="E82" s="28">
        <f t="shared" si="25"/>
        <v>-141128.38999999998</v>
      </c>
      <c r="F82" s="29">
        <f t="shared" si="26"/>
        <v>-1</v>
      </c>
      <c r="G82" s="30" t="str">
        <f t="shared" si="27"/>
        <v>Under Budget</v>
      </c>
      <c r="H82" s="31" t="str">
        <f t="shared" si="28"/>
        <v>Yes</v>
      </c>
      <c r="I82" s="32" t="s">
        <v>481</v>
      </c>
      <c r="J82" s="33">
        <v>-141128</v>
      </c>
      <c r="K82" s="40">
        <v>-141128.38999999998</v>
      </c>
      <c r="L82" s="40">
        <v>0</v>
      </c>
      <c r="M82" s="28">
        <f t="shared" si="29"/>
        <v>-141128</v>
      </c>
      <c r="N82" s="29">
        <f t="shared" si="30"/>
        <v>-1</v>
      </c>
      <c r="O82" s="34"/>
      <c r="P82" s="30" t="str">
        <f t="shared" si="32"/>
        <v>Under Budget</v>
      </c>
      <c r="Q82" s="28">
        <f t="shared" si="31"/>
        <v>0.38999999998486601</v>
      </c>
    </row>
    <row r="83" spans="1:19" outlineLevel="2" x14ac:dyDescent="0.25">
      <c r="A83" s="42" t="s">
        <v>89</v>
      </c>
      <c r="B83" s="39" t="s">
        <v>11</v>
      </c>
      <c r="C83" s="40">
        <v>-1607.47</v>
      </c>
      <c r="D83" s="40">
        <v>0</v>
      </c>
      <c r="E83" s="28">
        <f t="shared" si="25"/>
        <v>-1607.47</v>
      </c>
      <c r="F83" s="29">
        <f t="shared" si="26"/>
        <v>-1</v>
      </c>
      <c r="G83" s="30" t="str">
        <f t="shared" si="27"/>
        <v>Under Budget</v>
      </c>
      <c r="H83" s="31" t="str">
        <f t="shared" si="28"/>
        <v>No</v>
      </c>
      <c r="I83" s="32"/>
      <c r="J83" s="33">
        <v>-1607</v>
      </c>
      <c r="K83" s="40">
        <v>-1607.47</v>
      </c>
      <c r="L83" s="40">
        <v>0</v>
      </c>
      <c r="M83" s="28">
        <f t="shared" si="29"/>
        <v>-1607</v>
      </c>
      <c r="N83" s="29">
        <f t="shared" si="30"/>
        <v>-1</v>
      </c>
      <c r="O83" s="34"/>
      <c r="P83" s="30" t="str">
        <f t="shared" si="32"/>
        <v>Under Budget</v>
      </c>
      <c r="Q83" s="28">
        <f t="shared" si="31"/>
        <v>0.47000000000002728</v>
      </c>
    </row>
    <row r="84" spans="1:19" ht="36" outlineLevel="2" x14ac:dyDescent="0.25">
      <c r="A84" s="42" t="s">
        <v>90</v>
      </c>
      <c r="B84" s="39" t="s">
        <v>11</v>
      </c>
      <c r="C84" s="40">
        <v>33548.009999999995</v>
      </c>
      <c r="D84" s="40">
        <v>0</v>
      </c>
      <c r="E84" s="28">
        <f t="shared" si="25"/>
        <v>33548.009999999995</v>
      </c>
      <c r="F84" s="29">
        <f t="shared" si="26"/>
        <v>1</v>
      </c>
      <c r="G84" s="30" t="str">
        <f t="shared" si="27"/>
        <v>Over Budget</v>
      </c>
      <c r="H84" s="31" t="str">
        <f t="shared" si="28"/>
        <v>Yes</v>
      </c>
      <c r="I84" s="32" t="s">
        <v>481</v>
      </c>
      <c r="J84" s="33">
        <v>33548</v>
      </c>
      <c r="K84" s="40">
        <v>33548.009999999995</v>
      </c>
      <c r="L84" s="40">
        <v>0</v>
      </c>
      <c r="M84" s="28">
        <f t="shared" si="29"/>
        <v>33548</v>
      </c>
      <c r="N84" s="29">
        <f t="shared" si="30"/>
        <v>1</v>
      </c>
      <c r="O84" s="34"/>
      <c r="P84" s="30" t="str">
        <f t="shared" si="32"/>
        <v>Over Budget</v>
      </c>
      <c r="Q84" s="28">
        <f t="shared" si="31"/>
        <v>-9.9999999947613105E-3</v>
      </c>
    </row>
    <row r="85" spans="1:19" ht="60" outlineLevel="2" x14ac:dyDescent="0.25">
      <c r="A85" s="42" t="s">
        <v>91</v>
      </c>
      <c r="B85" s="39" t="s">
        <v>11</v>
      </c>
      <c r="C85" s="40">
        <v>727379.58</v>
      </c>
      <c r="D85" s="40">
        <v>499800</v>
      </c>
      <c r="E85" s="28">
        <f t="shared" si="25"/>
        <v>227579.57999999996</v>
      </c>
      <c r="F85" s="29">
        <f t="shared" si="26"/>
        <v>0.45534129651860739</v>
      </c>
      <c r="G85" s="30" t="str">
        <f t="shared" si="27"/>
        <v>Over Budget</v>
      </c>
      <c r="H85" s="31" t="str">
        <f t="shared" si="28"/>
        <v>Yes</v>
      </c>
      <c r="I85" s="32" t="s">
        <v>497</v>
      </c>
      <c r="J85" s="33">
        <f>5878925+100000</f>
        <v>5978925</v>
      </c>
      <c r="K85" s="40">
        <v>3042579.58</v>
      </c>
      <c r="L85" s="40">
        <v>1000000</v>
      </c>
      <c r="M85" s="28">
        <f t="shared" si="29"/>
        <v>4978925</v>
      </c>
      <c r="N85" s="29">
        <f t="shared" si="30"/>
        <v>4.9789250000000003</v>
      </c>
      <c r="O85" s="34"/>
      <c r="P85" s="30" t="str">
        <f t="shared" si="32"/>
        <v>Over Budget</v>
      </c>
      <c r="Q85" s="28">
        <f t="shared" si="31"/>
        <v>2936345.42</v>
      </c>
      <c r="S85" s="63">
        <v>2900000</v>
      </c>
    </row>
    <row r="86" spans="1:19" outlineLevel="2" x14ac:dyDescent="0.25">
      <c r="A86" s="42" t="s">
        <v>92</v>
      </c>
      <c r="B86" s="39" t="s">
        <v>11</v>
      </c>
      <c r="C86" s="40">
        <v>0</v>
      </c>
      <c r="D86" s="40">
        <v>0</v>
      </c>
      <c r="E86" s="28">
        <f t="shared" si="25"/>
        <v>0</v>
      </c>
      <c r="F86" s="29">
        <f t="shared" si="26"/>
        <v>0</v>
      </c>
      <c r="G86" s="30" t="str">
        <f t="shared" si="27"/>
        <v>On Budget</v>
      </c>
      <c r="H86" s="31" t="str">
        <f t="shared" si="28"/>
        <v>No</v>
      </c>
      <c r="I86" s="32"/>
      <c r="J86" s="33">
        <v>300300</v>
      </c>
      <c r="K86" s="40">
        <v>300300</v>
      </c>
      <c r="L86" s="40">
        <v>300300</v>
      </c>
      <c r="M86" s="28">
        <f t="shared" si="29"/>
        <v>0</v>
      </c>
      <c r="N86" s="29">
        <f t="shared" si="30"/>
        <v>0</v>
      </c>
      <c r="O86" s="34"/>
      <c r="P86" s="30" t="str">
        <f t="shared" si="32"/>
        <v>On Budget</v>
      </c>
      <c r="Q86" s="28">
        <f t="shared" si="31"/>
        <v>0</v>
      </c>
    </row>
    <row r="87" spans="1:19" outlineLevel="2" x14ac:dyDescent="0.25">
      <c r="A87" s="42" t="s">
        <v>93</v>
      </c>
      <c r="B87" s="39" t="s">
        <v>11</v>
      </c>
      <c r="C87" s="40">
        <v>-10716.51</v>
      </c>
      <c r="D87" s="40">
        <v>0</v>
      </c>
      <c r="E87" s="28">
        <f t="shared" si="25"/>
        <v>-10716.51</v>
      </c>
      <c r="F87" s="29">
        <f t="shared" si="26"/>
        <v>-1</v>
      </c>
      <c r="G87" s="30" t="str">
        <f t="shared" si="27"/>
        <v>Under Budget</v>
      </c>
      <c r="H87" s="31" t="str">
        <f t="shared" si="28"/>
        <v>Yes</v>
      </c>
      <c r="I87" s="32" t="s">
        <v>482</v>
      </c>
      <c r="J87" s="33">
        <v>-10717</v>
      </c>
      <c r="K87" s="40">
        <v>-10716.51</v>
      </c>
      <c r="L87" s="40">
        <v>0</v>
      </c>
      <c r="M87" s="28">
        <f t="shared" si="29"/>
        <v>-10717</v>
      </c>
      <c r="N87" s="29">
        <f t="shared" si="30"/>
        <v>-1</v>
      </c>
      <c r="O87" s="34"/>
      <c r="P87" s="30" t="str">
        <f t="shared" si="32"/>
        <v>Under Budget</v>
      </c>
      <c r="Q87" s="28">
        <f t="shared" si="31"/>
        <v>-0.48999999999978172</v>
      </c>
    </row>
    <row r="88" spans="1:19" ht="24" outlineLevel="2" x14ac:dyDescent="0.25">
      <c r="A88" s="42" t="s">
        <v>94</v>
      </c>
      <c r="B88" s="39" t="s">
        <v>11</v>
      </c>
      <c r="C88" s="40">
        <v>0</v>
      </c>
      <c r="D88" s="40">
        <v>72582</v>
      </c>
      <c r="E88" s="28">
        <f t="shared" si="25"/>
        <v>-72582</v>
      </c>
      <c r="F88" s="29">
        <f t="shared" si="26"/>
        <v>-1</v>
      </c>
      <c r="G88" s="30" t="str">
        <f t="shared" si="27"/>
        <v>Under Budget</v>
      </c>
      <c r="H88" s="31" t="str">
        <f t="shared" si="28"/>
        <v>Yes</v>
      </c>
      <c r="I88" s="32" t="s">
        <v>495</v>
      </c>
      <c r="J88" s="33">
        <v>145217</v>
      </c>
      <c r="K88" s="40">
        <v>72635</v>
      </c>
      <c r="L88" s="40">
        <v>145217</v>
      </c>
      <c r="M88" s="28">
        <f t="shared" si="29"/>
        <v>0</v>
      </c>
      <c r="N88" s="29">
        <f t="shared" si="30"/>
        <v>0</v>
      </c>
      <c r="O88" s="34"/>
      <c r="P88" s="30" t="str">
        <f t="shared" si="32"/>
        <v>On Budget</v>
      </c>
      <c r="Q88" s="28">
        <f t="shared" si="31"/>
        <v>72582</v>
      </c>
    </row>
    <row r="89" spans="1:19" outlineLevel="2" x14ac:dyDescent="0.25">
      <c r="A89" s="42" t="s">
        <v>95</v>
      </c>
      <c r="B89" s="39" t="s">
        <v>11</v>
      </c>
      <c r="C89" s="40">
        <v>267411.54000000004</v>
      </c>
      <c r="D89" s="40">
        <v>2082265</v>
      </c>
      <c r="E89" s="28">
        <f t="shared" si="25"/>
        <v>-1814853.46</v>
      </c>
      <c r="F89" s="29">
        <f t="shared" si="26"/>
        <v>-0.87157660528318925</v>
      </c>
      <c r="G89" s="30" t="str">
        <f t="shared" si="27"/>
        <v>Under Budget</v>
      </c>
      <c r="H89" s="31" t="str">
        <f t="shared" si="28"/>
        <v>Yes</v>
      </c>
      <c r="I89" s="32" t="s">
        <v>483</v>
      </c>
      <c r="J89" s="33">
        <v>5380684</v>
      </c>
      <c r="K89" s="40">
        <v>5726220.54</v>
      </c>
      <c r="L89" s="40">
        <v>8446528</v>
      </c>
      <c r="M89" s="28">
        <f t="shared" si="29"/>
        <v>-3065844</v>
      </c>
      <c r="N89" s="29">
        <f t="shared" si="30"/>
        <v>-0.36297091538677195</v>
      </c>
      <c r="O89" s="34"/>
      <c r="P89" s="30" t="str">
        <f t="shared" si="32"/>
        <v>Under Budget</v>
      </c>
      <c r="Q89" s="28">
        <f t="shared" si="31"/>
        <v>-345536.54000000004</v>
      </c>
    </row>
    <row r="90" spans="1:19" outlineLevel="2" x14ac:dyDescent="0.25">
      <c r="A90" s="42" t="s">
        <v>96</v>
      </c>
      <c r="B90" s="39" t="s">
        <v>11</v>
      </c>
      <c r="C90" s="40">
        <v>11152.37</v>
      </c>
      <c r="D90" s="40">
        <v>0</v>
      </c>
      <c r="E90" s="28">
        <f t="shared" si="25"/>
        <v>11152.37</v>
      </c>
      <c r="F90" s="29">
        <f t="shared" si="26"/>
        <v>1</v>
      </c>
      <c r="G90" s="30" t="str">
        <f t="shared" si="27"/>
        <v>Over Budget</v>
      </c>
      <c r="H90" s="31" t="str">
        <f t="shared" si="28"/>
        <v>Yes</v>
      </c>
      <c r="I90" s="32" t="s">
        <v>484</v>
      </c>
      <c r="J90" s="33">
        <v>105000</v>
      </c>
      <c r="K90" s="40">
        <v>116152.37000000001</v>
      </c>
      <c r="L90" s="40">
        <v>105000</v>
      </c>
      <c r="M90" s="28">
        <f t="shared" si="29"/>
        <v>0</v>
      </c>
      <c r="N90" s="29">
        <f t="shared" si="30"/>
        <v>0</v>
      </c>
      <c r="O90" s="34"/>
      <c r="P90" s="30" t="str">
        <f t="shared" si="32"/>
        <v>On Budget</v>
      </c>
      <c r="Q90" s="28">
        <f t="shared" si="31"/>
        <v>-11152.37000000001</v>
      </c>
    </row>
    <row r="91" spans="1:19" outlineLevel="2" x14ac:dyDescent="0.25">
      <c r="A91" s="42" t="s">
        <v>97</v>
      </c>
      <c r="B91" s="39" t="s">
        <v>11</v>
      </c>
      <c r="C91" s="40">
        <v>13887.999999999998</v>
      </c>
      <c r="D91" s="40">
        <v>0</v>
      </c>
      <c r="E91" s="28">
        <f t="shared" si="25"/>
        <v>13887.999999999998</v>
      </c>
      <c r="F91" s="29">
        <f t="shared" si="26"/>
        <v>1</v>
      </c>
      <c r="G91" s="30" t="str">
        <f t="shared" si="27"/>
        <v>Over Budget</v>
      </c>
      <c r="H91" s="31" t="str">
        <f t="shared" si="28"/>
        <v>Yes</v>
      </c>
      <c r="I91" s="32" t="s">
        <v>485</v>
      </c>
      <c r="J91" s="33">
        <v>13888</v>
      </c>
      <c r="K91" s="40">
        <v>13887.999999999998</v>
      </c>
      <c r="L91" s="40">
        <v>0</v>
      </c>
      <c r="M91" s="28">
        <f t="shared" si="29"/>
        <v>13888</v>
      </c>
      <c r="N91" s="29">
        <f t="shared" si="30"/>
        <v>1</v>
      </c>
      <c r="O91" s="34"/>
      <c r="P91" s="30" t="str">
        <f t="shared" si="32"/>
        <v>Over Budget</v>
      </c>
      <c r="Q91" s="28">
        <f t="shared" si="31"/>
        <v>0</v>
      </c>
    </row>
    <row r="92" spans="1:19" outlineLevel="2" x14ac:dyDescent="0.25">
      <c r="A92" s="42" t="s">
        <v>98</v>
      </c>
      <c r="B92" s="39" t="s">
        <v>11</v>
      </c>
      <c r="C92" s="40">
        <v>3455.0899999999997</v>
      </c>
      <c r="D92" s="40">
        <v>0</v>
      </c>
      <c r="E92" s="28">
        <f t="shared" si="25"/>
        <v>3455.0899999999997</v>
      </c>
      <c r="F92" s="29">
        <f t="shared" si="26"/>
        <v>1</v>
      </c>
      <c r="G92" s="30" t="str">
        <f t="shared" si="27"/>
        <v>Over Budget</v>
      </c>
      <c r="H92" s="31" t="str">
        <f t="shared" si="28"/>
        <v>No</v>
      </c>
      <c r="I92" s="32"/>
      <c r="J92" s="33">
        <v>3455</v>
      </c>
      <c r="K92" s="40">
        <v>3455.0899999999997</v>
      </c>
      <c r="L92" s="40">
        <v>0</v>
      </c>
      <c r="M92" s="28">
        <f t="shared" si="29"/>
        <v>3455</v>
      </c>
      <c r="N92" s="29">
        <f t="shared" si="30"/>
        <v>1</v>
      </c>
      <c r="O92" s="34"/>
      <c r="P92" s="30" t="str">
        <f t="shared" si="32"/>
        <v>Over Budget</v>
      </c>
      <c r="Q92" s="28">
        <f t="shared" si="31"/>
        <v>-8.9999999999690772E-2</v>
      </c>
    </row>
    <row r="93" spans="1:19" outlineLevel="2" x14ac:dyDescent="0.25">
      <c r="A93" s="42" t="s">
        <v>99</v>
      </c>
      <c r="B93" s="39" t="s">
        <v>11</v>
      </c>
      <c r="C93" s="40">
        <v>14987.76</v>
      </c>
      <c r="D93" s="40">
        <v>299250</v>
      </c>
      <c r="E93" s="28">
        <f t="shared" si="25"/>
        <v>-284262.24</v>
      </c>
      <c r="F93" s="29">
        <f t="shared" si="26"/>
        <v>-0.949915588972431</v>
      </c>
      <c r="G93" s="30" t="str">
        <f t="shared" si="27"/>
        <v>Under Budget</v>
      </c>
      <c r="H93" s="31" t="str">
        <f t="shared" si="28"/>
        <v>Yes</v>
      </c>
      <c r="I93" s="32" t="s">
        <v>486</v>
      </c>
      <c r="J93" s="33">
        <v>14988</v>
      </c>
      <c r="K93" s="40">
        <v>83237.760000000009</v>
      </c>
      <c r="L93" s="40">
        <v>367500</v>
      </c>
      <c r="M93" s="28">
        <f t="shared" si="29"/>
        <v>-352512</v>
      </c>
      <c r="N93" s="29">
        <f t="shared" si="30"/>
        <v>-0.95921632653061228</v>
      </c>
      <c r="O93" s="34"/>
      <c r="P93" s="30" t="str">
        <f t="shared" si="32"/>
        <v>Under Budget</v>
      </c>
      <c r="Q93" s="28">
        <f t="shared" si="31"/>
        <v>-68249.760000000009</v>
      </c>
    </row>
    <row r="94" spans="1:19" outlineLevel="2" x14ac:dyDescent="0.25">
      <c r="A94" s="42" t="s">
        <v>100</v>
      </c>
      <c r="B94" s="39" t="s">
        <v>11</v>
      </c>
      <c r="C94" s="40">
        <v>0</v>
      </c>
      <c r="D94" s="40">
        <v>127635</v>
      </c>
      <c r="E94" s="28">
        <f t="shared" si="25"/>
        <v>-127635</v>
      </c>
      <c r="F94" s="29">
        <f t="shared" si="26"/>
        <v>-1</v>
      </c>
      <c r="G94" s="30" t="str">
        <f t="shared" si="27"/>
        <v>Under Budget</v>
      </c>
      <c r="H94" s="31" t="str">
        <f t="shared" si="28"/>
        <v>Yes</v>
      </c>
      <c r="I94" s="32" t="s">
        <v>487</v>
      </c>
      <c r="J94" s="33">
        <v>127636</v>
      </c>
      <c r="K94" s="40">
        <v>1</v>
      </c>
      <c r="L94" s="40">
        <v>127636</v>
      </c>
      <c r="M94" s="28">
        <f t="shared" si="29"/>
        <v>0</v>
      </c>
      <c r="N94" s="29">
        <f t="shared" si="30"/>
        <v>0</v>
      </c>
      <c r="O94" s="34"/>
      <c r="P94" s="30" t="str">
        <f t="shared" si="32"/>
        <v>On Budget</v>
      </c>
      <c r="Q94" s="28">
        <f t="shared" si="31"/>
        <v>127635</v>
      </c>
    </row>
    <row r="95" spans="1:19" outlineLevel="2" x14ac:dyDescent="0.25">
      <c r="A95" s="42" t="s">
        <v>101</v>
      </c>
      <c r="B95" s="39" t="s">
        <v>11</v>
      </c>
      <c r="C95" s="40">
        <v>0</v>
      </c>
      <c r="D95" s="40">
        <v>0</v>
      </c>
      <c r="E95" s="28">
        <f t="shared" si="25"/>
        <v>0</v>
      </c>
      <c r="F95" s="29">
        <f t="shared" si="26"/>
        <v>0</v>
      </c>
      <c r="G95" s="30" t="str">
        <f t="shared" si="27"/>
        <v>On Budget</v>
      </c>
      <c r="H95" s="31" t="str">
        <f t="shared" si="28"/>
        <v>No</v>
      </c>
      <c r="I95" s="32"/>
      <c r="J95" s="33">
        <v>127636</v>
      </c>
      <c r="K95" s="40">
        <v>127636</v>
      </c>
      <c r="L95" s="40">
        <v>127636</v>
      </c>
      <c r="M95" s="28">
        <f t="shared" si="29"/>
        <v>0</v>
      </c>
      <c r="N95" s="29">
        <f t="shared" si="30"/>
        <v>0</v>
      </c>
      <c r="O95" s="34"/>
      <c r="P95" s="30" t="str">
        <f t="shared" si="32"/>
        <v>On Budget</v>
      </c>
      <c r="Q95" s="28">
        <f t="shared" si="31"/>
        <v>0</v>
      </c>
    </row>
    <row r="96" spans="1:19" outlineLevel="2" x14ac:dyDescent="0.25">
      <c r="A96" s="42" t="s">
        <v>102</v>
      </c>
      <c r="B96" s="39" t="s">
        <v>11</v>
      </c>
      <c r="C96" s="40">
        <v>9622.5599999999977</v>
      </c>
      <c r="D96" s="40">
        <v>0</v>
      </c>
      <c r="E96" s="28">
        <f t="shared" si="25"/>
        <v>9622.5599999999977</v>
      </c>
      <c r="F96" s="29">
        <f t="shared" si="26"/>
        <v>1</v>
      </c>
      <c r="G96" s="30" t="str">
        <f t="shared" si="27"/>
        <v>Over Budget</v>
      </c>
      <c r="H96" s="31" t="str">
        <f t="shared" si="28"/>
        <v>No</v>
      </c>
      <c r="I96" s="32"/>
      <c r="J96" s="33">
        <v>13700</v>
      </c>
      <c r="K96" s="40">
        <v>9622.5599999999977</v>
      </c>
      <c r="L96" s="40">
        <v>0</v>
      </c>
      <c r="M96" s="28">
        <f t="shared" si="29"/>
        <v>13700</v>
      </c>
      <c r="N96" s="29">
        <f t="shared" si="30"/>
        <v>1</v>
      </c>
      <c r="O96" s="34"/>
      <c r="P96" s="30" t="str">
        <f t="shared" si="32"/>
        <v>Over Budget</v>
      </c>
      <c r="Q96" s="28">
        <f t="shared" si="31"/>
        <v>4077.4400000000023</v>
      </c>
    </row>
    <row r="97" spans="1:20" outlineLevel="2" x14ac:dyDescent="0.25">
      <c r="A97" s="42" t="s">
        <v>103</v>
      </c>
      <c r="B97" s="39" t="s">
        <v>11</v>
      </c>
      <c r="C97" s="40">
        <v>3928.7800000000025</v>
      </c>
      <c r="D97" s="40">
        <v>0</v>
      </c>
      <c r="E97" s="28">
        <f t="shared" si="25"/>
        <v>3928.7800000000025</v>
      </c>
      <c r="F97" s="29">
        <f t="shared" si="26"/>
        <v>1</v>
      </c>
      <c r="G97" s="30" t="str">
        <f t="shared" si="27"/>
        <v>Over Budget</v>
      </c>
      <c r="H97" s="31" t="str">
        <f t="shared" si="28"/>
        <v>No</v>
      </c>
      <c r="I97" s="32"/>
      <c r="J97" s="33">
        <v>3929</v>
      </c>
      <c r="K97" s="40">
        <v>3928.7800000000025</v>
      </c>
      <c r="L97" s="40">
        <v>0</v>
      </c>
      <c r="M97" s="28">
        <f t="shared" si="29"/>
        <v>3929</v>
      </c>
      <c r="N97" s="29">
        <f t="shared" si="30"/>
        <v>1</v>
      </c>
      <c r="O97" s="34"/>
      <c r="P97" s="30" t="str">
        <f t="shared" si="32"/>
        <v>Over Budget</v>
      </c>
      <c r="Q97" s="28">
        <f t="shared" si="31"/>
        <v>0.21999999999752617</v>
      </c>
    </row>
    <row r="98" spans="1:20" outlineLevel="2" x14ac:dyDescent="0.25">
      <c r="A98" s="42" t="s">
        <v>104</v>
      </c>
      <c r="B98" s="39" t="s">
        <v>11</v>
      </c>
      <c r="C98" s="40">
        <v>21121.59</v>
      </c>
      <c r="D98" s="40">
        <v>0</v>
      </c>
      <c r="E98" s="28">
        <f t="shared" si="25"/>
        <v>21121.59</v>
      </c>
      <c r="F98" s="29">
        <f t="shared" si="26"/>
        <v>1</v>
      </c>
      <c r="G98" s="30" t="str">
        <f t="shared" si="27"/>
        <v>Over Budget</v>
      </c>
      <c r="H98" s="31" t="str">
        <f t="shared" si="28"/>
        <v>Yes</v>
      </c>
      <c r="I98" s="32" t="s">
        <v>474</v>
      </c>
      <c r="J98" s="33">
        <v>21122</v>
      </c>
      <c r="K98" s="40">
        <v>21121.59</v>
      </c>
      <c r="L98" s="40">
        <v>0</v>
      </c>
      <c r="M98" s="28">
        <f t="shared" si="29"/>
        <v>21122</v>
      </c>
      <c r="N98" s="29">
        <f t="shared" si="30"/>
        <v>1</v>
      </c>
      <c r="O98" s="34"/>
      <c r="P98" s="30" t="str">
        <f t="shared" si="32"/>
        <v>Over Budget</v>
      </c>
      <c r="Q98" s="28">
        <f t="shared" si="31"/>
        <v>0.40999999999985448</v>
      </c>
    </row>
    <row r="99" spans="1:20" outlineLevel="2" x14ac:dyDescent="0.25">
      <c r="A99" s="42" t="s">
        <v>105</v>
      </c>
      <c r="B99" s="39" t="s">
        <v>11</v>
      </c>
      <c r="C99" s="40">
        <v>0</v>
      </c>
      <c r="D99" s="40">
        <v>703500</v>
      </c>
      <c r="E99" s="28">
        <f t="shared" si="25"/>
        <v>-703500</v>
      </c>
      <c r="F99" s="29">
        <f t="shared" si="26"/>
        <v>-1</v>
      </c>
      <c r="G99" s="30" t="str">
        <f t="shared" si="27"/>
        <v>Under Budget</v>
      </c>
      <c r="H99" s="31" t="str">
        <f t="shared" si="28"/>
        <v>Yes</v>
      </c>
      <c r="I99" s="32" t="s">
        <v>488</v>
      </c>
      <c r="J99" s="33">
        <v>703500</v>
      </c>
      <c r="K99" s="40">
        <v>0</v>
      </c>
      <c r="L99" s="40">
        <v>703500</v>
      </c>
      <c r="M99" s="28">
        <f t="shared" si="29"/>
        <v>0</v>
      </c>
      <c r="N99" s="29">
        <f t="shared" si="30"/>
        <v>0</v>
      </c>
      <c r="O99" s="34"/>
      <c r="P99" s="30" t="str">
        <f t="shared" si="32"/>
        <v>On Budget</v>
      </c>
      <c r="Q99" s="28">
        <f t="shared" si="31"/>
        <v>703500</v>
      </c>
      <c r="S99" s="66">
        <v>700000</v>
      </c>
      <c r="T99" s="27">
        <v>0</v>
      </c>
    </row>
    <row r="100" spans="1:20" outlineLevel="2" x14ac:dyDescent="0.25">
      <c r="A100" s="42" t="s">
        <v>106</v>
      </c>
      <c r="B100" s="39" t="s">
        <v>11</v>
      </c>
      <c r="C100" s="40">
        <v>-23095.940000000002</v>
      </c>
      <c r="D100" s="40">
        <v>204750</v>
      </c>
      <c r="E100" s="28">
        <f t="shared" si="25"/>
        <v>-227845.94</v>
      </c>
      <c r="F100" s="29">
        <f t="shared" si="26"/>
        <v>-1.1128006837606839</v>
      </c>
      <c r="G100" s="30" t="str">
        <f t="shared" si="27"/>
        <v>Under Budget</v>
      </c>
      <c r="H100" s="31" t="str">
        <f t="shared" si="28"/>
        <v>Yes</v>
      </c>
      <c r="I100" s="32" t="s">
        <v>489</v>
      </c>
      <c r="J100" s="33">
        <v>-23096</v>
      </c>
      <c r="K100" s="40">
        <v>-23095.940000000002</v>
      </c>
      <c r="L100" s="40">
        <v>204750</v>
      </c>
      <c r="M100" s="28">
        <f t="shared" si="29"/>
        <v>-227846</v>
      </c>
      <c r="N100" s="29">
        <f t="shared" si="30"/>
        <v>-1.1128009768009768</v>
      </c>
      <c r="O100" s="34"/>
      <c r="P100" s="30" t="str">
        <f t="shared" si="32"/>
        <v>Under Budget</v>
      </c>
      <c r="Q100" s="28">
        <f t="shared" si="31"/>
        <v>-5.9999999997671694E-2</v>
      </c>
    </row>
    <row r="101" spans="1:20" outlineLevel="2" x14ac:dyDescent="0.25">
      <c r="A101" s="42" t="s">
        <v>107</v>
      </c>
      <c r="B101" s="39" t="s">
        <v>11</v>
      </c>
      <c r="C101" s="40">
        <v>123689.65</v>
      </c>
      <c r="D101" s="40">
        <v>0</v>
      </c>
      <c r="E101" s="28">
        <f t="shared" si="25"/>
        <v>123689.65</v>
      </c>
      <c r="F101" s="29">
        <f t="shared" si="26"/>
        <v>1</v>
      </c>
      <c r="G101" s="30" t="str">
        <f t="shared" si="27"/>
        <v>Over Budget</v>
      </c>
      <c r="H101" s="31" t="str">
        <f t="shared" si="28"/>
        <v>Yes</v>
      </c>
      <c r="I101" s="32" t="s">
        <v>490</v>
      </c>
      <c r="J101" s="33">
        <v>123690</v>
      </c>
      <c r="K101" s="40">
        <v>123689.65</v>
      </c>
      <c r="L101" s="40">
        <v>0</v>
      </c>
      <c r="M101" s="28">
        <f t="shared" si="29"/>
        <v>123690</v>
      </c>
      <c r="N101" s="29">
        <f t="shared" si="30"/>
        <v>1</v>
      </c>
      <c r="O101" s="34"/>
      <c r="P101" s="30" t="str">
        <f t="shared" si="32"/>
        <v>Over Budget</v>
      </c>
      <c r="Q101" s="28">
        <f t="shared" si="31"/>
        <v>0.35000000000582077</v>
      </c>
    </row>
    <row r="102" spans="1:20" outlineLevel="2" x14ac:dyDescent="0.25">
      <c r="A102" s="42" t="s">
        <v>108</v>
      </c>
      <c r="B102" s="39" t="s">
        <v>11</v>
      </c>
      <c r="C102" s="40">
        <v>24080.890000000003</v>
      </c>
      <c r="D102" s="40">
        <v>0</v>
      </c>
      <c r="E102" s="28">
        <f t="shared" si="25"/>
        <v>24080.890000000003</v>
      </c>
      <c r="F102" s="29">
        <f t="shared" si="26"/>
        <v>1</v>
      </c>
      <c r="G102" s="30" t="str">
        <f t="shared" si="27"/>
        <v>Over Budget</v>
      </c>
      <c r="H102" s="31" t="str">
        <f t="shared" si="28"/>
        <v>Yes</v>
      </c>
      <c r="I102" s="32" t="s">
        <v>491</v>
      </c>
      <c r="J102" s="33">
        <v>194250</v>
      </c>
      <c r="K102" s="40">
        <v>24080.890000000003</v>
      </c>
      <c r="L102" s="40">
        <v>0</v>
      </c>
      <c r="M102" s="28">
        <f t="shared" si="29"/>
        <v>194250</v>
      </c>
      <c r="N102" s="29">
        <f t="shared" si="30"/>
        <v>1</v>
      </c>
      <c r="O102" s="34"/>
      <c r="P102" s="30" t="str">
        <f t="shared" si="32"/>
        <v>Over Budget</v>
      </c>
      <c r="Q102" s="28">
        <f t="shared" si="31"/>
        <v>170169.11</v>
      </c>
    </row>
    <row r="103" spans="1:20" outlineLevel="2" x14ac:dyDescent="0.25">
      <c r="A103" s="42" t="s">
        <v>109</v>
      </c>
      <c r="B103" s="39" t="s">
        <v>11</v>
      </c>
      <c r="C103" s="40">
        <v>1740.54</v>
      </c>
      <c r="D103" s="40">
        <v>0</v>
      </c>
      <c r="E103" s="28">
        <f t="shared" si="25"/>
        <v>1740.54</v>
      </c>
      <c r="F103" s="29">
        <f t="shared" si="26"/>
        <v>1</v>
      </c>
      <c r="G103" s="30" t="str">
        <f t="shared" si="27"/>
        <v>Over Budget</v>
      </c>
      <c r="H103" s="31" t="str">
        <f t="shared" si="28"/>
        <v>No</v>
      </c>
      <c r="I103" s="32"/>
      <c r="J103" s="33">
        <v>250000</v>
      </c>
      <c r="K103" s="40">
        <v>572905.54</v>
      </c>
      <c r="L103" s="40">
        <v>571165</v>
      </c>
      <c r="M103" s="28">
        <f t="shared" si="29"/>
        <v>-321165</v>
      </c>
      <c r="N103" s="29">
        <f t="shared" si="30"/>
        <v>-0.56229811000323904</v>
      </c>
      <c r="O103" s="34"/>
      <c r="P103" s="30" t="str">
        <f t="shared" si="32"/>
        <v>Under Budget</v>
      </c>
      <c r="Q103" s="28">
        <f t="shared" si="31"/>
        <v>-322905.54000000004</v>
      </c>
    </row>
    <row r="104" spans="1:20" outlineLevel="2" x14ac:dyDescent="0.25">
      <c r="A104" s="42" t="s">
        <v>110</v>
      </c>
      <c r="B104" s="39" t="s">
        <v>11</v>
      </c>
      <c r="C104" s="40">
        <v>0</v>
      </c>
      <c r="D104" s="40">
        <v>330750</v>
      </c>
      <c r="E104" s="28">
        <f t="shared" si="25"/>
        <v>-330750</v>
      </c>
      <c r="F104" s="29">
        <f t="shared" si="26"/>
        <v>-1</v>
      </c>
      <c r="G104" s="30" t="str">
        <f t="shared" si="27"/>
        <v>Under Budget</v>
      </c>
      <c r="H104" s="31" t="str">
        <f t="shared" si="28"/>
        <v>Yes</v>
      </c>
      <c r="I104" s="32" t="s">
        <v>491</v>
      </c>
      <c r="J104" s="33">
        <v>330750</v>
      </c>
      <c r="K104" s="40">
        <v>0</v>
      </c>
      <c r="L104" s="40">
        <v>330750</v>
      </c>
      <c r="M104" s="28">
        <f t="shared" si="29"/>
        <v>0</v>
      </c>
      <c r="N104" s="29">
        <f t="shared" si="30"/>
        <v>0</v>
      </c>
      <c r="O104" s="34"/>
      <c r="P104" s="30" t="str">
        <f t="shared" si="32"/>
        <v>On Budget</v>
      </c>
      <c r="Q104" s="28">
        <f t="shared" si="31"/>
        <v>330750</v>
      </c>
    </row>
    <row r="105" spans="1:20" outlineLevel="2" x14ac:dyDescent="0.25">
      <c r="A105" s="42" t="s">
        <v>111</v>
      </c>
      <c r="B105" s="39" t="s">
        <v>11</v>
      </c>
      <c r="C105" s="40">
        <v>0</v>
      </c>
      <c r="D105" s="40">
        <v>0</v>
      </c>
      <c r="E105" s="28">
        <f t="shared" si="25"/>
        <v>0</v>
      </c>
      <c r="F105" s="29">
        <f t="shared" si="26"/>
        <v>0</v>
      </c>
      <c r="G105" s="30" t="str">
        <f t="shared" si="27"/>
        <v>On Budget</v>
      </c>
      <c r="H105" s="31" t="str">
        <f t="shared" si="28"/>
        <v>No</v>
      </c>
      <c r="I105" s="32"/>
      <c r="J105" s="33">
        <v>0</v>
      </c>
      <c r="K105" s="40">
        <v>400523</v>
      </c>
      <c r="L105" s="40">
        <v>400523</v>
      </c>
      <c r="M105" s="28">
        <f t="shared" si="29"/>
        <v>-400523</v>
      </c>
      <c r="N105" s="29">
        <f t="shared" si="30"/>
        <v>-1</v>
      </c>
      <c r="O105" s="34"/>
      <c r="P105" s="30" t="str">
        <f t="shared" si="32"/>
        <v>Under Budget</v>
      </c>
      <c r="Q105" s="28">
        <f t="shared" si="31"/>
        <v>-400523</v>
      </c>
    </row>
    <row r="106" spans="1:20" ht="15.75" outlineLevel="2" thickBot="1" x14ac:dyDescent="0.3">
      <c r="A106" s="42" t="s">
        <v>112</v>
      </c>
      <c r="B106" s="39" t="s">
        <v>11</v>
      </c>
      <c r="C106" s="40">
        <v>-2176.6200000000003</v>
      </c>
      <c r="D106" s="40">
        <v>0</v>
      </c>
      <c r="E106" s="28">
        <f t="shared" si="25"/>
        <v>-2176.6200000000003</v>
      </c>
      <c r="F106" s="29">
        <f t="shared" si="26"/>
        <v>-1</v>
      </c>
      <c r="G106" s="30" t="str">
        <f t="shared" si="27"/>
        <v>Under Budget</v>
      </c>
      <c r="H106" s="31" t="str">
        <f t="shared" si="28"/>
        <v>No</v>
      </c>
      <c r="I106" s="32"/>
      <c r="J106" s="33">
        <v>-2177</v>
      </c>
      <c r="K106" s="40">
        <v>536473.38</v>
      </c>
      <c r="L106" s="40">
        <v>538650</v>
      </c>
      <c r="M106" s="28">
        <f t="shared" si="29"/>
        <v>-540827</v>
      </c>
      <c r="N106" s="29">
        <f t="shared" si="30"/>
        <v>-1.0040415854450941</v>
      </c>
      <c r="O106" s="34"/>
      <c r="P106" s="30" t="str">
        <f t="shared" si="32"/>
        <v>Under Budget</v>
      </c>
      <c r="Q106" s="28">
        <f t="shared" si="31"/>
        <v>-538650.38</v>
      </c>
    </row>
    <row r="107" spans="1:20" s="46" customFormat="1" outlineLevel="1" x14ac:dyDescent="0.25">
      <c r="A107" s="43" t="s">
        <v>113</v>
      </c>
      <c r="B107" s="44" t="s">
        <v>13</v>
      </c>
      <c r="C107" s="45">
        <f>SUBTOTAL(9,C54:C106)</f>
        <v>5068538.7899999991</v>
      </c>
      <c r="D107" s="45">
        <f>SUBTOTAL(9,D54:D106)</f>
        <v>7185411</v>
      </c>
      <c r="E107" s="45">
        <f t="shared" si="25"/>
        <v>-2116872.2100000009</v>
      </c>
      <c r="F107" s="35">
        <f t="shared" si="26"/>
        <v>-0.29460697655290713</v>
      </c>
      <c r="G107" s="45" t="str">
        <f t="shared" si="27"/>
        <v>Under Budget</v>
      </c>
      <c r="H107" s="45"/>
      <c r="I107" s="45"/>
      <c r="J107" s="52">
        <f>SUBTOTAL(9,J54:J106)</f>
        <v>25325338</v>
      </c>
      <c r="K107" s="45">
        <f>SUBTOTAL(9,K54:K106)</f>
        <v>25955324.789999992</v>
      </c>
      <c r="L107" s="45">
        <f>SUBTOTAL(9,L54:L106)</f>
        <v>26842674</v>
      </c>
      <c r="M107" s="45">
        <f t="shared" si="29"/>
        <v>-1517336</v>
      </c>
      <c r="N107" s="35">
        <f t="shared" si="30"/>
        <v>-5.6527006214060489E-2</v>
      </c>
      <c r="O107" s="45"/>
      <c r="P107" s="45" t="str">
        <f t="shared" si="32"/>
        <v>Under Budget</v>
      </c>
      <c r="Q107" s="45">
        <f t="shared" si="31"/>
        <v>-629986.78999999166</v>
      </c>
    </row>
    <row r="108" spans="1:20" outlineLevel="2" x14ac:dyDescent="0.25">
      <c r="A108" s="41" t="s">
        <v>114</v>
      </c>
      <c r="B108" s="39"/>
      <c r="C108" s="40"/>
      <c r="D108" s="40"/>
      <c r="E108" s="40"/>
      <c r="F108" s="40"/>
      <c r="G108" s="40"/>
      <c r="H108" s="40"/>
      <c r="I108" s="40"/>
      <c r="J108" s="40"/>
      <c r="K108" s="40"/>
      <c r="L108" s="40"/>
      <c r="M108" s="40"/>
      <c r="N108" s="40"/>
    </row>
    <row r="109" spans="1:20" outlineLevel="2" x14ac:dyDescent="0.25">
      <c r="A109" s="42" t="s">
        <v>115</v>
      </c>
      <c r="B109" s="39" t="s">
        <v>11</v>
      </c>
      <c r="C109" s="40">
        <v>199.92999999999998</v>
      </c>
      <c r="D109" s="40">
        <v>0</v>
      </c>
      <c r="E109" s="28">
        <f t="shared" ref="E109:E130" si="33">C109 - D109</f>
        <v>199.92999999999998</v>
      </c>
      <c r="F109" s="29">
        <f t="shared" ref="F109:F130" si="34">IF(D109 &gt; 1, ( C109 - D109 ) / D109, IF(C109 &gt; 1, 1, IF(C109 &lt; -1, -1, 0)))</f>
        <v>1</v>
      </c>
      <c r="G109" s="30" t="str">
        <f t="shared" ref="G109:G130" si="35">IF($E109 &gt; 1, "Over Budget", IF($E109 &lt; -1, "Under Budget", "On Budget"))</f>
        <v>Over Budget</v>
      </c>
      <c r="H109" s="31" t="str">
        <f t="shared" ref="H109:H129" si="36">IF(AND(OR(MONTH($A$3) = 3, MONTH($A$3) = 6, MONTH($A$3) = 9, MONTH($A$3) = 12), OR($F109 &gt;= 0.1, $E109 &gt;= 250000, $F109 &lt;= -0.1, $E109 &lt;= -250000), OR($E109 &gt;= 10000, $E109 &lt;= -10000)), "Yes", IF(OR($E109 &gt;= 250000, $E109 &lt;= -250000), "Yes", "No"))</f>
        <v>No</v>
      </c>
      <c r="I109" s="32"/>
      <c r="J109" s="33">
        <v>200</v>
      </c>
      <c r="K109" s="40">
        <v>199.92999999999998</v>
      </c>
      <c r="L109" s="40">
        <v>0</v>
      </c>
      <c r="M109" s="28">
        <f t="shared" ref="M109:M130" si="37">J109 - L109</f>
        <v>200</v>
      </c>
      <c r="N109" s="29">
        <f t="shared" ref="N109:N130" si="38">IF(L109 &gt; 1, ( J109 - L109 ) / L109, IF(J109 &gt; 1, 1, IF(J109 &lt; 1, -1, 0)))</f>
        <v>1</v>
      </c>
      <c r="O109" s="34"/>
      <c r="P109" s="30" t="str">
        <f t="shared" ref="P109:P130" si="39">IF($M109 &gt; 1, "Over Budget", IF($M109 &lt; -1, "Under Budget", "On Budget"))</f>
        <v>Over Budget</v>
      </c>
      <c r="Q109" s="28">
        <f t="shared" ref="Q109:Q130" si="40">J109 - K109</f>
        <v>7.00000000000216E-2</v>
      </c>
    </row>
    <row r="110" spans="1:20" outlineLevel="2" x14ac:dyDescent="0.25">
      <c r="A110" s="42" t="s">
        <v>116</v>
      </c>
      <c r="B110" s="39" t="s">
        <v>11</v>
      </c>
      <c r="C110" s="40">
        <v>338.36</v>
      </c>
      <c r="D110" s="40">
        <v>0</v>
      </c>
      <c r="E110" s="28">
        <f t="shared" si="33"/>
        <v>338.36</v>
      </c>
      <c r="F110" s="29">
        <f t="shared" si="34"/>
        <v>1</v>
      </c>
      <c r="G110" s="30" t="str">
        <f t="shared" si="35"/>
        <v>Over Budget</v>
      </c>
      <c r="H110" s="31" t="str">
        <f t="shared" si="36"/>
        <v>No</v>
      </c>
      <c r="I110" s="32"/>
      <c r="J110" s="33">
        <v>338</v>
      </c>
      <c r="K110" s="40">
        <v>338.36</v>
      </c>
      <c r="L110" s="40">
        <v>0</v>
      </c>
      <c r="M110" s="28">
        <f t="shared" si="37"/>
        <v>338</v>
      </c>
      <c r="N110" s="29">
        <f t="shared" si="38"/>
        <v>1</v>
      </c>
      <c r="O110" s="34"/>
      <c r="P110" s="30" t="str">
        <f t="shared" si="39"/>
        <v>Over Budget</v>
      </c>
      <c r="Q110" s="28">
        <f t="shared" si="40"/>
        <v>-0.36000000000001364</v>
      </c>
    </row>
    <row r="111" spans="1:20" outlineLevel="2" x14ac:dyDescent="0.25">
      <c r="A111" s="42" t="s">
        <v>117</v>
      </c>
      <c r="B111" s="39" t="s">
        <v>11</v>
      </c>
      <c r="C111" s="40">
        <v>0</v>
      </c>
      <c r="D111" s="40">
        <v>0</v>
      </c>
      <c r="E111" s="28">
        <f t="shared" si="33"/>
        <v>0</v>
      </c>
      <c r="F111" s="29">
        <f t="shared" si="34"/>
        <v>0</v>
      </c>
      <c r="G111" s="30" t="str">
        <f t="shared" si="35"/>
        <v>On Budget</v>
      </c>
      <c r="H111" s="31" t="str">
        <f t="shared" si="36"/>
        <v>No</v>
      </c>
      <c r="I111" s="32"/>
      <c r="J111" s="33">
        <v>0</v>
      </c>
      <c r="K111" s="40">
        <v>252045</v>
      </c>
      <c r="L111" s="40">
        <v>1000000</v>
      </c>
      <c r="M111" s="28">
        <f t="shared" si="37"/>
        <v>-1000000</v>
      </c>
      <c r="N111" s="29">
        <f t="shared" si="38"/>
        <v>-1</v>
      </c>
      <c r="O111" s="34"/>
      <c r="P111" s="30" t="str">
        <f t="shared" si="39"/>
        <v>Under Budget</v>
      </c>
      <c r="Q111" s="28">
        <f t="shared" si="40"/>
        <v>-252045</v>
      </c>
    </row>
    <row r="112" spans="1:20" outlineLevel="2" x14ac:dyDescent="0.25">
      <c r="A112" s="42" t="s">
        <v>118</v>
      </c>
      <c r="B112" s="39" t="s">
        <v>11</v>
      </c>
      <c r="C112" s="40">
        <v>0</v>
      </c>
      <c r="D112" s="40">
        <v>0</v>
      </c>
      <c r="E112" s="28">
        <f t="shared" si="33"/>
        <v>0</v>
      </c>
      <c r="F112" s="29">
        <f t="shared" si="34"/>
        <v>0</v>
      </c>
      <c r="G112" s="30" t="str">
        <f t="shared" si="35"/>
        <v>On Budget</v>
      </c>
      <c r="H112" s="31" t="str">
        <f t="shared" si="36"/>
        <v>No</v>
      </c>
      <c r="I112" s="32"/>
      <c r="J112" s="33">
        <v>125000</v>
      </c>
      <c r="K112" s="40">
        <v>125000</v>
      </c>
      <c r="L112" s="40">
        <v>125000</v>
      </c>
      <c r="M112" s="28">
        <f t="shared" si="37"/>
        <v>0</v>
      </c>
      <c r="N112" s="29">
        <f t="shared" si="38"/>
        <v>0</v>
      </c>
      <c r="O112" s="34"/>
      <c r="P112" s="30" t="str">
        <f t="shared" si="39"/>
        <v>On Budget</v>
      </c>
      <c r="Q112" s="28">
        <f t="shared" si="40"/>
        <v>0</v>
      </c>
    </row>
    <row r="113" spans="1:17" outlineLevel="2" x14ac:dyDescent="0.25">
      <c r="A113" s="42" t="s">
        <v>119</v>
      </c>
      <c r="B113" s="39" t="s">
        <v>11</v>
      </c>
      <c r="C113" s="40">
        <v>0</v>
      </c>
      <c r="D113" s="40">
        <v>0</v>
      </c>
      <c r="E113" s="28">
        <f t="shared" si="33"/>
        <v>0</v>
      </c>
      <c r="F113" s="29">
        <f t="shared" si="34"/>
        <v>0</v>
      </c>
      <c r="G113" s="30" t="str">
        <f t="shared" si="35"/>
        <v>On Budget</v>
      </c>
      <c r="H113" s="31" t="str">
        <f t="shared" si="36"/>
        <v>No</v>
      </c>
      <c r="I113" s="32"/>
      <c r="J113" s="33">
        <v>150000</v>
      </c>
      <c r="K113" s="40">
        <v>150000</v>
      </c>
      <c r="L113" s="40">
        <v>150000</v>
      </c>
      <c r="M113" s="28">
        <f t="shared" si="37"/>
        <v>0</v>
      </c>
      <c r="N113" s="29">
        <f t="shared" si="38"/>
        <v>0</v>
      </c>
      <c r="O113" s="34"/>
      <c r="P113" s="30" t="str">
        <f t="shared" si="39"/>
        <v>On Budget</v>
      </c>
      <c r="Q113" s="28">
        <f t="shared" si="40"/>
        <v>0</v>
      </c>
    </row>
    <row r="114" spans="1:17" outlineLevel="2" x14ac:dyDescent="0.25">
      <c r="A114" s="42" t="s">
        <v>120</v>
      </c>
      <c r="B114" s="39" t="s">
        <v>11</v>
      </c>
      <c r="C114" s="40">
        <v>0</v>
      </c>
      <c r="D114" s="40">
        <v>0</v>
      </c>
      <c r="E114" s="28">
        <f t="shared" si="33"/>
        <v>0</v>
      </c>
      <c r="F114" s="29">
        <f t="shared" si="34"/>
        <v>0</v>
      </c>
      <c r="G114" s="30" t="str">
        <f t="shared" si="35"/>
        <v>On Budget</v>
      </c>
      <c r="H114" s="31" t="str">
        <f t="shared" si="36"/>
        <v>No</v>
      </c>
      <c r="I114" s="32"/>
      <c r="J114" s="33">
        <v>80000</v>
      </c>
      <c r="K114" s="40">
        <v>80000</v>
      </c>
      <c r="L114" s="40">
        <v>80000</v>
      </c>
      <c r="M114" s="28">
        <f t="shared" si="37"/>
        <v>0</v>
      </c>
      <c r="N114" s="29">
        <f t="shared" si="38"/>
        <v>0</v>
      </c>
      <c r="O114" s="34"/>
      <c r="P114" s="30" t="str">
        <f t="shared" si="39"/>
        <v>On Budget</v>
      </c>
      <c r="Q114" s="28">
        <f t="shared" si="40"/>
        <v>0</v>
      </c>
    </row>
    <row r="115" spans="1:17" ht="24" outlineLevel="2" x14ac:dyDescent="0.25">
      <c r="A115" s="42" t="s">
        <v>121</v>
      </c>
      <c r="B115" s="39" t="s">
        <v>11</v>
      </c>
      <c r="C115" s="40">
        <v>21908.58</v>
      </c>
      <c r="D115" s="40">
        <v>0</v>
      </c>
      <c r="E115" s="28">
        <f t="shared" si="33"/>
        <v>21908.58</v>
      </c>
      <c r="F115" s="29">
        <f t="shared" si="34"/>
        <v>1</v>
      </c>
      <c r="G115" s="30" t="str">
        <f t="shared" si="35"/>
        <v>Over Budget</v>
      </c>
      <c r="H115" s="31" t="str">
        <f t="shared" si="36"/>
        <v>Yes</v>
      </c>
      <c r="I115" s="32" t="s">
        <v>442</v>
      </c>
      <c r="J115" s="33">
        <v>685000</v>
      </c>
      <c r="K115" s="40">
        <v>706908.58000000007</v>
      </c>
      <c r="L115" s="40">
        <v>685000</v>
      </c>
      <c r="M115" s="28">
        <f t="shared" si="37"/>
        <v>0</v>
      </c>
      <c r="N115" s="29">
        <f t="shared" si="38"/>
        <v>0</v>
      </c>
      <c r="O115" s="34"/>
      <c r="P115" s="30" t="str">
        <f t="shared" si="39"/>
        <v>On Budget</v>
      </c>
      <c r="Q115" s="28">
        <f t="shared" si="40"/>
        <v>-21908.580000000075</v>
      </c>
    </row>
    <row r="116" spans="1:17" outlineLevel="2" x14ac:dyDescent="0.25">
      <c r="A116" s="42" t="s">
        <v>122</v>
      </c>
      <c r="B116" s="39" t="s">
        <v>11</v>
      </c>
      <c r="C116" s="40">
        <v>0.87</v>
      </c>
      <c r="D116" s="40">
        <v>0</v>
      </c>
      <c r="E116" s="28">
        <f t="shared" si="33"/>
        <v>0.87</v>
      </c>
      <c r="F116" s="29">
        <f t="shared" si="34"/>
        <v>0</v>
      </c>
      <c r="G116" s="30" t="str">
        <f t="shared" si="35"/>
        <v>On Budget</v>
      </c>
      <c r="H116" s="31" t="str">
        <f t="shared" si="36"/>
        <v>No</v>
      </c>
      <c r="I116" s="32"/>
      <c r="J116" s="33">
        <v>1</v>
      </c>
      <c r="K116" s="40">
        <v>0.87</v>
      </c>
      <c r="L116" s="40">
        <v>0</v>
      </c>
      <c r="M116" s="28">
        <f t="shared" si="37"/>
        <v>1</v>
      </c>
      <c r="N116" s="29">
        <f t="shared" si="38"/>
        <v>0</v>
      </c>
      <c r="O116" s="34"/>
      <c r="P116" s="30" t="str">
        <f t="shared" si="39"/>
        <v>On Budget</v>
      </c>
      <c r="Q116" s="28">
        <f t="shared" si="40"/>
        <v>0.13</v>
      </c>
    </row>
    <row r="117" spans="1:17" outlineLevel="2" x14ac:dyDescent="0.25">
      <c r="A117" s="42" t="s">
        <v>123</v>
      </c>
      <c r="B117" s="39" t="s">
        <v>11</v>
      </c>
      <c r="C117" s="40">
        <v>3943.309999999999</v>
      </c>
      <c r="D117" s="40">
        <v>262398</v>
      </c>
      <c r="E117" s="28">
        <f t="shared" si="33"/>
        <v>-258454.69</v>
      </c>
      <c r="F117" s="29">
        <f t="shared" si="34"/>
        <v>-0.98497202722581723</v>
      </c>
      <c r="G117" s="30" t="str">
        <f t="shared" si="35"/>
        <v>Under Budget</v>
      </c>
      <c r="H117" s="31" t="str">
        <f t="shared" si="36"/>
        <v>Yes</v>
      </c>
      <c r="I117" s="50" t="s">
        <v>456</v>
      </c>
      <c r="J117" s="33">
        <v>524885</v>
      </c>
      <c r="K117" s="40">
        <v>266545.31</v>
      </c>
      <c r="L117" s="40">
        <v>525000</v>
      </c>
      <c r="M117" s="28">
        <f t="shared" si="37"/>
        <v>-115</v>
      </c>
      <c r="N117" s="29">
        <f t="shared" si="38"/>
        <v>-2.1904761904761904E-4</v>
      </c>
      <c r="O117" s="34"/>
      <c r="P117" s="30" t="str">
        <f t="shared" si="39"/>
        <v>Under Budget</v>
      </c>
      <c r="Q117" s="28">
        <f t="shared" si="40"/>
        <v>258339.69</v>
      </c>
    </row>
    <row r="118" spans="1:17" outlineLevel="2" x14ac:dyDescent="0.25">
      <c r="A118" s="42" t="s">
        <v>124</v>
      </c>
      <c r="B118" s="39" t="s">
        <v>11</v>
      </c>
      <c r="C118" s="40">
        <v>0</v>
      </c>
      <c r="D118" s="40">
        <v>100000</v>
      </c>
      <c r="E118" s="28">
        <f t="shared" si="33"/>
        <v>-100000</v>
      </c>
      <c r="F118" s="29">
        <f t="shared" si="34"/>
        <v>-1</v>
      </c>
      <c r="G118" s="30" t="str">
        <f t="shared" si="35"/>
        <v>Under Budget</v>
      </c>
      <c r="H118" s="31" t="str">
        <f t="shared" si="36"/>
        <v>Yes</v>
      </c>
      <c r="I118" s="50" t="s">
        <v>443</v>
      </c>
      <c r="J118" s="33">
        <v>100000</v>
      </c>
      <c r="K118" s="40">
        <v>0</v>
      </c>
      <c r="L118" s="40">
        <v>100000</v>
      </c>
      <c r="M118" s="28">
        <f t="shared" si="37"/>
        <v>0</v>
      </c>
      <c r="N118" s="29">
        <f t="shared" si="38"/>
        <v>0</v>
      </c>
      <c r="O118" s="34"/>
      <c r="P118" s="30" t="str">
        <f t="shared" si="39"/>
        <v>On Budget</v>
      </c>
      <c r="Q118" s="28">
        <f t="shared" si="40"/>
        <v>100000</v>
      </c>
    </row>
    <row r="119" spans="1:17" outlineLevel="2" x14ac:dyDescent="0.25">
      <c r="A119" s="42" t="s">
        <v>125</v>
      </c>
      <c r="B119" s="39" t="s">
        <v>11</v>
      </c>
      <c r="C119" s="40">
        <v>1.23</v>
      </c>
      <c r="D119" s="40">
        <v>0</v>
      </c>
      <c r="E119" s="28">
        <f t="shared" si="33"/>
        <v>1.23</v>
      </c>
      <c r="F119" s="29">
        <f t="shared" si="34"/>
        <v>1</v>
      </c>
      <c r="G119" s="30" t="str">
        <f t="shared" si="35"/>
        <v>Over Budget</v>
      </c>
      <c r="H119" s="31" t="str">
        <f t="shared" si="36"/>
        <v>No</v>
      </c>
      <c r="I119" s="32"/>
      <c r="J119" s="33">
        <v>1</v>
      </c>
      <c r="K119" s="40">
        <v>1.23</v>
      </c>
      <c r="L119" s="40">
        <v>0</v>
      </c>
      <c r="M119" s="28">
        <f t="shared" si="37"/>
        <v>1</v>
      </c>
      <c r="N119" s="29">
        <f t="shared" si="38"/>
        <v>0</v>
      </c>
      <c r="O119" s="34"/>
      <c r="P119" s="30" t="str">
        <f t="shared" si="39"/>
        <v>On Budget</v>
      </c>
      <c r="Q119" s="28">
        <f t="shared" si="40"/>
        <v>-0.22999999999999998</v>
      </c>
    </row>
    <row r="120" spans="1:17" outlineLevel="2" x14ac:dyDescent="0.25">
      <c r="A120" s="42" t="s">
        <v>126</v>
      </c>
      <c r="B120" s="39" t="s">
        <v>11</v>
      </c>
      <c r="C120" s="40">
        <v>2968814.62</v>
      </c>
      <c r="D120" s="40">
        <v>1743000</v>
      </c>
      <c r="E120" s="28">
        <f t="shared" si="33"/>
        <v>1225814.6200000001</v>
      </c>
      <c r="F120" s="29">
        <f t="shared" si="34"/>
        <v>0.70327861158921401</v>
      </c>
      <c r="G120" s="30" t="str">
        <f t="shared" si="35"/>
        <v>Over Budget</v>
      </c>
      <c r="H120" s="31" t="str">
        <f t="shared" si="36"/>
        <v>Yes</v>
      </c>
      <c r="I120" s="50" t="s">
        <v>450</v>
      </c>
      <c r="J120" s="33">
        <v>4100000</v>
      </c>
      <c r="K120" s="40">
        <v>4370956.62</v>
      </c>
      <c r="L120" s="40">
        <v>3500000</v>
      </c>
      <c r="M120" s="28">
        <f t="shared" si="37"/>
        <v>600000</v>
      </c>
      <c r="N120" s="29">
        <f t="shared" si="38"/>
        <v>0.17142857142857143</v>
      </c>
      <c r="O120" s="34"/>
      <c r="P120" s="30" t="str">
        <f t="shared" si="39"/>
        <v>Over Budget</v>
      </c>
      <c r="Q120" s="28">
        <f t="shared" si="40"/>
        <v>-270956.62000000011</v>
      </c>
    </row>
    <row r="121" spans="1:17" ht="24" outlineLevel="2" x14ac:dyDescent="0.25">
      <c r="A121" s="42" t="s">
        <v>127</v>
      </c>
      <c r="B121" s="39" t="s">
        <v>11</v>
      </c>
      <c r="C121" s="40">
        <v>0</v>
      </c>
      <c r="D121" s="40">
        <v>400000</v>
      </c>
      <c r="E121" s="28">
        <f t="shared" si="33"/>
        <v>-400000</v>
      </c>
      <c r="F121" s="29">
        <f t="shared" si="34"/>
        <v>-1</v>
      </c>
      <c r="G121" s="30" t="str">
        <f t="shared" si="35"/>
        <v>Under Budget</v>
      </c>
      <c r="H121" s="31" t="str">
        <f t="shared" si="36"/>
        <v>Yes</v>
      </c>
      <c r="I121" s="50" t="s">
        <v>446</v>
      </c>
      <c r="J121" s="33">
        <v>400000</v>
      </c>
      <c r="K121" s="40">
        <v>266668</v>
      </c>
      <c r="L121" s="40">
        <v>400000</v>
      </c>
      <c r="M121" s="28">
        <f t="shared" si="37"/>
        <v>0</v>
      </c>
      <c r="N121" s="29">
        <f t="shared" si="38"/>
        <v>0</v>
      </c>
      <c r="O121" s="34"/>
      <c r="P121" s="30" t="str">
        <f t="shared" si="39"/>
        <v>On Budget</v>
      </c>
      <c r="Q121" s="28">
        <f t="shared" si="40"/>
        <v>133332</v>
      </c>
    </row>
    <row r="122" spans="1:17" outlineLevel="2" x14ac:dyDescent="0.25">
      <c r="A122" s="42" t="s">
        <v>128</v>
      </c>
      <c r="B122" s="39" t="s">
        <v>11</v>
      </c>
      <c r="C122" s="40">
        <v>504.60999999999979</v>
      </c>
      <c r="D122" s="40">
        <v>0</v>
      </c>
      <c r="E122" s="28">
        <f t="shared" si="33"/>
        <v>504.60999999999979</v>
      </c>
      <c r="F122" s="29">
        <f t="shared" si="34"/>
        <v>1</v>
      </c>
      <c r="G122" s="30" t="str">
        <f t="shared" si="35"/>
        <v>Over Budget</v>
      </c>
      <c r="H122" s="31" t="str">
        <f t="shared" si="36"/>
        <v>No</v>
      </c>
      <c r="I122" s="32"/>
      <c r="J122" s="33">
        <v>27000</v>
      </c>
      <c r="K122" s="40">
        <v>504.60999999999979</v>
      </c>
      <c r="L122" s="40">
        <v>0</v>
      </c>
      <c r="M122" s="28">
        <f t="shared" si="37"/>
        <v>27000</v>
      </c>
      <c r="N122" s="29">
        <f t="shared" si="38"/>
        <v>1</v>
      </c>
      <c r="O122" s="34"/>
      <c r="P122" s="30" t="str">
        <f t="shared" si="39"/>
        <v>Over Budget</v>
      </c>
      <c r="Q122" s="28">
        <f t="shared" si="40"/>
        <v>26495.39</v>
      </c>
    </row>
    <row r="123" spans="1:17" ht="24" outlineLevel="2" x14ac:dyDescent="0.25">
      <c r="A123" s="42" t="s">
        <v>129</v>
      </c>
      <c r="B123" s="39" t="s">
        <v>11</v>
      </c>
      <c r="C123" s="40">
        <v>141010.38</v>
      </c>
      <c r="D123" s="40">
        <v>499814</v>
      </c>
      <c r="E123" s="28">
        <f t="shared" si="33"/>
        <v>-358803.62</v>
      </c>
      <c r="F123" s="29">
        <f t="shared" si="34"/>
        <v>-0.7178742892355956</v>
      </c>
      <c r="G123" s="30" t="str">
        <f t="shared" si="35"/>
        <v>Under Budget</v>
      </c>
      <c r="H123" s="31" t="str">
        <f t="shared" si="36"/>
        <v>Yes</v>
      </c>
      <c r="I123" s="50" t="s">
        <v>444</v>
      </c>
      <c r="J123" s="33">
        <v>812245</v>
      </c>
      <c r="K123" s="40">
        <v>641196.38</v>
      </c>
      <c r="L123" s="40">
        <v>1000000</v>
      </c>
      <c r="M123" s="28">
        <f t="shared" si="37"/>
        <v>-187755</v>
      </c>
      <c r="N123" s="29">
        <f t="shared" si="38"/>
        <v>-0.18775500000000001</v>
      </c>
      <c r="O123" s="34"/>
      <c r="P123" s="30" t="str">
        <f t="shared" si="39"/>
        <v>Under Budget</v>
      </c>
      <c r="Q123" s="28">
        <f t="shared" si="40"/>
        <v>171048.62</v>
      </c>
    </row>
    <row r="124" spans="1:17" outlineLevel="2" x14ac:dyDescent="0.25">
      <c r="A124" s="42" t="s">
        <v>130</v>
      </c>
      <c r="B124" s="39" t="s">
        <v>11</v>
      </c>
      <c r="C124" s="40">
        <v>0</v>
      </c>
      <c r="D124" s="40">
        <v>0</v>
      </c>
      <c r="E124" s="28">
        <f t="shared" si="33"/>
        <v>0</v>
      </c>
      <c r="F124" s="29">
        <f t="shared" si="34"/>
        <v>0</v>
      </c>
      <c r="G124" s="30" t="str">
        <f t="shared" si="35"/>
        <v>On Budget</v>
      </c>
      <c r="H124" s="31" t="str">
        <f t="shared" si="36"/>
        <v>No</v>
      </c>
      <c r="I124" s="32"/>
      <c r="J124" s="33">
        <v>39600</v>
      </c>
      <c r="K124" s="40">
        <v>28634</v>
      </c>
      <c r="L124" s="40">
        <v>28634</v>
      </c>
      <c r="M124" s="28">
        <f t="shared" si="37"/>
        <v>10966</v>
      </c>
      <c r="N124" s="29">
        <f t="shared" si="38"/>
        <v>0.38297129286861775</v>
      </c>
      <c r="O124" s="34"/>
      <c r="P124" s="30" t="str">
        <f t="shared" si="39"/>
        <v>Over Budget</v>
      </c>
      <c r="Q124" s="28">
        <f t="shared" si="40"/>
        <v>10966</v>
      </c>
    </row>
    <row r="125" spans="1:17" ht="24" outlineLevel="2" x14ac:dyDescent="0.25">
      <c r="A125" s="42" t="s">
        <v>131</v>
      </c>
      <c r="B125" s="39" t="s">
        <v>11</v>
      </c>
      <c r="C125" s="40">
        <v>0</v>
      </c>
      <c r="D125" s="40">
        <v>77450</v>
      </c>
      <c r="E125" s="28">
        <f t="shared" si="33"/>
        <v>-77450</v>
      </c>
      <c r="F125" s="29">
        <f t="shared" si="34"/>
        <v>-1</v>
      </c>
      <c r="G125" s="30" t="str">
        <f t="shared" si="35"/>
        <v>Under Budget</v>
      </c>
      <c r="H125" s="31" t="str">
        <f t="shared" si="36"/>
        <v>Yes</v>
      </c>
      <c r="I125" s="50" t="s">
        <v>445</v>
      </c>
      <c r="J125" s="33">
        <v>154900</v>
      </c>
      <c r="K125" s="40">
        <v>77450</v>
      </c>
      <c r="L125" s="40">
        <v>154900</v>
      </c>
      <c r="M125" s="28">
        <f t="shared" si="37"/>
        <v>0</v>
      </c>
      <c r="N125" s="29">
        <f t="shared" si="38"/>
        <v>0</v>
      </c>
      <c r="O125" s="34"/>
      <c r="P125" s="30" t="str">
        <f t="shared" si="39"/>
        <v>On Budget</v>
      </c>
      <c r="Q125" s="28">
        <f t="shared" si="40"/>
        <v>77450</v>
      </c>
    </row>
    <row r="126" spans="1:17" ht="24" outlineLevel="2" x14ac:dyDescent="0.25">
      <c r="A126" s="42" t="s">
        <v>132</v>
      </c>
      <c r="B126" s="39" t="s">
        <v>11</v>
      </c>
      <c r="C126" s="40">
        <v>0</v>
      </c>
      <c r="D126" s="40">
        <v>100000</v>
      </c>
      <c r="E126" s="28">
        <f t="shared" si="33"/>
        <v>-100000</v>
      </c>
      <c r="F126" s="29">
        <f t="shared" si="34"/>
        <v>-1</v>
      </c>
      <c r="G126" s="30" t="str">
        <f t="shared" si="35"/>
        <v>Under Budget</v>
      </c>
      <c r="H126" s="31" t="str">
        <f t="shared" si="36"/>
        <v>Yes</v>
      </c>
      <c r="I126" s="50" t="s">
        <v>447</v>
      </c>
      <c r="J126" s="33">
        <v>150000</v>
      </c>
      <c r="K126" s="40">
        <v>0</v>
      </c>
      <c r="L126" s="40">
        <v>100000</v>
      </c>
      <c r="M126" s="28">
        <f t="shared" si="37"/>
        <v>50000</v>
      </c>
      <c r="N126" s="29">
        <f t="shared" si="38"/>
        <v>0.5</v>
      </c>
      <c r="O126" s="34"/>
      <c r="P126" s="30" t="str">
        <f t="shared" si="39"/>
        <v>Over Budget</v>
      </c>
      <c r="Q126" s="28">
        <f t="shared" si="40"/>
        <v>150000</v>
      </c>
    </row>
    <row r="127" spans="1:17" outlineLevel="2" x14ac:dyDescent="0.25">
      <c r="A127" s="42" t="s">
        <v>133</v>
      </c>
      <c r="B127" s="39" t="s">
        <v>11</v>
      </c>
      <c r="C127" s="40">
        <v>-636.12</v>
      </c>
      <c r="D127" s="40">
        <v>0</v>
      </c>
      <c r="E127" s="28">
        <f t="shared" si="33"/>
        <v>-636.12</v>
      </c>
      <c r="F127" s="29">
        <f t="shared" si="34"/>
        <v>-1</v>
      </c>
      <c r="G127" s="30" t="str">
        <f t="shared" si="35"/>
        <v>Under Budget</v>
      </c>
      <c r="H127" s="31" t="str">
        <f t="shared" si="36"/>
        <v>No</v>
      </c>
      <c r="I127" s="32"/>
      <c r="J127" s="33">
        <v>-636</v>
      </c>
      <c r="K127" s="40">
        <v>-636.12</v>
      </c>
      <c r="L127" s="40">
        <v>0</v>
      </c>
      <c r="M127" s="28">
        <f t="shared" si="37"/>
        <v>-636</v>
      </c>
      <c r="N127" s="29">
        <f t="shared" si="38"/>
        <v>-1</v>
      </c>
      <c r="O127" s="34"/>
      <c r="P127" s="30" t="str">
        <f t="shared" si="39"/>
        <v>Under Budget</v>
      </c>
      <c r="Q127" s="28">
        <f t="shared" si="40"/>
        <v>0.12000000000000455</v>
      </c>
    </row>
    <row r="128" spans="1:17" ht="24" outlineLevel="2" x14ac:dyDescent="0.25">
      <c r="A128" s="42" t="s">
        <v>134</v>
      </c>
      <c r="B128" s="39" t="s">
        <v>11</v>
      </c>
      <c r="C128" s="40">
        <v>189551.08000000002</v>
      </c>
      <c r="D128" s="40">
        <v>747000</v>
      </c>
      <c r="E128" s="28">
        <f t="shared" si="33"/>
        <v>-557448.91999999993</v>
      </c>
      <c r="F128" s="29">
        <f t="shared" si="34"/>
        <v>-0.74625022757697446</v>
      </c>
      <c r="G128" s="30" t="str">
        <f t="shared" si="35"/>
        <v>Under Budget</v>
      </c>
      <c r="H128" s="31" t="str">
        <f t="shared" si="36"/>
        <v>Yes</v>
      </c>
      <c r="I128" s="50" t="s">
        <v>448</v>
      </c>
      <c r="J128" s="33">
        <v>1500000</v>
      </c>
      <c r="K128" s="40">
        <v>1192550.08</v>
      </c>
      <c r="L128" s="40">
        <v>1500000</v>
      </c>
      <c r="M128" s="28">
        <f t="shared" si="37"/>
        <v>0</v>
      </c>
      <c r="N128" s="29">
        <f t="shared" si="38"/>
        <v>0</v>
      </c>
      <c r="O128" s="34"/>
      <c r="P128" s="30" t="str">
        <f t="shared" si="39"/>
        <v>On Budget</v>
      </c>
      <c r="Q128" s="28">
        <f t="shared" si="40"/>
        <v>307449.91999999993</v>
      </c>
    </row>
    <row r="129" spans="1:17" ht="15.75" outlineLevel="2" thickBot="1" x14ac:dyDescent="0.3">
      <c r="A129" s="42" t="s">
        <v>135</v>
      </c>
      <c r="B129" s="39" t="s">
        <v>11</v>
      </c>
      <c r="C129" s="40">
        <v>484986.92000000004</v>
      </c>
      <c r="D129" s="40">
        <v>498000</v>
      </c>
      <c r="E129" s="28">
        <f t="shared" si="33"/>
        <v>-13013.079999999958</v>
      </c>
      <c r="F129" s="29">
        <f t="shared" si="34"/>
        <v>-2.6130682730923612E-2</v>
      </c>
      <c r="G129" s="30" t="str">
        <f t="shared" si="35"/>
        <v>Under Budget</v>
      </c>
      <c r="H129" s="31" t="str">
        <f t="shared" si="36"/>
        <v>No</v>
      </c>
      <c r="I129" s="32"/>
      <c r="J129" s="33">
        <v>500000</v>
      </c>
      <c r="K129" s="40">
        <v>986986.92</v>
      </c>
      <c r="L129" s="40">
        <v>1000000</v>
      </c>
      <c r="M129" s="28">
        <f t="shared" si="37"/>
        <v>-500000</v>
      </c>
      <c r="N129" s="29">
        <f t="shared" si="38"/>
        <v>-0.5</v>
      </c>
      <c r="O129" s="34"/>
      <c r="P129" s="30" t="str">
        <f t="shared" si="39"/>
        <v>Under Budget</v>
      </c>
      <c r="Q129" s="28">
        <f t="shared" si="40"/>
        <v>-486986.92000000004</v>
      </c>
    </row>
    <row r="130" spans="1:17" s="46" customFormat="1" outlineLevel="1" x14ac:dyDescent="0.25">
      <c r="A130" s="43" t="s">
        <v>136</v>
      </c>
      <c r="B130" s="44" t="s">
        <v>13</v>
      </c>
      <c r="C130" s="45">
        <f>SUBTOTAL(9,C109:C129)</f>
        <v>3810623.7699999996</v>
      </c>
      <c r="D130" s="45">
        <f>SUBTOTAL(9,D109:D129)</f>
        <v>4427662</v>
      </c>
      <c r="E130" s="45">
        <f t="shared" si="33"/>
        <v>-617038.23000000045</v>
      </c>
      <c r="F130" s="35">
        <f t="shared" si="34"/>
        <v>-0.13935983144151484</v>
      </c>
      <c r="G130" s="45" t="str">
        <f t="shared" si="35"/>
        <v>Under Budget</v>
      </c>
      <c r="H130" s="45"/>
      <c r="I130" s="45"/>
      <c r="J130" s="52">
        <f>SUBTOTAL(9,J109:J129)</f>
        <v>9348534</v>
      </c>
      <c r="K130" s="45">
        <f>SUBTOTAL(9,K109:K129)</f>
        <v>9145349.7700000014</v>
      </c>
      <c r="L130" s="45">
        <f>SUBTOTAL(9,L109:L129)</f>
        <v>10348534</v>
      </c>
      <c r="M130" s="45">
        <f t="shared" si="37"/>
        <v>-1000000</v>
      </c>
      <c r="N130" s="35">
        <f t="shared" si="38"/>
        <v>-9.663204469348026E-2</v>
      </c>
      <c r="O130" s="45"/>
      <c r="P130" s="45" t="str">
        <f t="shared" si="39"/>
        <v>Under Budget</v>
      </c>
      <c r="Q130" s="45">
        <f t="shared" si="40"/>
        <v>203184.22999999858</v>
      </c>
    </row>
    <row r="131" spans="1:17" outlineLevel="2" x14ac:dyDescent="0.25">
      <c r="A131" s="41" t="s">
        <v>137</v>
      </c>
      <c r="B131" s="39"/>
      <c r="C131" s="40"/>
      <c r="D131" s="40"/>
      <c r="E131" s="40"/>
      <c r="F131" s="40"/>
      <c r="G131" s="40"/>
      <c r="H131" s="40"/>
      <c r="I131" s="40"/>
      <c r="J131" s="40"/>
      <c r="K131" s="40"/>
      <c r="L131" s="40"/>
      <c r="M131" s="40"/>
      <c r="N131" s="40"/>
    </row>
    <row r="132" spans="1:17" ht="15.75" outlineLevel="2" thickBot="1" x14ac:dyDescent="0.3">
      <c r="A132" s="42" t="s">
        <v>138</v>
      </c>
      <c r="B132" s="39" t="s">
        <v>11</v>
      </c>
      <c r="C132" s="40">
        <v>0</v>
      </c>
      <c r="D132" s="40">
        <v>0</v>
      </c>
      <c r="E132" s="28">
        <f t="shared" ref="E132:E133" si="41">C132 - D132</f>
        <v>0</v>
      </c>
      <c r="F132" s="29">
        <f t="shared" ref="F132:F133" si="42">IF(D132 &gt; 1, ( C132 - D132 ) / D132, IF(C132 &gt; 1, 1, IF(C132 &lt; -1, -1, 0)))</f>
        <v>0</v>
      </c>
      <c r="G132" s="30" t="str">
        <f t="shared" ref="G132:G133" si="43">IF($E132 &gt; 1, "Over Budget", IF($E132 &lt; -1, "Under Budget", "On Budget"))</f>
        <v>On Budget</v>
      </c>
      <c r="H132" s="31" t="str">
        <f t="shared" ref="H132" si="44">IF(AND(OR(MONTH($A$3) = 3, MONTH($A$3) = 6, MONTH($A$3) = 9, MONTH($A$3) = 12), OR($F132 &gt;= 0.1, $E132 &gt;= 250000, $F132 &lt;= -0.1, $E132 &lt;= -250000), OR($E132 &gt;= 10000, $E132 &lt;= -10000)), "Yes", IF(OR($E132 &gt;= 250000, $E132 &lt;= -250000), "Yes", "No"))</f>
        <v>No</v>
      </c>
      <c r="I132" s="32"/>
      <c r="J132" s="33">
        <v>27491875</v>
      </c>
      <c r="K132" s="40">
        <v>27491875</v>
      </c>
      <c r="L132" s="40">
        <v>27491875</v>
      </c>
      <c r="M132" s="28">
        <f t="shared" ref="M132:M133" si="45">J132 - L132</f>
        <v>0</v>
      </c>
      <c r="N132" s="29">
        <f t="shared" ref="N132:N133" si="46">IF(L132 &gt; 1, ( J132 - L132 ) / L132, IF(J132 &gt; 1, 1, IF(J132 &lt; 1, -1, 0)))</f>
        <v>0</v>
      </c>
      <c r="O132" s="34"/>
      <c r="P132" s="30" t="str">
        <f t="shared" ref="P132:P133" si="47">IF($M132 &gt; 1, "Over Budget", IF($M132 &lt; -1, "Under Budget", "On Budget"))</f>
        <v>On Budget</v>
      </c>
      <c r="Q132" s="28">
        <f t="shared" ref="Q132:Q133" si="48">J132 - K132</f>
        <v>0</v>
      </c>
    </row>
    <row r="133" spans="1:17" s="46" customFormat="1" outlineLevel="1" x14ac:dyDescent="0.25">
      <c r="A133" s="43" t="s">
        <v>139</v>
      </c>
      <c r="B133" s="44" t="s">
        <v>13</v>
      </c>
      <c r="C133" s="45">
        <f>SUBTOTAL(9,C132:C132)</f>
        <v>0</v>
      </c>
      <c r="D133" s="45">
        <f>SUBTOTAL(9,D132:D132)</f>
        <v>0</v>
      </c>
      <c r="E133" s="45">
        <f t="shared" si="41"/>
        <v>0</v>
      </c>
      <c r="F133" s="35">
        <f t="shared" si="42"/>
        <v>0</v>
      </c>
      <c r="G133" s="45" t="str">
        <f t="shared" si="43"/>
        <v>On Budget</v>
      </c>
      <c r="H133" s="45"/>
      <c r="I133" s="45"/>
      <c r="J133" s="45">
        <f>SUBTOTAL(9,J132:J132)</f>
        <v>27491875</v>
      </c>
      <c r="K133" s="45">
        <f>SUBTOTAL(9,K132:K132)</f>
        <v>27491875</v>
      </c>
      <c r="L133" s="45">
        <f>SUBTOTAL(9,L132:L132)</f>
        <v>27491875</v>
      </c>
      <c r="M133" s="45">
        <f t="shared" si="45"/>
        <v>0</v>
      </c>
      <c r="N133" s="35">
        <f t="shared" si="46"/>
        <v>0</v>
      </c>
      <c r="O133" s="45"/>
      <c r="P133" s="45" t="str">
        <f t="shared" si="47"/>
        <v>On Budget</v>
      </c>
      <c r="Q133" s="45">
        <f t="shared" si="48"/>
        <v>0</v>
      </c>
    </row>
    <row r="134" spans="1:17" outlineLevel="2" x14ac:dyDescent="0.25">
      <c r="A134" s="41" t="s">
        <v>140</v>
      </c>
      <c r="B134" s="39"/>
      <c r="C134" s="40"/>
      <c r="D134" s="40"/>
      <c r="E134" s="40"/>
      <c r="F134" s="40"/>
      <c r="G134" s="40"/>
      <c r="H134" s="40"/>
      <c r="I134" s="40"/>
      <c r="J134" s="40"/>
      <c r="K134" s="40"/>
      <c r="L134" s="40"/>
      <c r="M134" s="40"/>
      <c r="N134" s="40"/>
    </row>
    <row r="135" spans="1:17" outlineLevel="2" x14ac:dyDescent="0.25">
      <c r="A135" s="42" t="s">
        <v>141</v>
      </c>
      <c r="B135" s="39" t="s">
        <v>11</v>
      </c>
      <c r="C135" s="40">
        <v>808.94</v>
      </c>
      <c r="D135" s="40">
        <v>0</v>
      </c>
      <c r="E135" s="28">
        <f t="shared" ref="E135:E170" si="49">C135 - D135</f>
        <v>808.94</v>
      </c>
      <c r="F135" s="29">
        <f t="shared" ref="F135:F170" si="50">IF(D135 &gt; 1, ( C135 - D135 ) / D135, IF(C135 &gt; 1, 1, IF(C135 &lt; -1, -1, 0)))</f>
        <v>1</v>
      </c>
      <c r="G135" s="30" t="str">
        <f t="shared" ref="G135:G170" si="51">IF($E135 &gt; 1, "Over Budget", IF($E135 &lt; -1, "Under Budget", "On Budget"))</f>
        <v>Over Budget</v>
      </c>
      <c r="H135" s="31" t="str">
        <f t="shared" ref="H135:H169" si="52">IF(AND(OR(MONTH($A$3) = 3, MONTH($A$3) = 6, MONTH($A$3) = 9, MONTH($A$3) = 12), OR($F135 &gt;= 0.1, $E135 &gt;= 250000, $F135 &lt;= -0.1, $E135 &lt;= -250000), OR($E135 &gt;= 10000, $E135 &lt;= -10000)), "Yes", IF(OR($E135 &gt;= 250000, $E135 &lt;= -250000), "Yes", "No"))</f>
        <v>No</v>
      </c>
      <c r="I135" s="32"/>
      <c r="J135" s="33">
        <v>809</v>
      </c>
      <c r="K135" s="40">
        <v>808.94</v>
      </c>
      <c r="L135" s="40">
        <v>0</v>
      </c>
      <c r="M135" s="28">
        <f t="shared" ref="M135:M170" si="53">J135 - L135</f>
        <v>809</v>
      </c>
      <c r="N135" s="29">
        <f t="shared" ref="N135:N170" si="54">IF(L135 &gt; 1, ( J135 - L135 ) / L135, IF(J135 &gt; 1, 1, IF(J135 &lt; 1, -1, 0)))</f>
        <v>1</v>
      </c>
      <c r="O135" s="34"/>
      <c r="P135" s="30" t="str">
        <f t="shared" ref="P135:P170" si="55">IF($M135 &gt; 1, "Over Budget", IF($M135 &lt; -1, "Under Budget", "On Budget"))</f>
        <v>Over Budget</v>
      </c>
      <c r="Q135" s="28">
        <f t="shared" ref="Q135:Q170" si="56">J135 - K135</f>
        <v>5.999999999994543E-2</v>
      </c>
    </row>
    <row r="136" spans="1:17" outlineLevel="2" x14ac:dyDescent="0.25">
      <c r="A136" s="42" t="s">
        <v>142</v>
      </c>
      <c r="B136" s="39" t="s">
        <v>11</v>
      </c>
      <c r="C136" s="40">
        <v>181.39000000000001</v>
      </c>
      <c r="D136" s="40">
        <v>0</v>
      </c>
      <c r="E136" s="28">
        <f t="shared" si="49"/>
        <v>181.39000000000001</v>
      </c>
      <c r="F136" s="29">
        <f t="shared" si="50"/>
        <v>1</v>
      </c>
      <c r="G136" s="30" t="str">
        <f t="shared" si="51"/>
        <v>Over Budget</v>
      </c>
      <c r="H136" s="31" t="str">
        <f t="shared" si="52"/>
        <v>No</v>
      </c>
      <c r="I136" s="32"/>
      <c r="J136" s="33">
        <v>183</v>
      </c>
      <c r="K136" s="40">
        <v>181.39000000000001</v>
      </c>
      <c r="L136" s="40">
        <v>0</v>
      </c>
      <c r="M136" s="28">
        <f t="shared" si="53"/>
        <v>183</v>
      </c>
      <c r="N136" s="29">
        <f t="shared" si="54"/>
        <v>1</v>
      </c>
      <c r="O136" s="34"/>
      <c r="P136" s="30" t="str">
        <f t="shared" si="55"/>
        <v>Over Budget</v>
      </c>
      <c r="Q136" s="28">
        <f t="shared" si="56"/>
        <v>1.6099999999999852</v>
      </c>
    </row>
    <row r="137" spans="1:17" outlineLevel="2" x14ac:dyDescent="0.25">
      <c r="A137" s="42" t="s">
        <v>143</v>
      </c>
      <c r="B137" s="39" t="s">
        <v>11</v>
      </c>
      <c r="C137" s="40">
        <v>-186572.15999999997</v>
      </c>
      <c r="D137" s="40">
        <v>0</v>
      </c>
      <c r="E137" s="28">
        <f t="shared" si="49"/>
        <v>-186572.15999999997</v>
      </c>
      <c r="F137" s="29">
        <f t="shared" si="50"/>
        <v>-1</v>
      </c>
      <c r="G137" s="30" t="str">
        <f t="shared" si="51"/>
        <v>Under Budget</v>
      </c>
      <c r="H137" s="31" t="str">
        <f t="shared" si="52"/>
        <v>Yes</v>
      </c>
      <c r="I137" s="53" t="s">
        <v>509</v>
      </c>
      <c r="J137" s="33">
        <v>127620</v>
      </c>
      <c r="K137" s="40">
        <v>-186572.15999999997</v>
      </c>
      <c r="L137" s="40">
        <v>0</v>
      </c>
      <c r="M137" s="28">
        <f t="shared" si="53"/>
        <v>127620</v>
      </c>
      <c r="N137" s="29">
        <f t="shared" si="54"/>
        <v>1</v>
      </c>
      <c r="O137" s="34"/>
      <c r="P137" s="30" t="str">
        <f t="shared" si="55"/>
        <v>Over Budget</v>
      </c>
      <c r="Q137" s="28">
        <f t="shared" si="56"/>
        <v>314192.15999999997</v>
      </c>
    </row>
    <row r="138" spans="1:17" outlineLevel="2" x14ac:dyDescent="0.25">
      <c r="A138" s="42" t="s">
        <v>144</v>
      </c>
      <c r="B138" s="39" t="s">
        <v>11</v>
      </c>
      <c r="C138" s="40">
        <v>59764.53</v>
      </c>
      <c r="D138" s="40">
        <v>137448</v>
      </c>
      <c r="E138" s="28">
        <f t="shared" si="49"/>
        <v>-77683.47</v>
      </c>
      <c r="F138" s="29">
        <f t="shared" si="50"/>
        <v>-0.56518443338571678</v>
      </c>
      <c r="G138" s="30" t="str">
        <f t="shared" si="51"/>
        <v>Under Budget</v>
      </c>
      <c r="H138" s="31" t="str">
        <f t="shared" si="52"/>
        <v>Yes</v>
      </c>
      <c r="I138" s="32" t="s">
        <v>510</v>
      </c>
      <c r="J138" s="33">
        <v>114946</v>
      </c>
      <c r="K138" s="40">
        <v>397316.53</v>
      </c>
      <c r="L138" s="40">
        <v>475000</v>
      </c>
      <c r="M138" s="28">
        <f t="shared" si="53"/>
        <v>-360054</v>
      </c>
      <c r="N138" s="29">
        <f t="shared" si="54"/>
        <v>-0.75800842105263155</v>
      </c>
      <c r="O138" s="34"/>
      <c r="P138" s="30" t="str">
        <f t="shared" si="55"/>
        <v>Under Budget</v>
      </c>
      <c r="Q138" s="28">
        <f t="shared" si="56"/>
        <v>-282370.53000000003</v>
      </c>
    </row>
    <row r="139" spans="1:17" outlineLevel="2" x14ac:dyDescent="0.25">
      <c r="A139" s="42" t="s">
        <v>145</v>
      </c>
      <c r="B139" s="39" t="s">
        <v>11</v>
      </c>
      <c r="C139" s="40">
        <v>14231.260000000002</v>
      </c>
      <c r="D139" s="40">
        <v>0</v>
      </c>
      <c r="E139" s="28">
        <f t="shared" si="49"/>
        <v>14231.260000000002</v>
      </c>
      <c r="F139" s="29">
        <f t="shared" si="50"/>
        <v>1</v>
      </c>
      <c r="G139" s="30" t="str">
        <f t="shared" si="51"/>
        <v>Over Budget</v>
      </c>
      <c r="H139" s="31" t="str">
        <f t="shared" si="52"/>
        <v>Yes</v>
      </c>
      <c r="I139" s="54" t="s">
        <v>511</v>
      </c>
      <c r="J139" s="33">
        <v>17561</v>
      </c>
      <c r="K139" s="40">
        <v>294231.26</v>
      </c>
      <c r="L139" s="40">
        <v>280000</v>
      </c>
      <c r="M139" s="28">
        <f t="shared" si="53"/>
        <v>-262439</v>
      </c>
      <c r="N139" s="29">
        <f t="shared" si="54"/>
        <v>-0.93728214285714284</v>
      </c>
      <c r="O139" s="34"/>
      <c r="P139" s="30" t="str">
        <f t="shared" si="55"/>
        <v>Under Budget</v>
      </c>
      <c r="Q139" s="28">
        <f t="shared" si="56"/>
        <v>-276670.26</v>
      </c>
    </row>
    <row r="140" spans="1:17" outlineLevel="2" x14ac:dyDescent="0.25">
      <c r="A140" s="42" t="s">
        <v>146</v>
      </c>
      <c r="B140" s="39" t="s">
        <v>11</v>
      </c>
      <c r="C140" s="40">
        <v>0</v>
      </c>
      <c r="D140" s="40">
        <v>150000</v>
      </c>
      <c r="E140" s="28">
        <f t="shared" si="49"/>
        <v>-150000</v>
      </c>
      <c r="F140" s="29">
        <f t="shared" si="50"/>
        <v>-1</v>
      </c>
      <c r="G140" s="30" t="str">
        <f t="shared" si="51"/>
        <v>Under Budget</v>
      </c>
      <c r="H140" s="31" t="str">
        <f t="shared" si="52"/>
        <v>Yes</v>
      </c>
      <c r="I140" s="55" t="s">
        <v>512</v>
      </c>
      <c r="J140" s="33">
        <v>0</v>
      </c>
      <c r="K140" s="40">
        <v>0</v>
      </c>
      <c r="L140" s="40">
        <v>150000</v>
      </c>
      <c r="M140" s="28">
        <f t="shared" si="53"/>
        <v>-150000</v>
      </c>
      <c r="N140" s="29">
        <f t="shared" si="54"/>
        <v>-1</v>
      </c>
      <c r="O140" s="34"/>
      <c r="P140" s="30" t="str">
        <f t="shared" si="55"/>
        <v>Under Budget</v>
      </c>
      <c r="Q140" s="28">
        <f t="shared" si="56"/>
        <v>0</v>
      </c>
    </row>
    <row r="141" spans="1:17" outlineLevel="2" x14ac:dyDescent="0.25">
      <c r="A141" s="42" t="s">
        <v>147</v>
      </c>
      <c r="B141" s="39" t="s">
        <v>11</v>
      </c>
      <c r="C141" s="40">
        <v>0</v>
      </c>
      <c r="D141" s="40">
        <v>0</v>
      </c>
      <c r="E141" s="28">
        <f t="shared" si="49"/>
        <v>0</v>
      </c>
      <c r="F141" s="29">
        <f t="shared" si="50"/>
        <v>0</v>
      </c>
      <c r="G141" s="30" t="str">
        <f t="shared" si="51"/>
        <v>On Budget</v>
      </c>
      <c r="H141" s="31" t="str">
        <f t="shared" si="52"/>
        <v>No</v>
      </c>
      <c r="I141" s="32"/>
      <c r="J141" s="33">
        <v>0</v>
      </c>
      <c r="K141" s="40">
        <v>195000</v>
      </c>
      <c r="L141" s="40">
        <v>195000</v>
      </c>
      <c r="M141" s="28">
        <f t="shared" si="53"/>
        <v>-195000</v>
      </c>
      <c r="N141" s="29">
        <f t="shared" si="54"/>
        <v>-1</v>
      </c>
      <c r="O141" s="34"/>
      <c r="P141" s="30" t="str">
        <f t="shared" si="55"/>
        <v>Under Budget</v>
      </c>
      <c r="Q141" s="28">
        <f t="shared" si="56"/>
        <v>-195000</v>
      </c>
    </row>
    <row r="142" spans="1:17" outlineLevel="2" x14ac:dyDescent="0.25">
      <c r="A142" s="42" t="s">
        <v>148</v>
      </c>
      <c r="B142" s="39" t="s">
        <v>11</v>
      </c>
      <c r="C142" s="40">
        <v>0</v>
      </c>
      <c r="D142" s="40">
        <v>0</v>
      </c>
      <c r="E142" s="28">
        <f t="shared" si="49"/>
        <v>0</v>
      </c>
      <c r="F142" s="29">
        <f t="shared" si="50"/>
        <v>0</v>
      </c>
      <c r="G142" s="30" t="str">
        <f t="shared" si="51"/>
        <v>On Budget</v>
      </c>
      <c r="H142" s="31" t="str">
        <f t="shared" si="52"/>
        <v>No</v>
      </c>
      <c r="I142" s="32"/>
      <c r="J142" s="33">
        <v>0</v>
      </c>
      <c r="K142" s="40">
        <v>95000</v>
      </c>
      <c r="L142" s="40">
        <v>95000</v>
      </c>
      <c r="M142" s="28">
        <f t="shared" si="53"/>
        <v>-95000</v>
      </c>
      <c r="N142" s="29">
        <f t="shared" si="54"/>
        <v>-1</v>
      </c>
      <c r="O142" s="34"/>
      <c r="P142" s="30" t="str">
        <f t="shared" si="55"/>
        <v>Under Budget</v>
      </c>
      <c r="Q142" s="28">
        <f t="shared" si="56"/>
        <v>-95000</v>
      </c>
    </row>
    <row r="143" spans="1:17" outlineLevel="2" x14ac:dyDescent="0.25">
      <c r="A143" s="42" t="s">
        <v>149</v>
      </c>
      <c r="B143" s="39" t="s">
        <v>11</v>
      </c>
      <c r="C143" s="40">
        <v>2094.7199999999998</v>
      </c>
      <c r="D143" s="40">
        <v>0</v>
      </c>
      <c r="E143" s="28">
        <f t="shared" si="49"/>
        <v>2094.7199999999998</v>
      </c>
      <c r="F143" s="29">
        <f t="shared" si="50"/>
        <v>1</v>
      </c>
      <c r="G143" s="30" t="str">
        <f t="shared" si="51"/>
        <v>Over Budget</v>
      </c>
      <c r="H143" s="31" t="str">
        <f t="shared" si="52"/>
        <v>No</v>
      </c>
      <c r="I143" s="32"/>
      <c r="J143" s="33">
        <v>27638</v>
      </c>
      <c r="K143" s="40">
        <v>34594.720000000001</v>
      </c>
      <c r="L143" s="40">
        <v>32500</v>
      </c>
      <c r="M143" s="28">
        <f t="shared" si="53"/>
        <v>-4862</v>
      </c>
      <c r="N143" s="29">
        <f t="shared" si="54"/>
        <v>-0.14960000000000001</v>
      </c>
      <c r="O143" s="34"/>
      <c r="P143" s="30" t="str">
        <f t="shared" si="55"/>
        <v>Under Budget</v>
      </c>
      <c r="Q143" s="28">
        <f t="shared" si="56"/>
        <v>-6956.7200000000012</v>
      </c>
    </row>
    <row r="144" spans="1:17" outlineLevel="2" x14ac:dyDescent="0.25">
      <c r="A144" s="42" t="s">
        <v>150</v>
      </c>
      <c r="B144" s="39" t="s">
        <v>11</v>
      </c>
      <c r="C144" s="40">
        <v>21216.93</v>
      </c>
      <c r="D144" s="40">
        <v>0</v>
      </c>
      <c r="E144" s="28">
        <f t="shared" si="49"/>
        <v>21216.93</v>
      </c>
      <c r="F144" s="29">
        <f t="shared" si="50"/>
        <v>1</v>
      </c>
      <c r="G144" s="30" t="str">
        <f t="shared" si="51"/>
        <v>Over Budget</v>
      </c>
      <c r="H144" s="31" t="str">
        <f t="shared" si="52"/>
        <v>Yes</v>
      </c>
      <c r="I144" s="32" t="s">
        <v>513</v>
      </c>
      <c r="J144" s="33">
        <v>158443</v>
      </c>
      <c r="K144" s="40">
        <v>323914.93</v>
      </c>
      <c r="L144" s="40">
        <v>302698</v>
      </c>
      <c r="M144" s="28">
        <f t="shared" si="53"/>
        <v>-144255</v>
      </c>
      <c r="N144" s="29">
        <f t="shared" si="54"/>
        <v>-0.47656410019227086</v>
      </c>
      <c r="O144" s="34"/>
      <c r="P144" s="30" t="str">
        <f t="shared" si="55"/>
        <v>Under Budget</v>
      </c>
      <c r="Q144" s="28">
        <f t="shared" si="56"/>
        <v>-165471.93</v>
      </c>
    </row>
    <row r="145" spans="1:17" outlineLevel="2" x14ac:dyDescent="0.25">
      <c r="A145" s="42" t="s">
        <v>151</v>
      </c>
      <c r="B145" s="39" t="s">
        <v>11</v>
      </c>
      <c r="C145" s="40">
        <v>0</v>
      </c>
      <c r="D145" s="40">
        <v>75000</v>
      </c>
      <c r="E145" s="28">
        <f t="shared" si="49"/>
        <v>-75000</v>
      </c>
      <c r="F145" s="29">
        <f t="shared" si="50"/>
        <v>-1</v>
      </c>
      <c r="G145" s="30" t="str">
        <f t="shared" si="51"/>
        <v>Under Budget</v>
      </c>
      <c r="H145" s="31" t="str">
        <f t="shared" si="52"/>
        <v>Yes</v>
      </c>
      <c r="I145" s="32" t="s">
        <v>512</v>
      </c>
      <c r="J145" s="33">
        <v>20609</v>
      </c>
      <c r="K145" s="40">
        <v>0</v>
      </c>
      <c r="L145" s="40">
        <v>75000</v>
      </c>
      <c r="M145" s="28">
        <f t="shared" si="53"/>
        <v>-54391</v>
      </c>
      <c r="N145" s="29">
        <f t="shared" si="54"/>
        <v>-0.72521333333333338</v>
      </c>
      <c r="O145" s="34"/>
      <c r="P145" s="30" t="str">
        <f t="shared" si="55"/>
        <v>Under Budget</v>
      </c>
      <c r="Q145" s="28">
        <f t="shared" si="56"/>
        <v>20609</v>
      </c>
    </row>
    <row r="146" spans="1:17" outlineLevel="2" x14ac:dyDescent="0.25">
      <c r="A146" s="42" t="s">
        <v>152</v>
      </c>
      <c r="B146" s="39" t="s">
        <v>11</v>
      </c>
      <c r="C146" s="40">
        <v>0</v>
      </c>
      <c r="D146" s="40">
        <v>0</v>
      </c>
      <c r="E146" s="28">
        <f t="shared" si="49"/>
        <v>0</v>
      </c>
      <c r="F146" s="29">
        <f t="shared" si="50"/>
        <v>0</v>
      </c>
      <c r="G146" s="30" t="str">
        <f t="shared" si="51"/>
        <v>On Budget</v>
      </c>
      <c r="H146" s="31" t="str">
        <f t="shared" si="52"/>
        <v>No</v>
      </c>
      <c r="I146" s="32"/>
      <c r="J146" s="33">
        <v>5000</v>
      </c>
      <c r="K146" s="40">
        <v>5000</v>
      </c>
      <c r="L146" s="40">
        <v>5000</v>
      </c>
      <c r="M146" s="28">
        <f t="shared" si="53"/>
        <v>0</v>
      </c>
      <c r="N146" s="29">
        <f t="shared" si="54"/>
        <v>0</v>
      </c>
      <c r="O146" s="34"/>
      <c r="P146" s="30" t="str">
        <f t="shared" si="55"/>
        <v>On Budget</v>
      </c>
      <c r="Q146" s="28">
        <f t="shared" si="56"/>
        <v>0</v>
      </c>
    </row>
    <row r="147" spans="1:17" outlineLevel="2" x14ac:dyDescent="0.25">
      <c r="A147" s="42" t="s">
        <v>153</v>
      </c>
      <c r="B147" s="39" t="s">
        <v>11</v>
      </c>
      <c r="C147" s="40">
        <v>24674.36</v>
      </c>
      <c r="D147" s="40">
        <v>0</v>
      </c>
      <c r="E147" s="28">
        <f t="shared" si="49"/>
        <v>24674.36</v>
      </c>
      <c r="F147" s="29">
        <f t="shared" si="50"/>
        <v>1</v>
      </c>
      <c r="G147" s="30" t="str">
        <f t="shared" si="51"/>
        <v>Over Budget</v>
      </c>
      <c r="H147" s="31" t="str">
        <f t="shared" si="52"/>
        <v>Yes</v>
      </c>
      <c r="I147" s="32" t="s">
        <v>514</v>
      </c>
      <c r="J147" s="33">
        <v>25000</v>
      </c>
      <c r="K147" s="40">
        <v>24674.36</v>
      </c>
      <c r="L147" s="40">
        <v>0</v>
      </c>
      <c r="M147" s="28">
        <f t="shared" si="53"/>
        <v>25000</v>
      </c>
      <c r="N147" s="29">
        <f t="shared" si="54"/>
        <v>1</v>
      </c>
      <c r="O147" s="34"/>
      <c r="P147" s="30" t="str">
        <f t="shared" si="55"/>
        <v>Over Budget</v>
      </c>
      <c r="Q147" s="28">
        <f t="shared" si="56"/>
        <v>325.63999999999942</v>
      </c>
    </row>
    <row r="148" spans="1:17" outlineLevel="2" x14ac:dyDescent="0.25">
      <c r="A148" s="42" t="s">
        <v>154</v>
      </c>
      <c r="B148" s="39" t="s">
        <v>11</v>
      </c>
      <c r="C148" s="40">
        <v>0</v>
      </c>
      <c r="D148" s="40">
        <v>0</v>
      </c>
      <c r="E148" s="28">
        <f t="shared" si="49"/>
        <v>0</v>
      </c>
      <c r="F148" s="29">
        <f t="shared" si="50"/>
        <v>0</v>
      </c>
      <c r="G148" s="30" t="str">
        <f t="shared" si="51"/>
        <v>On Budget</v>
      </c>
      <c r="H148" s="31" t="str">
        <f t="shared" si="52"/>
        <v>No</v>
      </c>
      <c r="I148" s="32"/>
      <c r="J148" s="33">
        <v>102168</v>
      </c>
      <c r="K148" s="40">
        <v>100000</v>
      </c>
      <c r="L148" s="40">
        <v>100000</v>
      </c>
      <c r="M148" s="28">
        <f t="shared" si="53"/>
        <v>2168</v>
      </c>
      <c r="N148" s="29">
        <f t="shared" si="54"/>
        <v>2.1680000000000001E-2</v>
      </c>
      <c r="O148" s="34"/>
      <c r="P148" s="30" t="str">
        <f t="shared" si="55"/>
        <v>Over Budget</v>
      </c>
      <c r="Q148" s="28">
        <f t="shared" si="56"/>
        <v>2168</v>
      </c>
    </row>
    <row r="149" spans="1:17" outlineLevel="2" x14ac:dyDescent="0.25">
      <c r="A149" s="42" t="s">
        <v>155</v>
      </c>
      <c r="B149" s="39" t="s">
        <v>11</v>
      </c>
      <c r="C149" s="40">
        <v>0</v>
      </c>
      <c r="D149" s="40">
        <v>187502</v>
      </c>
      <c r="E149" s="28">
        <f t="shared" si="49"/>
        <v>-187502</v>
      </c>
      <c r="F149" s="29">
        <f t="shared" si="50"/>
        <v>-1</v>
      </c>
      <c r="G149" s="30" t="str">
        <f t="shared" si="51"/>
        <v>Under Budget</v>
      </c>
      <c r="H149" s="31" t="str">
        <f t="shared" si="52"/>
        <v>Yes</v>
      </c>
      <c r="I149" s="32" t="s">
        <v>515</v>
      </c>
      <c r="J149" s="33">
        <v>0</v>
      </c>
      <c r="K149" s="40">
        <v>-2</v>
      </c>
      <c r="L149" s="40">
        <v>187500</v>
      </c>
      <c r="M149" s="28">
        <f t="shared" si="53"/>
        <v>-187500</v>
      </c>
      <c r="N149" s="29">
        <f t="shared" si="54"/>
        <v>-1</v>
      </c>
      <c r="O149" s="34"/>
      <c r="P149" s="30" t="str">
        <f t="shared" si="55"/>
        <v>Under Budget</v>
      </c>
      <c r="Q149" s="28">
        <f t="shared" si="56"/>
        <v>2</v>
      </c>
    </row>
    <row r="150" spans="1:17" outlineLevel="2" x14ac:dyDescent="0.25">
      <c r="A150" s="42" t="s">
        <v>156</v>
      </c>
      <c r="B150" s="39" t="s">
        <v>11</v>
      </c>
      <c r="C150" s="40">
        <v>406887.25</v>
      </c>
      <c r="D150" s="40">
        <v>153030</v>
      </c>
      <c r="E150" s="28">
        <f t="shared" si="49"/>
        <v>253857.25</v>
      </c>
      <c r="F150" s="29">
        <f t="shared" si="50"/>
        <v>1.658872443311769</v>
      </c>
      <c r="G150" s="30" t="str">
        <f t="shared" si="51"/>
        <v>Over Budget</v>
      </c>
      <c r="H150" s="31" t="str">
        <f t="shared" si="52"/>
        <v>Yes</v>
      </c>
      <c r="I150" s="32" t="s">
        <v>516</v>
      </c>
      <c r="J150" s="33">
        <v>614415</v>
      </c>
      <c r="K150" s="40">
        <v>560040.25</v>
      </c>
      <c r="L150" s="40">
        <v>306183</v>
      </c>
      <c r="M150" s="28">
        <f t="shared" si="53"/>
        <v>308232</v>
      </c>
      <c r="N150" s="29">
        <f t="shared" si="54"/>
        <v>1.0066920763073064</v>
      </c>
      <c r="O150" s="34"/>
      <c r="P150" s="30" t="str">
        <f t="shared" si="55"/>
        <v>Over Budget</v>
      </c>
      <c r="Q150" s="28">
        <f t="shared" si="56"/>
        <v>54374.75</v>
      </c>
    </row>
    <row r="151" spans="1:17" ht="24" outlineLevel="2" x14ac:dyDescent="0.25">
      <c r="A151" s="42" t="s">
        <v>157</v>
      </c>
      <c r="B151" s="39" t="s">
        <v>11</v>
      </c>
      <c r="C151" s="40">
        <v>82412.31</v>
      </c>
      <c r="D151" s="40">
        <v>0</v>
      </c>
      <c r="E151" s="28">
        <f t="shared" si="49"/>
        <v>82412.31</v>
      </c>
      <c r="F151" s="29">
        <f t="shared" si="50"/>
        <v>1</v>
      </c>
      <c r="G151" s="30" t="str">
        <f t="shared" si="51"/>
        <v>Over Budget</v>
      </c>
      <c r="H151" s="31" t="str">
        <f t="shared" si="52"/>
        <v>Yes</v>
      </c>
      <c r="I151" s="32" t="s">
        <v>517</v>
      </c>
      <c r="J151" s="33">
        <v>370954</v>
      </c>
      <c r="K151" s="40">
        <v>422412.31</v>
      </c>
      <c r="L151" s="40">
        <v>340000</v>
      </c>
      <c r="M151" s="28">
        <f t="shared" si="53"/>
        <v>30954</v>
      </c>
      <c r="N151" s="29">
        <f t="shared" si="54"/>
        <v>9.1041176470588236E-2</v>
      </c>
      <c r="O151" s="34"/>
      <c r="P151" s="30" t="str">
        <f t="shared" si="55"/>
        <v>Over Budget</v>
      </c>
      <c r="Q151" s="28">
        <f t="shared" si="56"/>
        <v>-51458.31</v>
      </c>
    </row>
    <row r="152" spans="1:17" ht="30" outlineLevel="2" x14ac:dyDescent="0.25">
      <c r="A152" s="42" t="s">
        <v>158</v>
      </c>
      <c r="B152" s="39" t="s">
        <v>11</v>
      </c>
      <c r="C152" s="40">
        <v>198300.12</v>
      </c>
      <c r="D152" s="40">
        <v>378000</v>
      </c>
      <c r="E152" s="28">
        <f t="shared" si="49"/>
        <v>-179699.88</v>
      </c>
      <c r="F152" s="29">
        <f t="shared" si="50"/>
        <v>-0.47539650793650795</v>
      </c>
      <c r="G152" s="30" t="str">
        <f t="shared" si="51"/>
        <v>Under Budget</v>
      </c>
      <c r="H152" s="31" t="str">
        <f t="shared" si="52"/>
        <v>Yes</v>
      </c>
      <c r="I152" s="56" t="s">
        <v>518</v>
      </c>
      <c r="J152" s="33">
        <v>451502</v>
      </c>
      <c r="K152" s="40">
        <v>198300.12</v>
      </c>
      <c r="L152" s="40">
        <v>378000</v>
      </c>
      <c r="M152" s="28">
        <f t="shared" si="53"/>
        <v>73502</v>
      </c>
      <c r="N152" s="29">
        <f t="shared" si="54"/>
        <v>0.19444973544973546</v>
      </c>
      <c r="O152" s="34"/>
      <c r="P152" s="30" t="str">
        <f t="shared" si="55"/>
        <v>Over Budget</v>
      </c>
      <c r="Q152" s="28">
        <f t="shared" si="56"/>
        <v>253201.88</v>
      </c>
    </row>
    <row r="153" spans="1:17" outlineLevel="2" x14ac:dyDescent="0.25">
      <c r="A153" s="42" t="s">
        <v>159</v>
      </c>
      <c r="B153" s="39" t="s">
        <v>11</v>
      </c>
      <c r="C153" s="40">
        <v>0</v>
      </c>
      <c r="D153" s="40">
        <v>37500</v>
      </c>
      <c r="E153" s="28">
        <f t="shared" si="49"/>
        <v>-37500</v>
      </c>
      <c r="F153" s="29">
        <f t="shared" si="50"/>
        <v>-1</v>
      </c>
      <c r="G153" s="30" t="str">
        <f t="shared" si="51"/>
        <v>Under Budget</v>
      </c>
      <c r="H153" s="31" t="str">
        <f t="shared" si="52"/>
        <v>Yes</v>
      </c>
      <c r="I153" s="32" t="s">
        <v>515</v>
      </c>
      <c r="J153" s="33">
        <v>0</v>
      </c>
      <c r="K153" s="40">
        <v>0</v>
      </c>
      <c r="L153" s="40">
        <v>37500</v>
      </c>
      <c r="M153" s="28">
        <f t="shared" si="53"/>
        <v>-37500</v>
      </c>
      <c r="N153" s="29">
        <f t="shared" si="54"/>
        <v>-1</v>
      </c>
      <c r="O153" s="34"/>
      <c r="P153" s="30" t="str">
        <f t="shared" si="55"/>
        <v>Under Budget</v>
      </c>
      <c r="Q153" s="28">
        <f t="shared" si="56"/>
        <v>0</v>
      </c>
    </row>
    <row r="154" spans="1:17" outlineLevel="2" x14ac:dyDescent="0.25">
      <c r="A154" s="42" t="s">
        <v>160</v>
      </c>
      <c r="B154" s="39" t="s">
        <v>11</v>
      </c>
      <c r="C154" s="40">
        <v>12439.34</v>
      </c>
      <c r="D154" s="40">
        <v>0</v>
      </c>
      <c r="E154" s="28">
        <f t="shared" si="49"/>
        <v>12439.34</v>
      </c>
      <c r="F154" s="29">
        <f t="shared" si="50"/>
        <v>1</v>
      </c>
      <c r="G154" s="30" t="str">
        <f t="shared" si="51"/>
        <v>Over Budget</v>
      </c>
      <c r="H154" s="31" t="str">
        <f t="shared" si="52"/>
        <v>Yes</v>
      </c>
      <c r="I154" s="32" t="s">
        <v>519</v>
      </c>
      <c r="J154" s="33">
        <v>15000</v>
      </c>
      <c r="K154" s="40">
        <v>12439.34</v>
      </c>
      <c r="L154" s="40">
        <v>0</v>
      </c>
      <c r="M154" s="28">
        <f t="shared" si="53"/>
        <v>15000</v>
      </c>
      <c r="N154" s="29">
        <f t="shared" si="54"/>
        <v>1</v>
      </c>
      <c r="O154" s="34"/>
      <c r="P154" s="30" t="str">
        <f t="shared" si="55"/>
        <v>Over Budget</v>
      </c>
      <c r="Q154" s="28">
        <f t="shared" si="56"/>
        <v>2560.66</v>
      </c>
    </row>
    <row r="155" spans="1:17" outlineLevel="2" x14ac:dyDescent="0.25">
      <c r="A155" s="42" t="s">
        <v>161</v>
      </c>
      <c r="B155" s="39" t="s">
        <v>11</v>
      </c>
      <c r="C155" s="40">
        <v>115507.70999999999</v>
      </c>
      <c r="D155" s="40">
        <v>150000</v>
      </c>
      <c r="E155" s="28">
        <f t="shared" si="49"/>
        <v>-34492.290000000008</v>
      </c>
      <c r="F155" s="29">
        <f t="shared" si="50"/>
        <v>-0.22994860000000006</v>
      </c>
      <c r="G155" s="30" t="str">
        <f t="shared" si="51"/>
        <v>Under Budget</v>
      </c>
      <c r="H155" s="31" t="str">
        <f t="shared" si="52"/>
        <v>Yes</v>
      </c>
      <c r="I155" s="32" t="s">
        <v>520</v>
      </c>
      <c r="J155" s="33">
        <v>150000</v>
      </c>
      <c r="K155" s="40">
        <v>115507.70999999999</v>
      </c>
      <c r="L155" s="40">
        <v>150000</v>
      </c>
      <c r="M155" s="28">
        <f t="shared" si="53"/>
        <v>0</v>
      </c>
      <c r="N155" s="29">
        <f t="shared" si="54"/>
        <v>0</v>
      </c>
      <c r="O155" s="34"/>
      <c r="P155" s="30" t="str">
        <f t="shared" si="55"/>
        <v>On Budget</v>
      </c>
      <c r="Q155" s="28">
        <f t="shared" si="56"/>
        <v>34492.290000000008</v>
      </c>
    </row>
    <row r="156" spans="1:17" outlineLevel="2" x14ac:dyDescent="0.25">
      <c r="A156" s="42" t="s">
        <v>162</v>
      </c>
      <c r="B156" s="39" t="s">
        <v>11</v>
      </c>
      <c r="C156" s="40">
        <v>48676.06</v>
      </c>
      <c r="D156" s="40">
        <v>0</v>
      </c>
      <c r="E156" s="28">
        <f t="shared" si="49"/>
        <v>48676.06</v>
      </c>
      <c r="F156" s="29">
        <f t="shared" si="50"/>
        <v>1</v>
      </c>
      <c r="G156" s="30" t="str">
        <f t="shared" si="51"/>
        <v>Over Budget</v>
      </c>
      <c r="H156" s="31" t="str">
        <f t="shared" si="52"/>
        <v>Yes</v>
      </c>
      <c r="I156" s="32" t="s">
        <v>521</v>
      </c>
      <c r="J156" s="33">
        <v>52000</v>
      </c>
      <c r="K156" s="40">
        <v>48676.06</v>
      </c>
      <c r="L156" s="40">
        <v>0</v>
      </c>
      <c r="M156" s="28">
        <f t="shared" si="53"/>
        <v>52000</v>
      </c>
      <c r="N156" s="29">
        <f t="shared" si="54"/>
        <v>1</v>
      </c>
      <c r="O156" s="34"/>
      <c r="P156" s="30" t="str">
        <f t="shared" si="55"/>
        <v>Over Budget</v>
      </c>
      <c r="Q156" s="28">
        <f t="shared" si="56"/>
        <v>3323.9400000000023</v>
      </c>
    </row>
    <row r="157" spans="1:17" outlineLevel="2" x14ac:dyDescent="0.25">
      <c r="A157" s="42" t="s">
        <v>163</v>
      </c>
      <c r="B157" s="39" t="s">
        <v>11</v>
      </c>
      <c r="C157" s="40">
        <v>-839.81</v>
      </c>
      <c r="D157" s="40">
        <v>0</v>
      </c>
      <c r="E157" s="28">
        <f t="shared" si="49"/>
        <v>-839.81</v>
      </c>
      <c r="F157" s="29">
        <f t="shared" si="50"/>
        <v>-1</v>
      </c>
      <c r="G157" s="30" t="str">
        <f t="shared" si="51"/>
        <v>Under Budget</v>
      </c>
      <c r="H157" s="31" t="str">
        <f t="shared" si="52"/>
        <v>No</v>
      </c>
      <c r="I157" s="32"/>
      <c r="J157" s="33">
        <v>976</v>
      </c>
      <c r="K157" s="40">
        <v>-839.81</v>
      </c>
      <c r="L157" s="40">
        <v>0</v>
      </c>
      <c r="M157" s="28">
        <f t="shared" si="53"/>
        <v>976</v>
      </c>
      <c r="N157" s="29">
        <f t="shared" si="54"/>
        <v>1</v>
      </c>
      <c r="O157" s="34"/>
      <c r="P157" s="30" t="str">
        <f t="shared" si="55"/>
        <v>Over Budget</v>
      </c>
      <c r="Q157" s="28">
        <f t="shared" si="56"/>
        <v>1815.81</v>
      </c>
    </row>
    <row r="158" spans="1:17" outlineLevel="2" x14ac:dyDescent="0.25">
      <c r="A158" s="42" t="s">
        <v>164</v>
      </c>
      <c r="B158" s="39" t="s">
        <v>11</v>
      </c>
      <c r="C158" s="40">
        <v>-0.01</v>
      </c>
      <c r="D158" s="40">
        <v>0</v>
      </c>
      <c r="E158" s="28">
        <f t="shared" si="49"/>
        <v>-0.01</v>
      </c>
      <c r="F158" s="29">
        <f t="shared" si="50"/>
        <v>0</v>
      </c>
      <c r="G158" s="30" t="str">
        <f t="shared" si="51"/>
        <v>On Budget</v>
      </c>
      <c r="H158" s="31" t="str">
        <f t="shared" si="52"/>
        <v>No</v>
      </c>
      <c r="I158" s="32"/>
      <c r="J158" s="33">
        <v>0</v>
      </c>
      <c r="K158" s="40">
        <v>-0.01</v>
      </c>
      <c r="L158" s="40">
        <v>0</v>
      </c>
      <c r="M158" s="28">
        <f t="shared" si="53"/>
        <v>0</v>
      </c>
      <c r="N158" s="29">
        <f t="shared" si="54"/>
        <v>-1</v>
      </c>
      <c r="O158" s="34"/>
      <c r="P158" s="30" t="str">
        <f t="shared" si="55"/>
        <v>On Budget</v>
      </c>
      <c r="Q158" s="28">
        <f t="shared" si="56"/>
        <v>0.01</v>
      </c>
    </row>
    <row r="159" spans="1:17" outlineLevel="2" x14ac:dyDescent="0.25">
      <c r="A159" s="42" t="s">
        <v>165</v>
      </c>
      <c r="B159" s="39" t="s">
        <v>11</v>
      </c>
      <c r="C159" s="40">
        <v>3274.1</v>
      </c>
      <c r="D159" s="40">
        <v>59976</v>
      </c>
      <c r="E159" s="28">
        <f t="shared" si="49"/>
        <v>-56701.9</v>
      </c>
      <c r="F159" s="29">
        <f t="shared" si="50"/>
        <v>-0.94540983059890626</v>
      </c>
      <c r="G159" s="30" t="str">
        <f t="shared" si="51"/>
        <v>Under Budget</v>
      </c>
      <c r="H159" s="31" t="str">
        <f t="shared" si="52"/>
        <v>Yes</v>
      </c>
      <c r="I159" s="32" t="s">
        <v>515</v>
      </c>
      <c r="J159" s="33">
        <v>0</v>
      </c>
      <c r="K159" s="40">
        <v>63298.1</v>
      </c>
      <c r="L159" s="40">
        <v>120000</v>
      </c>
      <c r="M159" s="28">
        <f t="shared" si="53"/>
        <v>-120000</v>
      </c>
      <c r="N159" s="29">
        <f t="shared" si="54"/>
        <v>-1</v>
      </c>
      <c r="O159" s="34"/>
      <c r="P159" s="30" t="str">
        <f t="shared" si="55"/>
        <v>Under Budget</v>
      </c>
      <c r="Q159" s="28">
        <f t="shared" si="56"/>
        <v>-63298.1</v>
      </c>
    </row>
    <row r="160" spans="1:17" outlineLevel="2" x14ac:dyDescent="0.25">
      <c r="A160" s="42" t="s">
        <v>166</v>
      </c>
      <c r="B160" s="39" t="s">
        <v>11</v>
      </c>
      <c r="C160" s="40">
        <v>-548.46000000000026</v>
      </c>
      <c r="D160" s="40">
        <v>0</v>
      </c>
      <c r="E160" s="28">
        <f t="shared" si="49"/>
        <v>-548.46000000000026</v>
      </c>
      <c r="F160" s="29">
        <f t="shared" si="50"/>
        <v>-1</v>
      </c>
      <c r="G160" s="30" t="str">
        <f t="shared" si="51"/>
        <v>Under Budget</v>
      </c>
      <c r="H160" s="31" t="str">
        <f t="shared" si="52"/>
        <v>No</v>
      </c>
      <c r="I160" s="32"/>
      <c r="J160" s="33">
        <v>0</v>
      </c>
      <c r="K160" s="40">
        <v>-548.46000000000026</v>
      </c>
      <c r="L160" s="40">
        <v>0</v>
      </c>
      <c r="M160" s="28">
        <f t="shared" si="53"/>
        <v>0</v>
      </c>
      <c r="N160" s="29">
        <f t="shared" si="54"/>
        <v>-1</v>
      </c>
      <c r="O160" s="34"/>
      <c r="P160" s="30" t="str">
        <f t="shared" si="55"/>
        <v>On Budget</v>
      </c>
      <c r="Q160" s="28">
        <f t="shared" si="56"/>
        <v>548.46000000000026</v>
      </c>
    </row>
    <row r="161" spans="1:19" outlineLevel="2" x14ac:dyDescent="0.25">
      <c r="A161" s="42" t="s">
        <v>167</v>
      </c>
      <c r="B161" s="39" t="s">
        <v>11</v>
      </c>
      <c r="C161" s="40">
        <v>-1551.27</v>
      </c>
      <c r="D161" s="40">
        <v>0</v>
      </c>
      <c r="E161" s="28">
        <f t="shared" si="49"/>
        <v>-1551.27</v>
      </c>
      <c r="F161" s="29">
        <f t="shared" si="50"/>
        <v>-1</v>
      </c>
      <c r="G161" s="30" t="str">
        <f t="shared" si="51"/>
        <v>Under Budget</v>
      </c>
      <c r="H161" s="31" t="str">
        <f t="shared" si="52"/>
        <v>No</v>
      </c>
      <c r="I161" s="32"/>
      <c r="J161" s="33">
        <v>-1803</v>
      </c>
      <c r="K161" s="40">
        <v>-1551.27</v>
      </c>
      <c r="L161" s="40">
        <v>0</v>
      </c>
      <c r="M161" s="28">
        <f t="shared" si="53"/>
        <v>-1803</v>
      </c>
      <c r="N161" s="29">
        <f t="shared" si="54"/>
        <v>-1</v>
      </c>
      <c r="O161" s="34"/>
      <c r="P161" s="30" t="str">
        <f t="shared" si="55"/>
        <v>Under Budget</v>
      </c>
      <c r="Q161" s="28">
        <f t="shared" si="56"/>
        <v>-251.73000000000002</v>
      </c>
    </row>
    <row r="162" spans="1:19" outlineLevel="2" x14ac:dyDescent="0.25">
      <c r="A162" s="42" t="s">
        <v>168</v>
      </c>
      <c r="B162" s="39" t="s">
        <v>11</v>
      </c>
      <c r="C162" s="40">
        <v>1718.3500000000001</v>
      </c>
      <c r="D162" s="40">
        <v>0</v>
      </c>
      <c r="E162" s="28">
        <f t="shared" si="49"/>
        <v>1718.3500000000001</v>
      </c>
      <c r="F162" s="29">
        <f t="shared" si="50"/>
        <v>1</v>
      </c>
      <c r="G162" s="30" t="str">
        <f t="shared" si="51"/>
        <v>Over Budget</v>
      </c>
      <c r="H162" s="31" t="str">
        <f t="shared" si="52"/>
        <v>No</v>
      </c>
      <c r="I162" s="32"/>
      <c r="J162" s="33">
        <v>1800</v>
      </c>
      <c r="K162" s="40">
        <v>1718.3500000000001</v>
      </c>
      <c r="L162" s="40">
        <v>0</v>
      </c>
      <c r="M162" s="28">
        <f t="shared" si="53"/>
        <v>1800</v>
      </c>
      <c r="N162" s="29">
        <f t="shared" si="54"/>
        <v>1</v>
      </c>
      <c r="O162" s="34"/>
      <c r="P162" s="30" t="str">
        <f t="shared" si="55"/>
        <v>Over Budget</v>
      </c>
      <c r="Q162" s="28">
        <f t="shared" si="56"/>
        <v>81.649999999999864</v>
      </c>
    </row>
    <row r="163" spans="1:19" outlineLevel="2" x14ac:dyDescent="0.25">
      <c r="A163" s="42" t="s">
        <v>169</v>
      </c>
      <c r="B163" s="39" t="s">
        <v>11</v>
      </c>
      <c r="C163" s="40">
        <v>-503.89</v>
      </c>
      <c r="D163" s="40">
        <v>0</v>
      </c>
      <c r="E163" s="28">
        <f t="shared" si="49"/>
        <v>-503.89</v>
      </c>
      <c r="F163" s="29">
        <f t="shared" si="50"/>
        <v>-1</v>
      </c>
      <c r="G163" s="30" t="str">
        <f t="shared" si="51"/>
        <v>Under Budget</v>
      </c>
      <c r="H163" s="31" t="str">
        <f t="shared" si="52"/>
        <v>No</v>
      </c>
      <c r="I163" s="32"/>
      <c r="J163" s="33">
        <v>-586</v>
      </c>
      <c r="K163" s="40">
        <v>-503.89</v>
      </c>
      <c r="L163" s="40">
        <v>0</v>
      </c>
      <c r="M163" s="28">
        <f t="shared" si="53"/>
        <v>-586</v>
      </c>
      <c r="N163" s="29">
        <f t="shared" si="54"/>
        <v>-1</v>
      </c>
      <c r="O163" s="34"/>
      <c r="P163" s="30" t="str">
        <f t="shared" si="55"/>
        <v>Under Budget</v>
      </c>
      <c r="Q163" s="28">
        <f t="shared" si="56"/>
        <v>-82.110000000000014</v>
      </c>
    </row>
    <row r="164" spans="1:19" outlineLevel="2" x14ac:dyDescent="0.25">
      <c r="A164" s="42" t="s">
        <v>170</v>
      </c>
      <c r="B164" s="39" t="s">
        <v>11</v>
      </c>
      <c r="C164" s="40">
        <v>14381.31</v>
      </c>
      <c r="D164" s="40">
        <v>0</v>
      </c>
      <c r="E164" s="28">
        <f t="shared" si="49"/>
        <v>14381.31</v>
      </c>
      <c r="F164" s="29">
        <f t="shared" si="50"/>
        <v>1</v>
      </c>
      <c r="G164" s="30" t="str">
        <f t="shared" si="51"/>
        <v>Over Budget</v>
      </c>
      <c r="H164" s="31" t="str">
        <f t="shared" si="52"/>
        <v>Yes</v>
      </c>
      <c r="I164" s="32" t="s">
        <v>522</v>
      </c>
      <c r="J164" s="33">
        <v>14543</v>
      </c>
      <c r="K164" s="40">
        <v>51881.31</v>
      </c>
      <c r="L164" s="40">
        <v>37500</v>
      </c>
      <c r="M164" s="28">
        <f t="shared" si="53"/>
        <v>-22957</v>
      </c>
      <c r="N164" s="29">
        <f t="shared" si="54"/>
        <v>-0.61218666666666666</v>
      </c>
      <c r="O164" s="34"/>
      <c r="P164" s="30" t="str">
        <f t="shared" si="55"/>
        <v>Under Budget</v>
      </c>
      <c r="Q164" s="28">
        <f t="shared" si="56"/>
        <v>-37338.31</v>
      </c>
    </row>
    <row r="165" spans="1:19" ht="24" outlineLevel="2" x14ac:dyDescent="0.25">
      <c r="A165" s="42" t="s">
        <v>171</v>
      </c>
      <c r="B165" s="39" t="s">
        <v>11</v>
      </c>
      <c r="C165" s="40">
        <v>50093.479999999996</v>
      </c>
      <c r="D165" s="40">
        <v>0</v>
      </c>
      <c r="E165" s="28">
        <f t="shared" si="49"/>
        <v>50093.479999999996</v>
      </c>
      <c r="F165" s="29">
        <f t="shared" si="50"/>
        <v>1</v>
      </c>
      <c r="G165" s="30" t="str">
        <f t="shared" si="51"/>
        <v>Over Budget</v>
      </c>
      <c r="H165" s="31" t="str">
        <f t="shared" si="52"/>
        <v>Yes</v>
      </c>
      <c r="I165" s="32" t="s">
        <v>523</v>
      </c>
      <c r="J165" s="33">
        <v>256399</v>
      </c>
      <c r="K165" s="40">
        <v>135093.47999999998</v>
      </c>
      <c r="L165" s="40">
        <v>85000</v>
      </c>
      <c r="M165" s="28">
        <f t="shared" si="53"/>
        <v>171399</v>
      </c>
      <c r="N165" s="29">
        <f t="shared" si="54"/>
        <v>2.0164588235294119</v>
      </c>
      <c r="O165" s="34"/>
      <c r="P165" s="30" t="str">
        <f t="shared" si="55"/>
        <v>Over Budget</v>
      </c>
      <c r="Q165" s="28">
        <f t="shared" si="56"/>
        <v>121305.52000000002</v>
      </c>
    </row>
    <row r="166" spans="1:19" ht="24" outlineLevel="2" x14ac:dyDescent="0.25">
      <c r="A166" s="42" t="s">
        <v>172</v>
      </c>
      <c r="B166" s="39" t="s">
        <v>11</v>
      </c>
      <c r="C166" s="40">
        <v>33254.04</v>
      </c>
      <c r="D166" s="40">
        <v>0</v>
      </c>
      <c r="E166" s="28">
        <f t="shared" si="49"/>
        <v>33254.04</v>
      </c>
      <c r="F166" s="29">
        <f t="shared" si="50"/>
        <v>1</v>
      </c>
      <c r="G166" s="30" t="str">
        <f t="shared" si="51"/>
        <v>Over Budget</v>
      </c>
      <c r="H166" s="31" t="str">
        <f t="shared" si="52"/>
        <v>Yes</v>
      </c>
      <c r="I166" s="32" t="s">
        <v>524</v>
      </c>
      <c r="J166" s="33">
        <v>72498</v>
      </c>
      <c r="K166" s="40">
        <v>87742.040000000008</v>
      </c>
      <c r="L166" s="40">
        <v>54488</v>
      </c>
      <c r="M166" s="28">
        <f t="shared" si="53"/>
        <v>18010</v>
      </c>
      <c r="N166" s="29">
        <f t="shared" si="54"/>
        <v>0.33053149317280867</v>
      </c>
      <c r="O166" s="34"/>
      <c r="P166" s="30" t="str">
        <f t="shared" si="55"/>
        <v>Over Budget</v>
      </c>
      <c r="Q166" s="28">
        <f t="shared" si="56"/>
        <v>-15244.040000000008</v>
      </c>
    </row>
    <row r="167" spans="1:19" outlineLevel="2" x14ac:dyDescent="0.25">
      <c r="A167" s="42" t="s">
        <v>173</v>
      </c>
      <c r="B167" s="39" t="s">
        <v>11</v>
      </c>
      <c r="C167" s="40">
        <v>297576.82</v>
      </c>
      <c r="D167" s="40">
        <v>0</v>
      </c>
      <c r="E167" s="28">
        <f t="shared" si="49"/>
        <v>297576.82</v>
      </c>
      <c r="F167" s="29">
        <f t="shared" si="50"/>
        <v>1</v>
      </c>
      <c r="G167" s="30" t="str">
        <f t="shared" si="51"/>
        <v>Over Budget</v>
      </c>
      <c r="H167" s="31" t="str">
        <f t="shared" si="52"/>
        <v>Yes</v>
      </c>
      <c r="I167" s="32" t="s">
        <v>509</v>
      </c>
      <c r="J167" s="33">
        <v>229309</v>
      </c>
      <c r="K167" s="40">
        <v>297576.82</v>
      </c>
      <c r="L167" s="40">
        <v>0</v>
      </c>
      <c r="M167" s="28">
        <f t="shared" si="53"/>
        <v>229309</v>
      </c>
      <c r="N167" s="29">
        <f t="shared" si="54"/>
        <v>1</v>
      </c>
      <c r="O167" s="34"/>
      <c r="P167" s="30" t="str">
        <f t="shared" si="55"/>
        <v>Over Budget</v>
      </c>
      <c r="Q167" s="28">
        <f t="shared" si="56"/>
        <v>-68267.820000000007</v>
      </c>
    </row>
    <row r="168" spans="1:19" outlineLevel="2" x14ac:dyDescent="0.25">
      <c r="A168" s="42" t="s">
        <v>174</v>
      </c>
      <c r="B168" s="39" t="s">
        <v>11</v>
      </c>
      <c r="C168" s="40">
        <v>141453.17000000001</v>
      </c>
      <c r="D168" s="40">
        <v>0</v>
      </c>
      <c r="E168" s="28">
        <f t="shared" si="49"/>
        <v>141453.17000000001</v>
      </c>
      <c r="F168" s="29">
        <f t="shared" si="50"/>
        <v>1</v>
      </c>
      <c r="G168" s="30" t="str">
        <f t="shared" si="51"/>
        <v>Over Budget</v>
      </c>
      <c r="H168" s="31" t="str">
        <f t="shared" si="52"/>
        <v>Yes</v>
      </c>
      <c r="I168" s="32" t="s">
        <v>509</v>
      </c>
      <c r="J168" s="33">
        <v>145000</v>
      </c>
      <c r="K168" s="40">
        <v>141453.17000000001</v>
      </c>
      <c r="L168" s="40">
        <v>0</v>
      </c>
      <c r="M168" s="28">
        <f t="shared" si="53"/>
        <v>145000</v>
      </c>
      <c r="N168" s="29">
        <f t="shared" si="54"/>
        <v>1</v>
      </c>
      <c r="O168" s="34"/>
      <c r="P168" s="30" t="str">
        <f t="shared" si="55"/>
        <v>Over Budget</v>
      </c>
      <c r="Q168" s="28">
        <f t="shared" si="56"/>
        <v>3546.8299999999872</v>
      </c>
    </row>
    <row r="169" spans="1:19" ht="15.75" outlineLevel="2" thickBot="1" x14ac:dyDescent="0.3">
      <c r="A169" s="42" t="s">
        <v>175</v>
      </c>
      <c r="B169" s="39" t="s">
        <v>11</v>
      </c>
      <c r="C169" s="40">
        <v>-8084.2500000000018</v>
      </c>
      <c r="D169" s="40">
        <v>0</v>
      </c>
      <c r="E169" s="28">
        <f t="shared" si="49"/>
        <v>-8084.2500000000018</v>
      </c>
      <c r="F169" s="29">
        <f t="shared" si="50"/>
        <v>-1</v>
      </c>
      <c r="G169" s="30" t="str">
        <f t="shared" si="51"/>
        <v>Under Budget</v>
      </c>
      <c r="H169" s="31" t="str">
        <f t="shared" si="52"/>
        <v>No</v>
      </c>
      <c r="I169" s="32"/>
      <c r="J169" s="33">
        <v>-9408</v>
      </c>
      <c r="K169" s="40">
        <v>-8084.2500000000018</v>
      </c>
      <c r="L169" s="40">
        <v>0</v>
      </c>
      <c r="M169" s="28">
        <f t="shared" si="53"/>
        <v>-9408</v>
      </c>
      <c r="N169" s="29">
        <f t="shared" si="54"/>
        <v>-1</v>
      </c>
      <c r="O169" s="34"/>
      <c r="P169" s="30" t="str">
        <f t="shared" si="55"/>
        <v>Under Budget</v>
      </c>
      <c r="Q169" s="28">
        <f t="shared" si="56"/>
        <v>-1323.7499999999982</v>
      </c>
    </row>
    <row r="170" spans="1:19" s="46" customFormat="1" outlineLevel="1" x14ac:dyDescent="0.25">
      <c r="A170" s="43" t="s">
        <v>176</v>
      </c>
      <c r="B170" s="44" t="s">
        <v>13</v>
      </c>
      <c r="C170" s="45">
        <f>SUBTOTAL(9,C135:C169)</f>
        <v>1330846.3399999999</v>
      </c>
      <c r="D170" s="45">
        <f>SUBTOTAL(9,D135:D169)</f>
        <v>1328456</v>
      </c>
      <c r="E170" s="45">
        <f t="shared" si="49"/>
        <v>2390.339999999851</v>
      </c>
      <c r="F170" s="35">
        <f t="shared" si="50"/>
        <v>1.7993369746531695E-3</v>
      </c>
      <c r="G170" s="45" t="str">
        <f t="shared" si="51"/>
        <v>Over Budget</v>
      </c>
      <c r="H170" s="45"/>
      <c r="I170" s="45"/>
      <c r="J170" s="52">
        <f>SUBTOTAL(9,J135:J169)</f>
        <v>2962576</v>
      </c>
      <c r="K170" s="45">
        <f>SUBTOTAL(9,K135:K169)</f>
        <v>3408759.3400000003</v>
      </c>
      <c r="L170" s="45">
        <f>SUBTOTAL(9,L135:L169)</f>
        <v>3406369</v>
      </c>
      <c r="M170" s="45">
        <f t="shared" si="53"/>
        <v>-443793</v>
      </c>
      <c r="N170" s="35">
        <f t="shared" si="54"/>
        <v>-0.13028330166226854</v>
      </c>
      <c r="O170" s="45"/>
      <c r="P170" s="45" t="str">
        <f t="shared" si="55"/>
        <v>Under Budget</v>
      </c>
      <c r="Q170" s="45">
        <f t="shared" si="56"/>
        <v>-446183.34000000032</v>
      </c>
    </row>
    <row r="171" spans="1:19" outlineLevel="2" x14ac:dyDescent="0.25">
      <c r="A171" s="41" t="s">
        <v>177</v>
      </c>
      <c r="B171" s="39"/>
      <c r="C171" s="40"/>
      <c r="D171" s="40"/>
      <c r="E171" s="40"/>
      <c r="F171" s="40"/>
      <c r="G171" s="40"/>
      <c r="H171" s="40"/>
      <c r="I171" s="40"/>
      <c r="J171" s="40"/>
      <c r="K171" s="40"/>
      <c r="L171" s="40"/>
      <c r="M171" s="40"/>
      <c r="N171" s="40"/>
    </row>
    <row r="172" spans="1:19" ht="24" outlineLevel="2" x14ac:dyDescent="0.25">
      <c r="A172" s="42" t="s">
        <v>178</v>
      </c>
      <c r="B172" s="39" t="s">
        <v>11</v>
      </c>
      <c r="C172" s="40">
        <v>-715973.75999999954</v>
      </c>
      <c r="D172" s="40">
        <v>0</v>
      </c>
      <c r="E172" s="28">
        <f t="shared" ref="E172:E194" si="57">C172 - D172</f>
        <v>-715973.75999999954</v>
      </c>
      <c r="F172" s="29">
        <f t="shared" ref="F172:F194" si="58">IF(D172 &gt; 1, ( C172 - D172 ) / D172, IF(C172 &gt; 1, 1, IF(C172 &lt; -1, -1, 0)))</f>
        <v>-1</v>
      </c>
      <c r="G172" s="30" t="str">
        <f t="shared" ref="G172:G194" si="59">IF($E172 &gt; 1, "Over Budget", IF($E172 &lt; -1, "Under Budget", "On Budget"))</f>
        <v>Under Budget</v>
      </c>
      <c r="H172" s="31" t="str">
        <f t="shared" ref="H172:H193" si="60">IF(AND(OR(MONTH($A$3) = 3, MONTH($A$3) = 6, MONTH($A$3) = 9, MONTH($A$3) = 12), OR($F172 &gt;= 0.1, $E172 &gt;= 250000, $F172 &lt;= -0.1, $E172 &lt;= -250000), OR($E172 &gt;= 10000, $E172 &lt;= -10000)), "Yes", IF(OR($E172 &gt;= 250000, $E172 &lt;= -250000), "Yes", "No"))</f>
        <v>Yes</v>
      </c>
      <c r="I172" s="32" t="s">
        <v>535</v>
      </c>
      <c r="J172" s="33">
        <v>0</v>
      </c>
      <c r="K172" s="40">
        <v>-2455973.7599999998</v>
      </c>
      <c r="L172" s="40">
        <v>0</v>
      </c>
      <c r="M172" s="28">
        <f t="shared" ref="M172:M194" si="61">J172 - L172</f>
        <v>0</v>
      </c>
      <c r="N172" s="29">
        <f t="shared" ref="N172:N194" si="62">IF(L172 &gt; 1, ( J172 - L172 ) / L172, IF(J172 &gt; 1, 1, IF(J172 &lt; 1, -1, 0)))</f>
        <v>-1</v>
      </c>
      <c r="O172" s="34"/>
      <c r="P172" s="30" t="str">
        <f t="shared" ref="P172:P194" si="63">IF($M172 &gt; 1, "Over Budget", IF($M172 &lt; -1, "Under Budget", "On Budget"))</f>
        <v>On Budget</v>
      </c>
      <c r="Q172" s="28">
        <f t="shared" ref="Q172:Q194" si="64">J172 - K172</f>
        <v>2455973.7599999998</v>
      </c>
      <c r="S172" s="63"/>
    </row>
    <row r="173" spans="1:19" outlineLevel="2" x14ac:dyDescent="0.25">
      <c r="A173" s="42" t="s">
        <v>179</v>
      </c>
      <c r="B173" s="39" t="s">
        <v>11</v>
      </c>
      <c r="C173" s="40">
        <v>252.76</v>
      </c>
      <c r="D173" s="40">
        <v>0</v>
      </c>
      <c r="E173" s="28">
        <f t="shared" si="57"/>
        <v>252.76</v>
      </c>
      <c r="F173" s="29">
        <f t="shared" si="58"/>
        <v>1</v>
      </c>
      <c r="G173" s="30" t="str">
        <f t="shared" si="59"/>
        <v>Over Budget</v>
      </c>
      <c r="H173" s="31" t="str">
        <f t="shared" si="60"/>
        <v>No</v>
      </c>
      <c r="I173" s="32"/>
      <c r="J173" s="33">
        <v>253</v>
      </c>
      <c r="K173" s="40">
        <v>252.76</v>
      </c>
      <c r="L173" s="40">
        <v>0</v>
      </c>
      <c r="M173" s="28">
        <f t="shared" si="61"/>
        <v>253</v>
      </c>
      <c r="N173" s="29">
        <f t="shared" si="62"/>
        <v>1</v>
      </c>
      <c r="O173" s="34"/>
      <c r="P173" s="30" t="str">
        <f t="shared" si="63"/>
        <v>Over Budget</v>
      </c>
      <c r="Q173" s="28">
        <f t="shared" si="64"/>
        <v>0.24000000000000909</v>
      </c>
    </row>
    <row r="174" spans="1:19" outlineLevel="2" x14ac:dyDescent="0.25">
      <c r="A174" s="42" t="s">
        <v>180</v>
      </c>
      <c r="B174" s="39" t="s">
        <v>11</v>
      </c>
      <c r="C174" s="40">
        <v>0</v>
      </c>
      <c r="D174" s="40">
        <v>4932</v>
      </c>
      <c r="E174" s="28">
        <f t="shared" si="57"/>
        <v>-4932</v>
      </c>
      <c r="F174" s="29">
        <f t="shared" si="58"/>
        <v>-1</v>
      </c>
      <c r="G174" s="30" t="str">
        <f t="shared" si="59"/>
        <v>Under Budget</v>
      </c>
      <c r="H174" s="31" t="str">
        <f t="shared" si="60"/>
        <v>No</v>
      </c>
      <c r="I174" s="32"/>
      <c r="J174" s="33">
        <v>9871</v>
      </c>
      <c r="K174" s="40">
        <v>4939</v>
      </c>
      <c r="L174" s="40">
        <v>9871</v>
      </c>
      <c r="M174" s="28">
        <f t="shared" si="61"/>
        <v>0</v>
      </c>
      <c r="N174" s="29">
        <f t="shared" si="62"/>
        <v>0</v>
      </c>
      <c r="O174" s="34"/>
      <c r="P174" s="30" t="str">
        <f t="shared" si="63"/>
        <v>On Budget</v>
      </c>
      <c r="Q174" s="28">
        <f t="shared" si="64"/>
        <v>4932</v>
      </c>
    </row>
    <row r="175" spans="1:19" outlineLevel="2" x14ac:dyDescent="0.25">
      <c r="A175" s="42" t="s">
        <v>181</v>
      </c>
      <c r="B175" s="39" t="s">
        <v>11</v>
      </c>
      <c r="C175" s="40">
        <v>242612.77000000002</v>
      </c>
      <c r="D175" s="40">
        <v>243800</v>
      </c>
      <c r="E175" s="28">
        <f t="shared" si="57"/>
        <v>-1187.2299999999814</v>
      </c>
      <c r="F175" s="29">
        <f t="shared" si="58"/>
        <v>-4.8696882690729346E-3</v>
      </c>
      <c r="G175" s="30" t="str">
        <f t="shared" si="59"/>
        <v>Under Budget</v>
      </c>
      <c r="H175" s="31" t="str">
        <f t="shared" si="60"/>
        <v>No</v>
      </c>
      <c r="I175" s="32"/>
      <c r="J175" s="33">
        <v>262605</v>
      </c>
      <c r="K175" s="40">
        <v>242612.77000000002</v>
      </c>
      <c r="L175" s="40">
        <v>243800</v>
      </c>
      <c r="M175" s="28">
        <f t="shared" si="61"/>
        <v>18805</v>
      </c>
      <c r="N175" s="29">
        <f t="shared" si="62"/>
        <v>7.7132895816242816E-2</v>
      </c>
      <c r="O175" s="34"/>
      <c r="P175" s="30" t="str">
        <f t="shared" si="63"/>
        <v>Over Budget</v>
      </c>
      <c r="Q175" s="28">
        <f t="shared" si="64"/>
        <v>19992.229999999981</v>
      </c>
    </row>
    <row r="176" spans="1:19" outlineLevel="2" x14ac:dyDescent="0.25">
      <c r="A176" s="42" t="s">
        <v>182</v>
      </c>
      <c r="B176" s="39" t="s">
        <v>11</v>
      </c>
      <c r="C176" s="40">
        <v>2323.0200000000004</v>
      </c>
      <c r="D176" s="40">
        <v>0</v>
      </c>
      <c r="E176" s="28">
        <f t="shared" si="57"/>
        <v>2323.0200000000004</v>
      </c>
      <c r="F176" s="29">
        <f t="shared" si="58"/>
        <v>1</v>
      </c>
      <c r="G176" s="30" t="str">
        <f t="shared" si="59"/>
        <v>Over Budget</v>
      </c>
      <c r="H176" s="31" t="str">
        <f t="shared" si="60"/>
        <v>No</v>
      </c>
      <c r="I176" s="32"/>
      <c r="J176" s="33">
        <v>2323</v>
      </c>
      <c r="K176" s="40">
        <v>2323.0200000000004</v>
      </c>
      <c r="L176" s="40">
        <v>0</v>
      </c>
      <c r="M176" s="28">
        <f t="shared" si="61"/>
        <v>2323</v>
      </c>
      <c r="N176" s="29">
        <f t="shared" si="62"/>
        <v>1</v>
      </c>
      <c r="O176" s="34"/>
      <c r="P176" s="30" t="str">
        <f t="shared" si="63"/>
        <v>Over Budget</v>
      </c>
      <c r="Q176" s="28">
        <f t="shared" si="64"/>
        <v>-2.0000000000436557E-2</v>
      </c>
    </row>
    <row r="177" spans="1:17" outlineLevel="2" x14ac:dyDescent="0.25">
      <c r="A177" s="42" t="s">
        <v>183</v>
      </c>
      <c r="B177" s="39" t="s">
        <v>11</v>
      </c>
      <c r="C177" s="40">
        <v>-6750</v>
      </c>
      <c r="D177" s="40">
        <v>12420</v>
      </c>
      <c r="E177" s="28">
        <f t="shared" si="57"/>
        <v>-19170</v>
      </c>
      <c r="F177" s="29">
        <f t="shared" si="58"/>
        <v>-1.5434782608695652</v>
      </c>
      <c r="G177" s="30" t="str">
        <f t="shared" si="59"/>
        <v>Under Budget</v>
      </c>
      <c r="H177" s="31" t="str">
        <f t="shared" si="60"/>
        <v>Yes</v>
      </c>
      <c r="I177" s="32" t="s">
        <v>525</v>
      </c>
      <c r="J177" s="33">
        <v>0</v>
      </c>
      <c r="K177" s="40">
        <v>-6750</v>
      </c>
      <c r="L177" s="40">
        <v>12420</v>
      </c>
      <c r="M177" s="28">
        <f t="shared" si="61"/>
        <v>-12420</v>
      </c>
      <c r="N177" s="29">
        <f t="shared" si="62"/>
        <v>-1</v>
      </c>
      <c r="O177" s="34"/>
      <c r="P177" s="30" t="str">
        <f t="shared" si="63"/>
        <v>Under Budget</v>
      </c>
      <c r="Q177" s="28">
        <f t="shared" si="64"/>
        <v>6750</v>
      </c>
    </row>
    <row r="178" spans="1:17" outlineLevel="2" x14ac:dyDescent="0.25">
      <c r="A178" s="42" t="s">
        <v>184</v>
      </c>
      <c r="B178" s="39" t="s">
        <v>11</v>
      </c>
      <c r="C178" s="40">
        <v>101209.97000000003</v>
      </c>
      <c r="D178" s="40">
        <v>102138</v>
      </c>
      <c r="E178" s="28">
        <f t="shared" si="57"/>
        <v>-928.02999999996973</v>
      </c>
      <c r="F178" s="29">
        <f t="shared" si="58"/>
        <v>-9.086040455070294E-3</v>
      </c>
      <c r="G178" s="30" t="str">
        <f t="shared" si="59"/>
        <v>Under Budget</v>
      </c>
      <c r="H178" s="31" t="str">
        <f t="shared" si="60"/>
        <v>No</v>
      </c>
      <c r="I178" s="32"/>
      <c r="J178" s="33">
        <v>204361</v>
      </c>
      <c r="K178" s="40">
        <v>203432.97000000003</v>
      </c>
      <c r="L178" s="40">
        <v>204361</v>
      </c>
      <c r="M178" s="28">
        <f t="shared" si="61"/>
        <v>0</v>
      </c>
      <c r="N178" s="29">
        <f t="shared" si="62"/>
        <v>0</v>
      </c>
      <c r="O178" s="34"/>
      <c r="P178" s="30" t="str">
        <f t="shared" si="63"/>
        <v>On Budget</v>
      </c>
      <c r="Q178" s="28">
        <f t="shared" si="64"/>
        <v>928.02999999996973</v>
      </c>
    </row>
    <row r="179" spans="1:17" outlineLevel="2" x14ac:dyDescent="0.25">
      <c r="A179" s="42" t="s">
        <v>185</v>
      </c>
      <c r="B179" s="39" t="s">
        <v>11</v>
      </c>
      <c r="C179" s="40">
        <v>0</v>
      </c>
      <c r="D179" s="40">
        <v>25070</v>
      </c>
      <c r="E179" s="28">
        <f t="shared" si="57"/>
        <v>-25070</v>
      </c>
      <c r="F179" s="29">
        <f t="shared" si="58"/>
        <v>-1</v>
      </c>
      <c r="G179" s="30" t="str">
        <f t="shared" si="59"/>
        <v>Under Budget</v>
      </c>
      <c r="H179" s="31" t="str">
        <f t="shared" si="60"/>
        <v>Yes</v>
      </c>
      <c r="I179" s="32" t="s">
        <v>536</v>
      </c>
      <c r="J179" s="33">
        <v>79750</v>
      </c>
      <c r="K179" s="40">
        <v>0</v>
      </c>
      <c r="L179" s="40">
        <v>25070</v>
      </c>
      <c r="M179" s="28">
        <f t="shared" si="61"/>
        <v>54680</v>
      </c>
      <c r="N179" s="29">
        <f t="shared" si="62"/>
        <v>2.1810929397686478</v>
      </c>
      <c r="O179" s="34"/>
      <c r="P179" s="30" t="str">
        <f t="shared" si="63"/>
        <v>Over Budget</v>
      </c>
      <c r="Q179" s="28">
        <f t="shared" si="64"/>
        <v>79750</v>
      </c>
    </row>
    <row r="180" spans="1:17" ht="24" outlineLevel="2" x14ac:dyDescent="0.25">
      <c r="A180" s="42" t="s">
        <v>186</v>
      </c>
      <c r="B180" s="39" t="s">
        <v>11</v>
      </c>
      <c r="C180" s="40">
        <v>0</v>
      </c>
      <c r="D180" s="40">
        <v>49680</v>
      </c>
      <c r="E180" s="28">
        <f t="shared" si="57"/>
        <v>-49680</v>
      </c>
      <c r="F180" s="29">
        <f t="shared" si="58"/>
        <v>-1</v>
      </c>
      <c r="G180" s="30" t="str">
        <f t="shared" si="59"/>
        <v>Under Budget</v>
      </c>
      <c r="H180" s="31" t="str">
        <f t="shared" si="60"/>
        <v>Yes</v>
      </c>
      <c r="I180" s="32" t="s">
        <v>526</v>
      </c>
      <c r="J180" s="33">
        <v>50000</v>
      </c>
      <c r="K180" s="40">
        <v>0</v>
      </c>
      <c r="L180" s="40">
        <v>49680</v>
      </c>
      <c r="M180" s="28">
        <f t="shared" si="61"/>
        <v>320</v>
      </c>
      <c r="N180" s="29">
        <f t="shared" si="62"/>
        <v>6.4412238325281803E-3</v>
      </c>
      <c r="O180" s="34"/>
      <c r="P180" s="30" t="str">
        <f t="shared" si="63"/>
        <v>Over Budget</v>
      </c>
      <c r="Q180" s="28">
        <f t="shared" si="64"/>
        <v>50000</v>
      </c>
    </row>
    <row r="181" spans="1:17" ht="24" outlineLevel="2" x14ac:dyDescent="0.25">
      <c r="A181" s="42" t="s">
        <v>187</v>
      </c>
      <c r="B181" s="39" t="s">
        <v>11</v>
      </c>
      <c r="C181" s="40">
        <v>0</v>
      </c>
      <c r="D181" s="40">
        <v>745200</v>
      </c>
      <c r="E181" s="28">
        <f t="shared" si="57"/>
        <v>-745200</v>
      </c>
      <c r="F181" s="29">
        <f t="shared" si="58"/>
        <v>-1</v>
      </c>
      <c r="G181" s="30" t="str">
        <f t="shared" si="59"/>
        <v>Under Budget</v>
      </c>
      <c r="H181" s="31" t="str">
        <f t="shared" si="60"/>
        <v>Yes</v>
      </c>
      <c r="I181" s="32" t="s">
        <v>527</v>
      </c>
      <c r="J181" s="33">
        <v>745200</v>
      </c>
      <c r="K181" s="40">
        <v>433334</v>
      </c>
      <c r="L181" s="40">
        <v>745200</v>
      </c>
      <c r="M181" s="28">
        <f t="shared" si="61"/>
        <v>0</v>
      </c>
      <c r="N181" s="29">
        <f t="shared" si="62"/>
        <v>0</v>
      </c>
      <c r="O181" s="34"/>
      <c r="P181" s="30" t="str">
        <f t="shared" si="63"/>
        <v>On Budget</v>
      </c>
      <c r="Q181" s="28">
        <f t="shared" si="64"/>
        <v>311866</v>
      </c>
    </row>
    <row r="182" spans="1:17" outlineLevel="2" x14ac:dyDescent="0.25">
      <c r="A182" s="42" t="s">
        <v>188</v>
      </c>
      <c r="B182" s="39" t="s">
        <v>11</v>
      </c>
      <c r="C182" s="40">
        <v>7567.99</v>
      </c>
      <c r="D182" s="40">
        <v>12449</v>
      </c>
      <c r="E182" s="28">
        <f t="shared" si="57"/>
        <v>-4881.01</v>
      </c>
      <c r="F182" s="29">
        <f t="shared" si="58"/>
        <v>-0.39208048839264198</v>
      </c>
      <c r="G182" s="30" t="str">
        <f t="shared" si="59"/>
        <v>Under Budget</v>
      </c>
      <c r="H182" s="31" t="str">
        <f t="shared" si="60"/>
        <v>No</v>
      </c>
      <c r="I182" s="32"/>
      <c r="J182" s="33">
        <v>12568</v>
      </c>
      <c r="K182" s="40">
        <v>7567.99</v>
      </c>
      <c r="L182" s="40">
        <v>12449</v>
      </c>
      <c r="M182" s="28">
        <f t="shared" si="61"/>
        <v>119</v>
      </c>
      <c r="N182" s="29">
        <f t="shared" si="62"/>
        <v>9.559000722949634E-3</v>
      </c>
      <c r="O182" s="34"/>
      <c r="P182" s="30" t="str">
        <f t="shared" si="63"/>
        <v>Over Budget</v>
      </c>
      <c r="Q182" s="28">
        <f t="shared" si="64"/>
        <v>5000.01</v>
      </c>
    </row>
    <row r="183" spans="1:17" outlineLevel="2" x14ac:dyDescent="0.25">
      <c r="A183" s="42" t="s">
        <v>189</v>
      </c>
      <c r="B183" s="39" t="s">
        <v>11</v>
      </c>
      <c r="C183" s="40">
        <v>5193.3999999999996</v>
      </c>
      <c r="D183" s="40">
        <v>9200</v>
      </c>
      <c r="E183" s="28">
        <f t="shared" si="57"/>
        <v>-4006.6000000000004</v>
      </c>
      <c r="F183" s="29">
        <f t="shared" si="58"/>
        <v>-0.43550000000000005</v>
      </c>
      <c r="G183" s="30" t="str">
        <f t="shared" si="59"/>
        <v>Under Budget</v>
      </c>
      <c r="H183" s="31" t="str">
        <f t="shared" si="60"/>
        <v>No</v>
      </c>
      <c r="I183" s="32"/>
      <c r="J183" s="33">
        <v>9200</v>
      </c>
      <c r="K183" s="40">
        <v>5193.3999999999996</v>
      </c>
      <c r="L183" s="40">
        <v>9200</v>
      </c>
      <c r="M183" s="28">
        <f t="shared" si="61"/>
        <v>0</v>
      </c>
      <c r="N183" s="29">
        <f t="shared" si="62"/>
        <v>0</v>
      </c>
      <c r="O183" s="34"/>
      <c r="P183" s="30" t="str">
        <f t="shared" si="63"/>
        <v>On Budget</v>
      </c>
      <c r="Q183" s="28">
        <f t="shared" si="64"/>
        <v>4006.6000000000004</v>
      </c>
    </row>
    <row r="184" spans="1:17" ht="60" outlineLevel="2" x14ac:dyDescent="0.25">
      <c r="A184" s="42" t="s">
        <v>190</v>
      </c>
      <c r="B184" s="39" t="s">
        <v>11</v>
      </c>
      <c r="C184" s="40">
        <v>42999.32</v>
      </c>
      <c r="D184" s="40">
        <v>0</v>
      </c>
      <c r="E184" s="28">
        <f t="shared" si="57"/>
        <v>42999.32</v>
      </c>
      <c r="F184" s="29">
        <f t="shared" si="58"/>
        <v>1</v>
      </c>
      <c r="G184" s="30" t="str">
        <f t="shared" si="59"/>
        <v>Over Budget</v>
      </c>
      <c r="H184" s="31" t="str">
        <f t="shared" si="60"/>
        <v>Yes</v>
      </c>
      <c r="I184" s="32" t="s">
        <v>528</v>
      </c>
      <c r="J184" s="33">
        <v>42999</v>
      </c>
      <c r="K184" s="40">
        <v>42999.32</v>
      </c>
      <c r="L184" s="40">
        <v>0</v>
      </c>
      <c r="M184" s="28">
        <f t="shared" si="61"/>
        <v>42999</v>
      </c>
      <c r="N184" s="29">
        <f t="shared" si="62"/>
        <v>1</v>
      </c>
      <c r="O184" s="34"/>
      <c r="P184" s="30" t="str">
        <f t="shared" si="63"/>
        <v>Over Budget</v>
      </c>
      <c r="Q184" s="28">
        <f t="shared" si="64"/>
        <v>-0.31999999999970896</v>
      </c>
    </row>
    <row r="185" spans="1:17" outlineLevel="2" x14ac:dyDescent="0.25">
      <c r="A185" s="42" t="s">
        <v>191</v>
      </c>
      <c r="B185" s="39" t="s">
        <v>11</v>
      </c>
      <c r="C185" s="40">
        <v>244775.73</v>
      </c>
      <c r="D185" s="40">
        <v>497950</v>
      </c>
      <c r="E185" s="28">
        <f t="shared" si="57"/>
        <v>-253174.27</v>
      </c>
      <c r="F185" s="29">
        <f t="shared" si="58"/>
        <v>-0.5084331157746762</v>
      </c>
      <c r="G185" s="30" t="str">
        <f t="shared" si="59"/>
        <v>Under Budget</v>
      </c>
      <c r="H185" s="31" t="str">
        <f t="shared" si="60"/>
        <v>Yes</v>
      </c>
      <c r="I185" s="32" t="s">
        <v>529</v>
      </c>
      <c r="J185" s="33">
        <v>497950</v>
      </c>
      <c r="K185" s="40">
        <v>711441.73</v>
      </c>
      <c r="L185" s="40">
        <v>497950</v>
      </c>
      <c r="M185" s="28">
        <f t="shared" si="61"/>
        <v>0</v>
      </c>
      <c r="N185" s="29">
        <f t="shared" si="62"/>
        <v>0</v>
      </c>
      <c r="O185" s="34"/>
      <c r="P185" s="30" t="str">
        <f t="shared" si="63"/>
        <v>On Budget</v>
      </c>
      <c r="Q185" s="28">
        <f t="shared" si="64"/>
        <v>-213491.72999999998</v>
      </c>
    </row>
    <row r="186" spans="1:17" outlineLevel="2" x14ac:dyDescent="0.25">
      <c r="A186" s="42" t="s">
        <v>192</v>
      </c>
      <c r="B186" s="39" t="s">
        <v>11</v>
      </c>
      <c r="C186" s="40">
        <v>64690.25</v>
      </c>
      <c r="D186" s="40">
        <v>59110</v>
      </c>
      <c r="E186" s="28">
        <f t="shared" si="57"/>
        <v>5580.25</v>
      </c>
      <c r="F186" s="29">
        <f t="shared" si="58"/>
        <v>9.4404500084588061E-2</v>
      </c>
      <c r="G186" s="30" t="str">
        <f t="shared" si="59"/>
        <v>Over Budget</v>
      </c>
      <c r="H186" s="31" t="str">
        <f t="shared" si="60"/>
        <v>No</v>
      </c>
      <c r="I186" s="32"/>
      <c r="J186" s="33">
        <v>122274</v>
      </c>
      <c r="K186" s="40">
        <v>64690.25</v>
      </c>
      <c r="L186" s="40">
        <v>59110</v>
      </c>
      <c r="M186" s="28">
        <f t="shared" si="61"/>
        <v>63164</v>
      </c>
      <c r="N186" s="29">
        <f t="shared" si="62"/>
        <v>1.0685839959397734</v>
      </c>
      <c r="O186" s="34"/>
      <c r="P186" s="30" t="str">
        <f t="shared" si="63"/>
        <v>Over Budget</v>
      </c>
      <c r="Q186" s="28">
        <f t="shared" si="64"/>
        <v>57583.75</v>
      </c>
    </row>
    <row r="187" spans="1:17" ht="24" outlineLevel="2" x14ac:dyDescent="0.25">
      <c r="A187" s="42" t="s">
        <v>193</v>
      </c>
      <c r="B187" s="39" t="s">
        <v>11</v>
      </c>
      <c r="C187" s="40">
        <v>0</v>
      </c>
      <c r="D187" s="40">
        <v>62244</v>
      </c>
      <c r="E187" s="28">
        <f t="shared" si="57"/>
        <v>-62244</v>
      </c>
      <c r="F187" s="29">
        <f t="shared" si="58"/>
        <v>-1</v>
      </c>
      <c r="G187" s="30" t="str">
        <f t="shared" si="59"/>
        <v>Under Budget</v>
      </c>
      <c r="H187" s="31" t="str">
        <f t="shared" si="60"/>
        <v>Yes</v>
      </c>
      <c r="I187" s="32" t="s">
        <v>530</v>
      </c>
      <c r="J187" s="33">
        <v>0</v>
      </c>
      <c r="K187" s="40">
        <v>0</v>
      </c>
      <c r="L187" s="40">
        <v>62244</v>
      </c>
      <c r="M187" s="28">
        <f t="shared" si="61"/>
        <v>-62244</v>
      </c>
      <c r="N187" s="29">
        <f t="shared" si="62"/>
        <v>-1</v>
      </c>
      <c r="O187" s="34"/>
      <c r="P187" s="30" t="str">
        <f t="shared" si="63"/>
        <v>Under Budget</v>
      </c>
      <c r="Q187" s="28">
        <f t="shared" si="64"/>
        <v>0</v>
      </c>
    </row>
    <row r="188" spans="1:17" ht="24" outlineLevel="2" x14ac:dyDescent="0.25">
      <c r="A188" s="42" t="s">
        <v>194</v>
      </c>
      <c r="B188" s="39" t="s">
        <v>11</v>
      </c>
      <c r="C188" s="40">
        <v>1630274.4200000002</v>
      </c>
      <c r="D188" s="40">
        <v>3520150</v>
      </c>
      <c r="E188" s="28">
        <f t="shared" si="57"/>
        <v>-1889875.5799999998</v>
      </c>
      <c r="F188" s="29">
        <f t="shared" si="58"/>
        <v>-0.53687359345482433</v>
      </c>
      <c r="G188" s="30" t="str">
        <f t="shared" si="59"/>
        <v>Under Budget</v>
      </c>
      <c r="H188" s="31" t="str">
        <f t="shared" si="60"/>
        <v>Yes</v>
      </c>
      <c r="I188" s="32" t="s">
        <v>531</v>
      </c>
      <c r="J188" s="33">
        <v>3221311</v>
      </c>
      <c r="K188" s="40">
        <v>4199719.42</v>
      </c>
      <c r="L188" s="40">
        <v>3520150</v>
      </c>
      <c r="M188" s="28">
        <f t="shared" si="61"/>
        <v>-298839</v>
      </c>
      <c r="N188" s="29">
        <f t="shared" si="62"/>
        <v>-8.48938255472068E-2</v>
      </c>
      <c r="O188" s="34"/>
      <c r="P188" s="30" t="str">
        <f t="shared" si="63"/>
        <v>Under Budget</v>
      </c>
      <c r="Q188" s="28">
        <f t="shared" si="64"/>
        <v>-978408.41999999993</v>
      </c>
    </row>
    <row r="189" spans="1:17" outlineLevel="2" x14ac:dyDescent="0.25">
      <c r="A189" s="42" t="s">
        <v>195</v>
      </c>
      <c r="B189" s="39" t="s">
        <v>11</v>
      </c>
      <c r="C189" s="40">
        <v>0</v>
      </c>
      <c r="D189" s="40">
        <v>11500</v>
      </c>
      <c r="E189" s="28">
        <f t="shared" si="57"/>
        <v>-11500</v>
      </c>
      <c r="F189" s="29">
        <f t="shared" si="58"/>
        <v>-1</v>
      </c>
      <c r="G189" s="30" t="str">
        <f t="shared" si="59"/>
        <v>Under Budget</v>
      </c>
      <c r="H189" s="31" t="str">
        <f t="shared" si="60"/>
        <v>Yes</v>
      </c>
      <c r="I189" s="32" t="s">
        <v>532</v>
      </c>
      <c r="J189" s="33">
        <v>11500</v>
      </c>
      <c r="K189" s="40">
        <v>0</v>
      </c>
      <c r="L189" s="40">
        <v>11500</v>
      </c>
      <c r="M189" s="28">
        <f t="shared" si="61"/>
        <v>0</v>
      </c>
      <c r="N189" s="29">
        <f t="shared" si="62"/>
        <v>0</v>
      </c>
      <c r="O189" s="34"/>
      <c r="P189" s="30" t="str">
        <f t="shared" si="63"/>
        <v>On Budget</v>
      </c>
      <c r="Q189" s="28">
        <f t="shared" si="64"/>
        <v>11500</v>
      </c>
    </row>
    <row r="190" spans="1:17" ht="24" outlineLevel="2" x14ac:dyDescent="0.25">
      <c r="A190" s="42" t="s">
        <v>196</v>
      </c>
      <c r="B190" s="39" t="s">
        <v>11</v>
      </c>
      <c r="C190" s="40">
        <v>38907.61</v>
      </c>
      <c r="D190" s="40">
        <v>0</v>
      </c>
      <c r="E190" s="28">
        <f t="shared" si="57"/>
        <v>38907.61</v>
      </c>
      <c r="F190" s="29">
        <f t="shared" si="58"/>
        <v>1</v>
      </c>
      <c r="G190" s="30" t="str">
        <f t="shared" si="59"/>
        <v>Over Budget</v>
      </c>
      <c r="H190" s="31" t="str">
        <f t="shared" si="60"/>
        <v>Yes</v>
      </c>
      <c r="I190" s="32" t="s">
        <v>533</v>
      </c>
      <c r="J190" s="33">
        <v>62304</v>
      </c>
      <c r="K190" s="40">
        <v>38907.61</v>
      </c>
      <c r="L190" s="40">
        <v>0</v>
      </c>
      <c r="M190" s="28">
        <f t="shared" si="61"/>
        <v>62304</v>
      </c>
      <c r="N190" s="29">
        <f t="shared" si="62"/>
        <v>1</v>
      </c>
      <c r="O190" s="34"/>
      <c r="P190" s="30" t="str">
        <f t="shared" si="63"/>
        <v>Over Budget</v>
      </c>
      <c r="Q190" s="28">
        <f t="shared" si="64"/>
        <v>23396.39</v>
      </c>
    </row>
    <row r="191" spans="1:17" outlineLevel="2" x14ac:dyDescent="0.25">
      <c r="A191" s="42" t="s">
        <v>197</v>
      </c>
      <c r="B191" s="39" t="s">
        <v>11</v>
      </c>
      <c r="C191" s="40">
        <v>0</v>
      </c>
      <c r="D191" s="40">
        <v>124200</v>
      </c>
      <c r="E191" s="28">
        <f t="shared" si="57"/>
        <v>-124200</v>
      </c>
      <c r="F191" s="29">
        <f t="shared" si="58"/>
        <v>-1</v>
      </c>
      <c r="G191" s="30" t="str">
        <f t="shared" si="59"/>
        <v>Under Budget</v>
      </c>
      <c r="H191" s="31" t="str">
        <f t="shared" si="60"/>
        <v>Yes</v>
      </c>
      <c r="I191" s="32" t="s">
        <v>532</v>
      </c>
      <c r="J191" s="33">
        <v>124200</v>
      </c>
      <c r="K191" s="40">
        <v>0</v>
      </c>
      <c r="L191" s="40">
        <v>124200</v>
      </c>
      <c r="M191" s="28">
        <f t="shared" si="61"/>
        <v>0</v>
      </c>
      <c r="N191" s="29">
        <f t="shared" si="62"/>
        <v>0</v>
      </c>
      <c r="O191" s="34"/>
      <c r="P191" s="30" t="str">
        <f t="shared" si="63"/>
        <v>On Budget</v>
      </c>
      <c r="Q191" s="28">
        <f t="shared" si="64"/>
        <v>124200</v>
      </c>
    </row>
    <row r="192" spans="1:17" outlineLevel="2" x14ac:dyDescent="0.25">
      <c r="A192" s="42" t="s">
        <v>198</v>
      </c>
      <c r="B192" s="39" t="s">
        <v>11</v>
      </c>
      <c r="C192" s="40">
        <v>0</v>
      </c>
      <c r="D192" s="40">
        <v>49680</v>
      </c>
      <c r="E192" s="28">
        <f t="shared" si="57"/>
        <v>-49680</v>
      </c>
      <c r="F192" s="29">
        <f t="shared" si="58"/>
        <v>-1</v>
      </c>
      <c r="G192" s="30" t="str">
        <f t="shared" si="59"/>
        <v>Under Budget</v>
      </c>
      <c r="H192" s="31" t="str">
        <f t="shared" si="60"/>
        <v>Yes</v>
      </c>
      <c r="I192" s="32" t="s">
        <v>534</v>
      </c>
      <c r="J192" s="33">
        <v>49680</v>
      </c>
      <c r="K192" s="40">
        <v>0</v>
      </c>
      <c r="L192" s="40">
        <v>49680</v>
      </c>
      <c r="M192" s="28">
        <f t="shared" si="61"/>
        <v>0</v>
      </c>
      <c r="N192" s="29">
        <f t="shared" si="62"/>
        <v>0</v>
      </c>
      <c r="O192" s="34"/>
      <c r="P192" s="30" t="str">
        <f t="shared" si="63"/>
        <v>On Budget</v>
      </c>
      <c r="Q192" s="28">
        <f t="shared" si="64"/>
        <v>49680</v>
      </c>
    </row>
    <row r="193" spans="1:19" ht="15.75" outlineLevel="2" thickBot="1" x14ac:dyDescent="0.3">
      <c r="A193" s="42" t="s">
        <v>199</v>
      </c>
      <c r="B193" s="39" t="s">
        <v>11</v>
      </c>
      <c r="C193" s="40">
        <v>0</v>
      </c>
      <c r="D193" s="40">
        <v>87468</v>
      </c>
      <c r="E193" s="28">
        <f t="shared" si="57"/>
        <v>-87468</v>
      </c>
      <c r="F193" s="29">
        <f t="shared" si="58"/>
        <v>-1</v>
      </c>
      <c r="G193" s="30" t="str">
        <f t="shared" si="59"/>
        <v>Under Budget</v>
      </c>
      <c r="H193" s="31" t="str">
        <f t="shared" si="60"/>
        <v>Yes</v>
      </c>
      <c r="I193" s="32" t="s">
        <v>532</v>
      </c>
      <c r="J193" s="33">
        <v>171783</v>
      </c>
      <c r="K193" s="40">
        <v>87532</v>
      </c>
      <c r="L193" s="40">
        <v>175000</v>
      </c>
      <c r="M193" s="28">
        <f t="shared" si="61"/>
        <v>-3217</v>
      </c>
      <c r="N193" s="29">
        <f t="shared" si="62"/>
        <v>-1.8382857142857142E-2</v>
      </c>
      <c r="O193" s="34"/>
      <c r="P193" s="30" t="str">
        <f t="shared" si="63"/>
        <v>Under Budget</v>
      </c>
      <c r="Q193" s="28">
        <f t="shared" si="64"/>
        <v>84251</v>
      </c>
    </row>
    <row r="194" spans="1:19" s="46" customFormat="1" outlineLevel="1" x14ac:dyDescent="0.25">
      <c r="A194" s="43" t="s">
        <v>200</v>
      </c>
      <c r="B194" s="44" t="s">
        <v>13</v>
      </c>
      <c r="C194" s="45">
        <f>SUBTOTAL(9,C172:C193)</f>
        <v>1658083.4800000009</v>
      </c>
      <c r="D194" s="45">
        <f>SUBTOTAL(9,D172:D193)</f>
        <v>5617191</v>
      </c>
      <c r="E194" s="45">
        <f t="shared" si="57"/>
        <v>-3959107.5199999991</v>
      </c>
      <c r="F194" s="35">
        <f t="shared" si="58"/>
        <v>-0.70481981474370359</v>
      </c>
      <c r="G194" s="45" t="str">
        <f t="shared" si="59"/>
        <v>Under Budget</v>
      </c>
      <c r="H194" s="45"/>
      <c r="I194" s="45"/>
      <c r="J194" s="52">
        <f>SUBTOTAL(9,J172:J193)</f>
        <v>5680132</v>
      </c>
      <c r="K194" s="45">
        <f>SUBTOTAL(9,K172:K193)</f>
        <v>3582222.48</v>
      </c>
      <c r="L194" s="45">
        <f>SUBTOTAL(9,L172:L193)</f>
        <v>5811885</v>
      </c>
      <c r="M194" s="45">
        <f t="shared" si="61"/>
        <v>-131753</v>
      </c>
      <c r="N194" s="35">
        <f t="shared" si="62"/>
        <v>-2.2669581383664681E-2</v>
      </c>
      <c r="O194" s="45"/>
      <c r="P194" s="45" t="str">
        <f t="shared" si="63"/>
        <v>Under Budget</v>
      </c>
      <c r="Q194" s="45">
        <f t="shared" si="64"/>
        <v>2097909.52</v>
      </c>
    </row>
    <row r="195" spans="1:19" outlineLevel="2" x14ac:dyDescent="0.25">
      <c r="A195" s="41" t="s">
        <v>201</v>
      </c>
      <c r="B195" s="39"/>
      <c r="C195" s="40"/>
      <c r="D195" s="40"/>
      <c r="E195" s="40"/>
      <c r="F195" s="40"/>
      <c r="G195" s="40"/>
      <c r="H195" s="40"/>
      <c r="I195" s="40"/>
      <c r="J195" s="40"/>
      <c r="K195" s="40"/>
      <c r="L195" s="40"/>
      <c r="M195" s="40"/>
      <c r="N195" s="40"/>
    </row>
    <row r="196" spans="1:19" outlineLevel="2" x14ac:dyDescent="0.25">
      <c r="A196" s="42" t="s">
        <v>202</v>
      </c>
      <c r="B196" s="39" t="s">
        <v>11</v>
      </c>
      <c r="C196" s="40">
        <v>0</v>
      </c>
      <c r="D196" s="40">
        <v>60000</v>
      </c>
      <c r="E196" s="28">
        <f t="shared" ref="E196:E199" si="65">C196 - D196</f>
        <v>-60000</v>
      </c>
      <c r="F196" s="29">
        <f t="shared" ref="F196:F199" si="66">IF(D196 &gt; 1, ( C196 - D196 ) / D196, IF(C196 &gt; 1, 1, IF(C196 &lt; -1, -1, 0)))</f>
        <v>-1</v>
      </c>
      <c r="G196" s="30" t="str">
        <f t="shared" ref="G196:G199" si="67">IF($E196 &gt; 1, "Over Budget", IF($E196 &lt; -1, "Under Budget", "On Budget"))</f>
        <v>Under Budget</v>
      </c>
      <c r="H196" s="31" t="str">
        <f t="shared" ref="H196:H197" si="68">IF(AND(OR(MONTH($A$3) = 3, MONTH($A$3) = 6, MONTH($A$3) = 9, MONTH($A$3) = 12), OR($F196 &gt;= 0.1, $E196 &gt;= 250000, $F196 &lt;= -0.1, $E196 &lt;= -250000), OR($E196 &gt;= 10000, $E196 &lt;= -10000)), "Yes", IF(OR($E196 &gt;= 250000, $E196 &lt;= -250000), "Yes", "No"))</f>
        <v>Yes</v>
      </c>
      <c r="I196" s="32" t="s">
        <v>538</v>
      </c>
      <c r="J196" s="33">
        <v>120000</v>
      </c>
      <c r="K196" s="40">
        <v>60000</v>
      </c>
      <c r="L196" s="40">
        <v>120000</v>
      </c>
      <c r="M196" s="28">
        <f t="shared" ref="M196:M199" si="69">J196 - L196</f>
        <v>0</v>
      </c>
      <c r="N196" s="29">
        <f t="shared" ref="N196:N199" si="70">IF(L196 &gt; 1, ( J196 - L196 ) / L196, IF(J196 &gt; 1, 1, IF(J196 &lt; 1, -1, 0)))</f>
        <v>0</v>
      </c>
      <c r="O196" s="34"/>
      <c r="P196" s="30" t="str">
        <f t="shared" ref="P196:P199" si="71">IF($M196 &gt; 1, "Over Budget", IF($M196 &lt; -1, "Under Budget", "On Budget"))</f>
        <v>On Budget</v>
      </c>
      <c r="Q196" s="28">
        <f t="shared" ref="Q196:Q199" si="72">J196 - K196</f>
        <v>60000</v>
      </c>
    </row>
    <row r="197" spans="1:19" ht="15.75" outlineLevel="2" thickBot="1" x14ac:dyDescent="0.3">
      <c r="A197" s="42" t="s">
        <v>203</v>
      </c>
      <c r="B197" s="39" t="s">
        <v>11</v>
      </c>
      <c r="C197" s="40">
        <v>0</v>
      </c>
      <c r="D197" s="40">
        <v>2320000</v>
      </c>
      <c r="E197" s="28">
        <f t="shared" si="65"/>
        <v>-2320000</v>
      </c>
      <c r="F197" s="29">
        <f t="shared" si="66"/>
        <v>-1</v>
      </c>
      <c r="G197" s="30" t="str">
        <f t="shared" si="67"/>
        <v>Under Budget</v>
      </c>
      <c r="H197" s="31" t="str">
        <f t="shared" si="68"/>
        <v>Yes</v>
      </c>
      <c r="I197" s="32" t="s">
        <v>537</v>
      </c>
      <c r="J197" s="33">
        <v>0</v>
      </c>
      <c r="K197" s="40">
        <v>-106666.99999999994</v>
      </c>
      <c r="L197" s="40">
        <v>3000000</v>
      </c>
      <c r="M197" s="28">
        <f t="shared" si="69"/>
        <v>-3000000</v>
      </c>
      <c r="N197" s="29">
        <f t="shared" si="70"/>
        <v>-1</v>
      </c>
      <c r="O197" s="34"/>
      <c r="P197" s="30" t="str">
        <f t="shared" si="71"/>
        <v>Under Budget</v>
      </c>
      <c r="Q197" s="28">
        <f t="shared" si="72"/>
        <v>106666.99999999994</v>
      </c>
      <c r="S197" s="63">
        <v>106667</v>
      </c>
    </row>
    <row r="198" spans="1:19" s="46" customFormat="1" ht="15.75" outlineLevel="1" thickBot="1" x14ac:dyDescent="0.3">
      <c r="A198" s="43" t="s">
        <v>204</v>
      </c>
      <c r="B198" s="44" t="s">
        <v>13</v>
      </c>
      <c r="C198" s="45">
        <f>SUBTOTAL(9,C196:C197)</f>
        <v>0</v>
      </c>
      <c r="D198" s="45">
        <f>SUBTOTAL(9,D196:D197)</f>
        <v>2380000</v>
      </c>
      <c r="E198" s="45">
        <f t="shared" si="65"/>
        <v>-2380000</v>
      </c>
      <c r="F198" s="35">
        <f t="shared" si="66"/>
        <v>-1</v>
      </c>
      <c r="G198" s="45" t="str">
        <f t="shared" si="67"/>
        <v>Under Budget</v>
      </c>
      <c r="H198" s="45"/>
      <c r="I198" s="45"/>
      <c r="J198" s="52">
        <f>SUBTOTAL(9,J196:J197)</f>
        <v>120000</v>
      </c>
      <c r="K198" s="45">
        <f>SUBTOTAL(9,K196:K197)</f>
        <v>-46666.999999999942</v>
      </c>
      <c r="L198" s="45">
        <f>SUBTOTAL(9,L196:L197)</f>
        <v>3120000</v>
      </c>
      <c r="M198" s="45">
        <f t="shared" si="69"/>
        <v>-3000000</v>
      </c>
      <c r="N198" s="35">
        <f t="shared" si="70"/>
        <v>-0.96153846153846156</v>
      </c>
      <c r="O198" s="45"/>
      <c r="P198" s="45" t="str">
        <f t="shared" si="71"/>
        <v>Under Budget</v>
      </c>
      <c r="Q198" s="45">
        <f t="shared" si="72"/>
        <v>166666.99999999994</v>
      </c>
    </row>
    <row r="199" spans="1:19" s="46" customFormat="1" outlineLevel="1" x14ac:dyDescent="0.25">
      <c r="A199" s="43" t="s">
        <v>205</v>
      </c>
      <c r="B199" s="44" t="s">
        <v>13</v>
      </c>
      <c r="C199" s="45">
        <f>SUBTOTAL(9,C5:C198)</f>
        <v>21387340.269999996</v>
      </c>
      <c r="D199" s="45">
        <f>SUBTOTAL(9,D5:D198)</f>
        <v>35234656</v>
      </c>
      <c r="E199" s="45">
        <f t="shared" si="65"/>
        <v>-13847315.730000004</v>
      </c>
      <c r="F199" s="35">
        <f t="shared" si="66"/>
        <v>-0.3930027223765149</v>
      </c>
      <c r="G199" s="45" t="str">
        <f t="shared" si="67"/>
        <v>Under Budget</v>
      </c>
      <c r="H199" s="45"/>
      <c r="I199" s="45"/>
      <c r="J199" s="52">
        <f>SUBTOTAL(9,J5:J198)</f>
        <v>101878885.5</v>
      </c>
      <c r="K199" s="45">
        <f>SUBTOTAL(9,K5:K198)</f>
        <v>97302597.270000026</v>
      </c>
      <c r="L199" s="45">
        <f>SUBTOTAL(9,L5:L198)</f>
        <v>108547391</v>
      </c>
      <c r="M199" s="45">
        <f t="shared" si="69"/>
        <v>-6668505.5</v>
      </c>
      <c r="N199" s="35">
        <f t="shared" si="70"/>
        <v>-6.1434046811866719E-2</v>
      </c>
      <c r="O199" s="45"/>
      <c r="P199" s="45" t="str">
        <f t="shared" si="71"/>
        <v>Under Budget</v>
      </c>
      <c r="Q199" s="45">
        <f t="shared" si="72"/>
        <v>4576288.2299999744</v>
      </c>
    </row>
    <row r="200" spans="1:19" outlineLevel="1" x14ac:dyDescent="0.25">
      <c r="A200" s="38" t="s">
        <v>206</v>
      </c>
      <c r="B200" s="39"/>
      <c r="C200" s="40"/>
      <c r="D200" s="40"/>
      <c r="E200" s="40"/>
      <c r="F200" s="40"/>
      <c r="G200" s="40"/>
      <c r="H200" s="40"/>
      <c r="I200" s="40"/>
      <c r="J200" s="40"/>
      <c r="K200" s="40"/>
      <c r="L200" s="40"/>
      <c r="M200" s="40"/>
      <c r="N200" s="40"/>
    </row>
    <row r="201" spans="1:19" outlineLevel="2" x14ac:dyDescent="0.25">
      <c r="A201" s="41" t="s">
        <v>207</v>
      </c>
      <c r="B201" s="39"/>
      <c r="C201" s="40"/>
      <c r="D201" s="40"/>
      <c r="E201" s="40"/>
      <c r="F201" s="40"/>
      <c r="G201" s="40"/>
      <c r="H201" s="40"/>
      <c r="I201" s="40"/>
      <c r="J201" s="40"/>
      <c r="K201" s="40"/>
      <c r="L201" s="40"/>
      <c r="M201" s="40"/>
      <c r="N201" s="40"/>
    </row>
    <row r="202" spans="1:19" ht="36" outlineLevel="2" x14ac:dyDescent="0.25">
      <c r="A202" s="42" t="s">
        <v>208</v>
      </c>
      <c r="B202" s="39" t="s">
        <v>209</v>
      </c>
      <c r="C202" s="40">
        <v>161652.78</v>
      </c>
      <c r="D202" s="40">
        <v>586000</v>
      </c>
      <c r="E202" s="28">
        <f t="shared" ref="E202:E210" si="73">C202 - D202</f>
        <v>-424347.22</v>
      </c>
      <c r="F202" s="29">
        <f t="shared" ref="F202:F210" si="74">IF(D202 &gt; 1, ( C202 - D202 ) / D202, IF(C202 &gt; 1, 1, IF(C202 &lt; -1, -1, 0)))</f>
        <v>-0.72414201365187714</v>
      </c>
      <c r="G202" s="30" t="str">
        <f t="shared" ref="G202:G210" si="75">IF($E202 &gt; 1, "Over Budget", IF($E202 &lt; -1, "Under Budget", "On Budget"))</f>
        <v>Under Budget</v>
      </c>
      <c r="H202" s="31" t="str">
        <f t="shared" ref="H202:H209" si="76">IF(AND(OR(MONTH($A$3) = 3, MONTH($A$3) = 6, MONTH($A$3) = 9, MONTH($A$3) = 12), OR($F202 &gt;= 0.1, $E202 &gt;= 250000, $F202 &lt;= -0.1, $E202 &lt;= -250000), OR($E202 &gt;= 10000, $E202 &lt;= -10000)), "Yes", IF(OR($E202 &gt;= 250000, $E202 &lt;= -250000), "Yes", "No"))</f>
        <v>Yes</v>
      </c>
      <c r="I202" s="32" t="s">
        <v>405</v>
      </c>
      <c r="J202" s="33">
        <v>1046000</v>
      </c>
      <c r="K202" s="40">
        <v>621652.78</v>
      </c>
      <c r="L202" s="40">
        <v>1046000</v>
      </c>
      <c r="M202" s="28">
        <f t="shared" ref="M202:M210" si="77">J202 - L202</f>
        <v>0</v>
      </c>
      <c r="N202" s="29">
        <f t="shared" ref="N202:N210" si="78">IF(L202 &gt; 1, ( J202 - L202 ) / L202, IF(J202 &gt; 1, 1, IF(J202 &lt; 1, -1, 0)))</f>
        <v>0</v>
      </c>
      <c r="O202" s="34"/>
      <c r="P202" s="30" t="str">
        <f t="shared" ref="P202:P210" si="79">IF($M202 &gt; 1, "Over Budget", IF($M202 &lt; -1, "Under Budget", "On Budget"))</f>
        <v>On Budget</v>
      </c>
      <c r="Q202" s="28">
        <f t="shared" ref="Q202:Q210" si="80">J202 - K202</f>
        <v>424347.22</v>
      </c>
    </row>
    <row r="203" spans="1:19" outlineLevel="2" x14ac:dyDescent="0.25">
      <c r="A203" s="42" t="s">
        <v>210</v>
      </c>
      <c r="B203" s="39" t="s">
        <v>209</v>
      </c>
      <c r="C203" s="40">
        <v>3162347.73</v>
      </c>
      <c r="D203" s="40">
        <v>4478000</v>
      </c>
      <c r="E203" s="28">
        <f t="shared" si="73"/>
        <v>-1315652.27</v>
      </c>
      <c r="F203" s="29">
        <f t="shared" si="74"/>
        <v>-0.29380354399285397</v>
      </c>
      <c r="G203" s="30" t="str">
        <f t="shared" si="75"/>
        <v>Under Budget</v>
      </c>
      <c r="H203" s="31" t="str">
        <f t="shared" si="76"/>
        <v>Yes</v>
      </c>
      <c r="I203" s="32" t="s">
        <v>406</v>
      </c>
      <c r="J203" s="33">
        <v>8718000</v>
      </c>
      <c r="K203" s="40">
        <v>8008142.7300000004</v>
      </c>
      <c r="L203" s="40">
        <v>8718000</v>
      </c>
      <c r="M203" s="28">
        <f t="shared" si="77"/>
        <v>0</v>
      </c>
      <c r="N203" s="29">
        <f t="shared" si="78"/>
        <v>0</v>
      </c>
      <c r="O203" s="34"/>
      <c r="P203" s="30" t="str">
        <f t="shared" si="79"/>
        <v>On Budget</v>
      </c>
      <c r="Q203" s="28">
        <f t="shared" si="80"/>
        <v>709857.26999999955</v>
      </c>
    </row>
    <row r="204" spans="1:19" outlineLevel="2" x14ac:dyDescent="0.25">
      <c r="A204" s="42" t="s">
        <v>211</v>
      </c>
      <c r="B204" s="39" t="s">
        <v>209</v>
      </c>
      <c r="C204" s="40">
        <v>2753945.3200000003</v>
      </c>
      <c r="D204" s="40">
        <v>3165000</v>
      </c>
      <c r="E204" s="28">
        <f t="shared" si="73"/>
        <v>-411054.6799999997</v>
      </c>
      <c r="F204" s="29">
        <f t="shared" si="74"/>
        <v>-0.1298750963665086</v>
      </c>
      <c r="G204" s="30" t="str">
        <f t="shared" si="75"/>
        <v>Under Budget</v>
      </c>
      <c r="H204" s="31" t="str">
        <f t="shared" si="76"/>
        <v>Yes</v>
      </c>
      <c r="I204" s="32" t="s">
        <v>407</v>
      </c>
      <c r="J204" s="33">
        <v>6025000</v>
      </c>
      <c r="K204" s="40">
        <v>5932695.3200000003</v>
      </c>
      <c r="L204" s="40">
        <v>6025000</v>
      </c>
      <c r="M204" s="28">
        <f t="shared" si="77"/>
        <v>0</v>
      </c>
      <c r="N204" s="29">
        <f t="shared" si="78"/>
        <v>0</v>
      </c>
      <c r="O204" s="34"/>
      <c r="P204" s="30" t="str">
        <f t="shared" si="79"/>
        <v>On Budget</v>
      </c>
      <c r="Q204" s="28">
        <f t="shared" si="80"/>
        <v>92304.679999999702</v>
      </c>
    </row>
    <row r="205" spans="1:19" outlineLevel="2" x14ac:dyDescent="0.25">
      <c r="A205" s="42" t="s">
        <v>212</v>
      </c>
      <c r="B205" s="39" t="s">
        <v>213</v>
      </c>
      <c r="C205" s="40">
        <v>76735.95000000007</v>
      </c>
      <c r="D205" s="40">
        <v>0</v>
      </c>
      <c r="E205" s="28">
        <f t="shared" si="73"/>
        <v>76735.95000000007</v>
      </c>
      <c r="F205" s="29">
        <f t="shared" si="74"/>
        <v>1</v>
      </c>
      <c r="G205" s="30" t="str">
        <f t="shared" si="75"/>
        <v>Over Budget</v>
      </c>
      <c r="H205" s="31" t="str">
        <f t="shared" si="76"/>
        <v>Yes</v>
      </c>
      <c r="I205" s="32" t="s">
        <v>551</v>
      </c>
      <c r="J205" s="33">
        <v>76736</v>
      </c>
      <c r="K205" s="40">
        <v>76735.95000000007</v>
      </c>
      <c r="L205" s="40">
        <v>0</v>
      </c>
      <c r="M205" s="28">
        <f t="shared" si="77"/>
        <v>76736</v>
      </c>
      <c r="N205" s="29">
        <f t="shared" si="78"/>
        <v>1</v>
      </c>
      <c r="O205" s="34"/>
      <c r="P205" s="30" t="str">
        <f t="shared" si="79"/>
        <v>Over Budget</v>
      </c>
      <c r="Q205" s="28">
        <f t="shared" si="80"/>
        <v>4.9999999930150807E-2</v>
      </c>
    </row>
    <row r="206" spans="1:19" outlineLevel="2" x14ac:dyDescent="0.25">
      <c r="A206" s="42" t="s">
        <v>214</v>
      </c>
      <c r="B206" s="39" t="s">
        <v>209</v>
      </c>
      <c r="C206" s="40">
        <v>3792690.7799999984</v>
      </c>
      <c r="D206" s="40">
        <v>3628000</v>
      </c>
      <c r="E206" s="28">
        <f t="shared" si="73"/>
        <v>164690.7799999984</v>
      </c>
      <c r="F206" s="29">
        <f t="shared" si="74"/>
        <v>4.5394371554575083E-2</v>
      </c>
      <c r="G206" s="30" t="str">
        <f t="shared" si="75"/>
        <v>Over Budget</v>
      </c>
      <c r="H206" s="31" t="str">
        <f t="shared" si="76"/>
        <v>No</v>
      </c>
      <c r="I206" s="32"/>
      <c r="J206" s="33">
        <v>7379000</v>
      </c>
      <c r="K206" s="40">
        <v>7543690.7799999984</v>
      </c>
      <c r="L206" s="40">
        <v>7379000</v>
      </c>
      <c r="M206" s="28">
        <f t="shared" si="77"/>
        <v>0</v>
      </c>
      <c r="N206" s="29">
        <f t="shared" si="78"/>
        <v>0</v>
      </c>
      <c r="O206" s="34"/>
      <c r="P206" s="30" t="str">
        <f t="shared" si="79"/>
        <v>On Budget</v>
      </c>
      <c r="Q206" s="28">
        <f t="shared" si="80"/>
        <v>-164690.7799999984</v>
      </c>
    </row>
    <row r="207" spans="1:19" outlineLevel="2" x14ac:dyDescent="0.25">
      <c r="A207" s="42" t="s">
        <v>215</v>
      </c>
      <c r="B207" s="39" t="s">
        <v>213</v>
      </c>
      <c r="C207" s="40">
        <v>2395354.9799999995</v>
      </c>
      <c r="D207" s="40">
        <v>4744651</v>
      </c>
      <c r="E207" s="28">
        <f t="shared" si="73"/>
        <v>-2349296.0200000005</v>
      </c>
      <c r="F207" s="29">
        <f t="shared" si="74"/>
        <v>-0.49514622255672769</v>
      </c>
      <c r="G207" s="30" t="str">
        <f t="shared" si="75"/>
        <v>Under Budget</v>
      </c>
      <c r="H207" s="31" t="str">
        <f t="shared" si="76"/>
        <v>Yes</v>
      </c>
      <c r="I207" s="32" t="s">
        <v>550</v>
      </c>
      <c r="J207" s="33">
        <v>8743806</v>
      </c>
      <c r="K207" s="40">
        <v>7727843.9799999995</v>
      </c>
      <c r="L207" s="40">
        <v>8743806</v>
      </c>
      <c r="M207" s="28">
        <f t="shared" si="77"/>
        <v>0</v>
      </c>
      <c r="N207" s="29">
        <f t="shared" si="78"/>
        <v>0</v>
      </c>
      <c r="O207" s="34"/>
      <c r="P207" s="30" t="str">
        <f t="shared" si="79"/>
        <v>On Budget</v>
      </c>
      <c r="Q207" s="28">
        <f t="shared" si="80"/>
        <v>1015962.0200000005</v>
      </c>
      <c r="S207" s="63">
        <v>1000000</v>
      </c>
    </row>
    <row r="208" spans="1:19" outlineLevel="2" x14ac:dyDescent="0.25">
      <c r="A208" s="42" t="s">
        <v>216</v>
      </c>
      <c r="B208" s="39" t="s">
        <v>209</v>
      </c>
      <c r="C208" s="40">
        <v>58206.3</v>
      </c>
      <c r="D208" s="40">
        <v>77000</v>
      </c>
      <c r="E208" s="28">
        <f t="shared" si="73"/>
        <v>-18793.699999999997</v>
      </c>
      <c r="F208" s="29">
        <f t="shared" si="74"/>
        <v>-0.24407402597402594</v>
      </c>
      <c r="G208" s="30" t="str">
        <f t="shared" si="75"/>
        <v>Under Budget</v>
      </c>
      <c r="H208" s="31" t="str">
        <f t="shared" si="76"/>
        <v>Yes</v>
      </c>
      <c r="I208" s="32" t="s">
        <v>408</v>
      </c>
      <c r="J208" s="33">
        <v>149000</v>
      </c>
      <c r="K208" s="40">
        <v>130206.3</v>
      </c>
      <c r="L208" s="40">
        <v>149000</v>
      </c>
      <c r="M208" s="28">
        <f t="shared" si="77"/>
        <v>0</v>
      </c>
      <c r="N208" s="29">
        <f t="shared" si="78"/>
        <v>0</v>
      </c>
      <c r="O208" s="34"/>
      <c r="P208" s="30" t="str">
        <f t="shared" si="79"/>
        <v>On Budget</v>
      </c>
      <c r="Q208" s="28">
        <f t="shared" si="80"/>
        <v>18793.699999999997</v>
      </c>
    </row>
    <row r="209" spans="1:19" ht="15.75" outlineLevel="2" thickBot="1" x14ac:dyDescent="0.3">
      <c r="A209" s="42" t="s">
        <v>217</v>
      </c>
      <c r="B209" s="39" t="s">
        <v>213</v>
      </c>
      <c r="C209" s="40">
        <v>0</v>
      </c>
      <c r="D209" s="40">
        <v>411750</v>
      </c>
      <c r="E209" s="28">
        <f t="shared" si="73"/>
        <v>-411750</v>
      </c>
      <c r="F209" s="29">
        <f t="shared" si="74"/>
        <v>-1</v>
      </c>
      <c r="G209" s="30" t="str">
        <f t="shared" si="75"/>
        <v>Under Budget</v>
      </c>
      <c r="H209" s="31" t="str">
        <f t="shared" si="76"/>
        <v>Yes</v>
      </c>
      <c r="I209" s="32" t="s">
        <v>549</v>
      </c>
      <c r="J209" s="33">
        <v>823500</v>
      </c>
      <c r="K209" s="40">
        <v>411750</v>
      </c>
      <c r="L209" s="40">
        <v>823500</v>
      </c>
      <c r="M209" s="28">
        <f t="shared" si="77"/>
        <v>0</v>
      </c>
      <c r="N209" s="29">
        <f t="shared" si="78"/>
        <v>0</v>
      </c>
      <c r="O209" s="34"/>
      <c r="P209" s="30" t="str">
        <f t="shared" si="79"/>
        <v>On Budget</v>
      </c>
      <c r="Q209" s="28">
        <f t="shared" si="80"/>
        <v>411750</v>
      </c>
    </row>
    <row r="210" spans="1:19" s="46" customFormat="1" outlineLevel="1" x14ac:dyDescent="0.25">
      <c r="A210" s="43" t="s">
        <v>218</v>
      </c>
      <c r="B210" s="44" t="s">
        <v>13</v>
      </c>
      <c r="C210" s="45">
        <f>SUBTOTAL(9,C202:C209)</f>
        <v>12400933.84</v>
      </c>
      <c r="D210" s="45">
        <f>SUBTOTAL(9,D202:D209)</f>
        <v>17090401</v>
      </c>
      <c r="E210" s="45">
        <f t="shared" si="73"/>
        <v>-4689467.16</v>
      </c>
      <c r="F210" s="35">
        <f t="shared" si="74"/>
        <v>-0.27439187412864097</v>
      </c>
      <c r="G210" s="45" t="str">
        <f t="shared" si="75"/>
        <v>Under Budget</v>
      </c>
      <c r="H210" s="45"/>
      <c r="I210" s="45"/>
      <c r="J210" s="45">
        <f>SUBTOTAL(9,J202:J209)</f>
        <v>32961042</v>
      </c>
      <c r="K210" s="45">
        <f>SUBTOTAL(9,K202:K209)</f>
        <v>30452717.84</v>
      </c>
      <c r="L210" s="45">
        <f>SUBTOTAL(9,L202:L209)</f>
        <v>32884306</v>
      </c>
      <c r="M210" s="45">
        <f t="shared" si="77"/>
        <v>76736</v>
      </c>
      <c r="N210" s="35">
        <f t="shared" si="78"/>
        <v>2.3335143518005215E-3</v>
      </c>
      <c r="O210" s="45"/>
      <c r="P210" s="45" t="str">
        <f t="shared" si="79"/>
        <v>Over Budget</v>
      </c>
      <c r="Q210" s="45">
        <f t="shared" si="80"/>
        <v>2508324.16</v>
      </c>
    </row>
    <row r="211" spans="1:19" outlineLevel="2" x14ac:dyDescent="0.25">
      <c r="A211" s="41" t="s">
        <v>219</v>
      </c>
      <c r="B211" s="39"/>
      <c r="C211" s="40"/>
      <c r="D211" s="40"/>
      <c r="E211" s="40"/>
      <c r="F211" s="40"/>
      <c r="G211" s="40"/>
      <c r="H211" s="40"/>
      <c r="I211" s="40"/>
      <c r="J211" s="40"/>
      <c r="K211" s="40"/>
      <c r="L211" s="40"/>
      <c r="M211" s="40"/>
      <c r="N211" s="40"/>
    </row>
    <row r="212" spans="1:19" ht="15.75" outlineLevel="2" thickBot="1" x14ac:dyDescent="0.3">
      <c r="A212" s="42" t="s">
        <v>220</v>
      </c>
      <c r="B212" s="39" t="s">
        <v>213</v>
      </c>
      <c r="C212" s="40">
        <v>744903.05</v>
      </c>
      <c r="D212" s="40">
        <v>1153188</v>
      </c>
      <c r="E212" s="28">
        <f t="shared" ref="E212:E213" si="81">C212 - D212</f>
        <v>-408284.94999999995</v>
      </c>
      <c r="F212" s="29">
        <f t="shared" ref="F212:F213" si="82">IF(D212 &gt; 1, ( C212 - D212 ) / D212, IF(C212 &gt; 1, 1, IF(C212 &lt; -1, -1, 0)))</f>
        <v>-0.35404890616274187</v>
      </c>
      <c r="G212" s="30" t="str">
        <f t="shared" ref="G212:G213" si="83">IF($E212 &gt; 1, "Over Budget", IF($E212 &lt; -1, "Under Budget", "On Budget"))</f>
        <v>Under Budget</v>
      </c>
      <c r="H212" s="31" t="str">
        <f t="shared" ref="H212" si="84">IF(AND(OR(MONTH($A$3) = 3, MONTH($A$3) = 6, MONTH($A$3) = 9, MONTH($A$3) = 12), OR($F212 &gt;= 0.1, $E212 &gt;= 250000, $F212 &lt;= -0.1, $E212 &lt;= -250000), OR($E212 &gt;= 10000, $E212 &lt;= -10000)), "Yes", IF(OR($E212 &gt;= 250000, $E212 &lt;= -250000), "Yes", "No"))</f>
        <v>Yes</v>
      </c>
      <c r="I212" s="32" t="s">
        <v>460</v>
      </c>
      <c r="J212" s="33">
        <v>2107992</v>
      </c>
      <c r="K212" s="40">
        <v>1699707.05</v>
      </c>
      <c r="L212" s="40">
        <v>2107992</v>
      </c>
      <c r="M212" s="28">
        <f t="shared" ref="M212:M213" si="85">J212 - L212</f>
        <v>0</v>
      </c>
      <c r="N212" s="29">
        <f t="shared" ref="N212:N213" si="86">IF(L212 &gt; 1, ( J212 - L212 ) / L212, IF(J212 &gt; 1, 1, IF(J212 &lt; 1, -1, 0)))</f>
        <v>0</v>
      </c>
      <c r="O212" s="34"/>
      <c r="P212" s="30" t="str">
        <f t="shared" ref="P212:P213" si="87">IF($M212 &gt; 1, "Over Budget", IF($M212 &lt; -1, "Under Budget", "On Budget"))</f>
        <v>On Budget</v>
      </c>
      <c r="Q212" s="28">
        <f t="shared" ref="Q212:Q213" si="88">J212 - K212</f>
        <v>408284.94999999995</v>
      </c>
    </row>
    <row r="213" spans="1:19" s="46" customFormat="1" outlineLevel="1" x14ac:dyDescent="0.25">
      <c r="A213" s="43" t="s">
        <v>221</v>
      </c>
      <c r="B213" s="44" t="s">
        <v>13</v>
      </c>
      <c r="C213" s="45">
        <f>SUBTOTAL(9,C212:C212)</f>
        <v>744903.05</v>
      </c>
      <c r="D213" s="45">
        <f>SUBTOTAL(9,D212:D212)</f>
        <v>1153188</v>
      </c>
      <c r="E213" s="45">
        <f t="shared" si="81"/>
        <v>-408284.94999999995</v>
      </c>
      <c r="F213" s="35">
        <f t="shared" si="82"/>
        <v>-0.35404890616274187</v>
      </c>
      <c r="G213" s="45" t="str">
        <f t="shared" si="83"/>
        <v>Under Budget</v>
      </c>
      <c r="H213" s="45"/>
      <c r="I213" s="45"/>
      <c r="J213" s="45">
        <f>SUBTOTAL(9,J212:J212)</f>
        <v>2107992</v>
      </c>
      <c r="K213" s="45">
        <f>SUBTOTAL(9,K212:K212)</f>
        <v>1699707.05</v>
      </c>
      <c r="L213" s="45">
        <f>SUBTOTAL(9,L212:L212)</f>
        <v>2107992</v>
      </c>
      <c r="M213" s="45">
        <f t="shared" si="85"/>
        <v>0</v>
      </c>
      <c r="N213" s="35">
        <f t="shared" si="86"/>
        <v>0</v>
      </c>
      <c r="O213" s="45"/>
      <c r="P213" s="45" t="str">
        <f t="shared" si="87"/>
        <v>On Budget</v>
      </c>
      <c r="Q213" s="45">
        <f t="shared" si="88"/>
        <v>408284.94999999995</v>
      </c>
    </row>
    <row r="214" spans="1:19" outlineLevel="2" x14ac:dyDescent="0.25">
      <c r="A214" s="41" t="s">
        <v>222</v>
      </c>
      <c r="B214" s="39"/>
      <c r="C214" s="40"/>
      <c r="D214" s="40"/>
      <c r="E214" s="40"/>
      <c r="F214" s="40"/>
      <c r="G214" s="40"/>
      <c r="H214" s="40"/>
      <c r="I214" s="40"/>
      <c r="J214" s="40"/>
      <c r="K214" s="40"/>
      <c r="L214" s="40"/>
      <c r="M214" s="40"/>
      <c r="N214" s="40"/>
    </row>
    <row r="215" spans="1:19" outlineLevel="2" x14ac:dyDescent="0.25">
      <c r="A215" s="42" t="s">
        <v>223</v>
      </c>
      <c r="B215" s="49" t="s">
        <v>404</v>
      </c>
      <c r="C215" s="40">
        <v>106257.68</v>
      </c>
      <c r="D215" s="40">
        <v>350000</v>
      </c>
      <c r="E215" s="28">
        <f t="shared" ref="E215:E256" si="89">C215 - D215</f>
        <v>-243742.32</v>
      </c>
      <c r="F215" s="29">
        <f t="shared" ref="F215:F256" si="90">IF(D215 &gt; 1, ( C215 - D215 ) / D215, IF(C215 &gt; 1, 1, IF(C215 &lt; -1, -1, 0)))</f>
        <v>-0.69640662857142854</v>
      </c>
      <c r="G215" s="30" t="str">
        <f t="shared" ref="G215:G256" si="91">IF($E215 &gt; 1, "Over Budget", IF($E215 &lt; -1, "Under Budget", "On Budget"))</f>
        <v>Under Budget</v>
      </c>
      <c r="H215" s="31" t="str">
        <f t="shared" ref="H215:H255" si="92">IF(AND(OR(MONTH($A$3) = 3, MONTH($A$3) = 6, MONTH($A$3) = 9, MONTH($A$3) = 12), OR($F215 &gt;= 0.1, $E215 &gt;= 250000, $F215 &lt;= -0.1, $E215 &lt;= -250000), OR($E215 &gt;= 10000, $E215 &lt;= -10000)), "Yes", IF(OR($E215 &gt;= 250000, $E215 &lt;= -250000), "Yes", "No"))</f>
        <v>Yes</v>
      </c>
      <c r="I215" s="32" t="s">
        <v>554</v>
      </c>
      <c r="J215" s="33">
        <v>850000</v>
      </c>
      <c r="K215" s="40">
        <v>606257.67999999993</v>
      </c>
      <c r="L215" s="40">
        <v>850000</v>
      </c>
      <c r="M215" s="28">
        <f t="shared" ref="M215:M256" si="93">J215 - L215</f>
        <v>0</v>
      </c>
      <c r="N215" s="29">
        <f t="shared" ref="N215:N256" si="94">IF(L215 &gt; 1, ( J215 - L215 ) / L215, IF(J215 &gt; 1, 1, IF(J215 &lt; 1, -1, 0)))</f>
        <v>0</v>
      </c>
      <c r="O215" s="34"/>
      <c r="P215" s="30" t="str">
        <f t="shared" ref="P215:P256" si="95">IF($M215 &gt; 1, "Over Budget", IF($M215 &lt; -1, "Under Budget", "On Budget"))</f>
        <v>On Budget</v>
      </c>
      <c r="Q215" s="28">
        <f t="shared" ref="Q215:Q256" si="96">J215 - K215</f>
        <v>243742.32000000007</v>
      </c>
    </row>
    <row r="216" spans="1:19" outlineLevel="2" x14ac:dyDescent="0.25">
      <c r="A216" s="42" t="s">
        <v>224</v>
      </c>
      <c r="B216" s="49" t="s">
        <v>404</v>
      </c>
      <c r="C216" s="40">
        <v>4033056.58</v>
      </c>
      <c r="D216" s="40">
        <v>2800000</v>
      </c>
      <c r="E216" s="28">
        <f t="shared" si="89"/>
        <v>1233056.58</v>
      </c>
      <c r="F216" s="29">
        <f t="shared" si="90"/>
        <v>0.44037735</v>
      </c>
      <c r="G216" s="30" t="str">
        <f t="shared" si="91"/>
        <v>Over Budget</v>
      </c>
      <c r="H216" s="31" t="str">
        <f t="shared" si="92"/>
        <v>Yes</v>
      </c>
      <c r="I216" s="32" t="s">
        <v>555</v>
      </c>
      <c r="J216" s="33">
        <v>5073927</v>
      </c>
      <c r="K216" s="40">
        <v>5247341.58</v>
      </c>
      <c r="L216" s="40">
        <v>5000000</v>
      </c>
      <c r="M216" s="28">
        <f t="shared" si="93"/>
        <v>73927</v>
      </c>
      <c r="N216" s="29">
        <f t="shared" si="94"/>
        <v>1.4785400000000001E-2</v>
      </c>
      <c r="O216" s="34"/>
      <c r="P216" s="30" t="str">
        <f t="shared" si="95"/>
        <v>Over Budget</v>
      </c>
      <c r="Q216" s="28">
        <f t="shared" si="96"/>
        <v>-173414.58000000007</v>
      </c>
    </row>
    <row r="217" spans="1:19" outlineLevel="2" x14ac:dyDescent="0.25">
      <c r="A217" s="42" t="s">
        <v>225</v>
      </c>
      <c r="B217" s="49" t="s">
        <v>404</v>
      </c>
      <c r="C217" s="40">
        <v>165193.25999999998</v>
      </c>
      <c r="D217" s="40">
        <v>0</v>
      </c>
      <c r="E217" s="28">
        <f t="shared" si="89"/>
        <v>165193.25999999998</v>
      </c>
      <c r="F217" s="29">
        <f t="shared" si="90"/>
        <v>1</v>
      </c>
      <c r="G217" s="30" t="str">
        <f t="shared" si="91"/>
        <v>Over Budget</v>
      </c>
      <c r="H217" s="31" t="str">
        <f t="shared" si="92"/>
        <v>Yes</v>
      </c>
      <c r="I217" s="32" t="s">
        <v>557</v>
      </c>
      <c r="J217" s="33">
        <v>245347</v>
      </c>
      <c r="K217" s="40">
        <v>165193.25999999998</v>
      </c>
      <c r="L217" s="40">
        <v>0</v>
      </c>
      <c r="M217" s="28">
        <f t="shared" si="93"/>
        <v>245347</v>
      </c>
      <c r="N217" s="29">
        <f t="shared" si="94"/>
        <v>1</v>
      </c>
      <c r="O217" s="34"/>
      <c r="P217" s="30" t="str">
        <f t="shared" si="95"/>
        <v>Over Budget</v>
      </c>
      <c r="Q217" s="28">
        <f t="shared" si="96"/>
        <v>80153.74000000002</v>
      </c>
    </row>
    <row r="218" spans="1:19" outlineLevel="2" x14ac:dyDescent="0.25">
      <c r="A218" s="42" t="s">
        <v>226</v>
      </c>
      <c r="B218" s="49" t="s">
        <v>404</v>
      </c>
      <c r="C218" s="40">
        <v>262302.44999999995</v>
      </c>
      <c r="D218" s="40">
        <v>0</v>
      </c>
      <c r="E218" s="28">
        <f t="shared" si="89"/>
        <v>262302.44999999995</v>
      </c>
      <c r="F218" s="29">
        <f t="shared" si="90"/>
        <v>1</v>
      </c>
      <c r="G218" s="30" t="str">
        <f t="shared" si="91"/>
        <v>Over Budget</v>
      </c>
      <c r="H218" s="31" t="str">
        <f t="shared" si="92"/>
        <v>Yes</v>
      </c>
      <c r="I218" s="32" t="s">
        <v>556</v>
      </c>
      <c r="J218" s="33">
        <v>-1620495</v>
      </c>
      <c r="K218" s="40">
        <v>-1937697.55</v>
      </c>
      <c r="L218" s="40">
        <v>-2200000</v>
      </c>
      <c r="M218" s="28">
        <f t="shared" si="93"/>
        <v>579505</v>
      </c>
      <c r="N218" s="29">
        <f t="shared" si="94"/>
        <v>-1</v>
      </c>
      <c r="O218" s="34"/>
      <c r="P218" s="30" t="str">
        <f t="shared" si="95"/>
        <v>Over Budget</v>
      </c>
      <c r="Q218" s="28">
        <f t="shared" si="96"/>
        <v>317202.55000000005</v>
      </c>
    </row>
    <row r="219" spans="1:19" outlineLevel="2" x14ac:dyDescent="0.25">
      <c r="A219" s="42" t="s">
        <v>227</v>
      </c>
      <c r="B219" s="49" t="s">
        <v>404</v>
      </c>
      <c r="C219" s="40">
        <v>213068.24</v>
      </c>
      <c r="D219" s="40">
        <v>0</v>
      </c>
      <c r="E219" s="28">
        <f t="shared" si="89"/>
        <v>213068.24</v>
      </c>
      <c r="F219" s="29">
        <f t="shared" si="90"/>
        <v>1</v>
      </c>
      <c r="G219" s="30" t="str">
        <f t="shared" si="91"/>
        <v>Over Budget</v>
      </c>
      <c r="H219" s="31" t="str">
        <f t="shared" si="92"/>
        <v>Yes</v>
      </c>
      <c r="I219" s="32" t="s">
        <v>558</v>
      </c>
      <c r="J219" s="33">
        <v>216659</v>
      </c>
      <c r="K219" s="40">
        <v>213068.24</v>
      </c>
      <c r="L219" s="40">
        <v>0</v>
      </c>
      <c r="M219" s="28">
        <f t="shared" si="93"/>
        <v>216659</v>
      </c>
      <c r="N219" s="29">
        <f t="shared" si="94"/>
        <v>1</v>
      </c>
      <c r="O219" s="34"/>
      <c r="P219" s="30" t="str">
        <f t="shared" si="95"/>
        <v>Over Budget</v>
      </c>
      <c r="Q219" s="28">
        <f t="shared" si="96"/>
        <v>3590.7600000000093</v>
      </c>
    </row>
    <row r="220" spans="1:19" outlineLevel="2" x14ac:dyDescent="0.25">
      <c r="A220" s="42" t="s">
        <v>228</v>
      </c>
      <c r="B220" s="49" t="s">
        <v>404</v>
      </c>
      <c r="C220" s="40">
        <v>50518.840000000004</v>
      </c>
      <c r="D220" s="40">
        <v>0</v>
      </c>
      <c r="E220" s="28">
        <f t="shared" si="89"/>
        <v>50518.840000000004</v>
      </c>
      <c r="F220" s="29">
        <f t="shared" si="90"/>
        <v>1</v>
      </c>
      <c r="G220" s="30" t="str">
        <f t="shared" si="91"/>
        <v>Over Budget</v>
      </c>
      <c r="H220" s="31" t="str">
        <f t="shared" si="92"/>
        <v>Yes</v>
      </c>
      <c r="I220" s="32" t="s">
        <v>558</v>
      </c>
      <c r="J220" s="33">
        <v>-89481</v>
      </c>
      <c r="K220" s="40">
        <v>50518.840000000004</v>
      </c>
      <c r="L220" s="40">
        <v>0</v>
      </c>
      <c r="M220" s="28">
        <f t="shared" si="93"/>
        <v>-89481</v>
      </c>
      <c r="N220" s="29">
        <f t="shared" si="94"/>
        <v>-1</v>
      </c>
      <c r="O220" s="34"/>
      <c r="P220" s="30" t="str">
        <f t="shared" si="95"/>
        <v>Under Budget</v>
      </c>
      <c r="Q220" s="28">
        <f t="shared" si="96"/>
        <v>-139999.84</v>
      </c>
    </row>
    <row r="221" spans="1:19" outlineLevel="2" x14ac:dyDescent="0.25">
      <c r="A221" s="42" t="s">
        <v>229</v>
      </c>
      <c r="B221" s="49" t="s">
        <v>404</v>
      </c>
      <c r="C221" s="40">
        <v>47198.01</v>
      </c>
      <c r="D221" s="40">
        <v>358000</v>
      </c>
      <c r="E221" s="28">
        <f t="shared" si="89"/>
        <v>-310801.99</v>
      </c>
      <c r="F221" s="29">
        <f t="shared" si="90"/>
        <v>-0.86816198324022342</v>
      </c>
      <c r="G221" s="30" t="str">
        <f t="shared" si="91"/>
        <v>Under Budget</v>
      </c>
      <c r="H221" s="31" t="str">
        <f t="shared" si="92"/>
        <v>Yes</v>
      </c>
      <c r="I221" s="32" t="s">
        <v>559</v>
      </c>
      <c r="J221" s="33">
        <v>562337</v>
      </c>
      <c r="K221" s="40">
        <v>244198.00999999998</v>
      </c>
      <c r="L221" s="40">
        <v>555000</v>
      </c>
      <c r="M221" s="28">
        <f t="shared" si="93"/>
        <v>7337</v>
      </c>
      <c r="N221" s="29">
        <f t="shared" si="94"/>
        <v>1.321981981981982E-2</v>
      </c>
      <c r="O221" s="34"/>
      <c r="P221" s="30" t="str">
        <f t="shared" si="95"/>
        <v>Over Budget</v>
      </c>
      <c r="Q221" s="28">
        <f t="shared" si="96"/>
        <v>318138.99</v>
      </c>
    </row>
    <row r="222" spans="1:19" outlineLevel="2" x14ac:dyDescent="0.25">
      <c r="A222" s="42" t="s">
        <v>230</v>
      </c>
      <c r="B222" s="49" t="s">
        <v>404</v>
      </c>
      <c r="C222" s="40">
        <v>-501.8600000000049</v>
      </c>
      <c r="D222" s="40">
        <v>0</v>
      </c>
      <c r="E222" s="28">
        <f t="shared" si="89"/>
        <v>-501.8600000000049</v>
      </c>
      <c r="F222" s="29">
        <f t="shared" si="90"/>
        <v>-1</v>
      </c>
      <c r="G222" s="30" t="str">
        <f t="shared" si="91"/>
        <v>Under Budget</v>
      </c>
      <c r="H222" s="31" t="str">
        <f t="shared" si="92"/>
        <v>No</v>
      </c>
      <c r="I222" s="32"/>
      <c r="J222" s="33">
        <v>-502</v>
      </c>
      <c r="K222" s="40">
        <v>-501.8600000000049</v>
      </c>
      <c r="L222" s="40">
        <v>0</v>
      </c>
      <c r="M222" s="28">
        <f t="shared" si="93"/>
        <v>-502</v>
      </c>
      <c r="N222" s="29">
        <f t="shared" si="94"/>
        <v>-1</v>
      </c>
      <c r="O222" s="34"/>
      <c r="P222" s="30" t="str">
        <f t="shared" si="95"/>
        <v>Under Budget</v>
      </c>
      <c r="Q222" s="28">
        <f t="shared" si="96"/>
        <v>-0.13999999999509782</v>
      </c>
    </row>
    <row r="223" spans="1:19" outlineLevel="2" x14ac:dyDescent="0.25">
      <c r="A223" s="42" t="s">
        <v>231</v>
      </c>
      <c r="B223" s="49" t="s">
        <v>404</v>
      </c>
      <c r="C223" s="40">
        <v>358688.86999999994</v>
      </c>
      <c r="D223" s="40">
        <v>240000</v>
      </c>
      <c r="E223" s="28">
        <f t="shared" si="89"/>
        <v>118688.86999999994</v>
      </c>
      <c r="F223" s="29">
        <f t="shared" si="90"/>
        <v>0.49453695833333305</v>
      </c>
      <c r="G223" s="30" t="str">
        <f t="shared" si="91"/>
        <v>Over Budget</v>
      </c>
      <c r="H223" s="31" t="str">
        <f t="shared" si="92"/>
        <v>Yes</v>
      </c>
      <c r="I223" s="32" t="s">
        <v>560</v>
      </c>
      <c r="J223" s="33">
        <v>501608</v>
      </c>
      <c r="K223" s="40">
        <v>618688.86999999988</v>
      </c>
      <c r="L223" s="40">
        <v>500000</v>
      </c>
      <c r="M223" s="28">
        <f t="shared" si="93"/>
        <v>1608</v>
      </c>
      <c r="N223" s="29">
        <f t="shared" si="94"/>
        <v>3.2160000000000001E-3</v>
      </c>
      <c r="O223" s="34"/>
      <c r="P223" s="30" t="str">
        <f t="shared" si="95"/>
        <v>Over Budget</v>
      </c>
      <c r="Q223" s="28">
        <f t="shared" si="96"/>
        <v>-117080.86999999988</v>
      </c>
      <c r="S223" s="62">
        <v>-110000</v>
      </c>
    </row>
    <row r="224" spans="1:19" outlineLevel="2" x14ac:dyDescent="0.25">
      <c r="A224" s="42" t="s">
        <v>232</v>
      </c>
      <c r="B224" s="49" t="s">
        <v>404</v>
      </c>
      <c r="C224" s="40">
        <v>49280.87</v>
      </c>
      <c r="D224" s="40">
        <v>0</v>
      </c>
      <c r="E224" s="28">
        <f t="shared" si="89"/>
        <v>49280.87</v>
      </c>
      <c r="F224" s="29">
        <f t="shared" si="90"/>
        <v>1</v>
      </c>
      <c r="G224" s="30" t="str">
        <f t="shared" si="91"/>
        <v>Over Budget</v>
      </c>
      <c r="H224" s="31" t="str">
        <f t="shared" si="92"/>
        <v>Yes</v>
      </c>
      <c r="I224" s="32" t="s">
        <v>558</v>
      </c>
      <c r="J224" s="33">
        <v>49281</v>
      </c>
      <c r="K224" s="40">
        <v>49280.87</v>
      </c>
      <c r="L224" s="40">
        <v>0</v>
      </c>
      <c r="M224" s="28">
        <f t="shared" si="93"/>
        <v>49281</v>
      </c>
      <c r="N224" s="29">
        <f t="shared" si="94"/>
        <v>1</v>
      </c>
      <c r="O224" s="34"/>
      <c r="P224" s="30" t="str">
        <f t="shared" si="95"/>
        <v>Over Budget</v>
      </c>
      <c r="Q224" s="28">
        <f t="shared" si="96"/>
        <v>0.12999999999738066</v>
      </c>
    </row>
    <row r="225" spans="1:19" outlineLevel="2" x14ac:dyDescent="0.25">
      <c r="A225" s="42" t="s">
        <v>233</v>
      </c>
      <c r="B225" s="49" t="s">
        <v>404</v>
      </c>
      <c r="C225" s="40">
        <v>257192.44</v>
      </c>
      <c r="D225" s="40">
        <v>0</v>
      </c>
      <c r="E225" s="28">
        <f t="shared" si="89"/>
        <v>257192.44</v>
      </c>
      <c r="F225" s="29">
        <f t="shared" si="90"/>
        <v>1</v>
      </c>
      <c r="G225" s="30" t="str">
        <f t="shared" si="91"/>
        <v>Over Budget</v>
      </c>
      <c r="H225" s="31" t="str">
        <f t="shared" si="92"/>
        <v>Yes</v>
      </c>
      <c r="I225" s="32" t="s">
        <v>554</v>
      </c>
      <c r="J225" s="33">
        <v>535634</v>
      </c>
      <c r="K225" s="40">
        <v>790192.44</v>
      </c>
      <c r="L225" s="40">
        <v>533000</v>
      </c>
      <c r="M225" s="28">
        <f t="shared" si="93"/>
        <v>2634</v>
      </c>
      <c r="N225" s="29">
        <f t="shared" si="94"/>
        <v>4.9418386491557227E-3</v>
      </c>
      <c r="O225" s="34"/>
      <c r="P225" s="30" t="str">
        <f t="shared" si="95"/>
        <v>Over Budget</v>
      </c>
      <c r="Q225" s="28">
        <f t="shared" si="96"/>
        <v>-254558.43999999994</v>
      </c>
    </row>
    <row r="226" spans="1:19" outlineLevel="2" x14ac:dyDescent="0.25">
      <c r="A226" s="42" t="s">
        <v>234</v>
      </c>
      <c r="B226" s="49" t="s">
        <v>404</v>
      </c>
      <c r="C226" s="40">
        <v>134176.18</v>
      </c>
      <c r="D226" s="40">
        <v>458487</v>
      </c>
      <c r="E226" s="28">
        <f t="shared" si="89"/>
        <v>-324310.82</v>
      </c>
      <c r="F226" s="29">
        <f t="shared" si="90"/>
        <v>-0.70735008844307479</v>
      </c>
      <c r="G226" s="30" t="str">
        <f t="shared" si="91"/>
        <v>Under Budget</v>
      </c>
      <c r="H226" s="31" t="str">
        <f t="shared" si="92"/>
        <v>Yes</v>
      </c>
      <c r="I226" s="32" t="s">
        <v>572</v>
      </c>
      <c r="J226" s="33">
        <f>298266+607445</f>
        <v>905711</v>
      </c>
      <c r="K226" s="40">
        <v>586939.17999999993</v>
      </c>
      <c r="L226" s="40">
        <v>911250</v>
      </c>
      <c r="M226" s="28">
        <f t="shared" si="93"/>
        <v>-5539</v>
      </c>
      <c r="N226" s="29">
        <f t="shared" si="94"/>
        <v>-6.0784636488340196E-3</v>
      </c>
      <c r="O226" s="34"/>
      <c r="P226" s="30" t="str">
        <f t="shared" si="95"/>
        <v>Under Budget</v>
      </c>
      <c r="Q226" s="28">
        <f t="shared" si="96"/>
        <v>318771.82000000007</v>
      </c>
    </row>
    <row r="227" spans="1:19" outlineLevel="2" x14ac:dyDescent="0.25">
      <c r="A227" s="42" t="s">
        <v>235</v>
      </c>
      <c r="B227" s="49" t="s">
        <v>404</v>
      </c>
      <c r="C227" s="40">
        <v>353076.09</v>
      </c>
      <c r="D227" s="40">
        <v>542500</v>
      </c>
      <c r="E227" s="28">
        <f t="shared" si="89"/>
        <v>-189423.90999999997</v>
      </c>
      <c r="F227" s="29">
        <f t="shared" si="90"/>
        <v>-0.34916849769585251</v>
      </c>
      <c r="G227" s="30" t="str">
        <f t="shared" si="91"/>
        <v>Under Budget</v>
      </c>
      <c r="H227" s="31" t="str">
        <f t="shared" si="92"/>
        <v>Yes</v>
      </c>
      <c r="I227" s="32" t="s">
        <v>572</v>
      </c>
      <c r="J227" s="33">
        <f>548460+314119</f>
        <v>862579</v>
      </c>
      <c r="K227" s="40">
        <v>1105576.0900000001</v>
      </c>
      <c r="L227" s="40">
        <v>1295000</v>
      </c>
      <c r="M227" s="28">
        <f t="shared" si="93"/>
        <v>-432421</v>
      </c>
      <c r="N227" s="29">
        <f t="shared" si="94"/>
        <v>-0.33391583011583009</v>
      </c>
      <c r="O227" s="34"/>
      <c r="P227" s="30" t="str">
        <f t="shared" si="95"/>
        <v>Under Budget</v>
      </c>
      <c r="Q227" s="28">
        <f t="shared" si="96"/>
        <v>-242997.09000000008</v>
      </c>
    </row>
    <row r="228" spans="1:19" outlineLevel="2" x14ac:dyDescent="0.25">
      <c r="A228" s="42" t="s">
        <v>236</v>
      </c>
      <c r="B228" s="49" t="s">
        <v>404</v>
      </c>
      <c r="C228" s="40">
        <v>1244974.27</v>
      </c>
      <c r="D228" s="40">
        <v>520000</v>
      </c>
      <c r="E228" s="28">
        <f t="shared" si="89"/>
        <v>724974.27</v>
      </c>
      <c r="F228" s="29">
        <f t="shared" si="90"/>
        <v>1.3941812884615385</v>
      </c>
      <c r="G228" s="30" t="str">
        <f t="shared" si="91"/>
        <v>Over Budget</v>
      </c>
      <c r="H228" s="31" t="str">
        <f t="shared" si="92"/>
        <v>Yes</v>
      </c>
      <c r="I228" s="32" t="s">
        <v>561</v>
      </c>
      <c r="J228" s="33">
        <v>1921494</v>
      </c>
      <c r="K228" s="40">
        <v>2284974.27</v>
      </c>
      <c r="L228" s="40">
        <v>1000000</v>
      </c>
      <c r="M228" s="28">
        <f t="shared" si="93"/>
        <v>921494</v>
      </c>
      <c r="N228" s="29">
        <f t="shared" si="94"/>
        <v>0.92149400000000004</v>
      </c>
      <c r="O228" s="34"/>
      <c r="P228" s="30" t="str">
        <f t="shared" si="95"/>
        <v>Over Budget</v>
      </c>
      <c r="Q228" s="28">
        <f t="shared" si="96"/>
        <v>-363480.27</v>
      </c>
    </row>
    <row r="229" spans="1:19" outlineLevel="2" x14ac:dyDescent="0.25">
      <c r="A229" s="42" t="s">
        <v>237</v>
      </c>
      <c r="B229" s="49" t="s">
        <v>404</v>
      </c>
      <c r="C229" s="40">
        <v>-11320.97</v>
      </c>
      <c r="D229" s="40">
        <v>0</v>
      </c>
      <c r="E229" s="28">
        <f t="shared" si="89"/>
        <v>-11320.97</v>
      </c>
      <c r="F229" s="29">
        <f t="shared" si="90"/>
        <v>-1</v>
      </c>
      <c r="G229" s="30" t="str">
        <f t="shared" si="91"/>
        <v>Under Budget</v>
      </c>
      <c r="H229" s="31" t="str">
        <f t="shared" si="92"/>
        <v>Yes</v>
      </c>
      <c r="I229" s="32" t="s">
        <v>558</v>
      </c>
      <c r="J229" s="33">
        <f>-1158-10163</f>
        <v>-11321</v>
      </c>
      <c r="K229" s="40">
        <v>-11320.97</v>
      </c>
      <c r="L229" s="40">
        <v>0</v>
      </c>
      <c r="M229" s="28">
        <f t="shared" si="93"/>
        <v>-11321</v>
      </c>
      <c r="N229" s="29">
        <f t="shared" si="94"/>
        <v>-1</v>
      </c>
      <c r="O229" s="34"/>
      <c r="P229" s="30" t="str">
        <f t="shared" si="95"/>
        <v>Under Budget</v>
      </c>
      <c r="Q229" s="28">
        <f t="shared" si="96"/>
        <v>-3.0000000000654836E-2</v>
      </c>
    </row>
    <row r="230" spans="1:19" outlineLevel="2" x14ac:dyDescent="0.25">
      <c r="A230" s="42" t="s">
        <v>238</v>
      </c>
      <c r="B230" s="49" t="s">
        <v>404</v>
      </c>
      <c r="C230" s="40">
        <v>1315139.75</v>
      </c>
      <c r="D230" s="40">
        <v>0</v>
      </c>
      <c r="E230" s="28">
        <f t="shared" si="89"/>
        <v>1315139.75</v>
      </c>
      <c r="F230" s="29">
        <f t="shared" si="90"/>
        <v>1</v>
      </c>
      <c r="G230" s="30" t="str">
        <f t="shared" si="91"/>
        <v>Over Budget</v>
      </c>
      <c r="H230" s="31" t="str">
        <f t="shared" si="92"/>
        <v>Yes</v>
      </c>
      <c r="I230" s="32" t="s">
        <v>575</v>
      </c>
      <c r="J230" s="33">
        <v>1877707</v>
      </c>
      <c r="K230" s="40">
        <v>1853139.75</v>
      </c>
      <c r="L230" s="40">
        <v>538000</v>
      </c>
      <c r="M230" s="28">
        <f t="shared" si="93"/>
        <v>1339707</v>
      </c>
      <c r="N230" s="29">
        <f t="shared" si="94"/>
        <v>2.4901617100371749</v>
      </c>
      <c r="O230" s="34"/>
      <c r="P230" s="30" t="str">
        <f t="shared" si="95"/>
        <v>Over Budget</v>
      </c>
      <c r="Q230" s="28">
        <f t="shared" si="96"/>
        <v>24567.25</v>
      </c>
    </row>
    <row r="231" spans="1:19" outlineLevel="2" x14ac:dyDescent="0.25">
      <c r="A231" s="42" t="s">
        <v>239</v>
      </c>
      <c r="B231" s="49" t="s">
        <v>404</v>
      </c>
      <c r="C231" s="40">
        <v>2115.59</v>
      </c>
      <c r="D231" s="40">
        <v>143000</v>
      </c>
      <c r="E231" s="28">
        <f t="shared" si="89"/>
        <v>-140884.41</v>
      </c>
      <c r="F231" s="29">
        <f t="shared" si="90"/>
        <v>-0.98520566433566437</v>
      </c>
      <c r="G231" s="30" t="str">
        <f t="shared" si="91"/>
        <v>Under Budget</v>
      </c>
      <c r="H231" s="31" t="str">
        <f t="shared" si="92"/>
        <v>Yes</v>
      </c>
      <c r="I231" s="32" t="s">
        <v>562</v>
      </c>
      <c r="J231" s="33">
        <v>187135</v>
      </c>
      <c r="K231" s="40">
        <v>47615.59</v>
      </c>
      <c r="L231" s="40">
        <v>188500</v>
      </c>
      <c r="M231" s="28">
        <f t="shared" si="93"/>
        <v>-1365</v>
      </c>
      <c r="N231" s="29">
        <f t="shared" si="94"/>
        <v>-7.241379310344828E-3</v>
      </c>
      <c r="O231" s="34"/>
      <c r="P231" s="30" t="str">
        <f t="shared" si="95"/>
        <v>Under Budget</v>
      </c>
      <c r="Q231" s="28">
        <f t="shared" si="96"/>
        <v>139519.41</v>
      </c>
    </row>
    <row r="232" spans="1:19" outlineLevel="2" x14ac:dyDescent="0.25">
      <c r="A232" s="42" t="s">
        <v>240</v>
      </c>
      <c r="B232" s="49" t="s">
        <v>404</v>
      </c>
      <c r="C232" s="40">
        <v>2412580.1399999997</v>
      </c>
      <c r="D232" s="40">
        <v>1017939</v>
      </c>
      <c r="E232" s="28">
        <f t="shared" si="89"/>
        <v>1394641.1399999997</v>
      </c>
      <c r="F232" s="29">
        <f t="shared" si="90"/>
        <v>1.3700635696245056</v>
      </c>
      <c r="G232" s="30" t="str">
        <f t="shared" si="91"/>
        <v>Over Budget</v>
      </c>
      <c r="H232" s="31" t="str">
        <f t="shared" si="92"/>
        <v>Yes</v>
      </c>
      <c r="I232" s="32" t="s">
        <v>563</v>
      </c>
      <c r="J232" s="33">
        <v>3218495</v>
      </c>
      <c r="K232" s="40">
        <v>3178309.1399999997</v>
      </c>
      <c r="L232" s="40">
        <v>1917000</v>
      </c>
      <c r="M232" s="28">
        <f t="shared" si="93"/>
        <v>1301495</v>
      </c>
      <c r="N232" s="29">
        <f t="shared" si="94"/>
        <v>0.67892279603547212</v>
      </c>
      <c r="O232" s="34"/>
      <c r="P232" s="30" t="str">
        <f t="shared" si="95"/>
        <v>Over Budget</v>
      </c>
      <c r="Q232" s="28">
        <f t="shared" si="96"/>
        <v>40185.860000000335</v>
      </c>
    </row>
    <row r="233" spans="1:19" outlineLevel="2" x14ac:dyDescent="0.25">
      <c r="A233" s="42" t="s">
        <v>241</v>
      </c>
      <c r="B233" s="49" t="s">
        <v>404</v>
      </c>
      <c r="C233" s="40">
        <v>122481.82</v>
      </c>
      <c r="D233" s="40">
        <v>0</v>
      </c>
      <c r="E233" s="28">
        <f t="shared" si="89"/>
        <v>122481.82</v>
      </c>
      <c r="F233" s="29">
        <f t="shared" si="90"/>
        <v>1</v>
      </c>
      <c r="G233" s="30" t="str">
        <f t="shared" si="91"/>
        <v>Over Budget</v>
      </c>
      <c r="H233" s="31" t="str">
        <f t="shared" si="92"/>
        <v>Yes</v>
      </c>
      <c r="I233" s="32" t="s">
        <v>561</v>
      </c>
      <c r="J233" s="33">
        <v>1065204</v>
      </c>
      <c r="K233" s="40">
        <v>1052160.82</v>
      </c>
      <c r="L233" s="40">
        <v>0</v>
      </c>
      <c r="M233" s="28">
        <f t="shared" si="93"/>
        <v>1065204</v>
      </c>
      <c r="N233" s="29">
        <f t="shared" si="94"/>
        <v>1</v>
      </c>
      <c r="O233" s="34"/>
      <c r="P233" s="30" t="str">
        <f t="shared" si="95"/>
        <v>Over Budget</v>
      </c>
      <c r="Q233" s="28">
        <f t="shared" si="96"/>
        <v>13043.179999999935</v>
      </c>
    </row>
    <row r="234" spans="1:19" outlineLevel="2" x14ac:dyDescent="0.25">
      <c r="A234" s="42" t="s">
        <v>242</v>
      </c>
      <c r="B234" s="49" t="s">
        <v>404</v>
      </c>
      <c r="C234" s="40">
        <v>29647.799999999992</v>
      </c>
      <c r="D234" s="40">
        <v>40000</v>
      </c>
      <c r="E234" s="28">
        <f t="shared" si="89"/>
        <v>-10352.200000000008</v>
      </c>
      <c r="F234" s="29">
        <f t="shared" si="90"/>
        <v>-0.25880500000000017</v>
      </c>
      <c r="G234" s="30" t="str">
        <f t="shared" si="91"/>
        <v>Under Budget</v>
      </c>
      <c r="H234" s="31" t="str">
        <f t="shared" si="92"/>
        <v>Yes</v>
      </c>
      <c r="I234" s="32" t="s">
        <v>564</v>
      </c>
      <c r="J234" s="33">
        <v>634505</v>
      </c>
      <c r="K234" s="40">
        <v>605647.80000000005</v>
      </c>
      <c r="L234" s="40">
        <v>616000</v>
      </c>
      <c r="M234" s="28">
        <f t="shared" si="93"/>
        <v>18505</v>
      </c>
      <c r="N234" s="29">
        <f t="shared" si="94"/>
        <v>3.0040584415584416E-2</v>
      </c>
      <c r="O234" s="34"/>
      <c r="P234" s="30" t="str">
        <f t="shared" si="95"/>
        <v>Over Budget</v>
      </c>
      <c r="Q234" s="28">
        <f t="shared" si="96"/>
        <v>28857.199999999953</v>
      </c>
    </row>
    <row r="235" spans="1:19" outlineLevel="2" x14ac:dyDescent="0.25">
      <c r="A235" s="42" t="s">
        <v>243</v>
      </c>
      <c r="B235" s="49" t="s">
        <v>404</v>
      </c>
      <c r="C235" s="40">
        <v>402496.54</v>
      </c>
      <c r="D235" s="40">
        <v>389500</v>
      </c>
      <c r="E235" s="28">
        <f t="shared" si="89"/>
        <v>12996.539999999979</v>
      </c>
      <c r="F235" s="29">
        <f t="shared" si="90"/>
        <v>3.3367240051347828E-2</v>
      </c>
      <c r="G235" s="30" t="str">
        <f t="shared" si="91"/>
        <v>Over Budget</v>
      </c>
      <c r="H235" s="31" t="str">
        <f t="shared" si="92"/>
        <v>No</v>
      </c>
      <c r="I235" s="32"/>
      <c r="J235" s="33">
        <f>308202+630312</f>
        <v>938514</v>
      </c>
      <c r="K235" s="40">
        <v>1075252.54</v>
      </c>
      <c r="L235" s="40">
        <v>1062256</v>
      </c>
      <c r="M235" s="28">
        <f t="shared" si="93"/>
        <v>-123742</v>
      </c>
      <c r="N235" s="29">
        <f t="shared" si="94"/>
        <v>-0.11648981036586284</v>
      </c>
      <c r="O235" s="34"/>
      <c r="P235" s="30" t="str">
        <f t="shared" si="95"/>
        <v>Under Budget</v>
      </c>
      <c r="Q235" s="28">
        <f t="shared" si="96"/>
        <v>-136738.54000000004</v>
      </c>
    </row>
    <row r="236" spans="1:19" outlineLevel="2" x14ac:dyDescent="0.25">
      <c r="A236" s="42" t="s">
        <v>244</v>
      </c>
      <c r="B236" s="49" t="s">
        <v>404</v>
      </c>
      <c r="C236" s="40">
        <v>64730.14</v>
      </c>
      <c r="D236" s="40">
        <v>114409</v>
      </c>
      <c r="E236" s="28">
        <f t="shared" si="89"/>
        <v>-49678.86</v>
      </c>
      <c r="F236" s="29">
        <f t="shared" si="90"/>
        <v>-0.43422160843989549</v>
      </c>
      <c r="G236" s="30" t="str">
        <f t="shared" si="91"/>
        <v>Under Budget</v>
      </c>
      <c r="H236" s="31" t="str">
        <f t="shared" si="92"/>
        <v>Yes</v>
      </c>
      <c r="I236" s="32" t="s">
        <v>572</v>
      </c>
      <c r="J236" s="33">
        <v>214791</v>
      </c>
      <c r="K236" s="40">
        <v>140000.14000000001</v>
      </c>
      <c r="L236" s="40">
        <v>189679</v>
      </c>
      <c r="M236" s="28">
        <f t="shared" si="93"/>
        <v>25112</v>
      </c>
      <c r="N236" s="29">
        <f t="shared" si="94"/>
        <v>0.13239209401146146</v>
      </c>
      <c r="O236" s="34"/>
      <c r="P236" s="30" t="str">
        <f t="shared" si="95"/>
        <v>Over Budget</v>
      </c>
      <c r="Q236" s="28">
        <f t="shared" si="96"/>
        <v>74790.859999999986</v>
      </c>
    </row>
    <row r="237" spans="1:19" outlineLevel="2" x14ac:dyDescent="0.25">
      <c r="A237" s="42" t="s">
        <v>245</v>
      </c>
      <c r="B237" s="49" t="s">
        <v>404</v>
      </c>
      <c r="C237" s="40">
        <v>-1142381.97</v>
      </c>
      <c r="D237" s="40">
        <v>-131000</v>
      </c>
      <c r="E237" s="28">
        <f t="shared" si="89"/>
        <v>-1011381.97</v>
      </c>
      <c r="F237" s="29">
        <f t="shared" si="90"/>
        <v>-1</v>
      </c>
      <c r="G237" s="30" t="str">
        <f t="shared" si="91"/>
        <v>Under Budget</v>
      </c>
      <c r="H237" s="31" t="str">
        <f t="shared" si="92"/>
        <v>Yes</v>
      </c>
      <c r="I237" s="32" t="s">
        <v>565</v>
      </c>
      <c r="J237" s="33">
        <f>-409776+10448-466-4511-187-13953-396279-341731</f>
        <v>-1156455</v>
      </c>
      <c r="K237" s="40">
        <v>-386881.96999999991</v>
      </c>
      <c r="L237" s="40">
        <v>-200500</v>
      </c>
      <c r="M237" s="28">
        <f t="shared" si="93"/>
        <v>-955955</v>
      </c>
      <c r="N237" s="29">
        <f t="shared" si="94"/>
        <v>-1</v>
      </c>
      <c r="O237" s="34"/>
      <c r="P237" s="30" t="str">
        <f t="shared" si="95"/>
        <v>Under Budget</v>
      </c>
      <c r="Q237" s="28">
        <f t="shared" si="96"/>
        <v>-769573.03</v>
      </c>
    </row>
    <row r="238" spans="1:19" outlineLevel="2" x14ac:dyDescent="0.25">
      <c r="A238" s="42" t="s">
        <v>246</v>
      </c>
      <c r="B238" s="49" t="s">
        <v>404</v>
      </c>
      <c r="C238" s="40">
        <v>14915.02</v>
      </c>
      <c r="D238" s="40">
        <v>0</v>
      </c>
      <c r="E238" s="28">
        <f t="shared" si="89"/>
        <v>14915.02</v>
      </c>
      <c r="F238" s="29">
        <f t="shared" si="90"/>
        <v>1</v>
      </c>
      <c r="G238" s="30" t="str">
        <f t="shared" si="91"/>
        <v>Over Budget</v>
      </c>
      <c r="H238" s="31" t="str">
        <f t="shared" si="92"/>
        <v>Yes</v>
      </c>
      <c r="I238" s="32" t="s">
        <v>557</v>
      </c>
      <c r="J238" s="33">
        <v>14915</v>
      </c>
      <c r="K238" s="40">
        <v>14915.02</v>
      </c>
      <c r="L238" s="40">
        <v>0</v>
      </c>
      <c r="M238" s="28">
        <f t="shared" si="93"/>
        <v>14915</v>
      </c>
      <c r="N238" s="29">
        <f t="shared" si="94"/>
        <v>1</v>
      </c>
      <c r="O238" s="34"/>
      <c r="P238" s="30" t="str">
        <f t="shared" si="95"/>
        <v>Over Budget</v>
      </c>
      <c r="Q238" s="28">
        <f t="shared" si="96"/>
        <v>-2.0000000000436557E-2</v>
      </c>
    </row>
    <row r="239" spans="1:19" outlineLevel="2" x14ac:dyDescent="0.25">
      <c r="A239" s="42" t="s">
        <v>247</v>
      </c>
      <c r="B239" s="49" t="s">
        <v>404</v>
      </c>
      <c r="C239" s="40">
        <v>0</v>
      </c>
      <c r="D239" s="40">
        <v>0</v>
      </c>
      <c r="E239" s="28">
        <f t="shared" si="89"/>
        <v>0</v>
      </c>
      <c r="F239" s="29">
        <f t="shared" si="90"/>
        <v>0</v>
      </c>
      <c r="G239" s="30" t="str">
        <f t="shared" si="91"/>
        <v>On Budget</v>
      </c>
      <c r="H239" s="31" t="str">
        <f t="shared" si="92"/>
        <v>No</v>
      </c>
      <c r="I239" s="32"/>
      <c r="J239" s="33">
        <v>70275</v>
      </c>
      <c r="K239" s="40">
        <v>70000</v>
      </c>
      <c r="L239" s="40">
        <v>70000</v>
      </c>
      <c r="M239" s="28">
        <f t="shared" si="93"/>
        <v>275</v>
      </c>
      <c r="N239" s="29">
        <f t="shared" si="94"/>
        <v>3.9285714285714288E-3</v>
      </c>
      <c r="O239" s="34"/>
      <c r="P239" s="30" t="str">
        <f t="shared" si="95"/>
        <v>Over Budget</v>
      </c>
      <c r="Q239" s="28">
        <f t="shared" si="96"/>
        <v>275</v>
      </c>
    </row>
    <row r="240" spans="1:19" outlineLevel="2" x14ac:dyDescent="0.25">
      <c r="A240" s="42" t="s">
        <v>248</v>
      </c>
      <c r="B240" s="49" t="s">
        <v>404</v>
      </c>
      <c r="C240" s="40">
        <v>132840.35</v>
      </c>
      <c r="D240" s="40">
        <v>0</v>
      </c>
      <c r="E240" s="28">
        <f t="shared" si="89"/>
        <v>132840.35</v>
      </c>
      <c r="F240" s="29">
        <f t="shared" si="90"/>
        <v>1</v>
      </c>
      <c r="G240" s="30" t="str">
        <f t="shared" si="91"/>
        <v>Over Budget</v>
      </c>
      <c r="H240" s="31" t="str">
        <f t="shared" si="92"/>
        <v>Yes</v>
      </c>
      <c r="I240" s="32" t="s">
        <v>566</v>
      </c>
      <c r="J240" s="33">
        <v>1074341</v>
      </c>
      <c r="K240" s="40">
        <v>132840.35</v>
      </c>
      <c r="L240" s="40">
        <v>0</v>
      </c>
      <c r="M240" s="28">
        <f t="shared" si="93"/>
        <v>1074341</v>
      </c>
      <c r="N240" s="29">
        <f t="shared" si="94"/>
        <v>1</v>
      </c>
      <c r="O240" s="34"/>
      <c r="P240" s="30" t="str">
        <f t="shared" si="95"/>
        <v>Over Budget</v>
      </c>
      <c r="Q240" s="28">
        <f t="shared" si="96"/>
        <v>941500.65</v>
      </c>
      <c r="S240" s="66">
        <v>941501</v>
      </c>
    </row>
    <row r="241" spans="1:17" outlineLevel="2" x14ac:dyDescent="0.25">
      <c r="A241" s="42" t="s">
        <v>249</v>
      </c>
      <c r="B241" s="49" t="s">
        <v>404</v>
      </c>
      <c r="C241" s="40">
        <v>460579.76999999996</v>
      </c>
      <c r="D241" s="40">
        <v>487500</v>
      </c>
      <c r="E241" s="28">
        <f t="shared" si="89"/>
        <v>-26920.23000000004</v>
      </c>
      <c r="F241" s="29">
        <f t="shared" si="90"/>
        <v>-5.5220984615384695E-2</v>
      </c>
      <c r="G241" s="30" t="str">
        <f t="shared" si="91"/>
        <v>Under Budget</v>
      </c>
      <c r="H241" s="31" t="str">
        <f t="shared" si="92"/>
        <v>No</v>
      </c>
      <c r="I241" s="32"/>
      <c r="J241" s="33">
        <v>1010028</v>
      </c>
      <c r="K241" s="40">
        <v>973079.77</v>
      </c>
      <c r="L241" s="40">
        <v>1000000</v>
      </c>
      <c r="M241" s="28">
        <f t="shared" si="93"/>
        <v>10028</v>
      </c>
      <c r="N241" s="29">
        <f t="shared" si="94"/>
        <v>1.0028E-2</v>
      </c>
      <c r="O241" s="34"/>
      <c r="P241" s="30" t="str">
        <f t="shared" si="95"/>
        <v>Over Budget</v>
      </c>
      <c r="Q241" s="28">
        <f t="shared" si="96"/>
        <v>36948.229999999981</v>
      </c>
    </row>
    <row r="242" spans="1:17" outlineLevel="2" x14ac:dyDescent="0.25">
      <c r="A242" s="42" t="s">
        <v>250</v>
      </c>
      <c r="B242" s="49" t="s">
        <v>404</v>
      </c>
      <c r="C242" s="40">
        <v>799451.48</v>
      </c>
      <c r="D242" s="40">
        <v>58884</v>
      </c>
      <c r="E242" s="28">
        <f t="shared" si="89"/>
        <v>740567.48</v>
      </c>
      <c r="F242" s="29">
        <f t="shared" si="90"/>
        <v>12.576718293594185</v>
      </c>
      <c r="G242" s="30" t="str">
        <f t="shared" si="91"/>
        <v>Over Budget</v>
      </c>
      <c r="H242" s="31" t="str">
        <f t="shared" si="92"/>
        <v>Yes</v>
      </c>
      <c r="I242" s="32" t="s">
        <v>573</v>
      </c>
      <c r="J242" s="33">
        <v>1877525</v>
      </c>
      <c r="K242" s="40">
        <v>2569911.48</v>
      </c>
      <c r="L242" s="40">
        <v>1850384</v>
      </c>
      <c r="M242" s="28">
        <f t="shared" si="93"/>
        <v>27141</v>
      </c>
      <c r="N242" s="29">
        <f t="shared" si="94"/>
        <v>1.4667766258246936E-2</v>
      </c>
      <c r="O242" s="34"/>
      <c r="P242" s="30" t="str">
        <f t="shared" si="95"/>
        <v>Over Budget</v>
      </c>
      <c r="Q242" s="28">
        <f t="shared" si="96"/>
        <v>-692386.48</v>
      </c>
    </row>
    <row r="243" spans="1:17" ht="24" outlineLevel="2" x14ac:dyDescent="0.25">
      <c r="A243" s="42" t="s">
        <v>251</v>
      </c>
      <c r="B243" s="49" t="s">
        <v>404</v>
      </c>
      <c r="C243" s="40">
        <v>70556.399999999994</v>
      </c>
      <c r="D243" s="40">
        <v>95000</v>
      </c>
      <c r="E243" s="28">
        <f t="shared" si="89"/>
        <v>-24443.600000000006</v>
      </c>
      <c r="F243" s="29">
        <f t="shared" si="90"/>
        <v>-0.25730105263157899</v>
      </c>
      <c r="G243" s="30" t="str">
        <f t="shared" si="91"/>
        <v>Under Budget</v>
      </c>
      <c r="H243" s="31" t="str">
        <f t="shared" si="92"/>
        <v>Yes</v>
      </c>
      <c r="I243" s="32" t="s">
        <v>567</v>
      </c>
      <c r="J243" s="33">
        <v>2550459</v>
      </c>
      <c r="K243" s="40">
        <v>2766056.4</v>
      </c>
      <c r="L243" s="40">
        <v>2790500</v>
      </c>
      <c r="M243" s="28">
        <f t="shared" si="93"/>
        <v>-240041</v>
      </c>
      <c r="N243" s="29">
        <f t="shared" si="94"/>
        <v>-8.6020784805590403E-2</v>
      </c>
      <c r="O243" s="34"/>
      <c r="P243" s="30" t="str">
        <f t="shared" si="95"/>
        <v>Under Budget</v>
      </c>
      <c r="Q243" s="28">
        <f t="shared" si="96"/>
        <v>-215597.39999999991</v>
      </c>
    </row>
    <row r="244" spans="1:17" outlineLevel="2" x14ac:dyDescent="0.25">
      <c r="A244" s="42" t="s">
        <v>252</v>
      </c>
      <c r="B244" s="49" t="s">
        <v>404</v>
      </c>
      <c r="C244" s="40">
        <v>4894.09</v>
      </c>
      <c r="D244" s="40">
        <v>0</v>
      </c>
      <c r="E244" s="28">
        <f t="shared" si="89"/>
        <v>4894.09</v>
      </c>
      <c r="F244" s="29">
        <f t="shared" si="90"/>
        <v>1</v>
      </c>
      <c r="G244" s="30" t="str">
        <f t="shared" si="91"/>
        <v>Over Budget</v>
      </c>
      <c r="H244" s="31" t="str">
        <f t="shared" si="92"/>
        <v>No</v>
      </c>
      <c r="I244" s="32"/>
      <c r="J244" s="33">
        <v>4894</v>
      </c>
      <c r="K244" s="40">
        <v>4894.09</v>
      </c>
      <c r="L244" s="40">
        <v>0</v>
      </c>
      <c r="M244" s="28">
        <f t="shared" si="93"/>
        <v>4894</v>
      </c>
      <c r="N244" s="29">
        <f t="shared" si="94"/>
        <v>1</v>
      </c>
      <c r="O244" s="34"/>
      <c r="P244" s="30" t="str">
        <f t="shared" si="95"/>
        <v>Over Budget</v>
      </c>
      <c r="Q244" s="28">
        <f t="shared" si="96"/>
        <v>-9.0000000000145519E-2</v>
      </c>
    </row>
    <row r="245" spans="1:17" ht="24" outlineLevel="2" x14ac:dyDescent="0.25">
      <c r="A245" s="42" t="s">
        <v>253</v>
      </c>
      <c r="B245" s="49" t="s">
        <v>404</v>
      </c>
      <c r="C245" s="40">
        <v>3310648.8499999996</v>
      </c>
      <c r="D245" s="40">
        <v>2313000</v>
      </c>
      <c r="E245" s="28">
        <f t="shared" si="89"/>
        <v>997648.84999999963</v>
      </c>
      <c r="F245" s="29">
        <f t="shared" si="90"/>
        <v>0.4313224600086466</v>
      </c>
      <c r="G245" s="30" t="str">
        <f t="shared" si="91"/>
        <v>Over Budget</v>
      </c>
      <c r="H245" s="31" t="str">
        <f t="shared" si="92"/>
        <v>Yes</v>
      </c>
      <c r="I245" s="32" t="s">
        <v>568</v>
      </c>
      <c r="J245" s="33">
        <f>2898905+85121+479176</f>
        <v>3463202</v>
      </c>
      <c r="K245" s="40">
        <v>3382648.8499999996</v>
      </c>
      <c r="L245" s="40">
        <v>2385000</v>
      </c>
      <c r="M245" s="28">
        <f t="shared" si="93"/>
        <v>1078202</v>
      </c>
      <c r="N245" s="29">
        <f t="shared" si="94"/>
        <v>0.4520763102725367</v>
      </c>
      <c r="O245" s="34"/>
      <c r="P245" s="30" t="str">
        <f t="shared" si="95"/>
        <v>Over Budget</v>
      </c>
      <c r="Q245" s="28">
        <f t="shared" si="96"/>
        <v>80553.150000000373</v>
      </c>
    </row>
    <row r="246" spans="1:17" ht="24" outlineLevel="2" x14ac:dyDescent="0.25">
      <c r="A246" s="42" t="s">
        <v>254</v>
      </c>
      <c r="B246" s="49" t="s">
        <v>404</v>
      </c>
      <c r="C246" s="40">
        <v>842255.73</v>
      </c>
      <c r="D246" s="40">
        <v>0</v>
      </c>
      <c r="E246" s="28">
        <f t="shared" si="89"/>
        <v>842255.73</v>
      </c>
      <c r="F246" s="29">
        <f t="shared" si="90"/>
        <v>1</v>
      </c>
      <c r="G246" s="30" t="str">
        <f t="shared" si="91"/>
        <v>Over Budget</v>
      </c>
      <c r="H246" s="31" t="str">
        <f t="shared" si="92"/>
        <v>Yes</v>
      </c>
      <c r="I246" s="32" t="s">
        <v>569</v>
      </c>
      <c r="J246" s="33">
        <v>887743</v>
      </c>
      <c r="K246" s="40">
        <v>1692255.73</v>
      </c>
      <c r="L246" s="40">
        <v>850000</v>
      </c>
      <c r="M246" s="28">
        <f t="shared" si="93"/>
        <v>37743</v>
      </c>
      <c r="N246" s="29">
        <f t="shared" si="94"/>
        <v>4.4403529411764703E-2</v>
      </c>
      <c r="O246" s="34"/>
      <c r="P246" s="30" t="str">
        <f t="shared" si="95"/>
        <v>Over Budget</v>
      </c>
      <c r="Q246" s="28">
        <f t="shared" si="96"/>
        <v>-804512.73</v>
      </c>
    </row>
    <row r="247" spans="1:17" outlineLevel="2" x14ac:dyDescent="0.25">
      <c r="A247" s="42" t="s">
        <v>255</v>
      </c>
      <c r="B247" s="49" t="s">
        <v>404</v>
      </c>
      <c r="C247" s="40">
        <v>343.89</v>
      </c>
      <c r="D247" s="40">
        <v>0</v>
      </c>
      <c r="E247" s="28">
        <f t="shared" si="89"/>
        <v>343.89</v>
      </c>
      <c r="F247" s="29">
        <f t="shared" si="90"/>
        <v>1</v>
      </c>
      <c r="G247" s="30" t="str">
        <f t="shared" si="91"/>
        <v>Over Budget</v>
      </c>
      <c r="H247" s="31" t="str">
        <f t="shared" si="92"/>
        <v>No</v>
      </c>
      <c r="I247" s="32"/>
      <c r="J247" s="33">
        <v>344</v>
      </c>
      <c r="K247" s="40">
        <v>343.89</v>
      </c>
      <c r="L247" s="40">
        <v>0</v>
      </c>
      <c r="M247" s="28">
        <f t="shared" si="93"/>
        <v>344</v>
      </c>
      <c r="N247" s="29">
        <f t="shared" si="94"/>
        <v>1</v>
      </c>
      <c r="O247" s="34"/>
      <c r="P247" s="30" t="str">
        <f t="shared" si="95"/>
        <v>Over Budget</v>
      </c>
      <c r="Q247" s="28">
        <f t="shared" si="96"/>
        <v>0.11000000000001364</v>
      </c>
    </row>
    <row r="248" spans="1:17" outlineLevel="2" x14ac:dyDescent="0.25">
      <c r="A248" s="42" t="s">
        <v>256</v>
      </c>
      <c r="B248" s="49" t="s">
        <v>404</v>
      </c>
      <c r="C248" s="40">
        <v>0</v>
      </c>
      <c r="D248" s="40">
        <v>0</v>
      </c>
      <c r="E248" s="28">
        <f t="shared" si="89"/>
        <v>0</v>
      </c>
      <c r="F248" s="29">
        <f t="shared" si="90"/>
        <v>0</v>
      </c>
      <c r="G248" s="30" t="str">
        <f t="shared" si="91"/>
        <v>On Budget</v>
      </c>
      <c r="H248" s="31" t="str">
        <f t="shared" si="92"/>
        <v>No</v>
      </c>
      <c r="I248" s="32"/>
      <c r="J248" s="33">
        <v>115690</v>
      </c>
      <c r="K248" s="40">
        <v>125000</v>
      </c>
      <c r="L248" s="40">
        <v>125000</v>
      </c>
      <c r="M248" s="28">
        <f t="shared" si="93"/>
        <v>-9310</v>
      </c>
      <c r="N248" s="29">
        <f t="shared" si="94"/>
        <v>-7.4480000000000005E-2</v>
      </c>
      <c r="O248" s="34"/>
      <c r="P248" s="30" t="str">
        <f t="shared" si="95"/>
        <v>Under Budget</v>
      </c>
      <c r="Q248" s="28">
        <f t="shared" si="96"/>
        <v>-9310</v>
      </c>
    </row>
    <row r="249" spans="1:17" outlineLevel="2" x14ac:dyDescent="0.25">
      <c r="A249" s="42" t="s">
        <v>257</v>
      </c>
      <c r="B249" s="49" t="s">
        <v>404</v>
      </c>
      <c r="C249" s="40">
        <v>122834.64</v>
      </c>
      <c r="D249" s="40">
        <v>0</v>
      </c>
      <c r="E249" s="28">
        <f t="shared" si="89"/>
        <v>122834.64</v>
      </c>
      <c r="F249" s="29">
        <f t="shared" si="90"/>
        <v>1</v>
      </c>
      <c r="G249" s="30" t="str">
        <f t="shared" si="91"/>
        <v>Over Budget</v>
      </c>
      <c r="H249" s="31" t="str">
        <f t="shared" si="92"/>
        <v>Yes</v>
      </c>
      <c r="I249" s="32" t="s">
        <v>460</v>
      </c>
      <c r="J249" s="33">
        <v>350086</v>
      </c>
      <c r="K249" s="40">
        <v>472834.64</v>
      </c>
      <c r="L249" s="40">
        <v>350000</v>
      </c>
      <c r="M249" s="28">
        <f t="shared" si="93"/>
        <v>86</v>
      </c>
      <c r="N249" s="29">
        <f t="shared" si="94"/>
        <v>2.4571428571428574E-4</v>
      </c>
      <c r="O249" s="34"/>
      <c r="P249" s="30" t="str">
        <f t="shared" si="95"/>
        <v>Over Budget</v>
      </c>
      <c r="Q249" s="28">
        <f t="shared" si="96"/>
        <v>-122748.64000000001</v>
      </c>
    </row>
    <row r="250" spans="1:17" outlineLevel="2" x14ac:dyDescent="0.25">
      <c r="A250" s="42" t="s">
        <v>258</v>
      </c>
      <c r="B250" s="49" t="s">
        <v>404</v>
      </c>
      <c r="C250" s="40">
        <v>250453.29999999996</v>
      </c>
      <c r="D250" s="40">
        <v>50000</v>
      </c>
      <c r="E250" s="28">
        <f t="shared" si="89"/>
        <v>200453.29999999996</v>
      </c>
      <c r="F250" s="29">
        <f t="shared" si="90"/>
        <v>4.0090659999999989</v>
      </c>
      <c r="G250" s="30" t="str">
        <f t="shared" si="91"/>
        <v>Over Budget</v>
      </c>
      <c r="H250" s="31" t="str">
        <f t="shared" si="92"/>
        <v>Yes</v>
      </c>
      <c r="I250" s="32" t="s">
        <v>574</v>
      </c>
      <c r="J250" s="33">
        <v>257132</v>
      </c>
      <c r="K250" s="40">
        <v>300453.29999999993</v>
      </c>
      <c r="L250" s="40">
        <v>100000</v>
      </c>
      <c r="M250" s="28">
        <f t="shared" si="93"/>
        <v>157132</v>
      </c>
      <c r="N250" s="29">
        <f t="shared" si="94"/>
        <v>1.5713200000000001</v>
      </c>
      <c r="O250" s="34"/>
      <c r="P250" s="30" t="str">
        <f t="shared" si="95"/>
        <v>Over Budget</v>
      </c>
      <c r="Q250" s="28">
        <f t="shared" si="96"/>
        <v>-43321.29999999993</v>
      </c>
    </row>
    <row r="251" spans="1:17" outlineLevel="2" x14ac:dyDescent="0.25">
      <c r="A251" s="42" t="s">
        <v>259</v>
      </c>
      <c r="B251" s="49" t="s">
        <v>404</v>
      </c>
      <c r="C251" s="40">
        <v>2606.41</v>
      </c>
      <c r="D251" s="40">
        <v>0</v>
      </c>
      <c r="E251" s="28">
        <f t="shared" si="89"/>
        <v>2606.41</v>
      </c>
      <c r="F251" s="29">
        <f t="shared" si="90"/>
        <v>1</v>
      </c>
      <c r="G251" s="30" t="str">
        <f t="shared" si="91"/>
        <v>Over Budget</v>
      </c>
      <c r="H251" s="31" t="str">
        <f t="shared" si="92"/>
        <v>No</v>
      </c>
      <c r="I251" s="32"/>
      <c r="J251" s="33">
        <v>2608</v>
      </c>
      <c r="K251" s="40">
        <v>2606.41</v>
      </c>
      <c r="L251" s="40">
        <v>0</v>
      </c>
      <c r="M251" s="28">
        <f t="shared" si="93"/>
        <v>2608</v>
      </c>
      <c r="N251" s="29">
        <f t="shared" si="94"/>
        <v>1</v>
      </c>
      <c r="O251" s="34"/>
      <c r="P251" s="30" t="str">
        <f t="shared" si="95"/>
        <v>Over Budget</v>
      </c>
      <c r="Q251" s="28">
        <f t="shared" si="96"/>
        <v>1.5900000000001455</v>
      </c>
    </row>
    <row r="252" spans="1:17" outlineLevel="2" x14ac:dyDescent="0.25">
      <c r="A252" s="42" t="s">
        <v>260</v>
      </c>
      <c r="B252" s="49" t="s">
        <v>404</v>
      </c>
      <c r="C252" s="40">
        <v>11003.050000000001</v>
      </c>
      <c r="D252" s="40">
        <v>12280</v>
      </c>
      <c r="E252" s="28">
        <f t="shared" si="89"/>
        <v>-1276.9499999999989</v>
      </c>
      <c r="F252" s="29">
        <f t="shared" si="90"/>
        <v>-0.10398615635179144</v>
      </c>
      <c r="G252" s="30" t="str">
        <f t="shared" si="91"/>
        <v>Under Budget</v>
      </c>
      <c r="H252" s="31" t="str">
        <f t="shared" si="92"/>
        <v>No</v>
      </c>
      <c r="I252" s="32"/>
      <c r="J252" s="33">
        <v>177005</v>
      </c>
      <c r="K252" s="40">
        <v>171003.05</v>
      </c>
      <c r="L252" s="40">
        <v>172280</v>
      </c>
      <c r="M252" s="28">
        <f t="shared" si="93"/>
        <v>4725</v>
      </c>
      <c r="N252" s="29">
        <f t="shared" si="94"/>
        <v>2.7426282795449269E-2</v>
      </c>
      <c r="O252" s="34"/>
      <c r="P252" s="30" t="str">
        <f t="shared" si="95"/>
        <v>Over Budget</v>
      </c>
      <c r="Q252" s="28">
        <f t="shared" si="96"/>
        <v>6001.9500000000116</v>
      </c>
    </row>
    <row r="253" spans="1:17" outlineLevel="2" x14ac:dyDescent="0.25">
      <c r="A253" s="42" t="s">
        <v>261</v>
      </c>
      <c r="B253" s="49" t="s">
        <v>404</v>
      </c>
      <c r="C253" s="40">
        <v>21032.37</v>
      </c>
      <c r="D253" s="40">
        <v>0</v>
      </c>
      <c r="E253" s="28">
        <f t="shared" si="89"/>
        <v>21032.37</v>
      </c>
      <c r="F253" s="29">
        <f t="shared" si="90"/>
        <v>1</v>
      </c>
      <c r="G253" s="30" t="str">
        <f t="shared" si="91"/>
        <v>Over Budget</v>
      </c>
      <c r="H253" s="31" t="str">
        <f t="shared" si="92"/>
        <v>Yes</v>
      </c>
      <c r="I253" s="32" t="s">
        <v>570</v>
      </c>
      <c r="J253" s="33">
        <f>280096+47156</f>
        <v>327252</v>
      </c>
      <c r="K253" s="40">
        <v>21032.37</v>
      </c>
      <c r="L253" s="40">
        <v>0</v>
      </c>
      <c r="M253" s="28">
        <f t="shared" si="93"/>
        <v>327252</v>
      </c>
      <c r="N253" s="29">
        <f t="shared" si="94"/>
        <v>1</v>
      </c>
      <c r="O253" s="34"/>
      <c r="P253" s="30" t="str">
        <f t="shared" si="95"/>
        <v>Over Budget</v>
      </c>
      <c r="Q253" s="28">
        <f t="shared" si="96"/>
        <v>306219.63</v>
      </c>
    </row>
    <row r="254" spans="1:17" outlineLevel="2" x14ac:dyDescent="0.25">
      <c r="A254" s="42" t="s">
        <v>262</v>
      </c>
      <c r="B254" s="49" t="s">
        <v>404</v>
      </c>
      <c r="C254" s="40">
        <v>0</v>
      </c>
      <c r="D254" s="40">
        <v>200000</v>
      </c>
      <c r="E254" s="28">
        <f t="shared" si="89"/>
        <v>-200000</v>
      </c>
      <c r="F254" s="29">
        <f t="shared" si="90"/>
        <v>-1</v>
      </c>
      <c r="G254" s="30" t="str">
        <f t="shared" si="91"/>
        <v>Under Budget</v>
      </c>
      <c r="H254" s="31" t="str">
        <f t="shared" si="92"/>
        <v>Yes</v>
      </c>
      <c r="I254" s="32" t="s">
        <v>571</v>
      </c>
      <c r="J254" s="33">
        <v>0</v>
      </c>
      <c r="K254" s="40">
        <v>0</v>
      </c>
      <c r="L254" s="40">
        <v>200000</v>
      </c>
      <c r="M254" s="28">
        <f t="shared" si="93"/>
        <v>-200000</v>
      </c>
      <c r="N254" s="29">
        <f t="shared" si="94"/>
        <v>-1</v>
      </c>
      <c r="O254" s="34"/>
      <c r="P254" s="30" t="str">
        <f t="shared" si="95"/>
        <v>Under Budget</v>
      </c>
      <c r="Q254" s="28">
        <f t="shared" si="96"/>
        <v>0</v>
      </c>
    </row>
    <row r="255" spans="1:17" ht="15.75" outlineLevel="2" thickBot="1" x14ac:dyDescent="0.3">
      <c r="A255" s="42" t="s">
        <v>263</v>
      </c>
      <c r="B255" s="49" t="s">
        <v>404</v>
      </c>
      <c r="C255" s="40">
        <v>1741.72</v>
      </c>
      <c r="D255" s="40">
        <v>150000</v>
      </c>
      <c r="E255" s="28">
        <f t="shared" si="89"/>
        <v>-148258.28</v>
      </c>
      <c r="F255" s="29">
        <f t="shared" si="90"/>
        <v>-0.98838853333333332</v>
      </c>
      <c r="G255" s="30" t="str">
        <f t="shared" si="91"/>
        <v>Under Budget</v>
      </c>
      <c r="H255" s="31" t="str">
        <f t="shared" si="92"/>
        <v>Yes</v>
      </c>
      <c r="I255" s="32" t="s">
        <v>460</v>
      </c>
      <c r="J255" s="33">
        <v>143040</v>
      </c>
      <c r="K255" s="40">
        <v>1741.72</v>
      </c>
      <c r="L255" s="40">
        <v>150000</v>
      </c>
      <c r="M255" s="28">
        <f t="shared" si="93"/>
        <v>-6960</v>
      </c>
      <c r="N255" s="29">
        <f t="shared" si="94"/>
        <v>-4.6399999999999997E-2</v>
      </c>
      <c r="O255" s="34"/>
      <c r="P255" s="30" t="str">
        <f t="shared" si="95"/>
        <v>Under Budget</v>
      </c>
      <c r="Q255" s="28">
        <f t="shared" si="96"/>
        <v>141298.28</v>
      </c>
    </row>
    <row r="256" spans="1:17" s="46" customFormat="1" outlineLevel="1" x14ac:dyDescent="0.25">
      <c r="A256" s="43" t="s">
        <v>264</v>
      </c>
      <c r="B256" s="44" t="s">
        <v>13</v>
      </c>
      <c r="C256" s="45">
        <f>SUBTOTAL(9,C215:C255)</f>
        <v>16516127.830000002</v>
      </c>
      <c r="D256" s="45">
        <f>SUBTOTAL(9,D215:D255)</f>
        <v>10209499</v>
      </c>
      <c r="E256" s="45">
        <f t="shared" si="89"/>
        <v>6306628.8300000019</v>
      </c>
      <c r="F256" s="35">
        <f t="shared" si="90"/>
        <v>0.61772167566694525</v>
      </c>
      <c r="G256" s="45" t="str">
        <f t="shared" si="91"/>
        <v>Over Budget</v>
      </c>
      <c r="H256" s="45"/>
      <c r="I256" s="45"/>
      <c r="J256" s="45">
        <f>SUBTOTAL(9,J215:J255)</f>
        <v>29309213</v>
      </c>
      <c r="K256" s="45">
        <f>SUBTOTAL(9,K215:K255)</f>
        <v>30279569.830000002</v>
      </c>
      <c r="L256" s="45">
        <f>SUBTOTAL(9,L215:L255)</f>
        <v>22798349</v>
      </c>
      <c r="M256" s="45">
        <f t="shared" si="93"/>
        <v>6510864</v>
      </c>
      <c r="N256" s="35">
        <f t="shared" si="94"/>
        <v>0.28558489037956214</v>
      </c>
      <c r="O256" s="45"/>
      <c r="P256" s="45" t="str">
        <f t="shared" si="95"/>
        <v>Over Budget</v>
      </c>
      <c r="Q256" s="45">
        <f t="shared" si="96"/>
        <v>-970356.83000000194</v>
      </c>
    </row>
    <row r="257" spans="1:17" outlineLevel="2" x14ac:dyDescent="0.25">
      <c r="A257" s="41" t="s">
        <v>265</v>
      </c>
      <c r="B257" s="39"/>
      <c r="C257" s="40"/>
      <c r="D257" s="40"/>
      <c r="E257" s="40"/>
      <c r="F257" s="40"/>
      <c r="G257" s="40"/>
      <c r="H257" s="40"/>
      <c r="I257" s="40"/>
      <c r="J257" s="40"/>
      <c r="K257" s="40"/>
      <c r="L257" s="40"/>
      <c r="M257" s="40"/>
      <c r="N257" s="40"/>
    </row>
    <row r="258" spans="1:17" ht="24" outlineLevel="2" x14ac:dyDescent="0.25">
      <c r="A258" s="42" t="s">
        <v>266</v>
      </c>
      <c r="B258" s="39" t="s">
        <v>209</v>
      </c>
      <c r="C258" s="40">
        <v>2172556.27</v>
      </c>
      <c r="D258" s="40">
        <v>2916000</v>
      </c>
      <c r="E258" s="28">
        <f t="shared" ref="E258:E288" si="97">C258 - D258</f>
        <v>-743443.73</v>
      </c>
      <c r="F258" s="29">
        <f t="shared" ref="F258:F288" si="98">IF(D258 &gt; 1, ( C258 - D258 ) / D258, IF(C258 &gt; 1, 1, IF(C258 &lt; -1, -1, 0)))</f>
        <v>-0.254953268175583</v>
      </c>
      <c r="G258" s="30" t="str">
        <f t="shared" ref="G258:G288" si="99">IF($E258 &gt; 1, "Over Budget", IF($E258 &lt; -1, "Under Budget", "On Budget"))</f>
        <v>Under Budget</v>
      </c>
      <c r="H258" s="31" t="str">
        <f t="shared" ref="H258:H286" si="100">IF(AND(OR(MONTH($A$3) = 3, MONTH($A$3) = 6, MONTH($A$3) = 9, MONTH($A$3) = 12), OR($F258 &gt;= 0.1, $E258 &gt;= 250000, $F258 &lt;= -0.1, $E258 &lt;= -250000), OR($E258 &gt;= 10000, $E258 &lt;= -10000)), "Yes", IF(OR($E258 &gt;= 250000, $E258 &lt;= -250000), "Yes", "No"))</f>
        <v>Yes</v>
      </c>
      <c r="I258" s="32" t="s">
        <v>409</v>
      </c>
      <c r="J258" s="33">
        <v>5746000</v>
      </c>
      <c r="K258" s="40">
        <v>5002556.2699999996</v>
      </c>
      <c r="L258" s="40">
        <v>5746000</v>
      </c>
      <c r="M258" s="28">
        <f t="shared" ref="M258:M288" si="101">J258 - L258</f>
        <v>0</v>
      </c>
      <c r="N258" s="29">
        <f t="shared" ref="N258:N288" si="102">IF(L258 &gt; 1, ( J258 - L258 ) / L258, IF(J258 &gt; 1, 1, IF(J258 &lt; 1, -1, 0)))</f>
        <v>0</v>
      </c>
      <c r="O258" s="34"/>
      <c r="P258" s="30" t="str">
        <f t="shared" ref="P258:P288" si="103">IF($M258 &gt; 1, "Over Budget", IF($M258 &lt; -1, "Under Budget", "On Budget"))</f>
        <v>On Budget</v>
      </c>
      <c r="Q258" s="28">
        <f t="shared" ref="Q258:Q288" si="104">J258 - K258</f>
        <v>743443.73000000045</v>
      </c>
    </row>
    <row r="259" spans="1:17" ht="36" outlineLevel="2" x14ac:dyDescent="0.25">
      <c r="A259" s="42" t="s">
        <v>267</v>
      </c>
      <c r="B259" s="39" t="s">
        <v>209</v>
      </c>
      <c r="C259" s="40">
        <v>1325008.8599999999</v>
      </c>
      <c r="D259" s="40">
        <v>358000</v>
      </c>
      <c r="E259" s="28">
        <f t="shared" si="97"/>
        <v>967008.85999999987</v>
      </c>
      <c r="F259" s="29">
        <f t="shared" si="98"/>
        <v>2.7011420670391058</v>
      </c>
      <c r="G259" s="30" t="str">
        <f t="shared" si="99"/>
        <v>Over Budget</v>
      </c>
      <c r="H259" s="31" t="str">
        <f t="shared" si="100"/>
        <v>Yes</v>
      </c>
      <c r="I259" s="32" t="s">
        <v>410</v>
      </c>
      <c r="J259" s="33">
        <v>1484000</v>
      </c>
      <c r="K259" s="40">
        <v>2049008.8599999999</v>
      </c>
      <c r="L259" s="40">
        <v>1082000</v>
      </c>
      <c r="M259" s="28">
        <f t="shared" si="101"/>
        <v>402000</v>
      </c>
      <c r="N259" s="29">
        <f t="shared" si="102"/>
        <v>0.37153419593345655</v>
      </c>
      <c r="O259" s="34"/>
      <c r="P259" s="30" t="str">
        <f t="shared" si="103"/>
        <v>Over Budget</v>
      </c>
      <c r="Q259" s="28">
        <f t="shared" si="104"/>
        <v>-565008.85999999987</v>
      </c>
    </row>
    <row r="260" spans="1:17" outlineLevel="2" x14ac:dyDescent="0.25">
      <c r="A260" s="42" t="s">
        <v>268</v>
      </c>
      <c r="B260" s="39" t="s">
        <v>209</v>
      </c>
      <c r="C260" s="40">
        <v>302088.53999999992</v>
      </c>
      <c r="D260" s="40">
        <v>412000</v>
      </c>
      <c r="E260" s="28">
        <f t="shared" si="97"/>
        <v>-109911.46000000008</v>
      </c>
      <c r="F260" s="29">
        <f t="shared" si="98"/>
        <v>-0.26677538834951475</v>
      </c>
      <c r="G260" s="30" t="str">
        <f t="shared" si="99"/>
        <v>Under Budget</v>
      </c>
      <c r="H260" s="31" t="str">
        <f t="shared" si="100"/>
        <v>Yes</v>
      </c>
      <c r="I260" s="32" t="s">
        <v>408</v>
      </c>
      <c r="J260" s="33">
        <v>1046000</v>
      </c>
      <c r="K260" s="40">
        <v>936088.53999999992</v>
      </c>
      <c r="L260" s="40">
        <v>1046000</v>
      </c>
      <c r="M260" s="28">
        <f t="shared" si="101"/>
        <v>0</v>
      </c>
      <c r="N260" s="29">
        <f t="shared" si="102"/>
        <v>0</v>
      </c>
      <c r="O260" s="34"/>
      <c r="P260" s="30" t="str">
        <f t="shared" si="103"/>
        <v>On Budget</v>
      </c>
      <c r="Q260" s="28">
        <f t="shared" si="104"/>
        <v>109911.46000000008</v>
      </c>
    </row>
    <row r="261" spans="1:17" ht="36" outlineLevel="2" x14ac:dyDescent="0.25">
      <c r="A261" s="42" t="s">
        <v>269</v>
      </c>
      <c r="B261" s="39" t="s">
        <v>209</v>
      </c>
      <c r="C261" s="40">
        <v>1251940.2199999997</v>
      </c>
      <c r="D261" s="40">
        <v>742000</v>
      </c>
      <c r="E261" s="28">
        <f t="shared" si="97"/>
        <v>509940.21999999974</v>
      </c>
      <c r="F261" s="29">
        <f t="shared" si="98"/>
        <v>0.68725097035040394</v>
      </c>
      <c r="G261" s="30" t="str">
        <f t="shared" si="99"/>
        <v>Over Budget</v>
      </c>
      <c r="H261" s="31" t="str">
        <f t="shared" si="100"/>
        <v>Yes</v>
      </c>
      <c r="I261" s="32" t="s">
        <v>411</v>
      </c>
      <c r="J261" s="33">
        <v>2750000</v>
      </c>
      <c r="K261" s="40">
        <v>2985940.2199999997</v>
      </c>
      <c r="L261" s="40">
        <v>2476000</v>
      </c>
      <c r="M261" s="28">
        <f t="shared" si="101"/>
        <v>274000</v>
      </c>
      <c r="N261" s="29">
        <f t="shared" si="102"/>
        <v>0.11066235864297254</v>
      </c>
      <c r="O261" s="34"/>
      <c r="P261" s="30" t="str">
        <f t="shared" si="103"/>
        <v>Over Budget</v>
      </c>
      <c r="Q261" s="28">
        <f t="shared" si="104"/>
        <v>-235940.21999999974</v>
      </c>
    </row>
    <row r="262" spans="1:17" ht="48" outlineLevel="2" x14ac:dyDescent="0.25">
      <c r="A262" s="42" t="s">
        <v>270</v>
      </c>
      <c r="B262" s="39" t="s">
        <v>209</v>
      </c>
      <c r="C262" s="40">
        <v>-97704.030000000028</v>
      </c>
      <c r="D262" s="40">
        <v>395000</v>
      </c>
      <c r="E262" s="28">
        <f t="shared" si="97"/>
        <v>-492704.03</v>
      </c>
      <c r="F262" s="29">
        <f t="shared" si="98"/>
        <v>-1.2473519746835444</v>
      </c>
      <c r="G262" s="30" t="str">
        <f t="shared" si="99"/>
        <v>Under Budget</v>
      </c>
      <c r="H262" s="31" t="str">
        <f t="shared" si="100"/>
        <v>Yes</v>
      </c>
      <c r="I262" s="32" t="s">
        <v>412</v>
      </c>
      <c r="J262" s="33">
        <v>774000</v>
      </c>
      <c r="K262" s="40">
        <v>711295.97</v>
      </c>
      <c r="L262" s="40">
        <v>774000</v>
      </c>
      <c r="M262" s="28">
        <f t="shared" si="101"/>
        <v>0</v>
      </c>
      <c r="N262" s="29">
        <f t="shared" si="102"/>
        <v>0</v>
      </c>
      <c r="O262" s="34"/>
      <c r="P262" s="30" t="str">
        <f t="shared" si="103"/>
        <v>On Budget</v>
      </c>
      <c r="Q262" s="28">
        <f t="shared" si="104"/>
        <v>62704.030000000028</v>
      </c>
    </row>
    <row r="263" spans="1:17" ht="48" outlineLevel="2" x14ac:dyDescent="0.25">
      <c r="A263" s="42" t="s">
        <v>271</v>
      </c>
      <c r="B263" s="39" t="s">
        <v>209</v>
      </c>
      <c r="C263" s="40">
        <v>191992.4</v>
      </c>
      <c r="D263" s="40">
        <v>0</v>
      </c>
      <c r="E263" s="28">
        <f t="shared" si="97"/>
        <v>191992.4</v>
      </c>
      <c r="F263" s="29">
        <f t="shared" si="98"/>
        <v>1</v>
      </c>
      <c r="G263" s="30" t="str">
        <f t="shared" si="99"/>
        <v>Over Budget</v>
      </c>
      <c r="H263" s="31" t="str">
        <f t="shared" si="100"/>
        <v>Yes</v>
      </c>
      <c r="I263" s="32" t="s">
        <v>413</v>
      </c>
      <c r="J263" s="33">
        <v>0</v>
      </c>
      <c r="K263" s="40">
        <v>191992.4</v>
      </c>
      <c r="L263" s="40">
        <v>0</v>
      </c>
      <c r="M263" s="28">
        <f t="shared" si="101"/>
        <v>0</v>
      </c>
      <c r="N263" s="29">
        <f t="shared" si="102"/>
        <v>-1</v>
      </c>
      <c r="O263" s="34"/>
      <c r="P263" s="30" t="str">
        <f t="shared" si="103"/>
        <v>On Budget</v>
      </c>
      <c r="Q263" s="28">
        <f t="shared" si="104"/>
        <v>-191992.4</v>
      </c>
    </row>
    <row r="264" spans="1:17" ht="24" outlineLevel="2" x14ac:dyDescent="0.25">
      <c r="A264" s="42" t="s">
        <v>272</v>
      </c>
      <c r="B264" s="39" t="s">
        <v>209</v>
      </c>
      <c r="C264" s="40">
        <v>700886.24999999988</v>
      </c>
      <c r="D264" s="40">
        <v>780000</v>
      </c>
      <c r="E264" s="28">
        <f t="shared" si="97"/>
        <v>-79113.750000000116</v>
      </c>
      <c r="F264" s="29">
        <f t="shared" si="98"/>
        <v>-0.10142788461538477</v>
      </c>
      <c r="G264" s="30" t="str">
        <f t="shared" si="99"/>
        <v>Under Budget</v>
      </c>
      <c r="H264" s="31" t="str">
        <f t="shared" si="100"/>
        <v>Yes</v>
      </c>
      <c r="I264" s="32" t="s">
        <v>414</v>
      </c>
      <c r="J264" s="33">
        <v>1806000</v>
      </c>
      <c r="K264" s="40">
        <v>1726886.25</v>
      </c>
      <c r="L264" s="40">
        <v>1806000</v>
      </c>
      <c r="M264" s="28">
        <f t="shared" si="101"/>
        <v>0</v>
      </c>
      <c r="N264" s="29">
        <f t="shared" si="102"/>
        <v>0</v>
      </c>
      <c r="O264" s="34"/>
      <c r="P264" s="30" t="str">
        <f t="shared" si="103"/>
        <v>On Budget</v>
      </c>
      <c r="Q264" s="28">
        <f t="shared" si="104"/>
        <v>79113.75</v>
      </c>
    </row>
    <row r="265" spans="1:17" ht="24" outlineLevel="2" x14ac:dyDescent="0.25">
      <c r="A265" s="42" t="s">
        <v>273</v>
      </c>
      <c r="B265" s="39" t="s">
        <v>209</v>
      </c>
      <c r="C265" s="40">
        <v>146564.33999999997</v>
      </c>
      <c r="D265" s="40">
        <v>354000</v>
      </c>
      <c r="E265" s="28">
        <f t="shared" si="97"/>
        <v>-207435.66000000003</v>
      </c>
      <c r="F265" s="29">
        <f t="shared" si="98"/>
        <v>-0.58597644067796617</v>
      </c>
      <c r="G265" s="30" t="str">
        <f t="shared" si="99"/>
        <v>Under Budget</v>
      </c>
      <c r="H265" s="31" t="str">
        <f t="shared" si="100"/>
        <v>Yes</v>
      </c>
      <c r="I265" s="32" t="s">
        <v>415</v>
      </c>
      <c r="J265" s="33">
        <v>708000</v>
      </c>
      <c r="K265" s="40">
        <v>500564.33999999997</v>
      </c>
      <c r="L265" s="40">
        <v>708000</v>
      </c>
      <c r="M265" s="28">
        <f t="shared" si="101"/>
        <v>0</v>
      </c>
      <c r="N265" s="29">
        <f t="shared" si="102"/>
        <v>0</v>
      </c>
      <c r="O265" s="34"/>
      <c r="P265" s="30" t="str">
        <f t="shared" si="103"/>
        <v>On Budget</v>
      </c>
      <c r="Q265" s="28">
        <f t="shared" si="104"/>
        <v>207435.66000000003</v>
      </c>
    </row>
    <row r="266" spans="1:17" ht="24" outlineLevel="2" x14ac:dyDescent="0.25">
      <c r="A266" s="42" t="s">
        <v>274</v>
      </c>
      <c r="B266" s="39" t="s">
        <v>209</v>
      </c>
      <c r="C266" s="40">
        <v>50691.189999999995</v>
      </c>
      <c r="D266" s="40">
        <v>0</v>
      </c>
      <c r="E266" s="28">
        <f t="shared" si="97"/>
        <v>50691.189999999995</v>
      </c>
      <c r="F266" s="29">
        <f t="shared" si="98"/>
        <v>1</v>
      </c>
      <c r="G266" s="30" t="str">
        <f t="shared" si="99"/>
        <v>Over Budget</v>
      </c>
      <c r="H266" s="31" t="str">
        <f t="shared" si="100"/>
        <v>Yes</v>
      </c>
      <c r="I266" s="32" t="s">
        <v>416</v>
      </c>
      <c r="J266" s="33">
        <v>55000</v>
      </c>
      <c r="K266" s="40">
        <v>50691.189999999995</v>
      </c>
      <c r="L266" s="40">
        <v>0</v>
      </c>
      <c r="M266" s="28">
        <f t="shared" si="101"/>
        <v>55000</v>
      </c>
      <c r="N266" s="29">
        <f t="shared" si="102"/>
        <v>1</v>
      </c>
      <c r="O266" s="34"/>
      <c r="P266" s="30" t="str">
        <f t="shared" si="103"/>
        <v>Over Budget</v>
      </c>
      <c r="Q266" s="28">
        <f t="shared" si="104"/>
        <v>4308.8100000000049</v>
      </c>
    </row>
    <row r="267" spans="1:17" ht="36" outlineLevel="2" x14ac:dyDescent="0.25">
      <c r="A267" s="42" t="s">
        <v>275</v>
      </c>
      <c r="B267" s="39" t="s">
        <v>209</v>
      </c>
      <c r="C267" s="40">
        <v>56581.779999999992</v>
      </c>
      <c r="D267" s="40">
        <v>0</v>
      </c>
      <c r="E267" s="28">
        <f t="shared" si="97"/>
        <v>56581.779999999992</v>
      </c>
      <c r="F267" s="29">
        <f t="shared" si="98"/>
        <v>1</v>
      </c>
      <c r="G267" s="30" t="str">
        <f t="shared" si="99"/>
        <v>Over Budget</v>
      </c>
      <c r="H267" s="31" t="str">
        <f t="shared" si="100"/>
        <v>Yes</v>
      </c>
      <c r="I267" s="32" t="s">
        <v>417</v>
      </c>
      <c r="J267" s="33">
        <v>340000</v>
      </c>
      <c r="K267" s="40">
        <v>56581.779999999992</v>
      </c>
      <c r="L267" s="40">
        <v>0</v>
      </c>
      <c r="M267" s="28">
        <f t="shared" si="101"/>
        <v>340000</v>
      </c>
      <c r="N267" s="29">
        <f t="shared" si="102"/>
        <v>1</v>
      </c>
      <c r="O267" s="34"/>
      <c r="P267" s="30" t="str">
        <f t="shared" si="103"/>
        <v>Over Budget</v>
      </c>
      <c r="Q267" s="28">
        <f t="shared" si="104"/>
        <v>283418.22000000003</v>
      </c>
    </row>
    <row r="268" spans="1:17" outlineLevel="2" x14ac:dyDescent="0.25">
      <c r="A268" s="42" t="s">
        <v>276</v>
      </c>
      <c r="B268" s="39" t="s">
        <v>209</v>
      </c>
      <c r="C268" s="40">
        <v>666098.50000000012</v>
      </c>
      <c r="D268" s="40">
        <v>803000</v>
      </c>
      <c r="E268" s="28">
        <f t="shared" si="97"/>
        <v>-136901.49999999988</v>
      </c>
      <c r="F268" s="29">
        <f t="shared" si="98"/>
        <v>-0.17048754669987531</v>
      </c>
      <c r="G268" s="30" t="str">
        <f t="shared" si="99"/>
        <v>Under Budget</v>
      </c>
      <c r="H268" s="31" t="str">
        <f t="shared" si="100"/>
        <v>Yes</v>
      </c>
      <c r="I268" s="32" t="s">
        <v>419</v>
      </c>
      <c r="J268" s="33">
        <v>2043000</v>
      </c>
      <c r="K268" s="40">
        <v>1906098.5</v>
      </c>
      <c r="L268" s="40">
        <v>2043000</v>
      </c>
      <c r="M268" s="28">
        <f t="shared" si="101"/>
        <v>0</v>
      </c>
      <c r="N268" s="29">
        <f t="shared" si="102"/>
        <v>0</v>
      </c>
      <c r="O268" s="34"/>
      <c r="P268" s="30" t="str">
        <f t="shared" si="103"/>
        <v>On Budget</v>
      </c>
      <c r="Q268" s="28">
        <f t="shared" si="104"/>
        <v>136901.5</v>
      </c>
    </row>
    <row r="269" spans="1:17" outlineLevel="2" x14ac:dyDescent="0.25">
      <c r="A269" s="42" t="s">
        <v>277</v>
      </c>
      <c r="B269" s="39" t="s">
        <v>209</v>
      </c>
      <c r="C269" s="40">
        <v>295369.32</v>
      </c>
      <c r="D269" s="40">
        <v>749000</v>
      </c>
      <c r="E269" s="28">
        <f t="shared" si="97"/>
        <v>-453630.68</v>
      </c>
      <c r="F269" s="29">
        <f t="shared" si="98"/>
        <v>-0.605648437917223</v>
      </c>
      <c r="G269" s="30" t="str">
        <f t="shared" si="99"/>
        <v>Under Budget</v>
      </c>
      <c r="H269" s="31" t="str">
        <f t="shared" si="100"/>
        <v>Yes</v>
      </c>
      <c r="I269" s="32" t="s">
        <v>418</v>
      </c>
      <c r="J269" s="33">
        <v>240000</v>
      </c>
      <c r="K269" s="40">
        <v>985369.32000000007</v>
      </c>
      <c r="L269" s="40">
        <v>1439000</v>
      </c>
      <c r="M269" s="28">
        <f t="shared" si="101"/>
        <v>-1199000</v>
      </c>
      <c r="N269" s="29">
        <f t="shared" si="102"/>
        <v>-0.83321751216122308</v>
      </c>
      <c r="O269" s="34"/>
      <c r="P269" s="30" t="str">
        <f t="shared" si="103"/>
        <v>Under Budget</v>
      </c>
      <c r="Q269" s="28">
        <f t="shared" si="104"/>
        <v>-745369.32000000007</v>
      </c>
    </row>
    <row r="270" spans="1:17" ht="24" outlineLevel="2" x14ac:dyDescent="0.25">
      <c r="A270" s="42" t="s">
        <v>278</v>
      </c>
      <c r="B270" s="39" t="s">
        <v>209</v>
      </c>
      <c r="C270" s="40">
        <v>76801.360000000015</v>
      </c>
      <c r="D270" s="40">
        <v>45000</v>
      </c>
      <c r="E270" s="28">
        <f t="shared" si="97"/>
        <v>31801.360000000015</v>
      </c>
      <c r="F270" s="29">
        <f t="shared" si="98"/>
        <v>0.70669688888888926</v>
      </c>
      <c r="G270" s="30" t="str">
        <f t="shared" si="99"/>
        <v>Over Budget</v>
      </c>
      <c r="H270" s="31" t="str">
        <f t="shared" si="100"/>
        <v>Yes</v>
      </c>
      <c r="I270" s="32" t="s">
        <v>425</v>
      </c>
      <c r="J270" s="33">
        <v>547000</v>
      </c>
      <c r="K270" s="40">
        <v>696801.36</v>
      </c>
      <c r="L270" s="40">
        <v>665000</v>
      </c>
      <c r="M270" s="28">
        <f t="shared" si="101"/>
        <v>-118000</v>
      </c>
      <c r="N270" s="29">
        <f t="shared" si="102"/>
        <v>-0.1774436090225564</v>
      </c>
      <c r="O270" s="34"/>
      <c r="P270" s="30" t="str">
        <f t="shared" si="103"/>
        <v>Under Budget</v>
      </c>
      <c r="Q270" s="28">
        <f t="shared" si="104"/>
        <v>-149801.35999999999</v>
      </c>
    </row>
    <row r="271" spans="1:17" ht="24" outlineLevel="2" x14ac:dyDescent="0.25">
      <c r="A271" s="42" t="s">
        <v>279</v>
      </c>
      <c r="B271" s="39" t="s">
        <v>209</v>
      </c>
      <c r="C271" s="40">
        <v>11916.380000000001</v>
      </c>
      <c r="D271" s="40">
        <v>99000</v>
      </c>
      <c r="E271" s="28">
        <f t="shared" si="97"/>
        <v>-87083.62</v>
      </c>
      <c r="F271" s="29">
        <f t="shared" si="98"/>
        <v>-0.87963252525252522</v>
      </c>
      <c r="G271" s="30" t="str">
        <f t="shared" si="99"/>
        <v>Under Budget</v>
      </c>
      <c r="H271" s="31" t="str">
        <f t="shared" si="100"/>
        <v>Yes</v>
      </c>
      <c r="I271" s="32" t="s">
        <v>420</v>
      </c>
      <c r="J271" s="33">
        <v>130000</v>
      </c>
      <c r="K271" s="40">
        <v>104916.38</v>
      </c>
      <c r="L271" s="40">
        <v>192000</v>
      </c>
      <c r="M271" s="28">
        <f t="shared" si="101"/>
        <v>-62000</v>
      </c>
      <c r="N271" s="29">
        <f t="shared" si="102"/>
        <v>-0.32291666666666669</v>
      </c>
      <c r="O271" s="34"/>
      <c r="P271" s="30" t="str">
        <f t="shared" si="103"/>
        <v>Under Budget</v>
      </c>
      <c r="Q271" s="28">
        <f t="shared" si="104"/>
        <v>25083.619999999995</v>
      </c>
    </row>
    <row r="272" spans="1:17" ht="36" outlineLevel="2" x14ac:dyDescent="0.25">
      <c r="A272" s="42" t="s">
        <v>280</v>
      </c>
      <c r="B272" s="39" t="s">
        <v>209</v>
      </c>
      <c r="C272" s="40">
        <v>229410.89</v>
      </c>
      <c r="D272" s="40">
        <v>400000</v>
      </c>
      <c r="E272" s="28">
        <f t="shared" si="97"/>
        <v>-170589.11</v>
      </c>
      <c r="F272" s="29">
        <f t="shared" si="98"/>
        <v>-0.42647277499999997</v>
      </c>
      <c r="G272" s="30" t="str">
        <f t="shared" si="99"/>
        <v>Under Budget</v>
      </c>
      <c r="H272" s="31" t="str">
        <f t="shared" si="100"/>
        <v>Yes</v>
      </c>
      <c r="I272" s="32" t="s">
        <v>421</v>
      </c>
      <c r="J272" s="33">
        <v>360000</v>
      </c>
      <c r="K272" s="40">
        <v>229410.89</v>
      </c>
      <c r="L272" s="40">
        <v>400000</v>
      </c>
      <c r="M272" s="28">
        <f t="shared" si="101"/>
        <v>-40000</v>
      </c>
      <c r="N272" s="29">
        <f t="shared" si="102"/>
        <v>-0.1</v>
      </c>
      <c r="O272" s="34"/>
      <c r="P272" s="30" t="str">
        <f t="shared" si="103"/>
        <v>Under Budget</v>
      </c>
      <c r="Q272" s="28">
        <f t="shared" si="104"/>
        <v>130589.10999999999</v>
      </c>
    </row>
    <row r="273" spans="1:19" outlineLevel="2" x14ac:dyDescent="0.25">
      <c r="A273" s="42" t="s">
        <v>281</v>
      </c>
      <c r="B273" s="39" t="s">
        <v>209</v>
      </c>
      <c r="C273" s="40">
        <v>279639.62</v>
      </c>
      <c r="D273" s="40">
        <v>350000</v>
      </c>
      <c r="E273" s="28">
        <f t="shared" si="97"/>
        <v>-70360.38</v>
      </c>
      <c r="F273" s="29">
        <f t="shared" si="98"/>
        <v>-0.20102965714285714</v>
      </c>
      <c r="G273" s="30" t="str">
        <f t="shared" si="99"/>
        <v>Under Budget</v>
      </c>
      <c r="H273" s="31" t="str">
        <f t="shared" si="100"/>
        <v>Yes</v>
      </c>
      <c r="I273" s="32" t="s">
        <v>422</v>
      </c>
      <c r="J273" s="33">
        <v>350000</v>
      </c>
      <c r="K273" s="40">
        <v>279639.62</v>
      </c>
      <c r="L273" s="40">
        <v>350000</v>
      </c>
      <c r="M273" s="28">
        <f t="shared" si="101"/>
        <v>0</v>
      </c>
      <c r="N273" s="29">
        <f t="shared" si="102"/>
        <v>0</v>
      </c>
      <c r="O273" s="34"/>
      <c r="P273" s="30" t="str">
        <f t="shared" si="103"/>
        <v>On Budget</v>
      </c>
      <c r="Q273" s="28">
        <f t="shared" si="104"/>
        <v>70360.38</v>
      </c>
    </row>
    <row r="274" spans="1:19" ht="24" outlineLevel="2" x14ac:dyDescent="0.25">
      <c r="A274" s="42" t="s">
        <v>282</v>
      </c>
      <c r="B274" s="39" t="s">
        <v>209</v>
      </c>
      <c r="C274" s="40">
        <v>0</v>
      </c>
      <c r="D274" s="40">
        <v>700000</v>
      </c>
      <c r="E274" s="28">
        <f t="shared" si="97"/>
        <v>-700000</v>
      </c>
      <c r="F274" s="29">
        <f t="shared" si="98"/>
        <v>-1</v>
      </c>
      <c r="G274" s="30" t="str">
        <f t="shared" si="99"/>
        <v>Under Budget</v>
      </c>
      <c r="H274" s="31" t="str">
        <f t="shared" si="100"/>
        <v>Yes</v>
      </c>
      <c r="I274" s="32" t="s">
        <v>423</v>
      </c>
      <c r="J274" s="33">
        <v>700000</v>
      </c>
      <c r="K274" s="40">
        <v>399999</v>
      </c>
      <c r="L274" s="40">
        <v>700000</v>
      </c>
      <c r="M274" s="28">
        <f t="shared" si="101"/>
        <v>0</v>
      </c>
      <c r="N274" s="29">
        <f t="shared" si="102"/>
        <v>0</v>
      </c>
      <c r="O274" s="34"/>
      <c r="P274" s="30" t="str">
        <f t="shared" si="103"/>
        <v>On Budget</v>
      </c>
      <c r="Q274" s="28">
        <f t="shared" si="104"/>
        <v>300001</v>
      </c>
    </row>
    <row r="275" spans="1:19" outlineLevel="2" x14ac:dyDescent="0.25">
      <c r="A275" s="42" t="s">
        <v>283</v>
      </c>
      <c r="B275" s="39" t="s">
        <v>209</v>
      </c>
      <c r="C275" s="40">
        <v>842675.62</v>
      </c>
      <c r="D275" s="40">
        <v>972000</v>
      </c>
      <c r="E275" s="28">
        <f t="shared" si="97"/>
        <v>-129324.38</v>
      </c>
      <c r="F275" s="29">
        <f t="shared" si="98"/>
        <v>-0.13304977366255144</v>
      </c>
      <c r="G275" s="30" t="str">
        <f t="shared" si="99"/>
        <v>Under Budget</v>
      </c>
      <c r="H275" s="31" t="str">
        <f t="shared" si="100"/>
        <v>Yes</v>
      </c>
      <c r="I275" s="32" t="s">
        <v>424</v>
      </c>
      <c r="J275" s="33">
        <v>972000</v>
      </c>
      <c r="K275" s="40">
        <v>1309341.6200000001</v>
      </c>
      <c r="L275" s="40">
        <v>972000</v>
      </c>
      <c r="M275" s="28">
        <f t="shared" si="101"/>
        <v>0</v>
      </c>
      <c r="N275" s="29">
        <f t="shared" si="102"/>
        <v>0</v>
      </c>
      <c r="O275" s="34"/>
      <c r="P275" s="30" t="str">
        <f t="shared" si="103"/>
        <v>On Budget</v>
      </c>
      <c r="Q275" s="28">
        <f t="shared" si="104"/>
        <v>-337341.62000000011</v>
      </c>
    </row>
    <row r="276" spans="1:19" outlineLevel="2" x14ac:dyDescent="0.25">
      <c r="A276" s="42" t="s">
        <v>284</v>
      </c>
      <c r="B276" s="39" t="s">
        <v>209</v>
      </c>
      <c r="C276" s="40">
        <v>500231.94999999995</v>
      </c>
      <c r="D276" s="40">
        <v>430000</v>
      </c>
      <c r="E276" s="28">
        <f t="shared" si="97"/>
        <v>70231.949999999953</v>
      </c>
      <c r="F276" s="29">
        <f t="shared" si="98"/>
        <v>0.16333011627906965</v>
      </c>
      <c r="G276" s="30" t="str">
        <f t="shared" si="99"/>
        <v>Over Budget</v>
      </c>
      <c r="H276" s="31" t="str">
        <f t="shared" si="100"/>
        <v>Yes</v>
      </c>
      <c r="I276" s="32" t="s">
        <v>429</v>
      </c>
      <c r="J276" s="33">
        <v>1148000</v>
      </c>
      <c r="K276" s="40">
        <v>1218231.95</v>
      </c>
      <c r="L276" s="40">
        <v>1148000</v>
      </c>
      <c r="M276" s="28">
        <f t="shared" si="101"/>
        <v>0</v>
      </c>
      <c r="N276" s="29">
        <f t="shared" si="102"/>
        <v>0</v>
      </c>
      <c r="O276" s="34"/>
      <c r="P276" s="30" t="str">
        <f t="shared" si="103"/>
        <v>On Budget</v>
      </c>
      <c r="Q276" s="28">
        <f t="shared" si="104"/>
        <v>-70231.949999999953</v>
      </c>
    </row>
    <row r="277" spans="1:19" ht="24" outlineLevel="2" x14ac:dyDescent="0.25">
      <c r="A277" s="42" t="s">
        <v>285</v>
      </c>
      <c r="B277" s="39" t="s">
        <v>209</v>
      </c>
      <c r="C277" s="40">
        <v>48606.6</v>
      </c>
      <c r="D277" s="40">
        <v>120000</v>
      </c>
      <c r="E277" s="28">
        <f t="shared" si="97"/>
        <v>-71393.399999999994</v>
      </c>
      <c r="F277" s="29">
        <f t="shared" si="98"/>
        <v>-0.59494499999999995</v>
      </c>
      <c r="G277" s="30" t="str">
        <f t="shared" si="99"/>
        <v>Under Budget</v>
      </c>
      <c r="H277" s="31" t="str">
        <f t="shared" si="100"/>
        <v>Yes</v>
      </c>
      <c r="I277" s="32" t="s">
        <v>426</v>
      </c>
      <c r="J277" s="33">
        <v>125000</v>
      </c>
      <c r="K277" s="40">
        <v>53606.6</v>
      </c>
      <c r="L277" s="40">
        <v>125000</v>
      </c>
      <c r="M277" s="28">
        <f t="shared" si="101"/>
        <v>0</v>
      </c>
      <c r="N277" s="29">
        <f t="shared" si="102"/>
        <v>0</v>
      </c>
      <c r="O277" s="34"/>
      <c r="P277" s="30" t="str">
        <f t="shared" si="103"/>
        <v>On Budget</v>
      </c>
      <c r="Q277" s="28">
        <f t="shared" si="104"/>
        <v>71393.399999999994</v>
      </c>
    </row>
    <row r="278" spans="1:19" outlineLevel="2" x14ac:dyDescent="0.25">
      <c r="A278" s="42" t="s">
        <v>286</v>
      </c>
      <c r="B278" s="39" t="s">
        <v>209</v>
      </c>
      <c r="C278" s="40">
        <v>0</v>
      </c>
      <c r="D278" s="40">
        <v>185000</v>
      </c>
      <c r="E278" s="28">
        <f t="shared" si="97"/>
        <v>-185000</v>
      </c>
      <c r="F278" s="29">
        <f t="shared" si="98"/>
        <v>-1</v>
      </c>
      <c r="G278" s="30" t="str">
        <f t="shared" si="99"/>
        <v>Under Budget</v>
      </c>
      <c r="H278" s="31" t="str">
        <f t="shared" si="100"/>
        <v>Yes</v>
      </c>
      <c r="I278" s="32" t="s">
        <v>427</v>
      </c>
      <c r="J278" s="33">
        <v>185000</v>
      </c>
      <c r="K278" s="40">
        <v>0</v>
      </c>
      <c r="L278" s="40">
        <v>185000</v>
      </c>
      <c r="M278" s="28">
        <f t="shared" si="101"/>
        <v>0</v>
      </c>
      <c r="N278" s="29">
        <f t="shared" si="102"/>
        <v>0</v>
      </c>
      <c r="O278" s="34"/>
      <c r="P278" s="30" t="str">
        <f t="shared" si="103"/>
        <v>On Budget</v>
      </c>
      <c r="Q278" s="28">
        <f t="shared" si="104"/>
        <v>185000</v>
      </c>
    </row>
    <row r="279" spans="1:19" ht="36" outlineLevel="2" x14ac:dyDescent="0.25">
      <c r="A279" s="42" t="s">
        <v>287</v>
      </c>
      <c r="B279" s="39" t="s">
        <v>209</v>
      </c>
      <c r="C279" s="40">
        <v>211542.78</v>
      </c>
      <c r="D279" s="40">
        <v>150000</v>
      </c>
      <c r="E279" s="28">
        <f t="shared" si="97"/>
        <v>61542.78</v>
      </c>
      <c r="F279" s="29">
        <f t="shared" si="98"/>
        <v>0.41028520000000002</v>
      </c>
      <c r="G279" s="30" t="str">
        <f t="shared" si="99"/>
        <v>Over Budget</v>
      </c>
      <c r="H279" s="31" t="str">
        <f t="shared" si="100"/>
        <v>Yes</v>
      </c>
      <c r="I279" s="32" t="s">
        <v>428</v>
      </c>
      <c r="J279" s="33">
        <v>240000</v>
      </c>
      <c r="K279" s="40">
        <v>211542.78</v>
      </c>
      <c r="L279" s="40">
        <v>150000</v>
      </c>
      <c r="M279" s="28">
        <f t="shared" si="101"/>
        <v>90000</v>
      </c>
      <c r="N279" s="29">
        <f t="shared" si="102"/>
        <v>0.6</v>
      </c>
      <c r="O279" s="34"/>
      <c r="P279" s="30" t="str">
        <f t="shared" si="103"/>
        <v>Over Budget</v>
      </c>
      <c r="Q279" s="28">
        <f t="shared" si="104"/>
        <v>28457.22</v>
      </c>
    </row>
    <row r="280" spans="1:19" ht="60" outlineLevel="2" x14ac:dyDescent="0.25">
      <c r="A280" s="42" t="s">
        <v>288</v>
      </c>
      <c r="B280" s="39" t="s">
        <v>209</v>
      </c>
      <c r="C280" s="40">
        <v>2410209.09</v>
      </c>
      <c r="D280" s="40">
        <v>743000</v>
      </c>
      <c r="E280" s="28">
        <f t="shared" si="97"/>
        <v>1667209.0899999999</v>
      </c>
      <c r="F280" s="29">
        <f t="shared" si="98"/>
        <v>2.243888411843876</v>
      </c>
      <c r="G280" s="30" t="str">
        <f t="shared" si="99"/>
        <v>Over Budget</v>
      </c>
      <c r="H280" s="31" t="str">
        <f t="shared" si="100"/>
        <v>Yes</v>
      </c>
      <c r="I280" s="32" t="s">
        <v>430</v>
      </c>
      <c r="J280" s="33">
        <v>1396000</v>
      </c>
      <c r="K280" s="40">
        <v>3374712.09</v>
      </c>
      <c r="L280" s="40">
        <v>1434000</v>
      </c>
      <c r="M280" s="28">
        <f t="shared" si="101"/>
        <v>-38000</v>
      </c>
      <c r="N280" s="29">
        <f t="shared" si="102"/>
        <v>-2.6499302649930265E-2</v>
      </c>
      <c r="O280" s="34"/>
      <c r="P280" s="30" t="str">
        <f t="shared" si="103"/>
        <v>Under Budget</v>
      </c>
      <c r="Q280" s="28">
        <f t="shared" si="104"/>
        <v>-1978712.0899999999</v>
      </c>
      <c r="S280" s="62">
        <v>-1975000</v>
      </c>
    </row>
    <row r="281" spans="1:19" ht="48" outlineLevel="2" x14ac:dyDescent="0.25">
      <c r="A281" s="42" t="s">
        <v>289</v>
      </c>
      <c r="B281" s="39" t="s">
        <v>209</v>
      </c>
      <c r="C281" s="40">
        <v>122412.17</v>
      </c>
      <c r="D281" s="40">
        <v>101000</v>
      </c>
      <c r="E281" s="28">
        <f t="shared" si="97"/>
        <v>21412.17</v>
      </c>
      <c r="F281" s="29">
        <f t="shared" si="98"/>
        <v>0.2120016831683168</v>
      </c>
      <c r="G281" s="30" t="str">
        <f t="shared" si="99"/>
        <v>Over Budget</v>
      </c>
      <c r="H281" s="31" t="str">
        <f t="shared" si="100"/>
        <v>Yes</v>
      </c>
      <c r="I281" s="32" t="s">
        <v>431</v>
      </c>
      <c r="J281" s="33">
        <v>390000</v>
      </c>
      <c r="K281" s="40">
        <v>411412.17</v>
      </c>
      <c r="L281" s="40">
        <v>390000</v>
      </c>
      <c r="M281" s="28">
        <f t="shared" si="101"/>
        <v>0</v>
      </c>
      <c r="N281" s="29">
        <f t="shared" si="102"/>
        <v>0</v>
      </c>
      <c r="O281" s="34"/>
      <c r="P281" s="30" t="str">
        <f t="shared" si="103"/>
        <v>On Budget</v>
      </c>
      <c r="Q281" s="28">
        <f t="shared" si="104"/>
        <v>-21412.169999999984</v>
      </c>
    </row>
    <row r="282" spans="1:19" outlineLevel="2" x14ac:dyDescent="0.25">
      <c r="A282" s="42" t="s">
        <v>290</v>
      </c>
      <c r="B282" s="39" t="s">
        <v>209</v>
      </c>
      <c r="C282" s="40">
        <v>74344.06</v>
      </c>
      <c r="D282" s="40">
        <v>71000</v>
      </c>
      <c r="E282" s="28">
        <f t="shared" si="97"/>
        <v>3344.0599999999977</v>
      </c>
      <c r="F282" s="29">
        <f t="shared" si="98"/>
        <v>4.7099436619718278E-2</v>
      </c>
      <c r="G282" s="30" t="str">
        <f t="shared" si="99"/>
        <v>Over Budget</v>
      </c>
      <c r="H282" s="31" t="str">
        <f t="shared" si="100"/>
        <v>No</v>
      </c>
      <c r="I282" s="32"/>
      <c r="J282" s="33">
        <v>225000</v>
      </c>
      <c r="K282" s="40">
        <v>353344.06</v>
      </c>
      <c r="L282" s="40">
        <v>350000</v>
      </c>
      <c r="M282" s="28">
        <f t="shared" si="101"/>
        <v>-125000</v>
      </c>
      <c r="N282" s="29">
        <f t="shared" si="102"/>
        <v>-0.35714285714285715</v>
      </c>
      <c r="O282" s="34"/>
      <c r="P282" s="30" t="str">
        <f t="shared" si="103"/>
        <v>Under Budget</v>
      </c>
      <c r="Q282" s="28">
        <f t="shared" si="104"/>
        <v>-128344.06</v>
      </c>
    </row>
    <row r="283" spans="1:19" ht="24" outlineLevel="2" x14ac:dyDescent="0.25">
      <c r="A283" s="42" t="s">
        <v>291</v>
      </c>
      <c r="B283" s="39" t="s">
        <v>209</v>
      </c>
      <c r="C283" s="40">
        <v>28653.620000000003</v>
      </c>
      <c r="D283" s="40">
        <v>98000</v>
      </c>
      <c r="E283" s="28">
        <f t="shared" si="97"/>
        <v>-69346.38</v>
      </c>
      <c r="F283" s="29">
        <f t="shared" si="98"/>
        <v>-0.70761612244897965</v>
      </c>
      <c r="G283" s="30" t="str">
        <f t="shared" si="99"/>
        <v>Under Budget</v>
      </c>
      <c r="H283" s="31" t="str">
        <f t="shared" si="100"/>
        <v>Yes</v>
      </c>
      <c r="I283" s="32" t="s">
        <v>432</v>
      </c>
      <c r="J283" s="33">
        <v>196000</v>
      </c>
      <c r="K283" s="40">
        <v>126653.62</v>
      </c>
      <c r="L283" s="40">
        <v>196000</v>
      </c>
      <c r="M283" s="28">
        <f t="shared" si="101"/>
        <v>0</v>
      </c>
      <c r="N283" s="29">
        <f t="shared" si="102"/>
        <v>0</v>
      </c>
      <c r="O283" s="34"/>
      <c r="P283" s="30" t="str">
        <f t="shared" si="103"/>
        <v>On Budget</v>
      </c>
      <c r="Q283" s="28">
        <f t="shared" si="104"/>
        <v>69346.38</v>
      </c>
    </row>
    <row r="284" spans="1:19" ht="36" outlineLevel="2" x14ac:dyDescent="0.25">
      <c r="A284" s="42" t="s">
        <v>292</v>
      </c>
      <c r="B284" s="39" t="s">
        <v>209</v>
      </c>
      <c r="C284" s="40">
        <v>27711.64</v>
      </c>
      <c r="D284" s="40">
        <v>51000</v>
      </c>
      <c r="E284" s="28">
        <f t="shared" si="97"/>
        <v>-23288.36</v>
      </c>
      <c r="F284" s="29">
        <f t="shared" si="98"/>
        <v>-0.45663450980392156</v>
      </c>
      <c r="G284" s="30" t="str">
        <f t="shared" si="99"/>
        <v>Under Budget</v>
      </c>
      <c r="H284" s="31" t="str">
        <f t="shared" si="100"/>
        <v>Yes</v>
      </c>
      <c r="I284" s="32" t="s">
        <v>434</v>
      </c>
      <c r="J284" s="33">
        <v>215000</v>
      </c>
      <c r="K284" s="40">
        <v>80711.64</v>
      </c>
      <c r="L284" s="40">
        <v>104000</v>
      </c>
      <c r="M284" s="28">
        <f t="shared" si="101"/>
        <v>111000</v>
      </c>
      <c r="N284" s="29">
        <f t="shared" si="102"/>
        <v>1.0673076923076923</v>
      </c>
      <c r="O284" s="34"/>
      <c r="P284" s="30" t="str">
        <f t="shared" si="103"/>
        <v>Over Budget</v>
      </c>
      <c r="Q284" s="28">
        <f t="shared" si="104"/>
        <v>134288.35999999999</v>
      </c>
    </row>
    <row r="285" spans="1:19" ht="36" outlineLevel="2" x14ac:dyDescent="0.25">
      <c r="A285" s="42" t="s">
        <v>293</v>
      </c>
      <c r="B285" s="39" t="s">
        <v>209</v>
      </c>
      <c r="C285" s="40">
        <v>245884.78</v>
      </c>
      <c r="D285" s="40">
        <v>276000</v>
      </c>
      <c r="E285" s="28">
        <f t="shared" si="97"/>
        <v>-30115.22</v>
      </c>
      <c r="F285" s="29">
        <f t="shared" si="98"/>
        <v>-0.10911311594202899</v>
      </c>
      <c r="G285" s="30" t="str">
        <f t="shared" si="99"/>
        <v>Under Budget</v>
      </c>
      <c r="H285" s="31" t="str">
        <f t="shared" si="100"/>
        <v>Yes</v>
      </c>
      <c r="I285" s="32" t="s">
        <v>433</v>
      </c>
      <c r="J285" s="33">
        <v>389000</v>
      </c>
      <c r="K285" s="40">
        <v>608884.78</v>
      </c>
      <c r="L285" s="40">
        <v>639000</v>
      </c>
      <c r="M285" s="28">
        <f t="shared" si="101"/>
        <v>-250000</v>
      </c>
      <c r="N285" s="29">
        <f t="shared" si="102"/>
        <v>-0.39123630672926446</v>
      </c>
      <c r="O285" s="34"/>
      <c r="P285" s="30" t="str">
        <f t="shared" si="103"/>
        <v>Under Budget</v>
      </c>
      <c r="Q285" s="28">
        <f t="shared" si="104"/>
        <v>-219884.78000000003</v>
      </c>
    </row>
    <row r="286" spans="1:19" ht="15.75" outlineLevel="2" thickBot="1" x14ac:dyDescent="0.3">
      <c r="A286" s="42" t="s">
        <v>294</v>
      </c>
      <c r="B286" s="39" t="s">
        <v>209</v>
      </c>
      <c r="C286" s="40">
        <v>0</v>
      </c>
      <c r="D286" s="40">
        <v>675000</v>
      </c>
      <c r="E286" s="28">
        <f t="shared" si="97"/>
        <v>-675000</v>
      </c>
      <c r="F286" s="29">
        <f t="shared" si="98"/>
        <v>-1</v>
      </c>
      <c r="G286" s="30" t="str">
        <f t="shared" si="99"/>
        <v>Under Budget</v>
      </c>
      <c r="H286" s="31" t="str">
        <f t="shared" si="100"/>
        <v>Yes</v>
      </c>
      <c r="I286" s="32" t="s">
        <v>498</v>
      </c>
      <c r="J286" s="33">
        <v>2000000</v>
      </c>
      <c r="K286" s="40">
        <v>1325000</v>
      </c>
      <c r="L286" s="40">
        <v>2000000</v>
      </c>
      <c r="M286" s="28">
        <f t="shared" si="101"/>
        <v>0</v>
      </c>
      <c r="N286" s="29">
        <f t="shared" si="102"/>
        <v>0</v>
      </c>
      <c r="O286" s="34"/>
      <c r="P286" s="30" t="str">
        <f t="shared" si="103"/>
        <v>On Budget</v>
      </c>
      <c r="Q286" s="28">
        <f t="shared" si="104"/>
        <v>675000</v>
      </c>
    </row>
    <row r="287" spans="1:19" s="46" customFormat="1" ht="15.75" outlineLevel="1" thickBot="1" x14ac:dyDescent="0.3">
      <c r="A287" s="43" t="s">
        <v>295</v>
      </c>
      <c r="B287" s="44" t="s">
        <v>13</v>
      </c>
      <c r="C287" s="45">
        <f>SUBTOTAL(9,C258:C286)</f>
        <v>12172114.199999997</v>
      </c>
      <c r="D287" s="45">
        <f>SUBTOTAL(9,D258:D286)</f>
        <v>12975000</v>
      </c>
      <c r="E287" s="45">
        <f t="shared" si="97"/>
        <v>-802885.80000000261</v>
      </c>
      <c r="F287" s="35">
        <f t="shared" si="98"/>
        <v>-6.1879445086705405E-2</v>
      </c>
      <c r="G287" s="45" t="str">
        <f t="shared" si="99"/>
        <v>Under Budget</v>
      </c>
      <c r="H287" s="45"/>
      <c r="I287" s="45"/>
      <c r="J287" s="45">
        <f>SUBTOTAL(9,J258:J286)</f>
        <v>26560000</v>
      </c>
      <c r="K287" s="45">
        <f>SUBTOTAL(9,K258:K286)</f>
        <v>27887282.200000003</v>
      </c>
      <c r="L287" s="45">
        <f>SUBTOTAL(9,L258:L286)</f>
        <v>27120000</v>
      </c>
      <c r="M287" s="45">
        <f t="shared" si="101"/>
        <v>-560000</v>
      </c>
      <c r="N287" s="35">
        <f t="shared" si="102"/>
        <v>-2.0648967551622419E-2</v>
      </c>
      <c r="O287" s="45"/>
      <c r="P287" s="45" t="str">
        <f t="shared" si="103"/>
        <v>Under Budget</v>
      </c>
      <c r="Q287" s="45">
        <f t="shared" si="104"/>
        <v>-1327282.200000003</v>
      </c>
    </row>
    <row r="288" spans="1:19" s="46" customFormat="1" outlineLevel="1" x14ac:dyDescent="0.25">
      <c r="A288" s="43" t="s">
        <v>296</v>
      </c>
      <c r="B288" s="44" t="s">
        <v>13</v>
      </c>
      <c r="C288" s="45">
        <f>SUBTOTAL(9,C201:C287)</f>
        <v>41834078.920000009</v>
      </c>
      <c r="D288" s="45">
        <f>SUBTOTAL(9,D201:D287)</f>
        <v>41428088</v>
      </c>
      <c r="E288" s="45">
        <f t="shared" si="97"/>
        <v>405990.92000000924</v>
      </c>
      <c r="F288" s="35">
        <f t="shared" si="98"/>
        <v>9.7998951822253835E-3</v>
      </c>
      <c r="G288" s="45" t="str">
        <f t="shared" si="99"/>
        <v>Over Budget</v>
      </c>
      <c r="H288" s="45"/>
      <c r="I288" s="45"/>
      <c r="J288" s="45">
        <f>SUBTOTAL(9,J201:J287)</f>
        <v>90938247</v>
      </c>
      <c r="K288" s="45">
        <f>SUBTOTAL(9,K201:K287)</f>
        <v>90319276.920000017</v>
      </c>
      <c r="L288" s="45">
        <f>SUBTOTAL(9,L201:L287)</f>
        <v>84910647</v>
      </c>
      <c r="M288" s="45">
        <f t="shared" si="101"/>
        <v>6027600</v>
      </c>
      <c r="N288" s="35">
        <f t="shared" si="102"/>
        <v>7.0987564139041365E-2</v>
      </c>
      <c r="O288" s="45"/>
      <c r="P288" s="45" t="str">
        <f t="shared" si="103"/>
        <v>Over Budget</v>
      </c>
      <c r="Q288" s="45">
        <f t="shared" si="104"/>
        <v>618970.07999998331</v>
      </c>
    </row>
    <row r="289" spans="1:17" outlineLevel="1" x14ac:dyDescent="0.25">
      <c r="A289" s="38" t="s">
        <v>297</v>
      </c>
      <c r="B289" s="39"/>
      <c r="C289" s="40"/>
      <c r="D289" s="40"/>
      <c r="E289" s="40"/>
      <c r="F289" s="40"/>
      <c r="G289" s="40"/>
      <c r="H289" s="40"/>
      <c r="I289" s="40"/>
      <c r="J289" s="40"/>
      <c r="K289" s="40"/>
      <c r="L289" s="40"/>
      <c r="M289" s="40"/>
      <c r="N289" s="40"/>
    </row>
    <row r="290" spans="1:17" outlineLevel="2" x14ac:dyDescent="0.25">
      <c r="A290" s="41" t="s">
        <v>298</v>
      </c>
      <c r="B290" s="39"/>
      <c r="C290" s="40"/>
      <c r="D290" s="40"/>
      <c r="E290" s="40"/>
      <c r="F290" s="40"/>
      <c r="G290" s="40"/>
      <c r="H290" s="40"/>
      <c r="I290" s="40"/>
      <c r="J290" s="40"/>
      <c r="K290" s="40"/>
      <c r="L290" s="40"/>
      <c r="M290" s="40"/>
      <c r="N290" s="40"/>
    </row>
    <row r="291" spans="1:17" ht="36.75" outlineLevel="2" thickBot="1" x14ac:dyDescent="0.3">
      <c r="A291" s="42" t="s">
        <v>299</v>
      </c>
      <c r="B291" s="39" t="s">
        <v>300</v>
      </c>
      <c r="C291" s="40">
        <v>497312.99</v>
      </c>
      <c r="D291" s="40">
        <v>1586000</v>
      </c>
      <c r="E291" s="28">
        <f t="shared" ref="E291:E292" si="105">C291 - D291</f>
        <v>-1088687.01</v>
      </c>
      <c r="F291" s="29">
        <f t="shared" ref="F291:F292" si="106">IF(D291 &gt; 1, ( C291 - D291 ) / D291, IF(C291 &gt; 1, 1, IF(C291 &lt; -1, -1, 0)))</f>
        <v>-0.68643569356872636</v>
      </c>
      <c r="G291" s="30" t="str">
        <f t="shared" ref="G291:G292" si="107">IF($E291 &gt; 1, "Over Budget", IF($E291 &lt; -1, "Under Budget", "On Budget"))</f>
        <v>Under Budget</v>
      </c>
      <c r="H291" s="31" t="str">
        <f t="shared" ref="H291" si="108">IF(AND(OR(MONTH($A$3) = 3, MONTH($A$3) = 6, MONTH($A$3) = 9, MONTH($A$3) = 12), OR($F291 &gt;= 0.1, $E291 &gt;= 250000, $F291 &lt;= -0.1, $E291 &lt;= -250000), OR($E291 &gt;= 10000, $E291 &lt;= -10000)), "Yes", IF(OR($E291 &gt;= 250000, $E291 &lt;= -250000), "Yes", "No"))</f>
        <v>Yes</v>
      </c>
      <c r="I291" s="32" t="s">
        <v>436</v>
      </c>
      <c r="J291" s="33">
        <v>3559000</v>
      </c>
      <c r="K291" s="40">
        <v>3241131.99</v>
      </c>
      <c r="L291" s="40">
        <v>3309000</v>
      </c>
      <c r="M291" s="28">
        <f t="shared" ref="M291:M292" si="109">J291 - L291</f>
        <v>250000</v>
      </c>
      <c r="N291" s="29">
        <f t="shared" ref="N291:N292" si="110">IF(L291 &gt; 1, ( J291 - L291 ) / L291, IF(J291 &gt; 1, 1, IF(J291 &lt; 1, -1, 0)))</f>
        <v>7.5551526140828051E-2</v>
      </c>
      <c r="O291" s="34"/>
      <c r="P291" s="30" t="str">
        <f t="shared" ref="P291:P292" si="111">IF($M291 &gt; 1, "Over Budget", IF($M291 &lt; -1, "Under Budget", "On Budget"))</f>
        <v>Over Budget</v>
      </c>
      <c r="Q291" s="28">
        <f t="shared" ref="Q291:Q292" si="112">J291 - K291</f>
        <v>317868.00999999978</v>
      </c>
    </row>
    <row r="292" spans="1:17" s="46" customFormat="1" outlineLevel="1" x14ac:dyDescent="0.25">
      <c r="A292" s="43" t="s">
        <v>301</v>
      </c>
      <c r="B292" s="44" t="s">
        <v>13</v>
      </c>
      <c r="C292" s="45">
        <f>SUBTOTAL(9,C291:C291)</f>
        <v>497312.99</v>
      </c>
      <c r="D292" s="45">
        <f>SUBTOTAL(9,D291:D291)</f>
        <v>1586000</v>
      </c>
      <c r="E292" s="45">
        <f t="shared" si="105"/>
        <v>-1088687.01</v>
      </c>
      <c r="F292" s="35">
        <f t="shared" si="106"/>
        <v>-0.68643569356872636</v>
      </c>
      <c r="G292" s="45" t="str">
        <f t="shared" si="107"/>
        <v>Under Budget</v>
      </c>
      <c r="H292" s="45"/>
      <c r="I292" s="45"/>
      <c r="J292" s="45">
        <f>SUBTOTAL(9,J291:J291)</f>
        <v>3559000</v>
      </c>
      <c r="K292" s="45">
        <f>SUBTOTAL(9,K291:K291)</f>
        <v>3241131.99</v>
      </c>
      <c r="L292" s="45">
        <f>SUBTOTAL(9,L291:L291)</f>
        <v>3309000</v>
      </c>
      <c r="M292" s="45">
        <f t="shared" si="109"/>
        <v>250000</v>
      </c>
      <c r="N292" s="35">
        <f t="shared" si="110"/>
        <v>7.5551526140828051E-2</v>
      </c>
      <c r="O292" s="45"/>
      <c r="P292" s="45" t="str">
        <f t="shared" si="111"/>
        <v>Over Budget</v>
      </c>
      <c r="Q292" s="45">
        <f t="shared" si="112"/>
        <v>317868.00999999978</v>
      </c>
    </row>
    <row r="293" spans="1:17" outlineLevel="2" x14ac:dyDescent="0.25">
      <c r="A293" s="41" t="s">
        <v>302</v>
      </c>
      <c r="B293" s="39"/>
      <c r="C293" s="40"/>
      <c r="D293" s="40"/>
      <c r="E293" s="40"/>
      <c r="F293" s="40"/>
      <c r="G293" s="40"/>
      <c r="H293" s="40"/>
      <c r="I293" s="40"/>
      <c r="J293" s="40"/>
      <c r="K293" s="40"/>
      <c r="L293" s="40"/>
      <c r="M293" s="40"/>
      <c r="N293" s="40"/>
    </row>
    <row r="294" spans="1:17" outlineLevel="2" x14ac:dyDescent="0.25">
      <c r="A294" s="42" t="s">
        <v>303</v>
      </c>
      <c r="B294" s="39" t="s">
        <v>304</v>
      </c>
      <c r="C294" s="40">
        <v>0</v>
      </c>
      <c r="D294" s="40">
        <v>96000</v>
      </c>
      <c r="E294" s="28">
        <f t="shared" ref="E294:E303" si="113">C294 - D294</f>
        <v>-96000</v>
      </c>
      <c r="F294" s="29">
        <f t="shared" ref="F294:F303" si="114">IF(D294 &gt; 1, ( C294 - D294 ) / D294, IF(C294 &gt; 1, 1, IF(C294 &lt; -1, -1, 0)))</f>
        <v>-1</v>
      </c>
      <c r="G294" s="30" t="str">
        <f t="shared" ref="G294:G303" si="115">IF($E294 &gt; 1, "Over Budget", IF($E294 &lt; -1, "Under Budget", "On Budget"))</f>
        <v>Under Budget</v>
      </c>
      <c r="H294" s="31" t="str">
        <f t="shared" ref="H294:H302" si="116">IF(AND(OR(MONTH($A$3) = 3, MONTH($A$3) = 6, MONTH($A$3) = 9, MONTH($A$3) = 12), OR($F294 &gt;= 0.1, $E294 &gt;= 250000, $F294 &lt;= -0.1, $E294 &lt;= -250000), OR($E294 &gt;= 10000, $E294 &lt;= -10000)), "Yes", IF(OR($E294 &gt;= 250000, $E294 &lt;= -250000), "Yes", "No"))</f>
        <v>Yes</v>
      </c>
      <c r="I294" s="32" t="s">
        <v>459</v>
      </c>
      <c r="J294" s="33">
        <v>192000</v>
      </c>
      <c r="K294" s="40">
        <v>96000</v>
      </c>
      <c r="L294" s="40">
        <v>192000</v>
      </c>
      <c r="M294" s="28">
        <f t="shared" ref="M294:M303" si="117">J294 - L294</f>
        <v>0</v>
      </c>
      <c r="N294" s="29">
        <f t="shared" ref="N294:N303" si="118">IF(L294 &gt; 1, ( J294 - L294 ) / L294, IF(J294 &gt; 1, 1, IF(J294 &lt; 1, -1, 0)))</f>
        <v>0</v>
      </c>
      <c r="O294" s="34"/>
      <c r="P294" s="30" t="str">
        <f t="shared" ref="P294:P303" si="119">IF($M294 &gt; 1, "Over Budget", IF($M294 &lt; -1, "Under Budget", "On Budget"))</f>
        <v>On Budget</v>
      </c>
      <c r="Q294" s="28">
        <f t="shared" ref="Q294:Q303" si="120">J294 - K294</f>
        <v>96000</v>
      </c>
    </row>
    <row r="295" spans="1:17" outlineLevel="2" x14ac:dyDescent="0.25">
      <c r="A295" s="42" t="s">
        <v>305</v>
      </c>
      <c r="B295" s="39" t="s">
        <v>304</v>
      </c>
      <c r="C295" s="40">
        <v>382170.17000000004</v>
      </c>
      <c r="D295" s="40">
        <v>288000</v>
      </c>
      <c r="E295" s="28">
        <f t="shared" si="113"/>
        <v>94170.170000000042</v>
      </c>
      <c r="F295" s="29">
        <f t="shared" si="114"/>
        <v>0.32697975694444459</v>
      </c>
      <c r="G295" s="30" t="str">
        <f t="shared" si="115"/>
        <v>Over Budget</v>
      </c>
      <c r="H295" s="31" t="str">
        <f t="shared" si="116"/>
        <v>Yes</v>
      </c>
      <c r="I295" s="32" t="s">
        <v>458</v>
      </c>
      <c r="J295" s="33">
        <v>576000</v>
      </c>
      <c r="K295" s="40">
        <v>670170.17000000004</v>
      </c>
      <c r="L295" s="40">
        <v>576000</v>
      </c>
      <c r="M295" s="28">
        <f t="shared" si="117"/>
        <v>0</v>
      </c>
      <c r="N295" s="29">
        <f t="shared" si="118"/>
        <v>0</v>
      </c>
      <c r="O295" s="34"/>
      <c r="P295" s="30" t="str">
        <f t="shared" si="119"/>
        <v>On Budget</v>
      </c>
      <c r="Q295" s="28">
        <f t="shared" si="120"/>
        <v>-94170.170000000042</v>
      </c>
    </row>
    <row r="296" spans="1:17" ht="24" outlineLevel="2" x14ac:dyDescent="0.25">
      <c r="A296" s="42" t="s">
        <v>306</v>
      </c>
      <c r="B296" s="39" t="s">
        <v>304</v>
      </c>
      <c r="C296" s="40">
        <v>100033.41</v>
      </c>
      <c r="D296" s="40">
        <v>230400</v>
      </c>
      <c r="E296" s="28">
        <f t="shared" si="113"/>
        <v>-130366.59</v>
      </c>
      <c r="F296" s="29">
        <f t="shared" si="114"/>
        <v>-0.56582721354166665</v>
      </c>
      <c r="G296" s="30" t="str">
        <f t="shared" si="115"/>
        <v>Under Budget</v>
      </c>
      <c r="H296" s="31" t="str">
        <f t="shared" si="116"/>
        <v>Yes</v>
      </c>
      <c r="I296" s="32" t="s">
        <v>457</v>
      </c>
      <c r="J296" s="33">
        <v>768000</v>
      </c>
      <c r="K296" s="40">
        <v>637633.41</v>
      </c>
      <c r="L296" s="40">
        <v>768000</v>
      </c>
      <c r="M296" s="28">
        <f t="shared" si="117"/>
        <v>0</v>
      </c>
      <c r="N296" s="29">
        <f t="shared" si="118"/>
        <v>0</v>
      </c>
      <c r="O296" s="34"/>
      <c r="P296" s="30" t="str">
        <f t="shared" si="119"/>
        <v>On Budget</v>
      </c>
      <c r="Q296" s="28">
        <f t="shared" si="120"/>
        <v>130366.58999999997</v>
      </c>
    </row>
    <row r="297" spans="1:17" outlineLevel="2" x14ac:dyDescent="0.25">
      <c r="A297" s="42" t="s">
        <v>307</v>
      </c>
      <c r="B297" s="39" t="s">
        <v>304</v>
      </c>
      <c r="C297" s="40">
        <v>2365.77</v>
      </c>
      <c r="D297" s="40">
        <v>108360</v>
      </c>
      <c r="E297" s="28">
        <f t="shared" si="113"/>
        <v>-105994.23</v>
      </c>
      <c r="F297" s="29">
        <f t="shared" si="114"/>
        <v>-0.97816749723145069</v>
      </c>
      <c r="G297" s="30" t="str">
        <f t="shared" si="115"/>
        <v>Under Budget</v>
      </c>
      <c r="H297" s="31" t="str">
        <f t="shared" si="116"/>
        <v>Yes</v>
      </c>
      <c r="I297" s="32" t="s">
        <v>460</v>
      </c>
      <c r="J297" s="33">
        <v>144480</v>
      </c>
      <c r="K297" s="40">
        <v>38485.769999999997</v>
      </c>
      <c r="L297" s="40">
        <v>144480</v>
      </c>
      <c r="M297" s="28">
        <f t="shared" si="117"/>
        <v>0</v>
      </c>
      <c r="N297" s="29">
        <f t="shared" si="118"/>
        <v>0</v>
      </c>
      <c r="O297" s="34"/>
      <c r="P297" s="30" t="str">
        <f t="shared" si="119"/>
        <v>On Budget</v>
      </c>
      <c r="Q297" s="28">
        <f t="shared" si="120"/>
        <v>105994.23000000001</v>
      </c>
    </row>
    <row r="298" spans="1:17" ht="96" outlineLevel="2" x14ac:dyDescent="0.25">
      <c r="A298" s="42" t="s">
        <v>308</v>
      </c>
      <c r="B298" s="39" t="s">
        <v>309</v>
      </c>
      <c r="C298" s="40">
        <v>144316.15</v>
      </c>
      <c r="D298" s="40">
        <v>63699</v>
      </c>
      <c r="E298" s="28">
        <f t="shared" si="113"/>
        <v>80617.149999999994</v>
      </c>
      <c r="F298" s="29">
        <f t="shared" si="114"/>
        <v>1.2655952212750592</v>
      </c>
      <c r="G298" s="30" t="str">
        <f t="shared" si="115"/>
        <v>Over Budget</v>
      </c>
      <c r="H298" s="31" t="str">
        <f t="shared" si="116"/>
        <v>Yes</v>
      </c>
      <c r="I298" s="32" t="s">
        <v>552</v>
      </c>
      <c r="J298" s="33">
        <v>242400</v>
      </c>
      <c r="K298" s="40">
        <v>208017.15</v>
      </c>
      <c r="L298" s="40">
        <v>127400</v>
      </c>
      <c r="M298" s="28">
        <f t="shared" si="117"/>
        <v>115000</v>
      </c>
      <c r="N298" s="29">
        <f t="shared" si="118"/>
        <v>0.90266875981161698</v>
      </c>
      <c r="O298" s="34"/>
      <c r="P298" s="30" t="str">
        <f t="shared" si="119"/>
        <v>Over Budget</v>
      </c>
      <c r="Q298" s="28">
        <f t="shared" si="120"/>
        <v>34382.850000000006</v>
      </c>
    </row>
    <row r="299" spans="1:17" outlineLevel="2" x14ac:dyDescent="0.25">
      <c r="A299" s="42" t="s">
        <v>310</v>
      </c>
      <c r="B299" s="39" t="s">
        <v>209</v>
      </c>
      <c r="C299" s="40">
        <v>469729.93000000005</v>
      </c>
      <c r="D299" s="40">
        <v>754000</v>
      </c>
      <c r="E299" s="28">
        <f t="shared" si="113"/>
        <v>-284270.06999999995</v>
      </c>
      <c r="F299" s="29">
        <f t="shared" si="114"/>
        <v>-0.37701600795755963</v>
      </c>
      <c r="G299" s="30" t="str">
        <f t="shared" si="115"/>
        <v>Under Budget</v>
      </c>
      <c r="H299" s="31" t="str">
        <f t="shared" si="116"/>
        <v>Yes</v>
      </c>
      <c r="I299" s="32" t="s">
        <v>435</v>
      </c>
      <c r="J299" s="33">
        <v>1500000</v>
      </c>
      <c r="K299" s="40">
        <v>1367529.9300000002</v>
      </c>
      <c r="L299" s="40">
        <v>1500000</v>
      </c>
      <c r="M299" s="28">
        <f t="shared" si="117"/>
        <v>0</v>
      </c>
      <c r="N299" s="29">
        <f t="shared" si="118"/>
        <v>0</v>
      </c>
      <c r="O299" s="34"/>
      <c r="P299" s="30" t="str">
        <f t="shared" si="119"/>
        <v>On Budget</v>
      </c>
      <c r="Q299" s="28">
        <f t="shared" si="120"/>
        <v>132470.06999999983</v>
      </c>
    </row>
    <row r="300" spans="1:17" ht="48" outlineLevel="2" x14ac:dyDescent="0.25">
      <c r="A300" s="42" t="s">
        <v>311</v>
      </c>
      <c r="B300" s="39" t="s">
        <v>304</v>
      </c>
      <c r="C300" s="40">
        <v>93958.47</v>
      </c>
      <c r="D300" s="40">
        <v>199998</v>
      </c>
      <c r="E300" s="28">
        <f t="shared" si="113"/>
        <v>-106039.53</v>
      </c>
      <c r="F300" s="29">
        <f t="shared" si="114"/>
        <v>-0.53020295202952028</v>
      </c>
      <c r="G300" s="30" t="str">
        <f t="shared" si="115"/>
        <v>Under Budget</v>
      </c>
      <c r="H300" s="31" t="str">
        <f t="shared" si="116"/>
        <v>Yes</v>
      </c>
      <c r="I300" s="32" t="s">
        <v>461</v>
      </c>
      <c r="J300" s="33">
        <v>400000</v>
      </c>
      <c r="K300" s="40">
        <v>293960.46999999997</v>
      </c>
      <c r="L300" s="40">
        <v>400000</v>
      </c>
      <c r="M300" s="28">
        <f t="shared" si="117"/>
        <v>0</v>
      </c>
      <c r="N300" s="29">
        <f t="shared" si="118"/>
        <v>0</v>
      </c>
      <c r="O300" s="34"/>
      <c r="P300" s="30" t="str">
        <f t="shared" si="119"/>
        <v>On Budget</v>
      </c>
      <c r="Q300" s="28">
        <f t="shared" si="120"/>
        <v>106039.53000000003</v>
      </c>
    </row>
    <row r="301" spans="1:17" ht="192" outlineLevel="2" x14ac:dyDescent="0.25">
      <c r="A301" s="42" t="s">
        <v>312</v>
      </c>
      <c r="B301" s="39" t="s">
        <v>309</v>
      </c>
      <c r="C301" s="40">
        <v>263128.69</v>
      </c>
      <c r="D301" s="40">
        <v>199920</v>
      </c>
      <c r="E301" s="28">
        <f t="shared" si="113"/>
        <v>63208.69</v>
      </c>
      <c r="F301" s="29">
        <f t="shared" si="114"/>
        <v>0.31616991796718691</v>
      </c>
      <c r="G301" s="30" t="str">
        <f t="shared" si="115"/>
        <v>Over Budget</v>
      </c>
      <c r="H301" s="31" t="str">
        <f t="shared" si="116"/>
        <v>Yes</v>
      </c>
      <c r="I301" s="50" t="s">
        <v>453</v>
      </c>
      <c r="J301" s="33">
        <v>400000</v>
      </c>
      <c r="K301" s="40">
        <v>463208.69</v>
      </c>
      <c r="L301" s="40">
        <v>400000</v>
      </c>
      <c r="M301" s="28">
        <f t="shared" si="117"/>
        <v>0</v>
      </c>
      <c r="N301" s="29">
        <f t="shared" si="118"/>
        <v>0</v>
      </c>
      <c r="O301" s="34"/>
      <c r="P301" s="30" t="str">
        <f t="shared" si="119"/>
        <v>On Budget</v>
      </c>
      <c r="Q301" s="28">
        <f t="shared" si="120"/>
        <v>-63208.69</v>
      </c>
    </row>
    <row r="302" spans="1:17" ht="15.75" outlineLevel="2" thickBot="1" x14ac:dyDescent="0.3">
      <c r="A302" s="42" t="s">
        <v>313</v>
      </c>
      <c r="B302" s="39" t="s">
        <v>309</v>
      </c>
      <c r="C302" s="40">
        <v>0</v>
      </c>
      <c r="D302" s="40">
        <v>500000</v>
      </c>
      <c r="E302" s="28">
        <f t="shared" si="113"/>
        <v>-500000</v>
      </c>
      <c r="F302" s="29">
        <f t="shared" si="114"/>
        <v>-1</v>
      </c>
      <c r="G302" s="30" t="str">
        <f t="shared" si="115"/>
        <v>Under Budget</v>
      </c>
      <c r="H302" s="31" t="str">
        <f t="shared" si="116"/>
        <v>Yes</v>
      </c>
      <c r="I302" s="32" t="s">
        <v>437</v>
      </c>
      <c r="J302" s="33">
        <v>500000</v>
      </c>
      <c r="K302" s="40">
        <v>333332</v>
      </c>
      <c r="L302" s="40">
        <v>500000</v>
      </c>
      <c r="M302" s="28">
        <f t="shared" si="117"/>
        <v>0</v>
      </c>
      <c r="N302" s="29">
        <f t="shared" si="118"/>
        <v>0</v>
      </c>
      <c r="O302" s="34"/>
      <c r="P302" s="30" t="str">
        <f t="shared" si="119"/>
        <v>On Budget</v>
      </c>
      <c r="Q302" s="28">
        <f t="shared" si="120"/>
        <v>166668</v>
      </c>
    </row>
    <row r="303" spans="1:17" s="46" customFormat="1" outlineLevel="1" x14ac:dyDescent="0.25">
      <c r="A303" s="43" t="s">
        <v>314</v>
      </c>
      <c r="B303" s="44" t="s">
        <v>13</v>
      </c>
      <c r="C303" s="45">
        <f>SUBTOTAL(9,C294:C302)</f>
        <v>1455702.59</v>
      </c>
      <c r="D303" s="45">
        <f>SUBTOTAL(9,D294:D302)</f>
        <v>2440377</v>
      </c>
      <c r="E303" s="45">
        <f t="shared" si="113"/>
        <v>-984674.40999999992</v>
      </c>
      <c r="F303" s="35">
        <f t="shared" si="114"/>
        <v>-0.40349274312944267</v>
      </c>
      <c r="G303" s="45" t="str">
        <f t="shared" si="115"/>
        <v>Under Budget</v>
      </c>
      <c r="H303" s="45"/>
      <c r="I303" s="45"/>
      <c r="J303" s="45">
        <f>SUBTOTAL(9,J294:J302)</f>
        <v>4722880</v>
      </c>
      <c r="K303" s="45">
        <f>SUBTOTAL(9,K294:K302)</f>
        <v>4108337.5900000003</v>
      </c>
      <c r="L303" s="45">
        <f>SUBTOTAL(9,L294:L302)</f>
        <v>4607880</v>
      </c>
      <c r="M303" s="45">
        <f t="shared" si="117"/>
        <v>115000</v>
      </c>
      <c r="N303" s="35">
        <f t="shared" si="118"/>
        <v>2.4957247150533435E-2</v>
      </c>
      <c r="O303" s="45"/>
      <c r="P303" s="45" t="str">
        <f t="shared" si="119"/>
        <v>Over Budget</v>
      </c>
      <c r="Q303" s="45">
        <f t="shared" si="120"/>
        <v>614542.40999999968</v>
      </c>
    </row>
    <row r="304" spans="1:17" outlineLevel="2" x14ac:dyDescent="0.25">
      <c r="A304" s="41" t="s">
        <v>315</v>
      </c>
      <c r="B304" s="39"/>
      <c r="C304" s="40"/>
      <c r="D304" s="40"/>
      <c r="E304" s="40"/>
      <c r="F304" s="40"/>
      <c r="G304" s="40"/>
      <c r="H304" s="40"/>
      <c r="I304" s="40"/>
      <c r="J304" s="40"/>
      <c r="K304" s="40"/>
      <c r="L304" s="40"/>
      <c r="M304" s="40"/>
      <c r="N304" s="40"/>
    </row>
    <row r="305" spans="1:19" ht="24.75" outlineLevel="2" thickBot="1" x14ac:dyDescent="0.3">
      <c r="A305" s="42" t="s">
        <v>316</v>
      </c>
      <c r="B305" s="39" t="s">
        <v>317</v>
      </c>
      <c r="C305" s="40">
        <v>9.9999999999909051E-3</v>
      </c>
      <c r="D305" s="40">
        <v>59904</v>
      </c>
      <c r="E305" s="28">
        <f t="shared" ref="E305:E306" si="121">C305 - D305</f>
        <v>-59903.99</v>
      </c>
      <c r="F305" s="29">
        <f t="shared" ref="F305:F306" si="122">IF(D305 &gt; 1, ( C305 - D305 ) / D305, IF(C305 &gt; 1, 1, IF(C305 &lt; -1, -1, 0)))</f>
        <v>-0.9999998330662393</v>
      </c>
      <c r="G305" s="30" t="str">
        <f t="shared" ref="G305:G306" si="123">IF($E305 &gt; 1, "Over Budget", IF($E305 &lt; -1, "Under Budget", "On Budget"))</f>
        <v>Under Budget</v>
      </c>
      <c r="H305" s="31" t="str">
        <f t="shared" ref="H305" si="124">IF(AND(OR(MONTH($A$3) = 3, MONTH($A$3) = 6, MONTH($A$3) = 9, MONTH($A$3) = 12), OR($F305 &gt;= 0.1, $E305 &gt;= 250000, $F305 &lt;= -0.1, $E305 &lt;= -250000), OR($E305 &gt;= 10000, $E305 &lt;= -10000)), "Yes", IF(OR($E305 &gt;= 250000, $E305 &lt;= -250000), "Yes", "No"))</f>
        <v>Yes</v>
      </c>
      <c r="I305" s="32" t="s">
        <v>548</v>
      </c>
      <c r="J305" s="33">
        <v>119924</v>
      </c>
      <c r="K305" s="40">
        <v>60020.01</v>
      </c>
      <c r="L305" s="40">
        <v>119924</v>
      </c>
      <c r="M305" s="28">
        <f t="shared" ref="M305:M306" si="125">J305 - L305</f>
        <v>0</v>
      </c>
      <c r="N305" s="29">
        <f t="shared" ref="N305:N306" si="126">IF(L305 &gt; 1, ( J305 - L305 ) / L305, IF(J305 &gt; 1, 1, IF(J305 &lt; 1, -1, 0)))</f>
        <v>0</v>
      </c>
      <c r="O305" s="34"/>
      <c r="P305" s="30" t="str">
        <f t="shared" ref="P305:P306" si="127">IF($M305 &gt; 1, "Over Budget", IF($M305 &lt; -1, "Under Budget", "On Budget"))</f>
        <v>On Budget</v>
      </c>
      <c r="Q305" s="28">
        <f t="shared" ref="Q305:Q306" si="128">J305 - K305</f>
        <v>59903.99</v>
      </c>
    </row>
    <row r="306" spans="1:19" s="46" customFormat="1" outlineLevel="1" x14ac:dyDescent="0.25">
      <c r="A306" s="43" t="s">
        <v>318</v>
      </c>
      <c r="B306" s="44" t="s">
        <v>13</v>
      </c>
      <c r="C306" s="45">
        <f>SUBTOTAL(9,C305:C305)</f>
        <v>9.9999999999909051E-3</v>
      </c>
      <c r="D306" s="45">
        <f>SUBTOTAL(9,D305:D305)</f>
        <v>59904</v>
      </c>
      <c r="E306" s="45">
        <f t="shared" si="121"/>
        <v>-59903.99</v>
      </c>
      <c r="F306" s="35">
        <f t="shared" si="122"/>
        <v>-0.9999998330662393</v>
      </c>
      <c r="G306" s="45" t="str">
        <f t="shared" si="123"/>
        <v>Under Budget</v>
      </c>
      <c r="H306" s="45"/>
      <c r="I306" s="45"/>
      <c r="J306" s="45">
        <f>SUBTOTAL(9,J305:J305)</f>
        <v>119924</v>
      </c>
      <c r="K306" s="45">
        <f>SUBTOTAL(9,K305:K305)</f>
        <v>60020.01</v>
      </c>
      <c r="L306" s="45">
        <f>SUBTOTAL(9,L305:L305)</f>
        <v>119924</v>
      </c>
      <c r="M306" s="45">
        <f t="shared" si="125"/>
        <v>0</v>
      </c>
      <c r="N306" s="35">
        <f t="shared" si="126"/>
        <v>0</v>
      </c>
      <c r="O306" s="45"/>
      <c r="P306" s="45" t="str">
        <f t="shared" si="127"/>
        <v>On Budget</v>
      </c>
      <c r="Q306" s="45">
        <f t="shared" si="128"/>
        <v>59903.99</v>
      </c>
    </row>
    <row r="307" spans="1:19" outlineLevel="2" x14ac:dyDescent="0.25">
      <c r="A307" s="41" t="s">
        <v>319</v>
      </c>
      <c r="B307" s="39"/>
      <c r="C307" s="40"/>
      <c r="D307" s="40"/>
      <c r="E307" s="40"/>
      <c r="F307" s="40"/>
      <c r="G307" s="40"/>
      <c r="H307" s="40"/>
      <c r="I307" s="40"/>
      <c r="J307" s="40"/>
      <c r="K307" s="40"/>
      <c r="L307" s="40"/>
      <c r="M307" s="40"/>
      <c r="N307" s="40"/>
    </row>
    <row r="308" spans="1:19" outlineLevel="2" x14ac:dyDescent="0.25">
      <c r="A308" s="42" t="s">
        <v>320</v>
      </c>
      <c r="B308" s="39" t="s">
        <v>321</v>
      </c>
      <c r="C308" s="40">
        <v>363212.39</v>
      </c>
      <c r="D308" s="40">
        <v>202840</v>
      </c>
      <c r="E308" s="28">
        <f t="shared" ref="E308:E322" si="129">C308 - D308</f>
        <v>160372.39000000001</v>
      </c>
      <c r="F308" s="29">
        <f t="shared" ref="F308:F322" si="130">IF(D308 &gt; 1, ( C308 - D308 ) / D308, IF(C308 &gt; 1, 1, IF(C308 &lt; -1, -1, 0)))</f>
        <v>0.79063493393807938</v>
      </c>
      <c r="G308" s="30" t="str">
        <f t="shared" ref="G308:G322" si="131">IF($E308 &gt; 1, "Over Budget", IF($E308 &lt; -1, "Under Budget", "On Budget"))</f>
        <v>Over Budget</v>
      </c>
      <c r="H308" s="31" t="str">
        <f t="shared" ref="H308:H321" si="132">IF(AND(OR(MONTH($A$3) = 3, MONTH($A$3) = 6, MONTH($A$3) = 9, MONTH($A$3) = 12), OR($F308 &gt;= 0.1, $E308 &gt;= 250000, $F308 &lt;= -0.1, $E308 &lt;= -250000), OR($E308 &gt;= 10000, $E308 &lt;= -10000)), "Yes", IF(OR($E308 &gt;= 250000, $E308 &lt;= -250000), "Yes", "No"))</f>
        <v>Yes</v>
      </c>
      <c r="I308" s="32" t="s">
        <v>499</v>
      </c>
      <c r="J308" s="33">
        <v>528656</v>
      </c>
      <c r="K308" s="40">
        <v>485212.39</v>
      </c>
      <c r="L308" s="40">
        <v>324840</v>
      </c>
      <c r="M308" s="28">
        <f t="shared" ref="M308:M322" si="133">J308 - L308</f>
        <v>203816</v>
      </c>
      <c r="N308" s="29">
        <f t="shared" ref="N308:N322" si="134">IF(L308 &gt; 1, ( J308 - L308 ) / L308, IF(J308 &gt; 1, 1, IF(J308 &lt; 1, -1, 0)))</f>
        <v>0.62743504494520375</v>
      </c>
      <c r="O308" s="34"/>
      <c r="P308" s="30" t="str">
        <f t="shared" ref="P308:P322" si="135">IF($M308 &gt; 1, "Over Budget", IF($M308 &lt; -1, "Under Budget", "On Budget"))</f>
        <v>Over Budget</v>
      </c>
      <c r="Q308" s="28">
        <f t="shared" ref="Q308:Q322" si="136">J308 - K308</f>
        <v>43443.609999999986</v>
      </c>
    </row>
    <row r="309" spans="1:19" outlineLevel="2" x14ac:dyDescent="0.25">
      <c r="A309" s="42" t="s">
        <v>322</v>
      </c>
      <c r="B309" s="39" t="s">
        <v>321</v>
      </c>
      <c r="C309" s="40">
        <v>251134.83000000002</v>
      </c>
      <c r="D309" s="40">
        <v>251200</v>
      </c>
      <c r="E309" s="28">
        <f t="shared" si="129"/>
        <v>-65.169999999983702</v>
      </c>
      <c r="F309" s="29">
        <f t="shared" si="130"/>
        <v>-2.5943471337573127E-4</v>
      </c>
      <c r="G309" s="30" t="str">
        <f t="shared" si="131"/>
        <v>Under Budget</v>
      </c>
      <c r="H309" s="31" t="str">
        <f t="shared" si="132"/>
        <v>No</v>
      </c>
      <c r="I309" s="32"/>
      <c r="J309" s="33">
        <v>762850</v>
      </c>
      <c r="K309" s="40">
        <v>738097.83000000007</v>
      </c>
      <c r="L309" s="40">
        <v>447000</v>
      </c>
      <c r="M309" s="28">
        <f t="shared" si="133"/>
        <v>315850</v>
      </c>
      <c r="N309" s="29">
        <f t="shared" si="134"/>
        <v>0.7065995525727069</v>
      </c>
      <c r="O309" s="34"/>
      <c r="P309" s="30" t="str">
        <f t="shared" si="135"/>
        <v>Over Budget</v>
      </c>
      <c r="Q309" s="28">
        <f t="shared" si="136"/>
        <v>24752.169999999925</v>
      </c>
      <c r="S309" s="65">
        <v>9362</v>
      </c>
    </row>
    <row r="310" spans="1:19" outlineLevel="2" x14ac:dyDescent="0.25">
      <c r="A310" s="42" t="s">
        <v>323</v>
      </c>
      <c r="B310" s="39" t="s">
        <v>321</v>
      </c>
      <c r="C310" s="40">
        <v>56511.070000000007</v>
      </c>
      <c r="D310" s="40">
        <v>81792</v>
      </c>
      <c r="E310" s="28">
        <f t="shared" si="129"/>
        <v>-25280.929999999993</v>
      </c>
      <c r="F310" s="29">
        <f t="shared" si="130"/>
        <v>-0.30908805262128319</v>
      </c>
      <c r="G310" s="30" t="str">
        <f t="shared" si="131"/>
        <v>Under Budget</v>
      </c>
      <c r="H310" s="31" t="str">
        <f t="shared" si="132"/>
        <v>Yes</v>
      </c>
      <c r="I310" s="32" t="s">
        <v>501</v>
      </c>
      <c r="J310" s="33">
        <f>11792+210711</f>
        <v>222503</v>
      </c>
      <c r="K310" s="40">
        <v>159311.07</v>
      </c>
      <c r="L310" s="40">
        <v>184592</v>
      </c>
      <c r="M310" s="28">
        <f t="shared" si="133"/>
        <v>37911</v>
      </c>
      <c r="N310" s="29">
        <f t="shared" si="134"/>
        <v>0.20537726445349744</v>
      </c>
      <c r="O310" s="34"/>
      <c r="P310" s="30" t="str">
        <f t="shared" si="135"/>
        <v>Over Budget</v>
      </c>
      <c r="Q310" s="28">
        <f t="shared" si="136"/>
        <v>63191.929999999993</v>
      </c>
    </row>
    <row r="311" spans="1:19" outlineLevel="2" x14ac:dyDescent="0.25">
      <c r="A311" s="42" t="s">
        <v>324</v>
      </c>
      <c r="B311" s="39" t="s">
        <v>321</v>
      </c>
      <c r="C311" s="40">
        <v>33384</v>
      </c>
      <c r="D311" s="40">
        <v>49680</v>
      </c>
      <c r="E311" s="28">
        <f t="shared" si="129"/>
        <v>-16296</v>
      </c>
      <c r="F311" s="29">
        <f t="shared" si="130"/>
        <v>-0.32801932367149761</v>
      </c>
      <c r="G311" s="30" t="str">
        <f t="shared" si="131"/>
        <v>Under Budget</v>
      </c>
      <c r="H311" s="31" t="str">
        <f t="shared" si="132"/>
        <v>Yes</v>
      </c>
      <c r="I311" s="32" t="s">
        <v>500</v>
      </c>
      <c r="J311" s="33">
        <v>63180</v>
      </c>
      <c r="K311" s="40">
        <v>33384</v>
      </c>
      <c r="L311" s="40">
        <v>49680</v>
      </c>
      <c r="M311" s="28">
        <f t="shared" si="133"/>
        <v>13500</v>
      </c>
      <c r="N311" s="29">
        <f t="shared" si="134"/>
        <v>0.27173913043478259</v>
      </c>
      <c r="O311" s="34"/>
      <c r="P311" s="30" t="str">
        <f t="shared" si="135"/>
        <v>Over Budget</v>
      </c>
      <c r="Q311" s="28">
        <f t="shared" si="136"/>
        <v>29796</v>
      </c>
    </row>
    <row r="312" spans="1:19" outlineLevel="2" x14ac:dyDescent="0.25">
      <c r="A312" s="42" t="s">
        <v>325</v>
      </c>
      <c r="B312" s="39" t="s">
        <v>321</v>
      </c>
      <c r="C312" s="40">
        <v>2981.9</v>
      </c>
      <c r="D312" s="40">
        <v>24840</v>
      </c>
      <c r="E312" s="28">
        <f t="shared" si="129"/>
        <v>-21858.1</v>
      </c>
      <c r="F312" s="29">
        <f t="shared" si="130"/>
        <v>-0.87995571658615135</v>
      </c>
      <c r="G312" s="30" t="str">
        <f t="shared" si="131"/>
        <v>Under Budget</v>
      </c>
      <c r="H312" s="31" t="str">
        <f t="shared" si="132"/>
        <v>Yes</v>
      </c>
      <c r="I312" s="32" t="s">
        <v>502</v>
      </c>
      <c r="J312" s="33">
        <v>16928</v>
      </c>
      <c r="K312" s="40">
        <v>2981.9</v>
      </c>
      <c r="L312" s="40">
        <v>24840</v>
      </c>
      <c r="M312" s="28">
        <f t="shared" si="133"/>
        <v>-7912</v>
      </c>
      <c r="N312" s="29">
        <f t="shared" si="134"/>
        <v>-0.31851851851851853</v>
      </c>
      <c r="O312" s="34"/>
      <c r="P312" s="30" t="str">
        <f t="shared" si="135"/>
        <v>Under Budget</v>
      </c>
      <c r="Q312" s="28">
        <f t="shared" si="136"/>
        <v>13946.1</v>
      </c>
    </row>
    <row r="313" spans="1:19" outlineLevel="2" x14ac:dyDescent="0.25">
      <c r="A313" s="42" t="s">
        <v>326</v>
      </c>
      <c r="B313" s="39" t="s">
        <v>321</v>
      </c>
      <c r="C313" s="40">
        <v>55288.87</v>
      </c>
      <c r="D313" s="40">
        <v>327000</v>
      </c>
      <c r="E313" s="28">
        <f t="shared" si="129"/>
        <v>-271711.13</v>
      </c>
      <c r="F313" s="29">
        <f t="shared" si="130"/>
        <v>-0.83092088685015297</v>
      </c>
      <c r="G313" s="30" t="str">
        <f t="shared" si="131"/>
        <v>Under Budget</v>
      </c>
      <c r="H313" s="31" t="str">
        <f t="shared" si="132"/>
        <v>Yes</v>
      </c>
      <c r="I313" s="32" t="s">
        <v>503</v>
      </c>
      <c r="J313" s="33">
        <v>55289</v>
      </c>
      <c r="K313" s="40">
        <v>55288.87</v>
      </c>
      <c r="L313" s="40">
        <v>327000</v>
      </c>
      <c r="M313" s="28">
        <f t="shared" si="133"/>
        <v>-271711</v>
      </c>
      <c r="N313" s="29">
        <f t="shared" si="134"/>
        <v>-0.83092048929663609</v>
      </c>
      <c r="O313" s="34"/>
      <c r="P313" s="30" t="str">
        <f t="shared" si="135"/>
        <v>Under Budget</v>
      </c>
      <c r="Q313" s="28">
        <f t="shared" si="136"/>
        <v>0.12999999999738066</v>
      </c>
    </row>
    <row r="314" spans="1:19" outlineLevel="2" x14ac:dyDescent="0.25">
      <c r="A314" s="42" t="s">
        <v>327</v>
      </c>
      <c r="B314" s="39" t="s">
        <v>321</v>
      </c>
      <c r="C314" s="40">
        <v>33938.439999999995</v>
      </c>
      <c r="D314" s="40">
        <v>1600000</v>
      </c>
      <c r="E314" s="28">
        <f t="shared" si="129"/>
        <v>-1566061.56</v>
      </c>
      <c r="F314" s="29">
        <f t="shared" si="130"/>
        <v>-0.97878847499999999</v>
      </c>
      <c r="G314" s="30" t="str">
        <f t="shared" si="131"/>
        <v>Under Budget</v>
      </c>
      <c r="H314" s="31" t="str">
        <f t="shared" si="132"/>
        <v>Yes</v>
      </c>
      <c r="I314" s="32" t="s">
        <v>504</v>
      </c>
      <c r="J314" s="33">
        <v>165000</v>
      </c>
      <c r="K314" s="40">
        <v>257688.44</v>
      </c>
      <c r="L314" s="40">
        <v>3500000</v>
      </c>
      <c r="M314" s="28">
        <f t="shared" si="133"/>
        <v>-3335000</v>
      </c>
      <c r="N314" s="29">
        <f t="shared" si="134"/>
        <v>-0.95285714285714285</v>
      </c>
      <c r="O314" s="34"/>
      <c r="P314" s="30" t="str">
        <f t="shared" si="135"/>
        <v>Under Budget</v>
      </c>
      <c r="Q314" s="28">
        <f t="shared" si="136"/>
        <v>-92688.44</v>
      </c>
    </row>
    <row r="315" spans="1:19" outlineLevel="2" x14ac:dyDescent="0.25">
      <c r="A315" s="42" t="s">
        <v>328</v>
      </c>
      <c r="B315" s="39" t="s">
        <v>321</v>
      </c>
      <c r="C315" s="40">
        <v>0</v>
      </c>
      <c r="D315" s="40">
        <v>4970000</v>
      </c>
      <c r="E315" s="28">
        <f t="shared" si="129"/>
        <v>-4970000</v>
      </c>
      <c r="F315" s="29">
        <f t="shared" si="130"/>
        <v>-1</v>
      </c>
      <c r="G315" s="30" t="str">
        <f t="shared" si="131"/>
        <v>Under Budget</v>
      </c>
      <c r="H315" s="31" t="str">
        <f t="shared" si="132"/>
        <v>Yes</v>
      </c>
      <c r="I315" s="32" t="s">
        <v>505</v>
      </c>
      <c r="J315" s="33">
        <v>0</v>
      </c>
      <c r="K315" s="40">
        <v>136250</v>
      </c>
      <c r="L315" s="40">
        <v>8200000</v>
      </c>
      <c r="M315" s="28">
        <f t="shared" si="133"/>
        <v>-8200000</v>
      </c>
      <c r="N315" s="29">
        <f t="shared" si="134"/>
        <v>-1</v>
      </c>
      <c r="O315" s="34"/>
      <c r="P315" s="30" t="str">
        <f t="shared" si="135"/>
        <v>Under Budget</v>
      </c>
      <c r="Q315" s="28">
        <f t="shared" si="136"/>
        <v>-136250</v>
      </c>
      <c r="S315" s="62">
        <v>-136250</v>
      </c>
    </row>
    <row r="316" spans="1:19" outlineLevel="2" x14ac:dyDescent="0.25">
      <c r="A316" s="42" t="s">
        <v>329</v>
      </c>
      <c r="B316" s="39" t="s">
        <v>321</v>
      </c>
      <c r="C316" s="40">
        <v>135149.1</v>
      </c>
      <c r="D316" s="40">
        <v>150000</v>
      </c>
      <c r="E316" s="28">
        <f t="shared" si="129"/>
        <v>-14850.899999999994</v>
      </c>
      <c r="F316" s="29">
        <f t="shared" si="130"/>
        <v>-9.9005999999999955E-2</v>
      </c>
      <c r="G316" s="30" t="str">
        <f t="shared" si="131"/>
        <v>Under Budget</v>
      </c>
      <c r="H316" s="31" t="str">
        <f t="shared" si="132"/>
        <v>No</v>
      </c>
      <c r="I316" s="32"/>
      <c r="J316" s="33">
        <v>135149</v>
      </c>
      <c r="K316" s="40">
        <v>135149.1</v>
      </c>
      <c r="L316" s="40">
        <v>150000</v>
      </c>
      <c r="M316" s="28">
        <f t="shared" si="133"/>
        <v>-14851</v>
      </c>
      <c r="N316" s="29">
        <f t="shared" si="134"/>
        <v>-9.9006666666666673E-2</v>
      </c>
      <c r="O316" s="34"/>
      <c r="P316" s="30" t="str">
        <f t="shared" si="135"/>
        <v>Under Budget</v>
      </c>
      <c r="Q316" s="28">
        <f t="shared" si="136"/>
        <v>-0.10000000000582077</v>
      </c>
    </row>
    <row r="317" spans="1:19" outlineLevel="2" x14ac:dyDescent="0.25">
      <c r="A317" s="42" t="s">
        <v>330</v>
      </c>
      <c r="B317" s="39" t="s">
        <v>321</v>
      </c>
      <c r="C317" s="40">
        <v>0</v>
      </c>
      <c r="D317" s="40">
        <v>72000</v>
      </c>
      <c r="E317" s="28">
        <f t="shared" si="129"/>
        <v>-72000</v>
      </c>
      <c r="F317" s="29">
        <f t="shared" si="130"/>
        <v>-1</v>
      </c>
      <c r="G317" s="30" t="str">
        <f t="shared" si="131"/>
        <v>Under Budget</v>
      </c>
      <c r="H317" s="31" t="str">
        <f t="shared" si="132"/>
        <v>Yes</v>
      </c>
      <c r="I317" s="32" t="s">
        <v>506</v>
      </c>
      <c r="J317" s="33">
        <v>45000</v>
      </c>
      <c r="K317" s="40">
        <v>0</v>
      </c>
      <c r="L317" s="40">
        <v>72000</v>
      </c>
      <c r="M317" s="28">
        <f t="shared" si="133"/>
        <v>-27000</v>
      </c>
      <c r="N317" s="29">
        <f t="shared" si="134"/>
        <v>-0.375</v>
      </c>
      <c r="O317" s="34"/>
      <c r="P317" s="30" t="str">
        <f t="shared" si="135"/>
        <v>Under Budget</v>
      </c>
      <c r="Q317" s="28">
        <f t="shared" si="136"/>
        <v>45000</v>
      </c>
    </row>
    <row r="318" spans="1:19" outlineLevel="2" x14ac:dyDescent="0.25">
      <c r="A318" s="42" t="s">
        <v>331</v>
      </c>
      <c r="B318" s="39" t="s">
        <v>321</v>
      </c>
      <c r="C318" s="40">
        <v>-665.46</v>
      </c>
      <c r="D318" s="40">
        <v>0</v>
      </c>
      <c r="E318" s="28">
        <f t="shared" si="129"/>
        <v>-665.46</v>
      </c>
      <c r="F318" s="29">
        <f t="shared" si="130"/>
        <v>-1</v>
      </c>
      <c r="G318" s="30" t="str">
        <f t="shared" si="131"/>
        <v>Under Budget</v>
      </c>
      <c r="H318" s="31" t="str">
        <f t="shared" si="132"/>
        <v>No</v>
      </c>
      <c r="I318" s="32"/>
      <c r="J318" s="33">
        <v>-665</v>
      </c>
      <c r="K318" s="40">
        <v>-665.46</v>
      </c>
      <c r="L318" s="40">
        <v>0</v>
      </c>
      <c r="M318" s="28">
        <f t="shared" si="133"/>
        <v>-665</v>
      </c>
      <c r="N318" s="29">
        <f t="shared" si="134"/>
        <v>-1</v>
      </c>
      <c r="O318" s="34"/>
      <c r="P318" s="30" t="str">
        <f t="shared" si="135"/>
        <v>Under Budget</v>
      </c>
      <c r="Q318" s="28">
        <f t="shared" si="136"/>
        <v>0.46000000000003638</v>
      </c>
    </row>
    <row r="319" spans="1:19" outlineLevel="2" x14ac:dyDescent="0.25">
      <c r="A319" s="42" t="s">
        <v>332</v>
      </c>
      <c r="B319" s="39" t="s">
        <v>321</v>
      </c>
      <c r="C319" s="40">
        <v>1365.5</v>
      </c>
      <c r="D319" s="40">
        <v>0</v>
      </c>
      <c r="E319" s="28">
        <f t="shared" si="129"/>
        <v>1365.5</v>
      </c>
      <c r="F319" s="29">
        <f t="shared" si="130"/>
        <v>1</v>
      </c>
      <c r="G319" s="30" t="str">
        <f t="shared" si="131"/>
        <v>Over Budget</v>
      </c>
      <c r="H319" s="31" t="str">
        <f t="shared" si="132"/>
        <v>No</v>
      </c>
      <c r="I319" s="32"/>
      <c r="J319" s="33">
        <v>-1366</v>
      </c>
      <c r="K319" s="40">
        <v>1365.5</v>
      </c>
      <c r="L319" s="40">
        <v>0</v>
      </c>
      <c r="M319" s="28">
        <f t="shared" si="133"/>
        <v>-1366</v>
      </c>
      <c r="N319" s="29">
        <f t="shared" si="134"/>
        <v>-1</v>
      </c>
      <c r="O319" s="34"/>
      <c r="P319" s="30" t="str">
        <f t="shared" si="135"/>
        <v>Under Budget</v>
      </c>
      <c r="Q319" s="28">
        <f t="shared" si="136"/>
        <v>-2731.5</v>
      </c>
    </row>
    <row r="320" spans="1:19" outlineLevel="2" x14ac:dyDescent="0.25">
      <c r="A320" s="42" t="s">
        <v>333</v>
      </c>
      <c r="B320" s="39" t="s">
        <v>321</v>
      </c>
      <c r="C320" s="40">
        <v>12318.570000000002</v>
      </c>
      <c r="D320" s="40">
        <v>0</v>
      </c>
      <c r="E320" s="28">
        <f t="shared" si="129"/>
        <v>12318.570000000002</v>
      </c>
      <c r="F320" s="29">
        <f t="shared" si="130"/>
        <v>1</v>
      </c>
      <c r="G320" s="30" t="str">
        <f t="shared" si="131"/>
        <v>Over Budget</v>
      </c>
      <c r="H320" s="31" t="str">
        <f t="shared" si="132"/>
        <v>Yes</v>
      </c>
      <c r="I320" s="32" t="s">
        <v>507</v>
      </c>
      <c r="J320" s="33">
        <v>177000</v>
      </c>
      <c r="K320" s="40">
        <v>12318.570000000002</v>
      </c>
      <c r="L320" s="40">
        <v>0</v>
      </c>
      <c r="M320" s="28">
        <f t="shared" si="133"/>
        <v>177000</v>
      </c>
      <c r="N320" s="29">
        <f t="shared" si="134"/>
        <v>1</v>
      </c>
      <c r="O320" s="34"/>
      <c r="P320" s="30" t="str">
        <f t="shared" si="135"/>
        <v>Over Budget</v>
      </c>
      <c r="Q320" s="28">
        <f t="shared" si="136"/>
        <v>164681.43</v>
      </c>
    </row>
    <row r="321" spans="1:17" ht="15.75" outlineLevel="2" thickBot="1" x14ac:dyDescent="0.3">
      <c r="A321" s="42" t="s">
        <v>334</v>
      </c>
      <c r="B321" s="39" t="s">
        <v>321</v>
      </c>
      <c r="C321" s="40">
        <v>62525.2</v>
      </c>
      <c r="D321" s="40">
        <v>0</v>
      </c>
      <c r="E321" s="28">
        <f t="shared" si="129"/>
        <v>62525.2</v>
      </c>
      <c r="F321" s="29">
        <f t="shared" si="130"/>
        <v>1</v>
      </c>
      <c r="G321" s="30" t="str">
        <f t="shared" si="131"/>
        <v>Over Budget</v>
      </c>
      <c r="H321" s="31" t="str">
        <f t="shared" si="132"/>
        <v>Yes</v>
      </c>
      <c r="I321" s="32" t="s">
        <v>508</v>
      </c>
      <c r="J321" s="33">
        <v>169000</v>
      </c>
      <c r="K321" s="40">
        <v>62525.2</v>
      </c>
      <c r="L321" s="40">
        <v>0</v>
      </c>
      <c r="M321" s="28">
        <f t="shared" si="133"/>
        <v>169000</v>
      </c>
      <c r="N321" s="29">
        <f t="shared" si="134"/>
        <v>1</v>
      </c>
      <c r="O321" s="34"/>
      <c r="P321" s="30" t="str">
        <f t="shared" si="135"/>
        <v>Over Budget</v>
      </c>
      <c r="Q321" s="28">
        <f t="shared" si="136"/>
        <v>106474.8</v>
      </c>
    </row>
    <row r="322" spans="1:17" s="46" customFormat="1" outlineLevel="1" x14ac:dyDescent="0.25">
      <c r="A322" s="43" t="s">
        <v>335</v>
      </c>
      <c r="B322" s="44" t="s">
        <v>13</v>
      </c>
      <c r="C322" s="45">
        <f>SUBTOTAL(9,C308:C321)</f>
        <v>1007144.4099999999</v>
      </c>
      <c r="D322" s="45">
        <f>SUBTOTAL(9,D308:D321)</f>
        <v>7729352</v>
      </c>
      <c r="E322" s="45">
        <f t="shared" si="129"/>
        <v>-6722207.5899999999</v>
      </c>
      <c r="F322" s="35">
        <f t="shared" si="130"/>
        <v>-0.86969872636153711</v>
      </c>
      <c r="G322" s="45" t="str">
        <f t="shared" si="131"/>
        <v>Under Budget</v>
      </c>
      <c r="H322" s="45"/>
      <c r="I322" s="45"/>
      <c r="J322" s="45">
        <f>SUBTOTAL(9,J308:J321)</f>
        <v>2338524</v>
      </c>
      <c r="K322" s="45">
        <f>SUBTOTAL(9,K308:K321)</f>
        <v>2078907.4100000004</v>
      </c>
      <c r="L322" s="45">
        <f>SUBTOTAL(9,L308:L321)</f>
        <v>13279952</v>
      </c>
      <c r="M322" s="45">
        <f t="shared" si="133"/>
        <v>-10941428</v>
      </c>
      <c r="N322" s="35">
        <f t="shared" si="134"/>
        <v>-0.82390568881574267</v>
      </c>
      <c r="O322" s="45"/>
      <c r="P322" s="45" t="str">
        <f t="shared" si="135"/>
        <v>Under Budget</v>
      </c>
      <c r="Q322" s="45">
        <f t="shared" si="136"/>
        <v>259616.58999999962</v>
      </c>
    </row>
    <row r="323" spans="1:17" outlineLevel="2" x14ac:dyDescent="0.25">
      <c r="A323" s="41" t="s">
        <v>336</v>
      </c>
      <c r="B323" s="39"/>
      <c r="C323" s="40"/>
      <c r="D323" s="40"/>
      <c r="E323" s="40"/>
      <c r="F323" s="40"/>
      <c r="G323" s="40"/>
      <c r="H323" s="40"/>
      <c r="I323" s="40"/>
      <c r="J323" s="40"/>
      <c r="K323" s="40"/>
      <c r="L323" s="40"/>
      <c r="M323" s="40"/>
      <c r="N323" s="40"/>
    </row>
    <row r="324" spans="1:17" ht="24.75" outlineLevel="2" thickBot="1" x14ac:dyDescent="0.3">
      <c r="A324" s="42" t="s">
        <v>337</v>
      </c>
      <c r="B324" s="39" t="s">
        <v>338</v>
      </c>
      <c r="C324" s="40">
        <v>0</v>
      </c>
      <c r="D324" s="40">
        <v>147000</v>
      </c>
      <c r="E324" s="28">
        <f t="shared" ref="E324:E326" si="137">C324 - D324</f>
        <v>-147000</v>
      </c>
      <c r="F324" s="29">
        <f t="shared" ref="F324:F326" si="138">IF(D324 &gt; 1, ( C324 - D324 ) / D324, IF(C324 &gt; 1, 1, IF(C324 &lt; -1, -1, 0)))</f>
        <v>-1</v>
      </c>
      <c r="G324" s="30" t="str">
        <f t="shared" ref="G324:G326" si="139">IF($E324 &gt; 1, "Over Budget", IF($E324 &lt; -1, "Under Budget", "On Budget"))</f>
        <v>Under Budget</v>
      </c>
      <c r="H324" s="31" t="str">
        <f t="shared" ref="H324" si="140">IF(AND(OR(MONTH($A$3) = 3, MONTH($A$3) = 6, MONTH($A$3) = 9, MONTH($A$3) = 12), OR($F324 &gt;= 0.1, $E324 &gt;= 250000, $F324 &lt;= -0.1, $E324 &lt;= -250000), OR($E324 &gt;= 10000, $E324 &lt;= -10000)), "Yes", IF(OR($E324 &gt;= 250000, $E324 &lt;= -250000), "Yes", "No"))</f>
        <v>Yes</v>
      </c>
      <c r="I324" s="32" t="s">
        <v>553</v>
      </c>
      <c r="J324" s="33">
        <v>47000</v>
      </c>
      <c r="K324" s="40">
        <v>0</v>
      </c>
      <c r="L324" s="40">
        <v>147000</v>
      </c>
      <c r="M324" s="28">
        <f t="shared" ref="M324:M326" si="141">J324 - L324</f>
        <v>-100000</v>
      </c>
      <c r="N324" s="29">
        <f t="shared" ref="N324:N326" si="142">IF(L324 &gt; 1, ( J324 - L324 ) / L324, IF(J324 &gt; 1, 1, IF(J324 &lt; 1, -1, 0)))</f>
        <v>-0.68027210884353739</v>
      </c>
      <c r="O324" s="34"/>
      <c r="P324" s="30" t="str">
        <f t="shared" ref="P324:P326" si="143">IF($M324 &gt; 1, "Over Budget", IF($M324 &lt; -1, "Under Budget", "On Budget"))</f>
        <v>Under Budget</v>
      </c>
      <c r="Q324" s="28">
        <f t="shared" ref="Q324:Q326" si="144">J324 - K324</f>
        <v>47000</v>
      </c>
    </row>
    <row r="325" spans="1:17" s="46" customFormat="1" ht="15.75" outlineLevel="1" thickBot="1" x14ac:dyDescent="0.3">
      <c r="A325" s="43" t="s">
        <v>339</v>
      </c>
      <c r="B325" s="44" t="s">
        <v>13</v>
      </c>
      <c r="C325" s="45">
        <f>SUBTOTAL(9,C324:C324)</f>
        <v>0</v>
      </c>
      <c r="D325" s="45">
        <f>SUBTOTAL(9,D324:D324)</f>
        <v>147000</v>
      </c>
      <c r="E325" s="45">
        <f t="shared" si="137"/>
        <v>-147000</v>
      </c>
      <c r="F325" s="35">
        <f t="shared" si="138"/>
        <v>-1</v>
      </c>
      <c r="G325" s="45" t="str">
        <f t="shared" si="139"/>
        <v>Under Budget</v>
      </c>
      <c r="H325" s="45"/>
      <c r="I325" s="45"/>
      <c r="J325" s="45">
        <f>SUBTOTAL(9,J324:J324)</f>
        <v>47000</v>
      </c>
      <c r="K325" s="45">
        <f>SUBTOTAL(9,K324:K324)</f>
        <v>0</v>
      </c>
      <c r="L325" s="45">
        <f>SUBTOTAL(9,L324:L324)</f>
        <v>147000</v>
      </c>
      <c r="M325" s="45">
        <f t="shared" si="141"/>
        <v>-100000</v>
      </c>
      <c r="N325" s="35">
        <f t="shared" si="142"/>
        <v>-0.68027210884353739</v>
      </c>
      <c r="O325" s="45"/>
      <c r="P325" s="45" t="str">
        <f t="shared" si="143"/>
        <v>Under Budget</v>
      </c>
      <c r="Q325" s="45">
        <f t="shared" si="144"/>
        <v>47000</v>
      </c>
    </row>
    <row r="326" spans="1:17" s="46" customFormat="1" outlineLevel="1" x14ac:dyDescent="0.25">
      <c r="A326" s="43" t="s">
        <v>340</v>
      </c>
      <c r="B326" s="44" t="s">
        <v>13</v>
      </c>
      <c r="C326" s="45">
        <f>SUBTOTAL(9,C290:C325)</f>
        <v>2960160</v>
      </c>
      <c r="D326" s="45">
        <f>SUBTOTAL(9,D290:D325)</f>
        <v>11962633</v>
      </c>
      <c r="E326" s="45">
        <f t="shared" si="137"/>
        <v>-9002473</v>
      </c>
      <c r="F326" s="35">
        <f t="shared" si="138"/>
        <v>-0.75254945963819164</v>
      </c>
      <c r="G326" s="45" t="str">
        <f t="shared" si="139"/>
        <v>Under Budget</v>
      </c>
      <c r="H326" s="45"/>
      <c r="I326" s="45"/>
      <c r="J326" s="45">
        <f>SUBTOTAL(9,J290:J325)</f>
        <v>10787328</v>
      </c>
      <c r="K326" s="45">
        <f>SUBTOTAL(9,K290:K325)</f>
        <v>9488396.9999999963</v>
      </c>
      <c r="L326" s="45">
        <f>SUBTOTAL(9,L290:L325)</f>
        <v>21463756</v>
      </c>
      <c r="M326" s="45">
        <f t="shared" si="141"/>
        <v>-10676428</v>
      </c>
      <c r="N326" s="35">
        <f t="shared" si="142"/>
        <v>-0.49741657517910659</v>
      </c>
      <c r="O326" s="45"/>
      <c r="P326" s="45" t="str">
        <f t="shared" si="143"/>
        <v>Under Budget</v>
      </c>
      <c r="Q326" s="45">
        <f t="shared" si="144"/>
        <v>1298931.0000000037</v>
      </c>
    </row>
    <row r="327" spans="1:17" outlineLevel="1" x14ac:dyDescent="0.25">
      <c r="A327" s="38" t="s">
        <v>341</v>
      </c>
      <c r="B327" s="39"/>
      <c r="C327" s="40"/>
      <c r="D327" s="40"/>
      <c r="E327" s="40"/>
      <c r="F327" s="40"/>
      <c r="G327" s="40"/>
      <c r="H327" s="40"/>
      <c r="I327" s="40"/>
      <c r="J327" s="40"/>
      <c r="K327" s="40"/>
      <c r="L327" s="40"/>
      <c r="M327" s="40"/>
      <c r="N327" s="40"/>
    </row>
    <row r="328" spans="1:17" outlineLevel="2" x14ac:dyDescent="0.25">
      <c r="A328" s="41" t="s">
        <v>341</v>
      </c>
      <c r="B328" s="39"/>
      <c r="C328" s="40"/>
      <c r="D328" s="40"/>
      <c r="E328" s="40"/>
      <c r="F328" s="40"/>
      <c r="G328" s="40"/>
      <c r="H328" s="40"/>
      <c r="I328" s="40"/>
      <c r="J328" s="40"/>
      <c r="K328" s="40"/>
      <c r="L328" s="40"/>
      <c r="M328" s="40"/>
      <c r="N328" s="40"/>
    </row>
    <row r="329" spans="1:17" ht="15.75" outlineLevel="2" thickBot="1" x14ac:dyDescent="0.3">
      <c r="A329" s="42" t="s">
        <v>342</v>
      </c>
      <c r="B329" s="39" t="s">
        <v>213</v>
      </c>
      <c r="C329" s="40">
        <v>124751.12000000001</v>
      </c>
      <c r="D329" s="40">
        <v>110022</v>
      </c>
      <c r="E329" s="28">
        <f t="shared" ref="E329:E331" si="145">C329 - D329</f>
        <v>14729.12000000001</v>
      </c>
      <c r="F329" s="29">
        <f t="shared" ref="F329:F331" si="146">IF(D329 &gt; 1, ( C329 - D329 ) / D329, IF(C329 &gt; 1, 1, IF(C329 &lt; -1, -1, 0)))</f>
        <v>0.13387431604588182</v>
      </c>
      <c r="G329" s="30" t="str">
        <f t="shared" ref="G329:G331" si="147">IF($E329 &gt; 1, "Over Budget", IF($E329 &lt; -1, "Under Budget", "On Budget"))</f>
        <v>Over Budget</v>
      </c>
      <c r="H329" s="31" t="str">
        <f t="shared" ref="H329" si="148">IF(AND(OR(MONTH($A$3) = 3, MONTH($A$3) = 6, MONTH($A$3) = 9, MONTH($A$3) = 12), OR($F329 &gt;= 0.1, $E329 &gt;= 250000, $F329 &lt;= -0.1, $E329 &lt;= -250000), OR($E329 &gt;= 10000, $E329 &lt;= -10000)), "Yes", IF(OR($E329 &gt;= 250000, $E329 &lt;= -250000), "Yes", "No"))</f>
        <v>Yes</v>
      </c>
      <c r="I329" s="32" t="s">
        <v>460</v>
      </c>
      <c r="J329" s="33">
        <v>494664</v>
      </c>
      <c r="K329" s="40">
        <v>509393.12</v>
      </c>
      <c r="L329" s="40">
        <v>494664</v>
      </c>
      <c r="M329" s="28">
        <f t="shared" ref="M329:M331" si="149">J329 - L329</f>
        <v>0</v>
      </c>
      <c r="N329" s="29">
        <f t="shared" ref="N329:N331" si="150">IF(L329 &gt; 1, ( J329 - L329 ) / L329, IF(J329 &gt; 1, 1, IF(J329 &lt; 1, -1, 0)))</f>
        <v>0</v>
      </c>
      <c r="O329" s="34"/>
      <c r="P329" s="30" t="str">
        <f t="shared" ref="P329:P331" si="151">IF($M329 &gt; 1, "Over Budget", IF($M329 &lt; -1, "Under Budget", "On Budget"))</f>
        <v>On Budget</v>
      </c>
      <c r="Q329" s="28">
        <f t="shared" ref="Q329:Q331" si="152">J329 - K329</f>
        <v>-14729.119999999995</v>
      </c>
    </row>
    <row r="330" spans="1:17" s="46" customFormat="1" ht="15.75" outlineLevel="1" thickBot="1" x14ac:dyDescent="0.3">
      <c r="A330" s="43" t="s">
        <v>343</v>
      </c>
      <c r="B330" s="44" t="s">
        <v>13</v>
      </c>
      <c r="C330" s="45">
        <f>SUBTOTAL(9,C329:C329)</f>
        <v>124751.12000000001</v>
      </c>
      <c r="D330" s="45">
        <f>SUBTOTAL(9,D329:D329)</f>
        <v>110022</v>
      </c>
      <c r="E330" s="45">
        <f t="shared" si="145"/>
        <v>14729.12000000001</v>
      </c>
      <c r="F330" s="35">
        <f t="shared" si="146"/>
        <v>0.13387431604588182</v>
      </c>
      <c r="G330" s="45" t="str">
        <f t="shared" si="147"/>
        <v>Over Budget</v>
      </c>
      <c r="H330" s="45"/>
      <c r="I330" s="45"/>
      <c r="J330" s="45">
        <f>SUBTOTAL(9,J329:J329)</f>
        <v>494664</v>
      </c>
      <c r="K330" s="45">
        <f>SUBTOTAL(9,K329:K329)</f>
        <v>509393.12</v>
      </c>
      <c r="L330" s="45">
        <f>SUBTOTAL(9,L329:L329)</f>
        <v>494664</v>
      </c>
      <c r="M330" s="45">
        <f t="shared" si="149"/>
        <v>0</v>
      </c>
      <c r="N330" s="35">
        <f t="shared" si="150"/>
        <v>0</v>
      </c>
      <c r="O330" s="45"/>
      <c r="P330" s="45" t="str">
        <f t="shared" si="151"/>
        <v>On Budget</v>
      </c>
      <c r="Q330" s="45">
        <f t="shared" si="152"/>
        <v>-14729.119999999995</v>
      </c>
    </row>
    <row r="331" spans="1:17" s="46" customFormat="1" outlineLevel="1" x14ac:dyDescent="0.25">
      <c r="A331" s="43" t="s">
        <v>343</v>
      </c>
      <c r="B331" s="44" t="s">
        <v>13</v>
      </c>
      <c r="C331" s="45">
        <f>SUBTOTAL(9,C328:C330)</f>
        <v>124751.12000000001</v>
      </c>
      <c r="D331" s="45">
        <f>SUBTOTAL(9,D328:D330)</f>
        <v>110022</v>
      </c>
      <c r="E331" s="45">
        <f t="shared" si="145"/>
        <v>14729.12000000001</v>
      </c>
      <c r="F331" s="35">
        <f t="shared" si="146"/>
        <v>0.13387431604588182</v>
      </c>
      <c r="G331" s="45" t="str">
        <f t="shared" si="147"/>
        <v>Over Budget</v>
      </c>
      <c r="H331" s="45"/>
      <c r="I331" s="45"/>
      <c r="J331" s="45">
        <f>SUBTOTAL(9,J328:J330)</f>
        <v>494664</v>
      </c>
      <c r="K331" s="45">
        <f>SUBTOTAL(9,K328:K330)</f>
        <v>509393.12</v>
      </c>
      <c r="L331" s="45">
        <f>SUBTOTAL(9,L328:L330)</f>
        <v>494664</v>
      </c>
      <c r="M331" s="45">
        <f t="shared" si="149"/>
        <v>0</v>
      </c>
      <c r="N331" s="35">
        <f t="shared" si="150"/>
        <v>0</v>
      </c>
      <c r="O331" s="45"/>
      <c r="P331" s="45" t="str">
        <f t="shared" si="151"/>
        <v>On Budget</v>
      </c>
      <c r="Q331" s="45">
        <f t="shared" si="152"/>
        <v>-14729.119999999995</v>
      </c>
    </row>
    <row r="332" spans="1:17" outlineLevel="1" x14ac:dyDescent="0.25">
      <c r="A332" s="38" t="s">
        <v>344</v>
      </c>
      <c r="B332" s="39"/>
      <c r="C332" s="40"/>
      <c r="D332" s="40"/>
      <c r="E332" s="40"/>
      <c r="F332" s="40"/>
      <c r="G332" s="40"/>
      <c r="H332" s="40"/>
      <c r="I332" s="40"/>
      <c r="J332" s="40"/>
      <c r="K332" s="40"/>
      <c r="L332" s="40"/>
      <c r="M332" s="40"/>
      <c r="N332" s="40"/>
    </row>
    <row r="333" spans="1:17" outlineLevel="2" x14ac:dyDescent="0.25">
      <c r="A333" s="41" t="s">
        <v>344</v>
      </c>
      <c r="B333" s="39"/>
      <c r="C333" s="40"/>
      <c r="D333" s="40"/>
      <c r="E333" s="40"/>
      <c r="F333" s="40"/>
      <c r="G333" s="40"/>
      <c r="H333" s="40"/>
      <c r="I333" s="40"/>
      <c r="J333" s="40"/>
      <c r="K333" s="40"/>
      <c r="L333" s="40"/>
      <c r="M333" s="40"/>
      <c r="N333" s="40"/>
    </row>
    <row r="334" spans="1:17" outlineLevel="2" x14ac:dyDescent="0.25">
      <c r="A334" s="42" t="s">
        <v>345</v>
      </c>
      <c r="B334" s="39" t="s">
        <v>309</v>
      </c>
      <c r="C334" s="40">
        <v>21907.48000000004</v>
      </c>
      <c r="D334" s="40">
        <v>0</v>
      </c>
      <c r="E334" s="28">
        <f t="shared" ref="E334:E338" si="153">C334 - D334</f>
        <v>21907.48000000004</v>
      </c>
      <c r="F334" s="29">
        <f t="shared" ref="F334:F338" si="154">IF(D334 &gt; 1, ( C334 - D334 ) / D334, IF(C334 &gt; 1, 1, IF(C334 &lt; -1, -1, 0)))</f>
        <v>1</v>
      </c>
      <c r="G334" s="30" t="str">
        <f t="shared" ref="G334:G338" si="155">IF($E334 &gt; 1, "Over Budget", IF($E334 &lt; -1, "Under Budget", "On Budget"))</f>
        <v>Over Budget</v>
      </c>
      <c r="H334" s="31"/>
      <c r="I334" s="32"/>
      <c r="J334" s="40">
        <v>21907.48000000004</v>
      </c>
      <c r="K334" s="40">
        <v>21907.48000000004</v>
      </c>
      <c r="L334" s="40">
        <v>0</v>
      </c>
      <c r="M334" s="28">
        <f t="shared" ref="M334:M338" si="156">J334 - L334</f>
        <v>21907.48000000004</v>
      </c>
      <c r="N334" s="29">
        <f t="shared" ref="N334:N338" si="157">IF(L334 &gt; 1, ( J334 - L334 ) / L334, IF(J334 &gt; 1, 1, IF(J334 &lt; 1, -1, 0)))</f>
        <v>1</v>
      </c>
      <c r="O334" s="34"/>
      <c r="P334" s="30" t="str">
        <f t="shared" ref="P334:P338" si="158">IF($M334 &gt; 1, "Over Budget", IF($M334 &lt; -1, "Under Budget", "On Budget"))</f>
        <v>Over Budget</v>
      </c>
      <c r="Q334" s="28">
        <f t="shared" ref="Q334:Q338" si="159">J334 - K334</f>
        <v>0</v>
      </c>
    </row>
    <row r="335" spans="1:17" ht="15.75" outlineLevel="2" thickBot="1" x14ac:dyDescent="0.3">
      <c r="A335" s="42" t="s">
        <v>346</v>
      </c>
      <c r="B335" s="39" t="s">
        <v>309</v>
      </c>
      <c r="C335" s="40">
        <v>11167.989999999962</v>
      </c>
      <c r="D335" s="40">
        <v>0</v>
      </c>
      <c r="E335" s="28">
        <f t="shared" si="153"/>
        <v>11167.989999999962</v>
      </c>
      <c r="F335" s="29">
        <f t="shared" si="154"/>
        <v>1</v>
      </c>
      <c r="G335" s="30" t="str">
        <f t="shared" si="155"/>
        <v>Over Budget</v>
      </c>
      <c r="H335" s="31"/>
      <c r="I335" s="32"/>
      <c r="J335" s="40">
        <v>11167.989999999962</v>
      </c>
      <c r="K335" s="40">
        <v>11167.989999999962</v>
      </c>
      <c r="L335" s="40">
        <v>0</v>
      </c>
      <c r="M335" s="28">
        <f t="shared" si="156"/>
        <v>11167.989999999962</v>
      </c>
      <c r="N335" s="29">
        <f t="shared" si="157"/>
        <v>1</v>
      </c>
      <c r="O335" s="34"/>
      <c r="P335" s="30" t="str">
        <f t="shared" si="158"/>
        <v>Over Budget</v>
      </c>
      <c r="Q335" s="28">
        <f t="shared" si="159"/>
        <v>0</v>
      </c>
    </row>
    <row r="336" spans="1:17" s="46" customFormat="1" ht="15.75" outlineLevel="1" thickBot="1" x14ac:dyDescent="0.3">
      <c r="A336" s="43" t="s">
        <v>347</v>
      </c>
      <c r="B336" s="44" t="s">
        <v>13</v>
      </c>
      <c r="C336" s="45">
        <f>SUBTOTAL(9,C334:C335)</f>
        <v>33075.47</v>
      </c>
      <c r="D336" s="45">
        <f>SUBTOTAL(9,D334:D335)</f>
        <v>0</v>
      </c>
      <c r="E336" s="45">
        <f t="shared" si="153"/>
        <v>33075.47</v>
      </c>
      <c r="F336" s="35">
        <f t="shared" si="154"/>
        <v>1</v>
      </c>
      <c r="G336" s="45" t="str">
        <f t="shared" si="155"/>
        <v>Over Budget</v>
      </c>
      <c r="H336" s="45"/>
      <c r="I336" s="45"/>
      <c r="J336" s="45">
        <f>SUBTOTAL(9,J334:J335)</f>
        <v>33075.47</v>
      </c>
      <c r="K336" s="45">
        <f>SUBTOTAL(9,K334:K335)</f>
        <v>33075.47</v>
      </c>
      <c r="L336" s="45">
        <f>SUBTOTAL(9,L334:L335)</f>
        <v>0</v>
      </c>
      <c r="M336" s="45">
        <f t="shared" si="156"/>
        <v>33075.47</v>
      </c>
      <c r="N336" s="35">
        <f t="shared" si="157"/>
        <v>1</v>
      </c>
      <c r="O336" s="45"/>
      <c r="P336" s="45" t="str">
        <f t="shared" si="158"/>
        <v>Over Budget</v>
      </c>
      <c r="Q336" s="45">
        <f t="shared" si="159"/>
        <v>0</v>
      </c>
    </row>
    <row r="337" spans="1:25" s="46" customFormat="1" ht="15.75" outlineLevel="1" thickBot="1" x14ac:dyDescent="0.3">
      <c r="A337" s="43" t="s">
        <v>347</v>
      </c>
      <c r="B337" s="44" t="s">
        <v>13</v>
      </c>
      <c r="C337" s="45">
        <f>SUBTOTAL(9,C333:C336)</f>
        <v>33075.47</v>
      </c>
      <c r="D337" s="45">
        <f>SUBTOTAL(9,D333:D336)</f>
        <v>0</v>
      </c>
      <c r="E337" s="45">
        <f t="shared" si="153"/>
        <v>33075.47</v>
      </c>
      <c r="F337" s="35">
        <f t="shared" si="154"/>
        <v>1</v>
      </c>
      <c r="G337" s="45" t="str">
        <f t="shared" si="155"/>
        <v>Over Budget</v>
      </c>
      <c r="H337" s="45"/>
      <c r="I337" s="45"/>
      <c r="J337" s="45">
        <f>SUBTOTAL(9,J333:J336)</f>
        <v>33075.47</v>
      </c>
      <c r="K337" s="45">
        <f>SUBTOTAL(9,K333:K336)</f>
        <v>33075.47</v>
      </c>
      <c r="L337" s="45">
        <f>SUBTOTAL(9,L333:L336)</f>
        <v>0</v>
      </c>
      <c r="M337" s="45">
        <f t="shared" si="156"/>
        <v>33075.47</v>
      </c>
      <c r="N337" s="35">
        <f t="shared" si="157"/>
        <v>1</v>
      </c>
      <c r="O337" s="45"/>
      <c r="P337" s="45" t="str">
        <f t="shared" si="158"/>
        <v>Over Budget</v>
      </c>
      <c r="Q337" s="45">
        <f t="shared" si="159"/>
        <v>0</v>
      </c>
    </row>
    <row r="338" spans="1:25" s="46" customFormat="1" ht="15.75" outlineLevel="1" thickBot="1" x14ac:dyDescent="0.3">
      <c r="A338" s="43" t="s">
        <v>348</v>
      </c>
      <c r="B338" s="47"/>
      <c r="C338" s="48">
        <f>SUBTOTAL(9,C4:C337)</f>
        <v>66339405.779999979</v>
      </c>
      <c r="D338" s="48">
        <f>SUBTOTAL(9,D4:D337)</f>
        <v>88735399</v>
      </c>
      <c r="E338" s="48">
        <f t="shared" si="153"/>
        <v>-22395993.220000021</v>
      </c>
      <c r="F338" s="36">
        <f t="shared" si="154"/>
        <v>-0.25239074227862568</v>
      </c>
      <c r="G338" s="48" t="str">
        <f t="shared" si="155"/>
        <v>Under Budget</v>
      </c>
      <c r="H338" s="48"/>
      <c r="I338" s="48"/>
      <c r="J338" s="48">
        <f>SUBTOTAL(9,J4:J337)</f>
        <v>204132199.97</v>
      </c>
      <c r="K338" s="48">
        <f>SUBTOTAL(9,K4:K337)</f>
        <v>197652739.78</v>
      </c>
      <c r="L338" s="48">
        <f>SUBTOTAL(9,L4:L337)</f>
        <v>215416458</v>
      </c>
      <c r="M338" s="48">
        <f t="shared" si="156"/>
        <v>-11284258.030000001</v>
      </c>
      <c r="N338" s="36">
        <f t="shared" si="157"/>
        <v>-5.2383453589233193E-2</v>
      </c>
      <c r="O338" s="48"/>
      <c r="P338" s="48" t="str">
        <f t="shared" si="158"/>
        <v>Under Budget</v>
      </c>
      <c r="Q338" s="48">
        <f t="shared" si="159"/>
        <v>6479460.1899999976</v>
      </c>
      <c r="S338" s="48">
        <f>SUBTOTAL(9,S4:S337)</f>
        <v>6479460</v>
      </c>
      <c r="T338" s="64"/>
    </row>
    <row r="339" spans="1:25" ht="15.75" thickTop="1" x14ac:dyDescent="0.25"/>
    <row r="340" spans="1:25" s="5" customFormat="1" x14ac:dyDescent="0.25">
      <c r="B340" s="6" t="s">
        <v>384</v>
      </c>
      <c r="C340" s="7">
        <v>66214654.660000004</v>
      </c>
      <c r="D340" s="8">
        <f>88735.399*1000</f>
        <v>88735399</v>
      </c>
      <c r="E340" s="9"/>
      <c r="F340" s="9"/>
      <c r="G340" s="9"/>
      <c r="H340" s="9"/>
      <c r="I340" s="9"/>
      <c r="J340" s="9"/>
      <c r="K340" s="9"/>
      <c r="L340" s="9"/>
      <c r="M340" s="9"/>
      <c r="N340" s="9"/>
      <c r="O340" s="9"/>
      <c r="P340" s="9"/>
      <c r="Q340" s="9"/>
      <c r="R340" s="9"/>
      <c r="S340" s="9"/>
      <c r="T340" s="9"/>
      <c r="U340" s="9"/>
      <c r="V340" s="9"/>
      <c r="W340" s="9"/>
      <c r="X340" s="9"/>
      <c r="Y340" s="9"/>
    </row>
    <row r="341" spans="1:25" s="5" customFormat="1" x14ac:dyDescent="0.25">
      <c r="B341" s="6" t="s">
        <v>385</v>
      </c>
      <c r="C341" s="8">
        <f>+C330</f>
        <v>124751.12000000001</v>
      </c>
      <c r="D341" s="8">
        <v>0</v>
      </c>
      <c r="E341" s="9"/>
      <c r="F341" s="9"/>
      <c r="G341" s="9"/>
      <c r="H341" s="9"/>
      <c r="I341" s="9"/>
      <c r="J341" s="9"/>
      <c r="K341" s="9"/>
      <c r="L341" s="9"/>
      <c r="M341" s="9"/>
      <c r="N341" s="9"/>
      <c r="O341" s="9"/>
      <c r="P341" s="9"/>
      <c r="Q341" s="9"/>
      <c r="R341" s="9"/>
      <c r="S341" s="9"/>
      <c r="T341" s="9"/>
      <c r="U341" s="9"/>
      <c r="V341" s="9"/>
      <c r="W341" s="9"/>
      <c r="X341" s="9"/>
      <c r="Y341" s="9"/>
    </row>
    <row r="342" spans="1:25" s="5" customFormat="1" x14ac:dyDescent="0.25">
      <c r="B342" s="6" t="s">
        <v>386</v>
      </c>
      <c r="C342" s="10">
        <f>C340+C341</f>
        <v>66339405.780000001</v>
      </c>
      <c r="D342" s="10">
        <f>D340+D341</f>
        <v>88735399</v>
      </c>
      <c r="E342" s="9"/>
      <c r="F342" s="9"/>
      <c r="G342" s="9"/>
      <c r="H342" s="9"/>
      <c r="I342" s="9"/>
      <c r="J342" s="9"/>
      <c r="K342" s="9"/>
      <c r="L342" s="9"/>
      <c r="M342" s="9"/>
      <c r="N342" s="9"/>
      <c r="O342" s="9"/>
      <c r="P342" s="9"/>
      <c r="Q342" s="9"/>
      <c r="R342" s="9"/>
      <c r="S342" s="9"/>
      <c r="T342" s="9"/>
      <c r="U342" s="9"/>
      <c r="V342" s="9"/>
      <c r="W342" s="9"/>
      <c r="X342" s="9"/>
      <c r="Y342" s="9"/>
    </row>
    <row r="343" spans="1:25" s="5" customFormat="1" x14ac:dyDescent="0.25">
      <c r="B343" s="6" t="s">
        <v>387</v>
      </c>
      <c r="C343" s="10">
        <f>C338</f>
        <v>66339405.779999979</v>
      </c>
      <c r="D343" s="10">
        <f>D338</f>
        <v>88735399</v>
      </c>
      <c r="E343" s="9"/>
      <c r="F343" s="9"/>
      <c r="G343" s="9"/>
      <c r="H343" s="9"/>
      <c r="I343" s="9"/>
      <c r="J343" s="9"/>
      <c r="K343" s="9"/>
      <c r="L343" s="9"/>
      <c r="M343" s="9"/>
      <c r="N343" s="9"/>
      <c r="O343" s="9"/>
      <c r="P343" s="9"/>
      <c r="Q343" s="9"/>
      <c r="R343" s="9"/>
      <c r="S343" s="9"/>
      <c r="T343" s="9"/>
      <c r="U343" s="9"/>
      <c r="V343" s="9"/>
      <c r="W343" s="9"/>
      <c r="X343" s="9"/>
      <c r="Y343" s="9"/>
    </row>
    <row r="344" spans="1:25" s="5" customFormat="1" x14ac:dyDescent="0.25">
      <c r="B344" s="6" t="s">
        <v>388</v>
      </c>
      <c r="C344" s="11">
        <f>C342-C343</f>
        <v>0</v>
      </c>
      <c r="D344" s="11">
        <f>D338-D340</f>
        <v>0</v>
      </c>
      <c r="E344" s="9"/>
      <c r="F344" s="9"/>
      <c r="G344" s="9"/>
      <c r="H344" s="9"/>
      <c r="I344" s="9"/>
      <c r="J344" s="9"/>
      <c r="K344" s="9"/>
      <c r="L344" s="9"/>
      <c r="M344" s="9"/>
      <c r="N344" s="9"/>
      <c r="O344" s="9"/>
      <c r="P344" s="9"/>
      <c r="Q344" s="9"/>
      <c r="R344" s="9"/>
      <c r="S344" s="9"/>
      <c r="T344" s="9"/>
      <c r="U344" s="9"/>
      <c r="V344" s="9"/>
      <c r="W344" s="9"/>
      <c r="X344" s="9"/>
      <c r="Y344" s="9"/>
    </row>
    <row r="352" spans="1:25" collapsed="1" x14ac:dyDescent="0.25"/>
    <row r="379" collapsed="1" x14ac:dyDescent="0.25"/>
    <row r="404" collapsed="1" x14ac:dyDescent="0.25"/>
    <row r="416" collapsed="1" x14ac:dyDescent="0.25"/>
    <row r="461" collapsed="1" x14ac:dyDescent="0.25"/>
    <row r="482" collapsed="1" x14ac:dyDescent="0.25"/>
    <row r="534" collapsed="1" x14ac:dyDescent="0.25"/>
    <row r="574" collapsed="1" x14ac:dyDescent="0.25"/>
    <row r="587" collapsed="1" x14ac:dyDescent="0.25"/>
    <row r="600" collapsed="1" x14ac:dyDescent="0.25"/>
    <row r="608" collapsed="1" x14ac:dyDescent="0.25"/>
    <row r="618" collapsed="1" x14ac:dyDescent="0.25"/>
    <row r="636" collapsed="1" x14ac:dyDescent="0.25"/>
    <row r="649" collapsed="1" x14ac:dyDescent="0.25"/>
    <row r="650" collapsed="1" x14ac:dyDescent="0.25"/>
    <row r="659" collapsed="1" x14ac:dyDescent="0.25"/>
    <row r="660" collapsed="1" x14ac:dyDescent="0.25"/>
  </sheetData>
  <sheetProtection formatCells="0" autoFilter="0"/>
  <protectedRanges>
    <protectedRange sqref="I6:J6 I8:J132 I7 I134:J209 I133 I211:J212 I210 I214:J255 I213 I257:J286 I256 I289:J291 I287:I288 I293:J302 I292 I304:J305 I303 I307:J321 I306 I323:J324 I322 I327:J329 I325:I326" name="Range1"/>
  </protectedRanges>
  <autoFilter ref="A3:Y337"/>
  <customSheetViews>
    <customSheetView guid="{6AAD3D5D-DA5B-4FC8-A9DC-CA72FF52B451}" showPageBreaks="1" showGridLines="0" zeroValues="0" showAutoFilter="1" hiddenRows="1" hiddenColumns="1">
      <pane xSplit="1" ySplit="1" topLeftCell="B306" activePane="bottomRight" state="frozen"/>
      <selection pane="bottomRight" activeCell="I342" sqref="I342"/>
      <pageMargins left="0.7" right="0.7" top="0.75" bottom="0.75" header="0.3" footer="0.3"/>
      <pageSetup orientation="portrait" r:id="rId1"/>
      <autoFilter ref="A3:Y337"/>
    </customSheetView>
    <customSheetView guid="{820588E4-9B5B-464D-A3C2-0DFE52900C1B}" scale="80" showGridLines="0" zeroValues="0" showAutoFilter="1" hiddenRows="1" hiddenColumns="1">
      <pane xSplit="2" ySplit="3" topLeftCell="C299" activePane="bottomRight" state="frozen"/>
      <selection pane="bottomRight" activeCell="I305" sqref="I305"/>
      <pageMargins left="0.7" right="0.7" top="0.75" bottom="0.75" header="0.3" footer="0.3"/>
      <pageSetup scale="47" orientation="landscape" r:id="rId2"/>
      <autoFilter ref="A3:Y337"/>
    </customSheetView>
    <customSheetView guid="{4644A3F1-98B9-4AD4-8200-9CE049FFF481}" scale="80" showGridLines="0" zeroValues="0" showAutoFilter="1" hiddenRows="1" hiddenColumns="1">
      <pane xSplit="2" ySplit="3" topLeftCell="E311" activePane="bottomRight" state="frozen"/>
      <selection pane="bottomRight" activeCell="I322" sqref="I322"/>
      <pageMargins left="0.7" right="0.7" top="0.75" bottom="0.75" header="0.3" footer="0.3"/>
      <pageSetup scale="47" orientation="landscape" r:id="rId3"/>
      <autoFilter ref="A3:Y337"/>
    </customSheetView>
    <customSheetView guid="{DE7F0449-F7AD-4782-AA42-3E476281FE23}" scale="80" showGridLines="0" zeroValues="0" showAutoFilter="1" hiddenRows="1" hiddenColumns="1">
      <pane xSplit="2" ySplit="3" topLeftCell="C4" activePane="bottomRight" state="frozen"/>
      <selection pane="bottomRight" activeCell="C4" sqref="C4"/>
      <pageMargins left="0.7" right="0.7" top="0.75" bottom="0.75" header="0.3" footer="0.3"/>
      <pageSetup orientation="portrait" r:id="rId4"/>
      <autoFilter ref="A3:Y337"/>
    </customSheetView>
    <customSheetView guid="{8781383F-56EB-4005-9207-0F3E5BB01700}" scale="80" showGridLines="0" zeroValues="0" filter="1" showAutoFilter="1" hiddenRows="1" hiddenColumns="1">
      <pane xSplit="2" ySplit="3" topLeftCell="C282" activePane="bottomRight" state="frozen"/>
      <selection pane="bottomRight" activeCell="I291" sqref="I291"/>
      <pageMargins left="0.7" right="0.7" top="0.75" bottom="0.75" header="0.3" footer="0.3"/>
      <pageSetup orientation="portrait" r:id="rId5"/>
      <autoFilter ref="A3:Y337">
        <filterColumn colId="1">
          <filters>
            <filter val="FPC - Allison R. Gillespie: Allison"/>
            <filter val="FPC - Paul C. Pratofiorito: Paul"/>
          </filters>
        </filterColumn>
      </autoFilter>
    </customSheetView>
    <customSheetView guid="{684AA8B1-2E5D-4C6B-BAE5-3806DF24C4BC}" scale="80" showGridLines="0" zeroValues="0" filter="1" showAutoFilter="1" hiddenRows="1" hiddenColumns="1">
      <pane xSplit="2" ySplit="3" topLeftCell="C4" activePane="bottomRight" state="frozen"/>
      <selection pane="bottomRight" sqref="A1:A2"/>
      <pageMargins left="0.7" right="0.7" top="0.75" bottom="0.75" header="0.3" footer="0.3"/>
      <pageSetup orientation="portrait" r:id="rId6"/>
      <autoFilter ref="A3:Y337">
        <filterColumn colId="0">
          <filters>
            <filter val="FPC-0404: FPC-0404"/>
            <filter val="FPC-0406: ECRC - LAND - SMITH CCR WASTE WATER MANAGEMENT"/>
            <filter val="FPC-0412: ECRC-SMITH DUST MITIGATION WATER TRUCK"/>
            <filter val="FPC-0413: Smith 3 - Water Mist Fire Protection System"/>
            <filter val="FPC-1400: SMITH 1&amp;2 - MISC. STEAM PLANT ADDITIONS"/>
            <filter val="FPC-1401: SMITH 3 - AIR COMPRESSOR REPLACEMENT"/>
            <filter val="FPC-1437: Smith 3 - Admin Bldg. Expansion"/>
            <filter val="FPC-1477: SMITH 3 - REPLACE INLINE AIR FILTERS"/>
            <filter val="FPC-1600: SMITH 3 - MISC. STEAM PLANT ADDITIONS"/>
            <filter val="FPC-1601: ECRC-WATER-SMITH RECLAIMED WATER PROJECT UNIT 3"/>
            <filter val="FPC-1626: SMITH - NERC CIP IMPLEMENTATION"/>
            <filter val="FPC-1632: SMITH 3 - REPLACE EVAP COOLER FILL MEDIA"/>
            <filter val="FPC-1641: ECRC - Smith 1 &amp; 2 Cross Media Retrofit"/>
            <filter val="FPC-1672: SMITH - PROPERTY LINE FENCING"/>
          </filters>
        </filterColumn>
        <filterColumn colId="7">
          <filters>
            <filter val="Yes"/>
          </filters>
        </filterColumn>
      </autoFilter>
    </customSheetView>
    <customSheetView guid="{A5830DEC-03D2-44B8-A6B7-EDBE9C9FA3BA}" scale="80" showGridLines="0" zeroValues="0" showAutoFilter="1" hiddenRows="1" hiddenColumns="1">
      <pane xSplit="2" ySplit="3" topLeftCell="C4" activePane="bottomRight" state="frozen"/>
      <selection pane="bottomRight" activeCell="J344" sqref="J344"/>
      <pageMargins left="0.7" right="0.7" top="0.75" bottom="0.75" header="0.3" footer="0.3"/>
      <pageSetup orientation="portrait" r:id="rId7"/>
      <autoFilter ref="A3:Y337"/>
    </customSheetView>
    <customSheetView guid="{9DBD9468-8598-4122-B2C9-C722AE442600}" scale="80" showPageBreaks="1" showGridLines="0" zeroValues="0" fitToPage="1" showAutoFilter="1" hiddenRows="1" hiddenColumns="1">
      <pane xSplit="2" ySplit="3" topLeftCell="C4" activePane="bottomRight" state="frozen"/>
      <selection pane="bottomRight" activeCell="U16" sqref="U16"/>
      <pageMargins left="0.25" right="0.25" top="0.75" bottom="0.75" header="0.3" footer="0.3"/>
      <pageSetup paperSize="5" scale="10" orientation="landscape" r:id="rId8"/>
      <autoFilter ref="A3:Y337"/>
    </customSheetView>
    <customSheetView guid="{0A345D40-5361-4236-903C-C3DDEE98B83D}" scale="80" showPageBreaks="1" showGridLines="0" zeroValues="0" printArea="1" showAutoFilter="1" hiddenRows="1" hiddenColumns="1">
      <pane xSplit="2" ySplit="3" topLeftCell="C4" activePane="bottomRight" state="frozen"/>
      <selection pane="bottomRight" activeCell="A11" sqref="A11"/>
      <pageMargins left="0.7" right="0.7" top="0.75" bottom="0.75" header="0.3" footer="0.3"/>
      <pageSetup scale="47" orientation="landscape" r:id="rId9"/>
      <autoFilter ref="A3:Y337"/>
    </customSheetView>
    <customSheetView guid="{7D78D831-9D5E-49B8-8EEA-72D65A51A53A}" scale="80" showGridLines="0" zeroValues="0" showAutoFilter="1" hiddenRows="1" hiddenColumns="1">
      <pane xSplit="2" ySplit="3" topLeftCell="C132" activePane="bottomRight" state="frozen"/>
      <selection pane="bottomRight" activeCell="J2" sqref="J1:L1048576"/>
      <pageMargins left="0.7" right="0.7" top="0.75" bottom="0.75" header="0.3" footer="0.3"/>
      <pageSetup scale="47" orientation="landscape" r:id="rId10"/>
      <autoFilter ref="A3:Y337"/>
    </customSheetView>
    <customSheetView guid="{EB9E4BC8-EAC3-4DD1-B52A-A3E88256B8A8}" scale="80" showGridLines="0" zeroValues="0" showAutoFilter="1" hiddenRows="1" hiddenColumns="1">
      <pane xSplit="2" ySplit="3" topLeftCell="C4" activePane="bottomRight" state="frozen"/>
      <selection pane="bottomRight" activeCell="J207" sqref="J207"/>
      <pageMargins left="0.7" right="0.7" top="0.75" bottom="0.75" header="0.3" footer="0.3"/>
      <pageSetup scale="47" orientation="landscape" r:id="rId11"/>
      <autoFilter ref="A3:Y337"/>
    </customSheetView>
    <customSheetView guid="{1B7F441A-55A3-4B24-9460-8C6863721FC0}" scale="80" showGridLines="0" zeroValues="0" showAutoFilter="1" hiddenRows="1" hiddenColumns="1">
      <pane xSplit="2" ySplit="3" topLeftCell="C307" activePane="bottomRight" state="frozen"/>
      <selection pane="bottomRight" activeCell="I321" sqref="I321"/>
      <pageMargins left="0.7" right="0.7" top="0.75" bottom="0.75" header="0.3" footer="0.3"/>
      <pageSetup orientation="portrait" r:id="rId12"/>
      <autoFilter ref="A3:Y337"/>
    </customSheetView>
    <customSheetView guid="{BC501F24-314D-4EBB-A579-F415B68D233F}" scale="110" showPageBreaks="1" showGridLines="0" zeroValues="0" filter="1" showAutoFilter="1" hiddenRows="1" hiddenColumns="1">
      <pane xSplit="2" ySplit="213" topLeftCell="J215" activePane="bottomRight" state="frozen"/>
      <selection pane="bottomRight" activeCell="J215" sqref="J215:J255"/>
      <pageMargins left="0.7" right="0.7" top="0.75" bottom="0.75" header="0.3" footer="0.3"/>
      <pageSetup orientation="portrait" r:id="rId13"/>
      <autoFilter ref="A3:Y337">
        <filterColumn colId="1">
          <filters>
            <filter val="FPC - Melitta Davis: Melitta"/>
          </filters>
        </filterColumn>
      </autoFilter>
    </customSheetView>
  </customSheetViews>
  <mergeCells count="4">
    <mergeCell ref="A1:A2"/>
    <mergeCell ref="B1:B2"/>
    <mergeCell ref="C1:I1"/>
    <mergeCell ref="J1:N1"/>
  </mergeCells>
  <conditionalFormatting sqref="E6">
    <cfRule type="cellIs" dxfId="17" priority="17" operator="lessThanOrEqual">
      <formula>-1000000</formula>
    </cfRule>
    <cfRule type="cellIs" dxfId="16" priority="18" operator="greaterThanOrEqual">
      <formula>1000000</formula>
    </cfRule>
  </conditionalFormatting>
  <conditionalFormatting sqref="J6">
    <cfRule type="expression" dxfId="15" priority="14">
      <formula>ISBLANK($J6)</formula>
    </cfRule>
  </conditionalFormatting>
  <conditionalFormatting sqref="I6">
    <cfRule type="notContainsBlanks" dxfId="14" priority="15">
      <formula>LEN(TRIM(I6))&gt;0</formula>
    </cfRule>
    <cfRule type="expression" dxfId="13" priority="16">
      <formula>$H6 = "Yes"</formula>
    </cfRule>
  </conditionalFormatting>
  <conditionalFormatting sqref="E334:E335 E329 E324 E308:E321 E305 E294:E302 E291 E258:E286 E215:E255 E212 E202:E209 E196:E197 E172:E193 E135:E169 E132 E109:E129 E54:E106 E34:E51 E9:E31">
    <cfRule type="cellIs" dxfId="12" priority="12" operator="lessThanOrEqual">
      <formula>-1000000</formula>
    </cfRule>
    <cfRule type="cellIs" dxfId="11" priority="13" operator="greaterThanOrEqual">
      <formula>1000000</formula>
    </cfRule>
  </conditionalFormatting>
  <conditionalFormatting sqref="J329 J324 J308:J321 J305 J294:J302 J291 J258:J286 J215:J255 J212 J202:J209 J196:J197 J172:J193 J135:J169 J132 J109:J129 J54:J106 J34:J51 J9:J31">
    <cfRule type="expression" dxfId="10" priority="9">
      <formula>ISBLANK($J9)</formula>
    </cfRule>
  </conditionalFormatting>
  <conditionalFormatting sqref="I329 I324 I308:I321 I305 I294:I302 I291 I258:I286 I215:I255 I212 I202:I209 I196:I197 I172:I193 I135:I169 I132 I109:I129 I54:I106 I34:I51 I9:I31">
    <cfRule type="notContainsBlanks" dxfId="9" priority="10">
      <formula>LEN(TRIM(I9))&gt;0</formula>
    </cfRule>
    <cfRule type="expression" dxfId="8" priority="11">
      <formula>$H9 = "Yes"</formula>
    </cfRule>
  </conditionalFormatting>
  <conditionalFormatting sqref="M6">
    <cfRule type="cellIs" dxfId="7" priority="7" operator="lessThanOrEqual">
      <formula>-1000000</formula>
    </cfRule>
    <cfRule type="cellIs" dxfId="6" priority="8" operator="greaterThanOrEqual">
      <formula>1000000</formula>
    </cfRule>
  </conditionalFormatting>
  <conditionalFormatting sqref="Q6">
    <cfRule type="cellIs" dxfId="5" priority="5" operator="lessThanOrEqual">
      <formula>-1000000</formula>
    </cfRule>
    <cfRule type="cellIs" dxfId="4" priority="6" operator="greaterThanOrEqual">
      <formula>1000000</formula>
    </cfRule>
  </conditionalFormatting>
  <conditionalFormatting sqref="M334:M335 M329 M324 M308:M321 M305 M294:M302 M291 M258:M286 M215:M255 M212 M202:M209 M196:M197 M172:M193 M135:M169 M132 M109:M129 M54:M106 M34:M51 M9:M31">
    <cfRule type="cellIs" dxfId="3" priority="3" operator="lessThanOrEqual">
      <formula>-1000000</formula>
    </cfRule>
    <cfRule type="cellIs" dxfId="2" priority="4" operator="greaterThanOrEqual">
      <formula>1000000</formula>
    </cfRule>
  </conditionalFormatting>
  <conditionalFormatting sqref="Q334:Q335 Q329 Q324 Q308:Q321 Q305 Q294:Q302 Q291 Q258:Q286 Q215:Q255 Q212 Q202:Q209 Q196:Q197 Q172:Q193 Q135:Q169 Q132 Q109:Q129 Q54:Q106 Q34:Q51 Q9:Q31">
    <cfRule type="cellIs" dxfId="1" priority="1" operator="lessThanOrEqual">
      <formula>-1000000</formula>
    </cfRule>
    <cfRule type="cellIs" dxfId="0" priority="2" operator="greaterThanOrEqual">
      <formula>1000000</formula>
    </cfRule>
  </conditionalFormatting>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heetViews>
  <sheetFormatPr defaultRowHeight="15" x14ac:dyDescent="0.25"/>
  <cols>
    <col min="1" max="1" width="39" customWidth="1"/>
    <col min="2" max="2" width="58.5703125" customWidth="1"/>
  </cols>
  <sheetData>
    <row r="1" spans="1:2" ht="21" x14ac:dyDescent="0.35">
      <c r="A1" s="4" t="s">
        <v>349</v>
      </c>
    </row>
    <row r="2" spans="1:2" x14ac:dyDescent="0.25">
      <c r="A2" s="3" t="s">
        <v>350</v>
      </c>
      <c r="B2" s="2" t="s">
        <v>4</v>
      </c>
    </row>
    <row r="3" spans="1:2" x14ac:dyDescent="0.25">
      <c r="A3" s="3" t="s">
        <v>351</v>
      </c>
      <c r="B3" s="2" t="s">
        <v>352</v>
      </c>
    </row>
    <row r="4" spans="1:2" x14ac:dyDescent="0.25">
      <c r="A4" s="3" t="s">
        <v>353</v>
      </c>
      <c r="B4" s="2" t="s">
        <v>354</v>
      </c>
    </row>
    <row r="5" spans="1:2" x14ac:dyDescent="0.25">
      <c r="A5" s="3" t="s">
        <v>355</v>
      </c>
      <c r="B5" s="2" t="s">
        <v>13</v>
      </c>
    </row>
    <row r="6" spans="1:2" x14ac:dyDescent="0.25">
      <c r="A6" s="3" t="s">
        <v>356</v>
      </c>
      <c r="B6" s="2" t="s">
        <v>357</v>
      </c>
    </row>
    <row r="7" spans="1:2" x14ac:dyDescent="0.25">
      <c r="A7" s="3" t="s">
        <v>358</v>
      </c>
      <c r="B7" s="2" t="s">
        <v>359</v>
      </c>
    </row>
    <row r="8" spans="1:2" x14ac:dyDescent="0.25">
      <c r="A8" s="3" t="s">
        <v>360</v>
      </c>
      <c r="B8" s="2" t="s">
        <v>361</v>
      </c>
    </row>
    <row r="9" spans="1:2" x14ac:dyDescent="0.25">
      <c r="A9" s="3" t="s">
        <v>362</v>
      </c>
      <c r="B9" s="2" t="s">
        <v>363</v>
      </c>
    </row>
    <row r="10" spans="1:2" x14ac:dyDescent="0.25">
      <c r="A10" s="3" t="s">
        <v>364</v>
      </c>
      <c r="B10" s="2" t="s">
        <v>365</v>
      </c>
    </row>
    <row r="11" spans="1:2" x14ac:dyDescent="0.25">
      <c r="A11" s="3" t="s">
        <v>366</v>
      </c>
      <c r="B11" s="2" t="s">
        <v>367</v>
      </c>
    </row>
    <row r="12" spans="1:2" x14ac:dyDescent="0.25">
      <c r="A12" s="3" t="s">
        <v>368</v>
      </c>
      <c r="B12" s="2" t="s">
        <v>369</v>
      </c>
    </row>
    <row r="14" spans="1:2" ht="21" x14ac:dyDescent="0.35">
      <c r="A14" s="4" t="s">
        <v>370</v>
      </c>
    </row>
    <row r="15" spans="1:2" x14ac:dyDescent="0.25">
      <c r="A15" s="1" t="s">
        <v>13</v>
      </c>
      <c r="B15" s="1" t="s">
        <v>2</v>
      </c>
    </row>
    <row r="16" spans="1:2" x14ac:dyDescent="0.25">
      <c r="A16" s="3" t="s">
        <v>371</v>
      </c>
      <c r="B16" s="2" t="s">
        <v>378</v>
      </c>
    </row>
    <row r="17" spans="1:2" x14ac:dyDescent="0.25">
      <c r="A17" s="3" t="s">
        <v>372</v>
      </c>
      <c r="B17" s="2" t="s">
        <v>379</v>
      </c>
    </row>
    <row r="18" spans="1:2" x14ac:dyDescent="0.25">
      <c r="A18" s="3" t="s">
        <v>373</v>
      </c>
      <c r="B18" s="2" t="s">
        <v>380</v>
      </c>
    </row>
    <row r="19" spans="1:2" x14ac:dyDescent="0.25">
      <c r="A19" s="3" t="s">
        <v>374</v>
      </c>
      <c r="B19" s="2" t="s">
        <v>381</v>
      </c>
    </row>
    <row r="20" spans="1:2" x14ac:dyDescent="0.25">
      <c r="A20" s="3" t="s">
        <v>375</v>
      </c>
      <c r="B20" s="2" t="s">
        <v>382</v>
      </c>
    </row>
    <row r="21" spans="1:2" x14ac:dyDescent="0.25">
      <c r="A21" s="3" t="s">
        <v>376</v>
      </c>
      <c r="B21" s="2" t="s">
        <v>13</v>
      </c>
    </row>
    <row r="22" spans="1:2" x14ac:dyDescent="0.25">
      <c r="A22" s="3" t="s">
        <v>377</v>
      </c>
      <c r="B22" s="2" t="s">
        <v>383</v>
      </c>
    </row>
  </sheetData>
  <customSheetViews>
    <customSheetView guid="{6AAD3D5D-DA5B-4FC8-A9DC-CA72FF52B451}">
      <pageMargins left="0.7" right="0.7" top="0.75" bottom="0.75" header="0.3" footer="0.3"/>
    </customSheetView>
    <customSheetView guid="{820588E4-9B5B-464D-A3C2-0DFE52900C1B}">
      <pageMargins left="0.7" right="0.7" top="0.75" bottom="0.75" header="0.3" footer="0.3"/>
    </customSheetView>
    <customSheetView guid="{4644A3F1-98B9-4AD4-8200-9CE049FFF481}">
      <pageMargins left="0.7" right="0.7" top="0.75" bottom="0.75" header="0.3" footer="0.3"/>
    </customSheetView>
    <customSheetView guid="{DE7F0449-F7AD-4782-AA42-3E476281FE23}">
      <pageMargins left="0.7" right="0.7" top="0.75" bottom="0.75" header="0.3" footer="0.3"/>
    </customSheetView>
    <customSheetView guid="{8781383F-56EB-4005-9207-0F3E5BB01700}">
      <pageMargins left="0.7" right="0.7" top="0.75" bottom="0.75" header="0.3" footer="0.3"/>
    </customSheetView>
    <customSheetView guid="{684AA8B1-2E5D-4C6B-BAE5-3806DF24C4BC}">
      <pageMargins left="0.7" right="0.7" top="0.75" bottom="0.75" header="0.3" footer="0.3"/>
    </customSheetView>
    <customSheetView guid="{A5830DEC-03D2-44B8-A6B7-EDBE9C9FA3BA}">
      <pageMargins left="0.7" right="0.7" top="0.75" bottom="0.75" header="0.3" footer="0.3"/>
    </customSheetView>
    <customSheetView guid="{9DBD9468-8598-4122-B2C9-C722AE442600}">
      <pageMargins left="0.7" right="0.7" top="0.75" bottom="0.75" header="0.3" footer="0.3"/>
    </customSheetView>
    <customSheetView guid="{0A345D40-5361-4236-903C-C3DDEE98B83D}">
      <pageMargins left="0.7" right="0.7" top="0.75" bottom="0.75" header="0.3" footer="0.3"/>
    </customSheetView>
    <customSheetView guid="{7D78D831-9D5E-49B8-8EEA-72D65A51A53A}">
      <pageMargins left="0.7" right="0.7" top="0.75" bottom="0.75" header="0.3" footer="0.3"/>
    </customSheetView>
    <customSheetView guid="{EB9E4BC8-EAC3-4DD1-B52A-A3E88256B8A8}">
      <pageMargins left="0.7" right="0.7" top="0.75" bottom="0.75" header="0.3" footer="0.3"/>
    </customSheetView>
    <customSheetView guid="{1B7F441A-55A3-4B24-9460-8C6863721FC0}">
      <pageMargins left="0.7" right="0.7" top="0.75" bottom="0.75" header="0.3" footer="0.3"/>
    </customSheetView>
    <customSheetView guid="{BC501F24-314D-4EBB-A579-F415B68D233F}">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CAPEX_by_Bus_Unit_BU_Detail_PE</vt:lpstr>
      <vt:lpstr>Scenario Data</vt:lpstr>
      <vt:lpstr>CAPEX_by_Bus_Unit_BU_Detail_PE!Print_Titles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Keyes, Jeffrey A.</cp:lastModifiedBy>
  <cp:lastPrinted>2016-07-13T21:10:59Z</cp:lastPrinted>
  <dcterms:created xsi:type="dcterms:W3CDTF">2016-07-09T19:24:47Z</dcterms:created>
  <dcterms:modified xsi:type="dcterms:W3CDTF">2016-07-13T23:13:10Z</dcterms:modified>
</cp:coreProperties>
</file>