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XGPFS01\JJIVY$\Desktop\"/>
    </mc:Choice>
  </mc:AlternateContent>
  <bookViews>
    <workbookView xWindow="180" yWindow="165" windowWidth="28065" windowHeight="11730"/>
  </bookViews>
  <sheets>
    <sheet name="2015 Review" sheetId="2" r:id="rId1"/>
  </sheets>
  <definedNames>
    <definedName name="_xlnm.Print_Area" localSheetId="0">'2015 Review'!$A$3:$L$38</definedName>
  </definedNames>
  <calcPr calcId="152511"/>
</workbook>
</file>

<file path=xl/calcChain.xml><?xml version="1.0" encoding="utf-8"?>
<calcChain xmlns="http://schemas.openxmlformats.org/spreadsheetml/2006/main">
  <c r="F49" i="2" l="1"/>
  <c r="M48" i="2" s="1"/>
  <c r="M49" i="2" s="1"/>
  <c r="M52" i="2" s="1"/>
  <c r="O21" i="2" l="1"/>
  <c r="O19" i="2"/>
  <c r="O10" i="2"/>
  <c r="O44" i="2" s="1"/>
  <c r="O5" i="2"/>
  <c r="K40" i="2"/>
  <c r="J40" i="2"/>
  <c r="I40" i="2"/>
  <c r="H40" i="2"/>
  <c r="G40" i="2"/>
  <c r="F40" i="2"/>
  <c r="E40" i="2"/>
  <c r="D40" i="2"/>
  <c r="C40" i="2"/>
  <c r="L37" i="2"/>
  <c r="L36" i="2"/>
  <c r="L35" i="2"/>
  <c r="L34" i="2"/>
  <c r="L32" i="2"/>
  <c r="L31" i="2"/>
  <c r="L30" i="2"/>
  <c r="L27" i="2"/>
  <c r="L26" i="2"/>
  <c r="L25" i="2"/>
  <c r="L21" i="2"/>
  <c r="L20" i="2"/>
  <c r="O20" i="2" s="1"/>
  <c r="L19" i="2"/>
  <c r="L18" i="2"/>
  <c r="O18" i="2" s="1"/>
  <c r="L16" i="2"/>
  <c r="L15" i="2"/>
  <c r="L14" i="2"/>
  <c r="L13" i="2"/>
  <c r="L12" i="2"/>
  <c r="L11" i="2"/>
  <c r="L10" i="2"/>
  <c r="L9" i="2"/>
  <c r="L40" i="2" s="1"/>
  <c r="L8" i="2"/>
  <c r="L7" i="2"/>
  <c r="O7" i="2" s="1"/>
  <c r="L5" i="2"/>
  <c r="K44" i="2"/>
  <c r="J44" i="2"/>
  <c r="I44" i="2"/>
  <c r="H44" i="2"/>
  <c r="G44" i="2"/>
  <c r="F44" i="2"/>
  <c r="E44" i="2"/>
  <c r="D44" i="2"/>
  <c r="K43" i="2"/>
  <c r="K45" i="2" s="1"/>
  <c r="J43" i="2"/>
  <c r="J45" i="2" s="1"/>
  <c r="I43" i="2"/>
  <c r="H43" i="2"/>
  <c r="H45" i="2" s="1"/>
  <c r="G43" i="2"/>
  <c r="G45" i="2" s="1"/>
  <c r="E43" i="2"/>
  <c r="D43" i="2"/>
  <c r="C44" i="2"/>
  <c r="C43" i="2"/>
  <c r="D45" i="2" l="1"/>
  <c r="C45" i="2"/>
  <c r="E45" i="2"/>
  <c r="I45" i="2"/>
  <c r="L44" i="2"/>
  <c r="N44" i="2" s="1"/>
  <c r="N10" i="2" s="1"/>
  <c r="E38" i="2" l="1"/>
  <c r="E39" i="2" s="1"/>
  <c r="D38" i="2"/>
  <c r="D39" i="2" s="1"/>
  <c r="C38" i="2"/>
  <c r="C39" i="2" s="1"/>
  <c r="K38" i="2"/>
  <c r="K39" i="2" s="1"/>
  <c r="J38" i="2"/>
  <c r="J39" i="2" s="1"/>
  <c r="I38" i="2"/>
  <c r="I39" i="2" s="1"/>
  <c r="H38" i="2"/>
  <c r="H39" i="2" s="1"/>
  <c r="G38" i="2"/>
  <c r="G39" i="2" s="1"/>
  <c r="F22" i="2" l="1"/>
  <c r="L22" i="2" s="1"/>
  <c r="O22" i="2" l="1"/>
  <c r="O43" i="2" s="1"/>
  <c r="L43" i="2"/>
  <c r="L38" i="2"/>
  <c r="L39" i="2" s="1"/>
  <c r="F43" i="2"/>
  <c r="F45" i="2" s="1"/>
  <c r="F38" i="2"/>
  <c r="F39" i="2" s="1"/>
  <c r="M43" i="2" l="1"/>
  <c r="L45" i="2"/>
  <c r="P53" i="2"/>
  <c r="O53" i="2"/>
  <c r="M53" i="2" l="1"/>
  <c r="M5" i="2"/>
  <c r="M18" i="2"/>
  <c r="M7" i="2"/>
  <c r="M21" i="2"/>
  <c r="M19" i="2"/>
  <c r="M20" i="2"/>
  <c r="M22" i="2"/>
</calcChain>
</file>

<file path=xl/sharedStrings.xml><?xml version="1.0" encoding="utf-8"?>
<sst xmlns="http://schemas.openxmlformats.org/spreadsheetml/2006/main" count="94" uniqueCount="71">
  <si>
    <t>Distribution Automation</t>
  </si>
  <si>
    <t>Actual</t>
  </si>
  <si>
    <t>N.A.</t>
  </si>
  <si>
    <t xml:space="preserve">                                               Base amount</t>
  </si>
  <si>
    <t>An Audit of Joint-Use Attachment Agreements, 2011 is cost for Pole Count</t>
  </si>
  <si>
    <t>Wooden Pole Inspections.</t>
  </si>
  <si>
    <t>A Three-Year Vegetation Management Cycle for Distribution Circuits</t>
  </si>
  <si>
    <t>A Six-Year Transmission Structure Inspection Program</t>
  </si>
  <si>
    <t>Hardening of Existing Transmission Structures</t>
  </si>
  <si>
    <t>Transmission and Distribution GIS</t>
  </si>
  <si>
    <t>Post-Storm Data Collection and Forensic Analysis</t>
  </si>
  <si>
    <t>Increased Utility Coordination with Local Governments</t>
  </si>
  <si>
    <t>Collaborative Research on Effects of Hurricane Winds and Storm Surge</t>
  </si>
  <si>
    <t>A Natural Disaster Preparedness and Recovery Program</t>
  </si>
  <si>
    <t>Compliance with National Electric Safety Code's adoption of Extreme Wind Loading Standards.</t>
  </si>
  <si>
    <t>New Distribution Facilities - incremental</t>
  </si>
  <si>
    <t>Major planned expansion, rebuild, or relocation of distribution facilities - incremental</t>
  </si>
  <si>
    <t>Critical infrastructure and major thoroughfares</t>
  </si>
  <si>
    <t>Mitigating flood and storm surge damage to underground and supporting overhead facilities.</t>
  </si>
  <si>
    <t>Transmission</t>
  </si>
  <si>
    <t>Distribution - piloted project costs</t>
  </si>
  <si>
    <t>Distribution - use of SS equipment</t>
  </si>
  <si>
    <t>Distribution - Underground Network Improvements</t>
  </si>
  <si>
    <t>Placement of new and replacement distribution facilities to facilitate safe and efficient access for installation and maintenance.</t>
  </si>
  <si>
    <t>Other Key Elements</t>
  </si>
  <si>
    <t>Feeder Patrols prior to the start of storm season</t>
  </si>
  <si>
    <t>Infrared Patrols prior to the start of storm season</t>
  </si>
  <si>
    <t>Wind Monitors to provide needed wind data</t>
  </si>
  <si>
    <t>Additional Proposed Storm Hardening Initiatives</t>
  </si>
  <si>
    <t>Conversion of 4kV Distribution Feeders</t>
  </si>
  <si>
    <t>Automated Overhead Faulted Circuit Indicators</t>
  </si>
  <si>
    <t>Distribution Supervisory Control and Data Acquisition</t>
  </si>
  <si>
    <t>Ten Storm Hardening Initiatives.</t>
  </si>
  <si>
    <t>Activity</t>
  </si>
  <si>
    <t>Rule 25-6.0342 - Gulf Power Company Storm Hardening Plan</t>
  </si>
  <si>
    <t>Projected</t>
  </si>
  <si>
    <t>2007 - 2015</t>
  </si>
  <si>
    <t>Totals</t>
  </si>
  <si>
    <t>DISTRIBUTION TOTALS</t>
  </si>
  <si>
    <t>Effective</t>
  </si>
  <si>
    <t>Hardening</t>
  </si>
  <si>
    <t>Components</t>
  </si>
  <si>
    <t>of Total</t>
  </si>
  <si>
    <t>Collection of Detailed Outage Data Differentiating Between the Reliability
Performance of Overhead and Underground Systems</t>
  </si>
  <si>
    <t>Percentage</t>
  </si>
  <si>
    <t>TBA</t>
  </si>
  <si>
    <t>TRANSMISSION TOTALS</t>
  </si>
  <si>
    <t>Assumed</t>
  </si>
  <si>
    <t>Effectiveness</t>
  </si>
  <si>
    <t>COMMENTS</t>
  </si>
  <si>
    <t>O&amp;M Capital to do replacement</t>
  </si>
  <si>
    <t>Storm guys on H frames.  Replace cross spar on H frames from wood to steel.</t>
  </si>
  <si>
    <t>Grade C New Distribution</t>
  </si>
  <si>
    <t>Difference between Grade B &amp; C for new construction</t>
  </si>
  <si>
    <t>Grade B and Extreme Wind</t>
  </si>
  <si>
    <t>Grade C Distribution</t>
  </si>
  <si>
    <t>Pilings under conc pads, ducts, protection of switchgear and transformers.</t>
  </si>
  <si>
    <t>FERC 364, 365 &amp; 368 DISTRIBUTION REPLACEMENT VALUE 2014$</t>
  </si>
  <si>
    <t>FERC 364, 365 &amp; 368 DISTRIBUTION REPLACEMENT VALUE 2015$ @ 3%/year</t>
  </si>
  <si>
    <t xml:space="preserve"> FERC 364</t>
  </si>
  <si>
    <t>FERC 365</t>
  </si>
  <si>
    <t>FERC  368</t>
  </si>
  <si>
    <t>ESTIMATED DISTRIBUTION LINE INVESTMENT (YEAR-END 2014)</t>
  </si>
  <si>
    <t>TOTAL</t>
  </si>
  <si>
    <t>TOTAL FERC 364, 365 &amp; 368 REPLACEMENT VALUE 2015$ @ 3%/year</t>
  </si>
  <si>
    <t>At completion of project % of hardening / asset value  (2015)</t>
  </si>
  <si>
    <t>Distribution</t>
  </si>
  <si>
    <t>TOTALS (Less Compliance with NESC Base Amounts)</t>
  </si>
  <si>
    <t>TOTAL DISTRIBUTION FACILITY COSTS (exclusive of studies)</t>
  </si>
  <si>
    <t>TOTAL TRANSMISSION FACILITY COSTS (exclusive of studies)</t>
  </si>
  <si>
    <t>TOTAL T&amp;D Facility Cost (Exclusive of studies)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</si>
</sst>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 MT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42" fontId="0" fillId="0" borderId="0" xfId="1" applyNumberFormat="1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ont="1" applyFill="1"/>
    <xf numFmtId="0" fontId="0" fillId="0" borderId="0" xfId="0" applyFont="1" applyFill="1"/>
    <xf numFmtId="42" fontId="0" fillId="0" borderId="1" xfId="1" applyNumberFormat="1" applyFont="1" applyFill="1" applyBorder="1"/>
    <xf numFmtId="42" fontId="1" fillId="0" borderId="1" xfId="1" applyNumberFormat="1" applyFont="1" applyFill="1" applyBorder="1"/>
    <xf numFmtId="42" fontId="0" fillId="0" borderId="1" xfId="1" applyNumberFormat="1" applyFont="1" applyFill="1" applyBorder="1" applyAlignment="1">
      <alignment horizontal="center"/>
    </xf>
    <xf numFmtId="42" fontId="0" fillId="0" borderId="0" xfId="1" applyNumberFormat="1" applyFont="1" applyFill="1" applyBorder="1"/>
    <xf numFmtId="42" fontId="0" fillId="0" borderId="0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7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1" xfId="0" applyFont="1" applyFill="1" applyBorder="1"/>
    <xf numFmtId="165" fontId="0" fillId="0" borderId="1" xfId="1" applyNumberFormat="1" applyFont="1" applyFill="1" applyBorder="1"/>
    <xf numFmtId="42" fontId="2" fillId="0" borderId="1" xfId="1" applyNumberFormat="1" applyFont="1" applyFill="1" applyBorder="1"/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42" fontId="2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5" fillId="0" borderId="3" xfId="0" applyFont="1" applyFill="1" applyBorder="1" applyAlignment="1">
      <alignment horizontal="justify" wrapText="1"/>
    </xf>
    <xf numFmtId="0" fontId="5" fillId="0" borderId="4" xfId="0" applyFont="1" applyFill="1" applyBorder="1" applyAlignment="1">
      <alignment wrapText="1"/>
    </xf>
    <xf numFmtId="0" fontId="4" fillId="0" borderId="2" xfId="0" applyFont="1" applyFill="1" applyBorder="1"/>
    <xf numFmtId="164" fontId="4" fillId="0" borderId="2" xfId="0" applyNumberFormat="1" applyFont="1" applyFill="1" applyBorder="1"/>
    <xf numFmtId="164" fontId="4" fillId="0" borderId="0" xfId="0" applyNumberFormat="1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164" fontId="0" fillId="0" borderId="2" xfId="0" applyNumberFormat="1" applyFill="1" applyBorder="1"/>
    <xf numFmtId="165" fontId="0" fillId="0" borderId="2" xfId="1" applyNumberFormat="1" applyFont="1" applyFill="1" applyBorder="1"/>
    <xf numFmtId="0" fontId="0" fillId="0" borderId="0" xfId="0" applyFill="1" applyAlignment="1">
      <alignment horizontal="center"/>
    </xf>
  </cellXfs>
  <cellStyles count="3">
    <cellStyle name="_x0013_" xfId="2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zoomScale="80" zoomScaleNormal="80" workbookViewId="0">
      <pane ySplit="4" topLeftCell="A5" activePane="bottomLeft" state="frozen"/>
      <selection pane="bottomLeft" activeCell="M67" sqref="M67"/>
    </sheetView>
  </sheetViews>
  <sheetFormatPr defaultRowHeight="15.75"/>
  <cols>
    <col min="1" max="1" width="9" style="41"/>
    <col min="2" max="2" width="73.75" style="3" customWidth="1"/>
    <col min="3" max="7" width="13.625" style="3" customWidth="1"/>
    <col min="8" max="8" width="13.125" style="3" bestFit="1" customWidth="1"/>
    <col min="9" max="9" width="13.125" style="5" bestFit="1" customWidth="1"/>
    <col min="10" max="11" width="12.875" style="3" customWidth="1"/>
    <col min="12" max="12" width="13.125" style="3" bestFit="1" customWidth="1"/>
    <col min="13" max="13" width="14.625" style="3" bestFit="1" customWidth="1"/>
    <col min="14" max="14" width="12.125" style="3" customWidth="1"/>
    <col min="15" max="15" width="14.375" style="3" bestFit="1" customWidth="1"/>
    <col min="16" max="16" width="12.125" style="3" bestFit="1" customWidth="1"/>
    <col min="17" max="17" width="68.375" style="3" bestFit="1" customWidth="1"/>
    <col min="18" max="16384" width="9" style="3"/>
  </cols>
  <sheetData>
    <row r="1" spans="1:17" ht="22.5">
      <c r="A1" s="18" t="s">
        <v>34</v>
      </c>
    </row>
    <row r="2" spans="1:17" ht="22.5">
      <c r="A2" s="18"/>
      <c r="M2" s="11" t="s">
        <v>66</v>
      </c>
      <c r="N2" s="11" t="s">
        <v>19</v>
      </c>
      <c r="O2" s="11" t="s">
        <v>39</v>
      </c>
      <c r="P2" s="11"/>
    </row>
    <row r="3" spans="1:17" s="19" customFormat="1"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35</v>
      </c>
      <c r="L3" s="11" t="s">
        <v>37</v>
      </c>
      <c r="M3" s="11" t="s">
        <v>44</v>
      </c>
      <c r="N3" s="11" t="s">
        <v>44</v>
      </c>
      <c r="O3" s="11" t="s">
        <v>40</v>
      </c>
      <c r="P3" s="11" t="s">
        <v>47</v>
      </c>
    </row>
    <row r="4" spans="1:17" s="19" customFormat="1">
      <c r="A4" s="20" t="s">
        <v>33</v>
      </c>
      <c r="B4" s="20"/>
      <c r="C4" s="11">
        <v>2007</v>
      </c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  <c r="K4" s="11">
        <v>2015</v>
      </c>
      <c r="L4" s="11" t="s">
        <v>36</v>
      </c>
      <c r="M4" s="11" t="s">
        <v>42</v>
      </c>
      <c r="N4" s="11" t="s">
        <v>42</v>
      </c>
      <c r="O4" s="11" t="s">
        <v>41</v>
      </c>
      <c r="P4" s="11" t="s">
        <v>48</v>
      </c>
      <c r="Q4" s="11" t="s">
        <v>49</v>
      </c>
    </row>
    <row r="5" spans="1:17" ht="30" customHeight="1">
      <c r="A5" s="12"/>
      <c r="B5" s="21" t="s">
        <v>5</v>
      </c>
      <c r="C5" s="6">
        <v>998233</v>
      </c>
      <c r="D5" s="6">
        <v>1397010</v>
      </c>
      <c r="E5" s="6">
        <v>2612080</v>
      </c>
      <c r="F5" s="6">
        <v>2174138</v>
      </c>
      <c r="G5" s="6">
        <v>2701600</v>
      </c>
      <c r="H5" s="6">
        <v>1415988</v>
      </c>
      <c r="I5" s="6">
        <v>2047513</v>
      </c>
      <c r="J5" s="7">
        <v>2362886.0699999998</v>
      </c>
      <c r="K5" s="7">
        <v>2164878</v>
      </c>
      <c r="L5" s="6">
        <f>SUM(C5:K5)</f>
        <v>17874326.07</v>
      </c>
      <c r="M5" s="22">
        <f>L5/$M$43</f>
        <v>8.2688200732922545E-2</v>
      </c>
      <c r="N5" s="10"/>
      <c r="O5" s="23">
        <f>ROUND((L5*P5),0)</f>
        <v>5362298</v>
      </c>
      <c r="P5" s="22">
        <v>0.3</v>
      </c>
      <c r="Q5" s="3" t="s">
        <v>50</v>
      </c>
    </row>
    <row r="6" spans="1:17" ht="15.75" customHeight="1">
      <c r="A6" s="24" t="s">
        <v>32</v>
      </c>
      <c r="B6" s="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/>
      <c r="O6" s="1"/>
      <c r="P6" s="1"/>
    </row>
    <row r="7" spans="1:17" ht="30" customHeight="1">
      <c r="A7" s="26">
        <v>1</v>
      </c>
      <c r="B7" s="27" t="s">
        <v>6</v>
      </c>
      <c r="C7" s="6">
        <v>4548612</v>
      </c>
      <c r="D7" s="6">
        <v>3662875</v>
      </c>
      <c r="E7" s="6">
        <v>3907030</v>
      </c>
      <c r="F7" s="6">
        <v>4907230</v>
      </c>
      <c r="G7" s="6">
        <v>5912112</v>
      </c>
      <c r="H7" s="6">
        <v>4290215</v>
      </c>
      <c r="I7" s="6">
        <v>6609066</v>
      </c>
      <c r="J7" s="6">
        <v>5930277</v>
      </c>
      <c r="K7" s="6">
        <v>5308707</v>
      </c>
      <c r="L7" s="6">
        <f t="shared" ref="L7:L16" si="0">SUM(C7:K7)</f>
        <v>45076124</v>
      </c>
      <c r="M7" s="22">
        <f>L7/$M$43</f>
        <v>0.20852610470332028</v>
      </c>
      <c r="N7" s="10"/>
      <c r="O7" s="23">
        <f>ROUND((L7*P7),0)</f>
        <v>22538062</v>
      </c>
      <c r="P7" s="22">
        <v>0.5</v>
      </c>
    </row>
    <row r="8" spans="1:17" ht="30" customHeight="1">
      <c r="A8" s="12">
        <v>2</v>
      </c>
      <c r="B8" s="13" t="s">
        <v>4</v>
      </c>
      <c r="C8" s="6">
        <v>251818</v>
      </c>
      <c r="D8" s="6">
        <v>44161</v>
      </c>
      <c r="E8" s="6">
        <v>38346</v>
      </c>
      <c r="F8" s="6">
        <v>0</v>
      </c>
      <c r="G8" s="6">
        <v>337722</v>
      </c>
      <c r="H8" s="6">
        <v>0</v>
      </c>
      <c r="I8" s="6">
        <v>0</v>
      </c>
      <c r="J8" s="7">
        <v>0</v>
      </c>
      <c r="K8" s="7">
        <v>0</v>
      </c>
      <c r="L8" s="6">
        <f t="shared" si="0"/>
        <v>672047</v>
      </c>
      <c r="M8" s="9"/>
      <c r="N8" s="10"/>
      <c r="O8" s="1"/>
      <c r="P8" s="1"/>
    </row>
    <row r="9" spans="1:17" ht="30" customHeight="1">
      <c r="A9" s="12">
        <v>3</v>
      </c>
      <c r="B9" s="13" t="s">
        <v>7</v>
      </c>
      <c r="C9" s="8">
        <v>260240</v>
      </c>
      <c r="D9" s="8">
        <v>171081</v>
      </c>
      <c r="E9" s="8">
        <v>331130</v>
      </c>
      <c r="F9" s="8">
        <v>668369</v>
      </c>
      <c r="G9" s="8">
        <v>305890</v>
      </c>
      <c r="H9" s="8">
        <v>198796</v>
      </c>
      <c r="I9" s="8" t="s">
        <v>45</v>
      </c>
      <c r="J9" s="8" t="s">
        <v>45</v>
      </c>
      <c r="K9" s="8" t="s">
        <v>45</v>
      </c>
      <c r="L9" s="8">
        <f t="shared" si="0"/>
        <v>1935506</v>
      </c>
      <c r="M9" s="10"/>
      <c r="N9" s="10"/>
      <c r="O9" s="1"/>
      <c r="P9" s="1"/>
    </row>
    <row r="10" spans="1:17" ht="30" customHeight="1">
      <c r="A10" s="12">
        <v>4</v>
      </c>
      <c r="B10" s="13" t="s">
        <v>8</v>
      </c>
      <c r="C10" s="8">
        <v>3800106</v>
      </c>
      <c r="D10" s="8">
        <v>2535525</v>
      </c>
      <c r="E10" s="8">
        <v>4960523</v>
      </c>
      <c r="F10" s="8">
        <v>1326200</v>
      </c>
      <c r="G10" s="8">
        <v>2940400</v>
      </c>
      <c r="H10" s="8">
        <v>3411400</v>
      </c>
      <c r="I10" s="8">
        <v>1040000</v>
      </c>
      <c r="J10" s="8">
        <v>2850000</v>
      </c>
      <c r="K10" s="8">
        <v>2550000</v>
      </c>
      <c r="L10" s="8">
        <f t="shared" si="0"/>
        <v>25414154</v>
      </c>
      <c r="M10" s="10"/>
      <c r="N10" s="22">
        <f>L10/N44</f>
        <v>1</v>
      </c>
      <c r="O10" s="28">
        <f>ROUND((L10*P10),0)</f>
        <v>2541415</v>
      </c>
      <c r="P10" s="22">
        <v>0.1</v>
      </c>
      <c r="Q10" s="13" t="s">
        <v>51</v>
      </c>
    </row>
    <row r="11" spans="1:17" ht="30" customHeight="1">
      <c r="A11" s="12">
        <v>5</v>
      </c>
      <c r="B11" s="13" t="s">
        <v>9</v>
      </c>
      <c r="C11" s="8">
        <v>75000</v>
      </c>
      <c r="D11" s="8">
        <v>75000</v>
      </c>
      <c r="E11" s="8">
        <v>75000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f t="shared" si="0"/>
        <v>225000</v>
      </c>
      <c r="M11" s="10"/>
      <c r="N11" s="10"/>
      <c r="O11" s="1"/>
      <c r="P11" s="1"/>
    </row>
    <row r="12" spans="1:17" ht="30" customHeight="1">
      <c r="A12" s="12">
        <v>6</v>
      </c>
      <c r="B12" s="13" t="s">
        <v>10</v>
      </c>
      <c r="C12" s="6">
        <v>109480</v>
      </c>
      <c r="D12" s="6">
        <v>6468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0</v>
      </c>
      <c r="K12" s="7">
        <v>0</v>
      </c>
      <c r="L12" s="6">
        <f t="shared" si="0"/>
        <v>115948</v>
      </c>
      <c r="M12" s="9"/>
      <c r="N12" s="9"/>
      <c r="O12" s="1"/>
      <c r="P12" s="1"/>
    </row>
    <row r="13" spans="1:17" ht="30" customHeight="1">
      <c r="A13" s="12">
        <v>7</v>
      </c>
      <c r="B13" s="29" t="s">
        <v>43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>
        <v>0</v>
      </c>
      <c r="K13" s="7">
        <v>0</v>
      </c>
      <c r="L13" s="6">
        <f t="shared" si="0"/>
        <v>0</v>
      </c>
      <c r="M13" s="9"/>
      <c r="N13" s="9"/>
      <c r="O13" s="1"/>
      <c r="P13" s="1"/>
    </row>
    <row r="14" spans="1:17" ht="30" customHeight="1">
      <c r="A14" s="12">
        <v>8</v>
      </c>
      <c r="B14" s="13" t="s">
        <v>11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7">
        <v>0</v>
      </c>
      <c r="K14" s="7">
        <v>0</v>
      </c>
      <c r="L14" s="6">
        <f t="shared" si="0"/>
        <v>0</v>
      </c>
      <c r="M14" s="9"/>
      <c r="N14" s="9"/>
      <c r="O14" s="1"/>
      <c r="P14" s="1"/>
    </row>
    <row r="15" spans="1:17" ht="30" customHeight="1">
      <c r="A15" s="12">
        <v>9</v>
      </c>
      <c r="B15" s="13" t="s">
        <v>12</v>
      </c>
      <c r="C15" s="6">
        <v>24130</v>
      </c>
      <c r="D15" s="6">
        <v>21245</v>
      </c>
      <c r="E15" s="6">
        <v>2516</v>
      </c>
      <c r="F15" s="6">
        <v>0</v>
      </c>
      <c r="G15" s="6">
        <v>32059</v>
      </c>
      <c r="H15" s="6">
        <v>32059</v>
      </c>
      <c r="I15" s="6">
        <v>31059</v>
      </c>
      <c r="J15" s="7">
        <v>30059</v>
      </c>
      <c r="K15" s="7">
        <v>31059</v>
      </c>
      <c r="L15" s="6">
        <f t="shared" si="0"/>
        <v>204186</v>
      </c>
      <c r="M15" s="9"/>
      <c r="N15" s="9"/>
      <c r="O15" s="1"/>
      <c r="P15" s="1"/>
    </row>
    <row r="16" spans="1:17" ht="30" customHeight="1">
      <c r="A16" s="12">
        <v>10</v>
      </c>
      <c r="B16" s="13" t="s">
        <v>13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6">
        <f t="shared" si="0"/>
        <v>0</v>
      </c>
      <c r="M16" s="9"/>
      <c r="N16" s="9"/>
      <c r="O16" s="1"/>
      <c r="P16" s="1"/>
    </row>
    <row r="17" spans="1:17" ht="15.75" customHeight="1">
      <c r="A17" s="24" t="s">
        <v>14</v>
      </c>
      <c r="B17" s="2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7" ht="30" customHeight="1">
      <c r="A18" s="12">
        <v>1</v>
      </c>
      <c r="B18" s="13" t="s">
        <v>15</v>
      </c>
      <c r="C18" s="6">
        <v>154014</v>
      </c>
      <c r="D18" s="6">
        <v>131493</v>
      </c>
      <c r="E18" s="6">
        <v>107449</v>
      </c>
      <c r="F18" s="6">
        <v>146880</v>
      </c>
      <c r="G18" s="6">
        <v>143864.92499999981</v>
      </c>
      <c r="H18" s="6">
        <v>119777</v>
      </c>
      <c r="I18" s="6">
        <v>119870</v>
      </c>
      <c r="J18" s="7">
        <v>150038</v>
      </c>
      <c r="K18" s="7">
        <v>152976</v>
      </c>
      <c r="L18" s="6">
        <f t="shared" ref="L18:L22" si="1">SUM(C18:K18)</f>
        <v>1226361.9249999998</v>
      </c>
      <c r="M18" s="22">
        <f t="shared" ref="M18:M22" si="2">L18/$M$43</f>
        <v>5.6732578687714004E-3</v>
      </c>
      <c r="N18" s="9"/>
      <c r="O18" s="23">
        <f t="shared" ref="O18:O22" si="3">ROUND((L18*P18),0)</f>
        <v>613181</v>
      </c>
      <c r="P18" s="22">
        <v>0.5</v>
      </c>
      <c r="Q18" s="14" t="s">
        <v>53</v>
      </c>
    </row>
    <row r="19" spans="1:17" ht="30" customHeight="1">
      <c r="A19" s="12"/>
      <c r="B19" s="13" t="s">
        <v>3</v>
      </c>
      <c r="C19" s="6">
        <v>6160538</v>
      </c>
      <c r="D19" s="6">
        <v>5259728</v>
      </c>
      <c r="E19" s="6">
        <v>4297955</v>
      </c>
      <c r="F19" s="6">
        <v>5728305</v>
      </c>
      <c r="G19" s="6">
        <v>5610732</v>
      </c>
      <c r="H19" s="6">
        <v>4671291</v>
      </c>
      <c r="I19" s="6">
        <v>4674921</v>
      </c>
      <c r="J19" s="7">
        <v>5851463</v>
      </c>
      <c r="K19" s="7">
        <v>5966053</v>
      </c>
      <c r="L19" s="6">
        <f t="shared" si="1"/>
        <v>48220986</v>
      </c>
      <c r="M19" s="22">
        <f t="shared" si="2"/>
        <v>0.22307451225250294</v>
      </c>
      <c r="N19" s="9"/>
      <c r="O19" s="23">
        <f t="shared" si="3"/>
        <v>24110493</v>
      </c>
      <c r="P19" s="22">
        <v>0.5</v>
      </c>
      <c r="Q19" s="14" t="s">
        <v>52</v>
      </c>
    </row>
    <row r="20" spans="1:17" ht="30" customHeight="1">
      <c r="A20" s="12">
        <v>2</v>
      </c>
      <c r="B20" s="13" t="s">
        <v>16</v>
      </c>
      <c r="C20" s="6">
        <v>136912</v>
      </c>
      <c r="D20" s="6">
        <v>178372</v>
      </c>
      <c r="E20" s="6">
        <v>374124</v>
      </c>
      <c r="F20" s="6">
        <v>257900</v>
      </c>
      <c r="G20" s="6">
        <v>289908.82500000112</v>
      </c>
      <c r="H20" s="6">
        <v>315512</v>
      </c>
      <c r="I20" s="6">
        <v>313399</v>
      </c>
      <c r="J20" s="7">
        <v>288383</v>
      </c>
      <c r="K20" s="7">
        <v>228828</v>
      </c>
      <c r="L20" s="6">
        <f t="shared" si="1"/>
        <v>2383338.8250000011</v>
      </c>
      <c r="M20" s="22">
        <f t="shared" si="2"/>
        <v>1.1025534523896477E-2</v>
      </c>
      <c r="N20" s="9"/>
      <c r="O20" s="23">
        <f t="shared" si="3"/>
        <v>1191669</v>
      </c>
      <c r="P20" s="22">
        <v>0.5</v>
      </c>
      <c r="Q20" s="14" t="s">
        <v>53</v>
      </c>
    </row>
    <row r="21" spans="1:17" ht="30" customHeight="1">
      <c r="A21" s="12"/>
      <c r="B21" s="13" t="s">
        <v>3</v>
      </c>
      <c r="C21" s="6">
        <v>5476458</v>
      </c>
      <c r="D21" s="6">
        <v>7134868</v>
      </c>
      <c r="E21" s="6">
        <v>14964954</v>
      </c>
      <c r="F21" s="6">
        <v>10058087</v>
      </c>
      <c r="G21" s="6">
        <v>11306444</v>
      </c>
      <c r="H21" s="6">
        <v>12304951</v>
      </c>
      <c r="I21" s="6">
        <v>12222553</v>
      </c>
      <c r="J21" s="7">
        <v>11246921</v>
      </c>
      <c r="K21" s="7">
        <v>8924291</v>
      </c>
      <c r="L21" s="6">
        <f t="shared" si="1"/>
        <v>93639527</v>
      </c>
      <c r="M21" s="22">
        <f t="shared" si="2"/>
        <v>0.43318466804225192</v>
      </c>
      <c r="N21" s="9"/>
      <c r="O21" s="23">
        <f t="shared" si="3"/>
        <v>46819764</v>
      </c>
      <c r="P21" s="22">
        <v>0.5</v>
      </c>
      <c r="Q21" s="14" t="s">
        <v>55</v>
      </c>
    </row>
    <row r="22" spans="1:17" ht="30" customHeight="1">
      <c r="A22" s="12">
        <v>3</v>
      </c>
      <c r="B22" s="13" t="s">
        <v>17</v>
      </c>
      <c r="C22" s="6">
        <v>719111</v>
      </c>
      <c r="D22" s="6">
        <v>357337</v>
      </c>
      <c r="E22" s="6">
        <v>679082</v>
      </c>
      <c r="F22" s="6">
        <f>33776+353565</f>
        <v>387341</v>
      </c>
      <c r="G22" s="6">
        <v>1228650</v>
      </c>
      <c r="H22" s="6">
        <v>1328227</v>
      </c>
      <c r="I22" s="6">
        <v>1177869</v>
      </c>
      <c r="J22" s="7">
        <v>697956</v>
      </c>
      <c r="K22" s="7">
        <v>1169140</v>
      </c>
      <c r="L22" s="6">
        <f t="shared" si="1"/>
        <v>7744713</v>
      </c>
      <c r="M22" s="22">
        <f t="shared" si="2"/>
        <v>3.5827721876334477E-2</v>
      </c>
      <c r="N22" s="9"/>
      <c r="O22" s="23">
        <f t="shared" si="3"/>
        <v>3872357</v>
      </c>
      <c r="P22" s="22">
        <v>0.5</v>
      </c>
      <c r="Q22" s="14" t="s">
        <v>54</v>
      </c>
    </row>
    <row r="23" spans="1:17" ht="15.75" customHeight="1">
      <c r="A23" s="24" t="s">
        <v>18</v>
      </c>
      <c r="B23" s="2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7" ht="30" customHeight="1">
      <c r="A24" s="12">
        <v>1</v>
      </c>
      <c r="B24" s="13" t="s">
        <v>19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10"/>
      <c r="N24" s="10"/>
      <c r="O24" s="1"/>
      <c r="P24" s="1"/>
    </row>
    <row r="25" spans="1:17" ht="30" customHeight="1">
      <c r="A25" s="12">
        <v>2</v>
      </c>
      <c r="B25" s="13" t="s">
        <v>20</v>
      </c>
      <c r="C25" s="6">
        <v>2572661</v>
      </c>
      <c r="D25" s="6">
        <v>3967566</v>
      </c>
      <c r="E25" s="6">
        <v>1507850</v>
      </c>
      <c r="F25" s="6">
        <v>934590.31000000122</v>
      </c>
      <c r="G25" s="6">
        <v>1716744</v>
      </c>
      <c r="H25" s="6">
        <v>1859987</v>
      </c>
      <c r="I25" s="6">
        <v>884499</v>
      </c>
      <c r="J25" s="7">
        <v>829255</v>
      </c>
      <c r="K25" s="7">
        <v>200000</v>
      </c>
      <c r="L25" s="6">
        <f t="shared" ref="L25:L27" si="4">SUM(C25:K25)</f>
        <v>14473152.310000001</v>
      </c>
      <c r="M25" s="9"/>
      <c r="N25" s="9"/>
      <c r="O25" s="1"/>
      <c r="P25" s="1"/>
    </row>
    <row r="26" spans="1:17" ht="30" customHeight="1">
      <c r="A26" s="12">
        <v>3</v>
      </c>
      <c r="B26" s="13" t="s">
        <v>21</v>
      </c>
      <c r="C26" s="6">
        <v>1143733</v>
      </c>
      <c r="D26" s="6">
        <v>1143733</v>
      </c>
      <c r="E26" s="6">
        <v>1143733</v>
      </c>
      <c r="F26" s="6">
        <v>773348</v>
      </c>
      <c r="G26" s="6">
        <v>1414805</v>
      </c>
      <c r="H26" s="6">
        <v>1990428</v>
      </c>
      <c r="I26" s="6">
        <v>761892.36</v>
      </c>
      <c r="J26" s="7">
        <v>1736084</v>
      </c>
      <c r="K26" s="7">
        <v>1298749</v>
      </c>
      <c r="L26" s="6">
        <f t="shared" si="4"/>
        <v>11406505.359999999</v>
      </c>
      <c r="M26" s="9"/>
      <c r="N26" s="9"/>
      <c r="O26" s="1"/>
      <c r="P26" s="1"/>
      <c r="Q26" s="14" t="s">
        <v>56</v>
      </c>
    </row>
    <row r="27" spans="1:17" ht="30" customHeight="1">
      <c r="A27" s="12">
        <v>4</v>
      </c>
      <c r="B27" s="13" t="s">
        <v>22</v>
      </c>
      <c r="C27" s="6">
        <v>0</v>
      </c>
      <c r="D27" s="6">
        <v>0</v>
      </c>
      <c r="E27" s="6">
        <v>213052</v>
      </c>
      <c r="F27" s="6">
        <v>328038</v>
      </c>
      <c r="G27" s="6">
        <v>251660</v>
      </c>
      <c r="H27" s="6">
        <v>63160</v>
      </c>
      <c r="I27" s="6">
        <v>72814</v>
      </c>
      <c r="J27" s="7">
        <v>58111</v>
      </c>
      <c r="K27" s="7">
        <v>125000</v>
      </c>
      <c r="L27" s="6">
        <f t="shared" si="4"/>
        <v>1111835</v>
      </c>
      <c r="M27" s="9"/>
      <c r="N27" s="9"/>
      <c r="O27" s="1"/>
      <c r="P27" s="1"/>
    </row>
    <row r="28" spans="1:17" ht="30" customHeight="1">
      <c r="A28" s="24" t="s">
        <v>23</v>
      </c>
      <c r="B28" s="2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5.75" customHeight="1">
      <c r="A29" s="24" t="s">
        <v>24</v>
      </c>
      <c r="B29" s="2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0" customHeight="1">
      <c r="A30" s="12">
        <v>1</v>
      </c>
      <c r="B30" s="13" t="s">
        <v>25</v>
      </c>
      <c r="C30" s="6">
        <v>50000</v>
      </c>
      <c r="D30" s="6">
        <v>50000</v>
      </c>
      <c r="E30" s="6">
        <v>50000</v>
      </c>
      <c r="F30" s="6">
        <v>573118</v>
      </c>
      <c r="G30" s="6">
        <v>185881</v>
      </c>
      <c r="H30" s="6">
        <v>183946</v>
      </c>
      <c r="I30" s="6">
        <v>258717</v>
      </c>
      <c r="J30" s="7">
        <v>209076</v>
      </c>
      <c r="K30" s="7">
        <v>143000</v>
      </c>
      <c r="L30" s="6">
        <f t="shared" ref="L30:L32" si="5">SUM(C30:K30)</f>
        <v>1703738</v>
      </c>
      <c r="M30" s="9"/>
      <c r="N30" s="9"/>
      <c r="O30" s="1"/>
      <c r="P30" s="1"/>
    </row>
    <row r="31" spans="1:17" ht="30" customHeight="1">
      <c r="A31" s="12">
        <v>2</v>
      </c>
      <c r="B31" s="13" t="s">
        <v>26</v>
      </c>
      <c r="C31" s="6">
        <v>100000</v>
      </c>
      <c r="D31" s="6">
        <v>100000</v>
      </c>
      <c r="E31" s="6">
        <v>100000</v>
      </c>
      <c r="F31" s="6">
        <v>4447</v>
      </c>
      <c r="G31" s="6">
        <v>20394</v>
      </c>
      <c r="H31" s="6">
        <v>17870</v>
      </c>
      <c r="I31" s="6">
        <v>17686</v>
      </c>
      <c r="J31" s="7">
        <v>81800</v>
      </c>
      <c r="K31" s="7">
        <v>27000</v>
      </c>
      <c r="L31" s="6">
        <f t="shared" si="5"/>
        <v>469197</v>
      </c>
      <c r="M31" s="9"/>
      <c r="N31" s="9"/>
      <c r="O31" s="1"/>
      <c r="P31" s="1"/>
    </row>
    <row r="32" spans="1:17" ht="30" customHeight="1">
      <c r="A32" s="12">
        <v>3</v>
      </c>
      <c r="B32" s="13" t="s">
        <v>27</v>
      </c>
      <c r="C32" s="6">
        <v>52951</v>
      </c>
      <c r="D32" s="6">
        <v>98383</v>
      </c>
      <c r="E32" s="6">
        <v>39199</v>
      </c>
      <c r="F32" s="6">
        <v>1670</v>
      </c>
      <c r="G32" s="6">
        <v>0</v>
      </c>
      <c r="H32" s="6">
        <v>11884</v>
      </c>
      <c r="I32" s="6">
        <v>4888</v>
      </c>
      <c r="J32" s="6">
        <v>0</v>
      </c>
      <c r="K32" s="6">
        <v>0</v>
      </c>
      <c r="L32" s="6">
        <f t="shared" si="5"/>
        <v>208975</v>
      </c>
      <c r="M32" s="9"/>
      <c r="N32" s="9"/>
      <c r="O32" s="1"/>
      <c r="P32" s="1"/>
    </row>
    <row r="33" spans="1:16">
      <c r="A33" s="30" t="s">
        <v>28</v>
      </c>
      <c r="B33" s="3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>
      <c r="A34" s="12">
        <v>1</v>
      </c>
      <c r="B34" s="13" t="s">
        <v>29</v>
      </c>
      <c r="C34" s="6">
        <v>0</v>
      </c>
      <c r="D34" s="6">
        <v>0</v>
      </c>
      <c r="E34" s="6">
        <v>0</v>
      </c>
      <c r="F34" s="6">
        <v>217720</v>
      </c>
      <c r="G34" s="6">
        <v>151111</v>
      </c>
      <c r="H34" s="6">
        <v>0</v>
      </c>
      <c r="I34" s="6">
        <v>0</v>
      </c>
      <c r="J34" s="6">
        <v>0</v>
      </c>
      <c r="K34" s="6">
        <v>0</v>
      </c>
      <c r="L34" s="6">
        <f t="shared" ref="L34:L37" si="6">SUM(C34:K34)</f>
        <v>368831</v>
      </c>
      <c r="M34" s="9"/>
      <c r="N34" s="9"/>
      <c r="O34" s="1"/>
      <c r="P34" s="1"/>
    </row>
    <row r="35" spans="1:16" ht="30" customHeight="1">
      <c r="A35" s="12">
        <v>2</v>
      </c>
      <c r="B35" s="13" t="s">
        <v>0</v>
      </c>
      <c r="C35" s="6">
        <v>0</v>
      </c>
      <c r="D35" s="6">
        <v>0</v>
      </c>
      <c r="E35" s="6">
        <v>0</v>
      </c>
      <c r="F35" s="6">
        <v>3990831</v>
      </c>
      <c r="G35" s="6">
        <v>6356716</v>
      </c>
      <c r="H35" s="6">
        <v>4070853</v>
      </c>
      <c r="I35" s="6">
        <v>5325553</v>
      </c>
      <c r="J35" s="7">
        <v>3569347</v>
      </c>
      <c r="K35" s="7">
        <v>2330000</v>
      </c>
      <c r="L35" s="6">
        <f t="shared" si="6"/>
        <v>25643300</v>
      </c>
      <c r="M35" s="9"/>
      <c r="N35" s="9"/>
      <c r="O35" s="1"/>
      <c r="P35" s="1"/>
    </row>
    <row r="36" spans="1:16" ht="30" customHeight="1">
      <c r="A36" s="12">
        <v>3</v>
      </c>
      <c r="B36" s="13" t="s">
        <v>30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119959</v>
      </c>
      <c r="I36" s="6">
        <v>165265</v>
      </c>
      <c r="J36" s="7">
        <v>240538</v>
      </c>
      <c r="K36" s="7">
        <v>75000</v>
      </c>
      <c r="L36" s="6">
        <f t="shared" si="6"/>
        <v>600762</v>
      </c>
      <c r="M36" s="9"/>
      <c r="N36" s="9"/>
      <c r="O36" s="1"/>
      <c r="P36" s="1"/>
    </row>
    <row r="37" spans="1:16" ht="30" customHeight="1" thickBot="1">
      <c r="A37" s="12">
        <v>4</v>
      </c>
      <c r="B37" s="13" t="s">
        <v>31</v>
      </c>
      <c r="C37" s="6">
        <v>0</v>
      </c>
      <c r="D37" s="6">
        <v>0</v>
      </c>
      <c r="E37" s="6">
        <v>0</v>
      </c>
      <c r="F37" s="6">
        <v>209605</v>
      </c>
      <c r="G37" s="6">
        <v>820079</v>
      </c>
      <c r="H37" s="6">
        <v>1283511</v>
      </c>
      <c r="I37" s="6">
        <v>686586</v>
      </c>
      <c r="J37" s="7">
        <v>691873</v>
      </c>
      <c r="K37" s="7">
        <v>552000</v>
      </c>
      <c r="L37" s="6">
        <f t="shared" si="6"/>
        <v>4243654</v>
      </c>
      <c r="M37" s="9"/>
      <c r="N37" s="9"/>
      <c r="O37" s="1"/>
      <c r="P37" s="1"/>
    </row>
    <row r="38" spans="1:16" ht="30" customHeight="1" thickTop="1" thickBot="1">
      <c r="A38" s="3"/>
      <c r="B38" s="32" t="s">
        <v>67</v>
      </c>
      <c r="C38" s="33">
        <f t="shared" ref="C38:E38" si="7">SUM(C5,C7,C8,C9,C10,C11,C12,C13,C14,C15,C16,C18,C20,C22,C25,C26,C27,C30,C31,C32,C34,C35,C36,C37)</f>
        <v>14997001</v>
      </c>
      <c r="D38" s="33">
        <f t="shared" si="7"/>
        <v>13940249</v>
      </c>
      <c r="E38" s="33">
        <f t="shared" si="7"/>
        <v>16141114</v>
      </c>
      <c r="F38" s="33">
        <f>SUM(F5,F7,F8,F9,F10,F11,F12,F13,F14,F15,F16,F18,F20,F22,F25,F26,F27,F30,F31,F32,F34,F35,F36,F37)</f>
        <v>16901425.310000002</v>
      </c>
      <c r="G38" s="33">
        <f t="shared" ref="G38:H38" si="8">SUM(G5,G7,G8,G9,G10,G11,G12,G13,G14,G15,G16,G18,G20,G22,G25,G26,G27,G30,G31,G32,G34,G35,G36,G37)</f>
        <v>24809596.75</v>
      </c>
      <c r="H38" s="33">
        <f t="shared" si="8"/>
        <v>20713572</v>
      </c>
      <c r="I38" s="33">
        <f t="shared" ref="I38" si="9">SUM(I5,I7,I8,I9,I10,I11,I12,I13,I14,I15,I16,I18,I20,I22,I25,I26,I27,I30,I31,I32,I34,I35,I36,I37)</f>
        <v>19516676.359999999</v>
      </c>
      <c r="J38" s="33">
        <f t="shared" ref="J38" si="10">SUM(J5,J7,J8,J9,J10,J11,J12,J13,J14,J15,J16,J18,J20,J22,J25,J26,J27,J30,J31,J32,J34,J35,J36,J37)</f>
        <v>19725683.07</v>
      </c>
      <c r="K38" s="33">
        <f t="shared" ref="K38" si="11">SUM(K5,K7,K8,K9,K10,K11,K12,K13,K14,K15,K16,K18,K20,K22,K25,K26,K27,K30,K31,K32,K34,K35,K36,K37)</f>
        <v>16356337</v>
      </c>
      <c r="L38" s="33">
        <f t="shared" ref="L38" si="12">SUM(L5,L7,L8,L9,L10,L11,L12,L13,L14,L15,L16,L18,L20,L22,L25,L26,L27,L30,L31,L32,L34,L35,L36,L37)</f>
        <v>163101654.49000001</v>
      </c>
      <c r="M38" s="34"/>
      <c r="N38" s="34"/>
    </row>
    <row r="39" spans="1:16" ht="30" customHeight="1" thickTop="1" thickBot="1">
      <c r="A39" s="3"/>
      <c r="B39" s="35" t="s">
        <v>38</v>
      </c>
      <c r="C39" s="33">
        <f>C38-(SUM(C9,C10,C11))</f>
        <v>10861655</v>
      </c>
      <c r="D39" s="33">
        <f t="shared" ref="D39:K39" si="13">D38-(SUM(D9,D10,D11))</f>
        <v>11158643</v>
      </c>
      <c r="E39" s="33">
        <f t="shared" si="13"/>
        <v>10774461</v>
      </c>
      <c r="F39" s="33">
        <f t="shared" si="13"/>
        <v>14906856.310000002</v>
      </c>
      <c r="G39" s="33">
        <f t="shared" si="13"/>
        <v>21563306.75</v>
      </c>
      <c r="H39" s="33">
        <f t="shared" si="13"/>
        <v>17103376</v>
      </c>
      <c r="I39" s="33">
        <f t="shared" si="13"/>
        <v>18476676.359999999</v>
      </c>
      <c r="J39" s="33">
        <f t="shared" si="13"/>
        <v>16875683.07</v>
      </c>
      <c r="K39" s="33">
        <f t="shared" si="13"/>
        <v>13806337</v>
      </c>
      <c r="L39" s="33">
        <f>L38-(SUM(L9,L10,L11))</f>
        <v>135526994.49000001</v>
      </c>
      <c r="M39" s="34"/>
      <c r="N39" s="34"/>
    </row>
    <row r="40" spans="1:16" ht="30" customHeight="1" thickTop="1" thickBot="1">
      <c r="A40" s="3"/>
      <c r="B40" s="35" t="s">
        <v>46</v>
      </c>
      <c r="C40" s="33">
        <f>SUM(C9:C11)</f>
        <v>4135346</v>
      </c>
      <c r="D40" s="33">
        <f t="shared" ref="D40:L40" si="14">SUM(D9:D11)</f>
        <v>2781606</v>
      </c>
      <c r="E40" s="33">
        <f t="shared" si="14"/>
        <v>5366653</v>
      </c>
      <c r="F40" s="33">
        <f t="shared" si="14"/>
        <v>1994569</v>
      </c>
      <c r="G40" s="33">
        <f t="shared" si="14"/>
        <v>3246290</v>
      </c>
      <c r="H40" s="33">
        <f t="shared" si="14"/>
        <v>3610196</v>
      </c>
      <c r="I40" s="33">
        <f t="shared" si="14"/>
        <v>1040000</v>
      </c>
      <c r="J40" s="33">
        <f t="shared" si="14"/>
        <v>2850000</v>
      </c>
      <c r="K40" s="33">
        <f t="shared" si="14"/>
        <v>2550000</v>
      </c>
      <c r="L40" s="33">
        <f t="shared" si="14"/>
        <v>27574660</v>
      </c>
      <c r="M40" s="34"/>
      <c r="N40" s="34"/>
    </row>
    <row r="41" spans="1:16" ht="30" customHeight="1" thickTop="1">
      <c r="A41" s="3"/>
      <c r="B41" s="36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6" ht="16.5" thickBot="1">
      <c r="A42" s="3"/>
      <c r="C42" s="2"/>
      <c r="D42" s="2"/>
      <c r="E42" s="2"/>
      <c r="F42" s="2"/>
      <c r="G42" s="2"/>
      <c r="H42" s="2"/>
      <c r="I42" s="4"/>
      <c r="J42" s="2"/>
      <c r="K42" s="2"/>
    </row>
    <row r="43" spans="1:16" ht="17.25" thickTop="1" thickBot="1">
      <c r="A43" s="3"/>
      <c r="B43" s="35" t="s">
        <v>68</v>
      </c>
      <c r="C43" s="33">
        <f>SUM(C5,C7,C18,C19,C20,C21,C22)</f>
        <v>18193878</v>
      </c>
      <c r="D43" s="33">
        <f t="shared" ref="D43:L43" si="15">SUM(D5,D7,D18,D19,D20,D21,D22)</f>
        <v>18121683</v>
      </c>
      <c r="E43" s="33">
        <f t="shared" si="15"/>
        <v>26942674</v>
      </c>
      <c r="F43" s="33">
        <f t="shared" si="15"/>
        <v>23659881</v>
      </c>
      <c r="G43" s="33">
        <f t="shared" si="15"/>
        <v>27193311.75</v>
      </c>
      <c r="H43" s="33">
        <f t="shared" si="15"/>
        <v>24445961</v>
      </c>
      <c r="I43" s="33">
        <f t="shared" si="15"/>
        <v>27165191</v>
      </c>
      <c r="J43" s="33">
        <f t="shared" si="15"/>
        <v>26527924.07</v>
      </c>
      <c r="K43" s="33">
        <f t="shared" si="15"/>
        <v>23914873</v>
      </c>
      <c r="L43" s="33">
        <f t="shared" si="15"/>
        <v>216165376.81999999</v>
      </c>
      <c r="M43" s="33">
        <f>L43</f>
        <v>216165376.81999999</v>
      </c>
      <c r="O43" s="33">
        <f>SUM(O5,O7,O18,O19,O20,O21,O22)</f>
        <v>104507824</v>
      </c>
    </row>
    <row r="44" spans="1:16" ht="17.25" thickTop="1" thickBot="1">
      <c r="A44" s="3"/>
      <c r="B44" s="35" t="s">
        <v>69</v>
      </c>
      <c r="C44" s="33">
        <f>C10</f>
        <v>3800106</v>
      </c>
      <c r="D44" s="33">
        <f t="shared" ref="D44:L44" si="16">D10</f>
        <v>2535525</v>
      </c>
      <c r="E44" s="33">
        <f t="shared" si="16"/>
        <v>4960523</v>
      </c>
      <c r="F44" s="33">
        <f t="shared" si="16"/>
        <v>1326200</v>
      </c>
      <c r="G44" s="33">
        <f t="shared" si="16"/>
        <v>2940400</v>
      </c>
      <c r="H44" s="33">
        <f t="shared" si="16"/>
        <v>3411400</v>
      </c>
      <c r="I44" s="33">
        <f t="shared" si="16"/>
        <v>1040000</v>
      </c>
      <c r="J44" s="33">
        <f t="shared" si="16"/>
        <v>2850000</v>
      </c>
      <c r="K44" s="33">
        <f t="shared" si="16"/>
        <v>2550000</v>
      </c>
      <c r="L44" s="33">
        <f t="shared" si="16"/>
        <v>25414154</v>
      </c>
      <c r="N44" s="33">
        <f>L44</f>
        <v>25414154</v>
      </c>
      <c r="O44" s="33">
        <f>O10</f>
        <v>2541415</v>
      </c>
    </row>
    <row r="45" spans="1:16" ht="17.25" thickTop="1" thickBot="1">
      <c r="A45" s="3"/>
      <c r="B45" s="35" t="s">
        <v>70</v>
      </c>
      <c r="C45" s="33">
        <f>SUM(C43:C44)</f>
        <v>21993984</v>
      </c>
      <c r="D45" s="33">
        <f t="shared" ref="D45:L45" si="17">SUM(D43:D44)</f>
        <v>20657208</v>
      </c>
      <c r="E45" s="33">
        <f t="shared" si="17"/>
        <v>31903197</v>
      </c>
      <c r="F45" s="33">
        <f t="shared" si="17"/>
        <v>24986081</v>
      </c>
      <c r="G45" s="33">
        <f t="shared" si="17"/>
        <v>30133711.75</v>
      </c>
      <c r="H45" s="33">
        <f t="shared" si="17"/>
        <v>27857361</v>
      </c>
      <c r="I45" s="33">
        <f t="shared" si="17"/>
        <v>28205191</v>
      </c>
      <c r="J45" s="33">
        <f t="shared" si="17"/>
        <v>29377924.07</v>
      </c>
      <c r="K45" s="33">
        <f t="shared" si="17"/>
        <v>26464873</v>
      </c>
      <c r="L45" s="33">
        <f t="shared" si="17"/>
        <v>241579530.81999999</v>
      </c>
    </row>
    <row r="46" spans="1:16" ht="16.5" thickTop="1">
      <c r="A46" s="3"/>
      <c r="C46" s="2"/>
      <c r="D46" s="2"/>
      <c r="E46" s="2"/>
      <c r="F46" s="2"/>
      <c r="G46" s="2"/>
      <c r="H46" s="2"/>
      <c r="I46" s="4"/>
      <c r="J46" s="2"/>
      <c r="K46" s="2"/>
    </row>
    <row r="47" spans="1:16" ht="16.5" thickBot="1">
      <c r="A47" s="3"/>
      <c r="C47" s="2"/>
      <c r="D47" s="2"/>
      <c r="E47" s="2"/>
      <c r="F47" s="2"/>
      <c r="G47" s="2"/>
      <c r="H47" s="2"/>
      <c r="I47" s="4"/>
      <c r="J47" s="2"/>
      <c r="K47" s="2"/>
    </row>
    <row r="48" spans="1:16" ht="17.25" thickTop="1" thickBot="1">
      <c r="A48" s="3"/>
      <c r="C48" s="37" t="s">
        <v>59</v>
      </c>
      <c r="D48" s="37" t="s">
        <v>60</v>
      </c>
      <c r="E48" s="37" t="s">
        <v>61</v>
      </c>
      <c r="F48" s="37" t="s">
        <v>63</v>
      </c>
      <c r="G48" s="15"/>
      <c r="H48" s="16"/>
      <c r="I48" s="17"/>
      <c r="J48" s="16"/>
      <c r="K48" s="16"/>
      <c r="L48" s="38" t="s">
        <v>57</v>
      </c>
      <c r="M48" s="33">
        <f>F49</f>
        <v>1315634399</v>
      </c>
    </row>
    <row r="49" spans="1:16" ht="17.25" thickTop="1" thickBot="1">
      <c r="A49" s="3"/>
      <c r="B49" s="35" t="s">
        <v>62</v>
      </c>
      <c r="C49" s="33">
        <v>500304467</v>
      </c>
      <c r="D49" s="33">
        <v>424574723</v>
      </c>
      <c r="E49" s="33">
        <v>390755209</v>
      </c>
      <c r="F49" s="33">
        <f>SUM(C49:E49)</f>
        <v>1315634399</v>
      </c>
      <c r="G49" s="15"/>
      <c r="H49" s="16"/>
      <c r="I49" s="17"/>
      <c r="J49" s="16"/>
      <c r="K49" s="16"/>
      <c r="L49" s="38" t="s">
        <v>58</v>
      </c>
      <c r="M49" s="33">
        <f>ROUND((M48*1.03),0)</f>
        <v>1355103431</v>
      </c>
    </row>
    <row r="50" spans="1:16" ht="16.5" thickTop="1">
      <c r="A50" s="3"/>
      <c r="C50" s="2"/>
      <c r="D50" s="2"/>
      <c r="E50" s="2"/>
      <c r="F50" s="2"/>
      <c r="G50" s="2"/>
      <c r="H50" s="2"/>
      <c r="I50" s="4"/>
      <c r="J50" s="2"/>
      <c r="K50" s="2"/>
    </row>
    <row r="51" spans="1:16" ht="16.5" thickBot="1">
      <c r="A51" s="3"/>
      <c r="C51" s="2"/>
      <c r="D51" s="2"/>
      <c r="E51" s="2"/>
      <c r="F51" s="2"/>
      <c r="G51" s="2"/>
      <c r="H51" s="2"/>
      <c r="I51" s="4"/>
      <c r="J51" s="2"/>
      <c r="K51" s="2"/>
    </row>
    <row r="52" spans="1:16" ht="17.25" thickTop="1" thickBot="1">
      <c r="A52" s="3"/>
      <c r="C52" s="2"/>
      <c r="D52" s="2"/>
      <c r="E52" s="2"/>
      <c r="F52" s="2"/>
      <c r="G52" s="15"/>
      <c r="H52" s="16"/>
      <c r="I52" s="17"/>
      <c r="J52" s="16"/>
      <c r="K52" s="16"/>
      <c r="L52" s="38" t="s">
        <v>64</v>
      </c>
      <c r="M52" s="39">
        <f>M49</f>
        <v>1355103431</v>
      </c>
    </row>
    <row r="53" spans="1:16" ht="17.25" thickTop="1" thickBot="1">
      <c r="A53" s="3"/>
      <c r="C53" s="2"/>
      <c r="D53" s="2"/>
      <c r="E53" s="2"/>
      <c r="F53" s="2"/>
      <c r="G53" s="15"/>
      <c r="H53" s="16"/>
      <c r="I53" s="17"/>
      <c r="J53" s="16"/>
      <c r="K53" s="16"/>
      <c r="L53" s="38" t="s">
        <v>65</v>
      </c>
      <c r="M53" s="40">
        <f>ROUND((M43/M52),3)</f>
        <v>0.16</v>
      </c>
      <c r="O53" s="40">
        <f>ROUND((O43/M52),3)</f>
        <v>7.6999999999999999E-2</v>
      </c>
      <c r="P53" s="40">
        <f>ROUND((O43*0.2/M52),3)</f>
        <v>1.4999999999999999E-2</v>
      </c>
    </row>
    <row r="54" spans="1:16" ht="16.5" thickTop="1">
      <c r="A54" s="3"/>
      <c r="C54" s="2"/>
      <c r="D54" s="2"/>
      <c r="E54" s="2"/>
      <c r="F54" s="2"/>
      <c r="G54" s="2"/>
      <c r="H54" s="2"/>
      <c r="I54" s="4"/>
      <c r="J54" s="2"/>
      <c r="K54" s="2"/>
    </row>
    <row r="55" spans="1:16">
      <c r="A55" s="3"/>
      <c r="C55" s="2"/>
      <c r="D55" s="2"/>
      <c r="E55" s="2"/>
      <c r="F55" s="2"/>
      <c r="G55" s="2"/>
      <c r="H55" s="2"/>
      <c r="I55" s="4"/>
      <c r="J55" s="2"/>
      <c r="K55" s="2"/>
    </row>
    <row r="56" spans="1:16">
      <c r="A56" s="3"/>
      <c r="C56" s="2"/>
      <c r="D56" s="2"/>
      <c r="E56" s="2"/>
      <c r="F56" s="2"/>
      <c r="G56" s="2"/>
      <c r="H56" s="2"/>
      <c r="I56" s="4"/>
      <c r="J56" s="2"/>
      <c r="K56" s="2"/>
    </row>
    <row r="57" spans="1:16">
      <c r="A57" s="3"/>
      <c r="C57" s="2"/>
      <c r="D57" s="2"/>
      <c r="E57" s="2"/>
      <c r="F57" s="2"/>
      <c r="G57" s="2"/>
      <c r="H57" s="2"/>
      <c r="I57" s="4"/>
      <c r="J57" s="2"/>
      <c r="K57" s="2"/>
    </row>
    <row r="58" spans="1:16">
      <c r="A58" s="3"/>
      <c r="C58" s="2"/>
      <c r="D58" s="2"/>
      <c r="E58" s="2"/>
      <c r="F58" s="2"/>
      <c r="G58" s="2"/>
      <c r="H58" s="2"/>
      <c r="I58" s="4"/>
      <c r="J58" s="2"/>
      <c r="K58" s="2"/>
    </row>
    <row r="59" spans="1:16">
      <c r="A59" s="3"/>
      <c r="C59" s="2"/>
      <c r="D59" s="2"/>
      <c r="E59" s="2"/>
      <c r="F59" s="2"/>
      <c r="G59" s="2"/>
      <c r="H59" s="2"/>
      <c r="I59" s="4"/>
      <c r="J59" s="2"/>
      <c r="K59" s="2"/>
    </row>
    <row r="60" spans="1:16">
      <c r="A60" s="3"/>
      <c r="C60" s="2"/>
      <c r="D60" s="2"/>
      <c r="E60" s="2"/>
      <c r="F60" s="2"/>
      <c r="G60" s="2"/>
      <c r="H60" s="2"/>
      <c r="I60" s="4"/>
      <c r="J60" s="2"/>
      <c r="K60" s="2"/>
    </row>
    <row r="61" spans="1:16">
      <c r="A61" s="3"/>
      <c r="C61" s="2"/>
      <c r="D61" s="2"/>
      <c r="E61" s="2"/>
      <c r="F61" s="2"/>
      <c r="G61" s="2"/>
      <c r="H61" s="2"/>
      <c r="I61" s="4"/>
      <c r="J61" s="2"/>
      <c r="K61" s="2"/>
    </row>
    <row r="62" spans="1:16">
      <c r="A62" s="3"/>
      <c r="C62" s="2"/>
      <c r="D62" s="2"/>
      <c r="E62" s="2"/>
      <c r="F62" s="2"/>
      <c r="G62" s="2"/>
      <c r="H62" s="2"/>
      <c r="I62" s="4"/>
      <c r="J62" s="2"/>
      <c r="K62" s="2"/>
    </row>
    <row r="63" spans="1:16">
      <c r="A63" s="3"/>
      <c r="C63" s="2"/>
      <c r="D63" s="2"/>
      <c r="E63" s="2"/>
      <c r="F63" s="2"/>
      <c r="G63" s="2"/>
      <c r="H63" s="2"/>
      <c r="I63" s="4"/>
      <c r="J63" s="2"/>
      <c r="K63" s="2"/>
    </row>
    <row r="64" spans="1:16">
      <c r="A64" s="3"/>
      <c r="C64" s="2"/>
      <c r="D64" s="2"/>
      <c r="E64" s="2"/>
      <c r="F64" s="2"/>
      <c r="G64" s="2"/>
      <c r="H64" s="2"/>
      <c r="I64" s="4"/>
      <c r="J64" s="2"/>
      <c r="K64" s="2"/>
    </row>
    <row r="65" spans="1:11">
      <c r="A65" s="3"/>
      <c r="C65" s="2"/>
      <c r="D65" s="2"/>
      <c r="E65" s="2"/>
      <c r="F65" s="2"/>
      <c r="G65" s="2"/>
      <c r="H65" s="2"/>
      <c r="I65" s="4"/>
      <c r="J65" s="2"/>
      <c r="K65" s="2"/>
    </row>
  </sheetData>
  <mergeCells count="7">
    <mergeCell ref="A33:B33"/>
    <mergeCell ref="A4:B4"/>
    <mergeCell ref="A6:B6"/>
    <mergeCell ref="A17:B17"/>
    <mergeCell ref="A23:B23"/>
    <mergeCell ref="A28:B28"/>
    <mergeCell ref="A29:B29"/>
  </mergeCells>
  <printOptions horizontalCentered="1"/>
  <pageMargins left="0.45" right="0.45" top="0.5" bottom="0.5" header="0" footer="0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CB3B24AFDCB40B0CC298408C3F915" ma:contentTypeVersion="12" ma:contentTypeDescription="Create a new document." ma:contentTypeScope="" ma:versionID="e7ea674b4bea58b66488cc93473da2fb">
  <xsd:schema xmlns:xsd="http://www.w3.org/2001/XMLSchema" xmlns:xs="http://www.w3.org/2001/XMLSchema" xmlns:p="http://schemas.microsoft.com/office/2006/metadata/properties" xmlns:ns2="3b2b225c-bba3-4d8f-86c2-6a6ee720f379" targetNamespace="http://schemas.microsoft.com/office/2006/metadata/properties" ma:root="true" ma:fieldsID="491aa939ff622eaf0b8bc1b257ff9f58" ns2:_="">
    <xsd:import namespace="3b2b225c-bba3-4d8f-86c2-6a6ee720f379"/>
    <xsd:element name="properties">
      <xsd:complexType>
        <xsd:sequence>
          <xsd:element name="documentManagement">
            <xsd:complexType>
              <xsd:all>
                <xsd:element ref="ns2:xjne" minOccurs="0"/>
                <xsd:element ref="ns2:yyqh" minOccurs="0"/>
                <xsd:element ref="ns2:vs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b225c-bba3-4d8f-86c2-6a6ee720f379" elementFormDefault="qualified">
    <xsd:import namespace="http://schemas.microsoft.com/office/2006/documentManagement/types"/>
    <xsd:import namespace="http://schemas.microsoft.com/office/infopath/2007/PartnerControls"/>
    <xsd:element name="xjne" ma:index="10" nillable="true" ma:displayName="Assignment" ma:list="UserInfo" ma:internalName="xj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yqh" ma:index="11" nillable="true" ma:displayName="Assingment" ma:list="UserInfo" ma:internalName="yyqh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sct" ma:index="12" nillable="true" ma:displayName="Due Date" ma:internalName="vsc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ct xmlns="3b2b225c-bba3-4d8f-86c2-6a6ee720f379" xsi:nil="true"/>
    <xjne xmlns="3b2b225c-bba3-4d8f-86c2-6a6ee720f379">
      <UserInfo>
        <DisplayName/>
        <AccountId xsi:nil="true"/>
        <AccountType/>
      </UserInfo>
    </xjne>
    <yyqh xmlns="3b2b225c-bba3-4d8f-86c2-6a6ee720f379">
      <UserInfo>
        <DisplayName/>
        <AccountId xsi:nil="true"/>
        <AccountType/>
      </UserInfo>
    </yyqh>
  </documentManagement>
</p:properties>
</file>

<file path=customXml/itemProps1.xml><?xml version="1.0" encoding="utf-8"?>
<ds:datastoreItem xmlns:ds="http://schemas.openxmlformats.org/officeDocument/2006/customXml" ds:itemID="{61809E2F-1365-4730-A6E1-5FC0D4A6B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2b225c-bba3-4d8f-86c2-6a6ee720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C3B55-6CD0-4424-8F11-77A2330716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CE805-818B-4FF9-A0AD-487C1DB90DF4}">
  <ds:schemaRefs>
    <ds:schemaRef ds:uri="http://schemas.microsoft.com/office/2006/metadata/properties"/>
    <ds:schemaRef ds:uri="http://schemas.microsoft.com/office/infopath/2007/PartnerControls"/>
    <ds:schemaRef ds:uri="3b2b225c-bba3-4d8f-86c2-6a6ee720f3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 Review</vt:lpstr>
      <vt:lpstr>'2015 Review'!Print_Area</vt:lpstr>
    </vt:vector>
  </TitlesOfParts>
  <Company>Information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patalley</dc:creator>
  <cp:lastModifiedBy>Ivy, JoAnne</cp:lastModifiedBy>
  <cp:lastPrinted>2015-10-15T19:24:05Z</cp:lastPrinted>
  <dcterms:created xsi:type="dcterms:W3CDTF">2014-09-29T14:50:30Z</dcterms:created>
  <dcterms:modified xsi:type="dcterms:W3CDTF">2016-11-18T16:33:02Z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0x010100CCFCB3B24AFDCB40B0CC298408C3F915</vt:lpwstr>
  </property>
</Properties>
</file>