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20" yWindow="72" windowWidth="14976" windowHeight="7836" tabRatio="885" activeTab="5"/>
  </bookViews>
  <sheets>
    <sheet name="Annual" sheetId="12" r:id="rId1"/>
    <sheet name="Monthly" sheetId="13" r:id="rId2"/>
    <sheet name="2016-22 Energy &amp; Load" sheetId="8" r:id="rId3"/>
    <sheet name="Potential Load Detail Tab" sheetId="2" r:id="rId4"/>
    <sheet name="Potential New ED Load" sheetId="1" r:id="rId5"/>
    <sheet name="E11 FY 2010" sheetId="3" r:id="rId6"/>
    <sheet name="Sheet5" sheetId="9" r:id="rId7"/>
    <sheet name="E-11 Report 2014" sheetId="11" r:id="rId8"/>
    <sheet name="2014 Energy Loss" sheetId="6" r:id="rId9"/>
    <sheet name="2014 Demand Loss" sheetId="7" r:id="rId10"/>
    <sheet name="Email Sept 2016" sheetId="4" r:id="rId11"/>
  </sheets>
  <externalReferences>
    <externalReference r:id="rId12"/>
  </externalReferences>
  <definedNames>
    <definedName name="_xlnm.Print_Area" localSheetId="0">Annual!$I$10:$O$70</definedName>
  </definedNames>
  <calcPr calcId="145621"/>
</workbook>
</file>

<file path=xl/calcChain.xml><?xml version="1.0" encoding="utf-8"?>
<calcChain xmlns="http://schemas.openxmlformats.org/spreadsheetml/2006/main">
  <c r="H47" i="8" l="1"/>
  <c r="C35" i="8"/>
  <c r="G47" i="8"/>
  <c r="F47" i="8"/>
  <c r="E47" i="8"/>
  <c r="D47" i="8"/>
  <c r="C47" i="8"/>
  <c r="B47" i="8"/>
  <c r="H35" i="8"/>
  <c r="G35" i="8"/>
  <c r="F35" i="8"/>
  <c r="E35" i="8"/>
  <c r="D35" i="8"/>
  <c r="B35" i="8"/>
  <c r="H23" i="8"/>
  <c r="G23" i="8"/>
  <c r="F23" i="8"/>
  <c r="E23" i="8"/>
  <c r="D23" i="8"/>
  <c r="C23" i="8"/>
  <c r="B23" i="8"/>
  <c r="H11" i="8"/>
  <c r="C11" i="8"/>
  <c r="D11" i="8"/>
  <c r="E11" i="8"/>
  <c r="F11" i="8"/>
  <c r="G11" i="8"/>
  <c r="B11" i="8"/>
  <c r="U47" i="8"/>
  <c r="V47" i="8"/>
  <c r="W47" i="8"/>
  <c r="X47" i="8"/>
  <c r="Y47" i="8"/>
  <c r="Z47" i="8"/>
  <c r="U35" i="8"/>
  <c r="V35" i="8"/>
  <c r="W35" i="8"/>
  <c r="X35" i="8"/>
  <c r="Y35" i="8"/>
  <c r="Z35" i="8"/>
  <c r="U23" i="8"/>
  <c r="V23" i="8"/>
  <c r="W23" i="8"/>
  <c r="X23" i="8"/>
  <c r="Y23" i="8"/>
  <c r="Z23" i="8"/>
  <c r="U11" i="8"/>
  <c r="V11" i="8"/>
  <c r="W11" i="8"/>
  <c r="X11" i="8"/>
  <c r="Y11" i="8"/>
  <c r="Z11" i="8"/>
  <c r="V46" i="8"/>
  <c r="W46" i="8"/>
  <c r="X46" i="8"/>
  <c r="Y46" i="8"/>
  <c r="Z46" i="8"/>
  <c r="U46" i="8"/>
  <c r="V34" i="8"/>
  <c r="W34" i="8"/>
  <c r="X34" i="8"/>
  <c r="Y34" i="8"/>
  <c r="Z34" i="8"/>
  <c r="U34" i="8"/>
  <c r="V22" i="8"/>
  <c r="W22" i="8"/>
  <c r="X22" i="8"/>
  <c r="Y22" i="8"/>
  <c r="Z22" i="8"/>
  <c r="U22" i="8"/>
  <c r="V10" i="8"/>
  <c r="W10" i="8"/>
  <c r="X10" i="8"/>
  <c r="Y10" i="8"/>
  <c r="Z10" i="8"/>
  <c r="U10" i="8"/>
  <c r="Q46" i="8" l="1"/>
  <c r="P46" i="8"/>
  <c r="O46" i="8"/>
  <c r="N46" i="8"/>
  <c r="M46" i="8"/>
  <c r="N34" i="8"/>
  <c r="O34" i="8"/>
  <c r="P34" i="8"/>
  <c r="Q34" i="8"/>
  <c r="M34" i="8"/>
  <c r="M35" i="8" s="1"/>
  <c r="O35" i="8"/>
  <c r="P35" i="8"/>
  <c r="L35" i="8"/>
  <c r="N35" i="8"/>
  <c r="Q35" i="8"/>
  <c r="L47" i="8"/>
  <c r="M47" i="8"/>
  <c r="N47" i="8"/>
  <c r="O47" i="8"/>
  <c r="P47" i="8"/>
  <c r="Q47" i="8"/>
  <c r="K47" i="8"/>
  <c r="K35" i="8"/>
  <c r="K23" i="8"/>
  <c r="N22" i="8"/>
  <c r="O22" i="8"/>
  <c r="P22" i="8"/>
  <c r="Q22" i="8"/>
  <c r="M22" i="8"/>
  <c r="N10" i="8"/>
  <c r="O10" i="8"/>
  <c r="P10" i="8"/>
  <c r="Q10" i="8"/>
  <c r="M10" i="8"/>
  <c r="A30" i="12"/>
  <c r="A33" i="12"/>
  <c r="A34" i="12"/>
  <c r="K5" i="2"/>
  <c r="K6" i="2"/>
  <c r="K8" i="2"/>
  <c r="A32" i="12" l="1"/>
  <c r="B40" i="8" l="1"/>
  <c r="B41" i="8"/>
  <c r="C41" i="8"/>
  <c r="B42" i="8"/>
  <c r="C42" i="8"/>
  <c r="D42" i="8"/>
  <c r="B43" i="8"/>
  <c r="C43" i="8"/>
  <c r="D43" i="8"/>
  <c r="E43" i="8"/>
  <c r="B44" i="8"/>
  <c r="C44" i="8"/>
  <c r="D44" i="8"/>
  <c r="E44" i="8"/>
  <c r="F44" i="8"/>
  <c r="B45" i="8"/>
  <c r="C45" i="8"/>
  <c r="D45" i="8"/>
  <c r="E45" i="8"/>
  <c r="F45" i="8"/>
  <c r="G45" i="8"/>
  <c r="B28" i="8"/>
  <c r="B29" i="8"/>
  <c r="C29" i="8"/>
  <c r="B30" i="8"/>
  <c r="C30" i="8"/>
  <c r="D30" i="8"/>
  <c r="B31" i="8"/>
  <c r="C31" i="8"/>
  <c r="D31" i="8"/>
  <c r="E31" i="8"/>
  <c r="B32" i="8"/>
  <c r="C32" i="8"/>
  <c r="D32" i="8"/>
  <c r="E32" i="8"/>
  <c r="F32" i="8"/>
  <c r="B33" i="8"/>
  <c r="C33" i="8"/>
  <c r="D33" i="8"/>
  <c r="E33" i="8"/>
  <c r="F33" i="8"/>
  <c r="G33" i="8"/>
  <c r="G21" i="8"/>
  <c r="F21" i="8"/>
  <c r="E21" i="8"/>
  <c r="D21" i="8"/>
  <c r="C21" i="8"/>
  <c r="F20" i="8"/>
  <c r="E20" i="8"/>
  <c r="D20" i="8"/>
  <c r="C20" i="8"/>
  <c r="E19" i="8"/>
  <c r="D19" i="8"/>
  <c r="C19" i="8"/>
  <c r="D18" i="8"/>
  <c r="C18" i="8"/>
  <c r="C17" i="8"/>
  <c r="B16" i="8"/>
  <c r="B17" i="8"/>
  <c r="B18" i="8"/>
  <c r="B19" i="8"/>
  <c r="B20" i="8"/>
  <c r="B21" i="8"/>
  <c r="F8" i="8"/>
  <c r="F9" i="8"/>
  <c r="G9" i="8"/>
  <c r="D6" i="8"/>
  <c r="D7" i="8"/>
  <c r="E7" i="8"/>
  <c r="D8" i="8"/>
  <c r="E8" i="8"/>
  <c r="D9" i="8"/>
  <c r="E9" i="8"/>
  <c r="C5" i="8"/>
  <c r="C6" i="8"/>
  <c r="C7" i="8"/>
  <c r="C8" i="8"/>
  <c r="C9" i="8"/>
  <c r="B4" i="8"/>
  <c r="B5" i="8"/>
  <c r="B6" i="8"/>
  <c r="B7" i="8"/>
  <c r="B8" i="8"/>
  <c r="B9" i="8"/>
  <c r="I3" i="12" l="1"/>
  <c r="J3" i="12"/>
  <c r="K3" i="12"/>
  <c r="L3" i="12"/>
  <c r="I4" i="12"/>
  <c r="J4" i="12"/>
  <c r="K4" i="12"/>
  <c r="L4" i="12"/>
  <c r="I5" i="12"/>
  <c r="J5" i="12"/>
  <c r="K5" i="12"/>
  <c r="L5" i="12"/>
  <c r="I6" i="12"/>
  <c r="J6" i="12"/>
  <c r="K6" i="12"/>
  <c r="L6" i="12"/>
  <c r="I7" i="12"/>
  <c r="J7" i="12"/>
  <c r="K7" i="12"/>
  <c r="L7" i="12"/>
  <c r="I8" i="12"/>
  <c r="J8" i="12"/>
  <c r="K8" i="12"/>
  <c r="L8" i="12"/>
  <c r="B38" i="8" l="1"/>
  <c r="C38" i="8" s="1"/>
  <c r="D38" i="8" s="1"/>
  <c r="E38" i="8" s="1"/>
  <c r="F38" i="8" s="1"/>
  <c r="G38" i="8" s="1"/>
  <c r="H38" i="8" s="1"/>
  <c r="B4" i="13" l="1"/>
  <c r="B5" i="13" s="1"/>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X41" i="8" l="1"/>
  <c r="Y41" i="8"/>
  <c r="Z41" i="8"/>
  <c r="W41" i="8"/>
  <c r="Z43" i="8" l="1"/>
  <c r="Y43" i="8"/>
  <c r="X43" i="8"/>
  <c r="Y42" i="8"/>
  <c r="Z42" i="8"/>
  <c r="X42" i="8"/>
  <c r="W42" i="8"/>
  <c r="V41" i="8"/>
  <c r="Z31" i="8"/>
  <c r="Y31" i="8"/>
  <c r="Y30" i="8"/>
  <c r="Z30" i="8"/>
  <c r="X30" i="8"/>
  <c r="W30" i="8"/>
  <c r="X31" i="8"/>
  <c r="X29" i="8"/>
  <c r="Y29" i="8"/>
  <c r="Z29" i="8"/>
  <c r="W29" i="8"/>
  <c r="V29" i="8"/>
  <c r="Z19" i="8"/>
  <c r="Y19" i="8"/>
  <c r="Y18" i="8"/>
  <c r="Z18" i="8"/>
  <c r="X18" i="8"/>
  <c r="X19" i="8"/>
  <c r="W18" i="8"/>
  <c r="Z7" i="8"/>
  <c r="Y7" i="8"/>
  <c r="X7" i="8"/>
  <c r="Y6" i="8"/>
  <c r="Z6" i="8"/>
  <c r="X6" i="8"/>
  <c r="W6" i="8"/>
  <c r="X17" i="8"/>
  <c r="Y17" i="8"/>
  <c r="Z17" i="8"/>
  <c r="W17" i="8"/>
  <c r="V17" i="8"/>
  <c r="X5" i="8"/>
  <c r="Y5" i="8"/>
  <c r="Z5" i="8"/>
  <c r="W5" i="8"/>
  <c r="V5" i="8"/>
  <c r="U16" i="8"/>
  <c r="U4" i="8"/>
  <c r="T72" i="2"/>
  <c r="S72" i="2"/>
  <c r="T66" i="2"/>
  <c r="S66" i="2"/>
  <c r="C70" i="2"/>
  <c r="D70" i="2"/>
  <c r="C71" i="2"/>
  <c r="D71" i="2"/>
  <c r="E71" i="2" s="1"/>
  <c r="F71" i="2" s="1"/>
  <c r="C72" i="2"/>
  <c r="D72" i="2"/>
  <c r="B71" i="2"/>
  <c r="B72" i="2"/>
  <c r="H72" i="2" s="1"/>
  <c r="B70" i="2"/>
  <c r="C64" i="2"/>
  <c r="C67" i="2" s="1"/>
  <c r="D64" i="2"/>
  <c r="C65" i="2"/>
  <c r="D65" i="2"/>
  <c r="C66" i="2"/>
  <c r="E66" i="2" s="1"/>
  <c r="F66" i="2" s="1"/>
  <c r="G66" i="2" s="1"/>
  <c r="D66" i="2"/>
  <c r="B65" i="2"/>
  <c r="B66" i="2"/>
  <c r="B64" i="2"/>
  <c r="C59" i="2"/>
  <c r="D59" i="2"/>
  <c r="E59" i="2" s="1"/>
  <c r="C60" i="2"/>
  <c r="D60" i="2"/>
  <c r="E60" i="2" s="1"/>
  <c r="F60" i="2" s="1"/>
  <c r="B60" i="2"/>
  <c r="B59" i="2"/>
  <c r="B61" i="2" s="1"/>
  <c r="P73" i="2"/>
  <c r="B73" i="2"/>
  <c r="P67" i="2"/>
  <c r="P61" i="2"/>
  <c r="C61" i="2"/>
  <c r="C54" i="2"/>
  <c r="D54" i="2"/>
  <c r="C55" i="2"/>
  <c r="D55" i="2"/>
  <c r="B55" i="2"/>
  <c r="B54" i="2"/>
  <c r="T71" i="2"/>
  <c r="S71" i="2"/>
  <c r="H71" i="2"/>
  <c r="T70" i="2"/>
  <c r="S70" i="2"/>
  <c r="T65" i="2"/>
  <c r="S65" i="2"/>
  <c r="T64" i="2"/>
  <c r="S64" i="2"/>
  <c r="T60" i="2"/>
  <c r="S60" i="2"/>
  <c r="H60" i="2"/>
  <c r="T59" i="2"/>
  <c r="S59" i="2"/>
  <c r="C69" i="1"/>
  <c r="B69" i="1"/>
  <c r="G68" i="1"/>
  <c r="E68" i="1"/>
  <c r="F68" i="1" s="1"/>
  <c r="G67" i="1"/>
  <c r="F67" i="1"/>
  <c r="E67" i="1"/>
  <c r="G66" i="1"/>
  <c r="E66" i="1"/>
  <c r="F66" i="1" s="1"/>
  <c r="C61" i="1"/>
  <c r="B61" i="1"/>
  <c r="G60" i="1"/>
  <c r="E60" i="1"/>
  <c r="F60" i="1" s="1"/>
  <c r="G59" i="1"/>
  <c r="E59" i="1"/>
  <c r="F59" i="1" s="1"/>
  <c r="G58" i="1"/>
  <c r="E58" i="1"/>
  <c r="F58" i="1" s="1"/>
  <c r="C53" i="1"/>
  <c r="B53" i="1"/>
  <c r="G51" i="1"/>
  <c r="E51" i="1"/>
  <c r="F51" i="1" s="1"/>
  <c r="G50" i="1"/>
  <c r="G53" i="1" s="1"/>
  <c r="E50" i="1"/>
  <c r="F50" i="1" s="1"/>
  <c r="R40" i="4"/>
  <c r="R39" i="4"/>
  <c r="R38" i="4"/>
  <c r="R33" i="4"/>
  <c r="R32" i="4"/>
  <c r="R31" i="4"/>
  <c r="R25" i="4"/>
  <c r="R24" i="4"/>
  <c r="R19" i="4"/>
  <c r="R18" i="4"/>
  <c r="A4" i="8"/>
  <c r="A5" i="8" s="1"/>
  <c r="A6" i="8" s="1"/>
  <c r="A7" i="8" s="1"/>
  <c r="A8" i="8" s="1"/>
  <c r="C39" i="2"/>
  <c r="D39" i="2"/>
  <c r="C40" i="2"/>
  <c r="D40" i="2"/>
  <c r="C41" i="2"/>
  <c r="D41" i="2"/>
  <c r="B40" i="2"/>
  <c r="H40" i="2" s="1"/>
  <c r="B41" i="2"/>
  <c r="B39" i="2"/>
  <c r="W47" i="2"/>
  <c r="V47" i="2"/>
  <c r="U47" i="2"/>
  <c r="W46" i="2"/>
  <c r="V46" i="2"/>
  <c r="U46" i="2"/>
  <c r="T41" i="2"/>
  <c r="S41" i="2"/>
  <c r="T40" i="2"/>
  <c r="S40" i="2"/>
  <c r="T39" i="2"/>
  <c r="S39" i="2"/>
  <c r="D28" i="2"/>
  <c r="D29" i="2"/>
  <c r="D27" i="2"/>
  <c r="C28" i="2"/>
  <c r="C29" i="2"/>
  <c r="E29" i="2" s="1"/>
  <c r="C27" i="2"/>
  <c r="B28" i="2"/>
  <c r="B29" i="2"/>
  <c r="B27" i="2"/>
  <c r="D17" i="2"/>
  <c r="B17" i="2"/>
  <c r="C17" i="2"/>
  <c r="C16" i="2"/>
  <c r="C25" i="1"/>
  <c r="B25" i="1"/>
  <c r="G23" i="1"/>
  <c r="E23" i="1"/>
  <c r="F23" i="1" s="1"/>
  <c r="G22" i="1"/>
  <c r="E22" i="1"/>
  <c r="F22" i="1" s="1"/>
  <c r="G21" i="1"/>
  <c r="E21" i="1"/>
  <c r="W35" i="2"/>
  <c r="V35" i="2"/>
  <c r="U35" i="2"/>
  <c r="W34" i="2"/>
  <c r="V34" i="2"/>
  <c r="U34" i="2"/>
  <c r="T29" i="2"/>
  <c r="S29" i="2"/>
  <c r="T28" i="2"/>
  <c r="S28" i="2"/>
  <c r="T27" i="2"/>
  <c r="S27" i="2"/>
  <c r="T6" i="2"/>
  <c r="S6" i="2"/>
  <c r="D5" i="2"/>
  <c r="D6" i="2"/>
  <c r="D4" i="2"/>
  <c r="C5" i="2"/>
  <c r="C6" i="2"/>
  <c r="C4" i="2"/>
  <c r="B5" i="2"/>
  <c r="B6" i="2"/>
  <c r="B4" i="2"/>
  <c r="I6" i="1"/>
  <c r="N37" i="4"/>
  <c r="N36" i="4"/>
  <c r="N35" i="4"/>
  <c r="N30" i="4"/>
  <c r="N29" i="4"/>
  <c r="N28" i="4"/>
  <c r="N23" i="4"/>
  <c r="N22" i="4"/>
  <c r="N21" i="4"/>
  <c r="N16" i="4"/>
  <c r="N15" i="4"/>
  <c r="E61" i="2" l="1"/>
  <c r="H59" i="2"/>
  <c r="H61" i="2" s="1"/>
  <c r="E40" i="2"/>
  <c r="E72" i="2"/>
  <c r="F72" i="2" s="1"/>
  <c r="G72" i="2" s="1"/>
  <c r="H66" i="2"/>
  <c r="E65" i="2"/>
  <c r="F65" i="2" s="1"/>
  <c r="I65" i="2" s="1"/>
  <c r="K65" i="2" s="1"/>
  <c r="C73" i="2"/>
  <c r="I72" i="2"/>
  <c r="K72" i="2" s="1"/>
  <c r="I66" i="2"/>
  <c r="K66" i="2" s="1"/>
  <c r="J66" i="2"/>
  <c r="L66" i="2" s="1"/>
  <c r="B67" i="2"/>
  <c r="I71" i="2"/>
  <c r="K71" i="2" s="1"/>
  <c r="G71" i="2"/>
  <c r="J71" i="2"/>
  <c r="L71" i="2" s="1"/>
  <c r="E70" i="2"/>
  <c r="E73" i="2" s="1"/>
  <c r="H70" i="2"/>
  <c r="H73" i="2" s="1"/>
  <c r="J65" i="2"/>
  <c r="L65" i="2" s="1"/>
  <c r="E64" i="2"/>
  <c r="H65" i="2"/>
  <c r="H64" i="2"/>
  <c r="F59" i="2"/>
  <c r="F61" i="2" s="1"/>
  <c r="I60" i="2"/>
  <c r="K60" i="2" s="1"/>
  <c r="G60" i="2"/>
  <c r="J60" i="2"/>
  <c r="L60" i="2" s="1"/>
  <c r="F69" i="1"/>
  <c r="G69" i="1"/>
  <c r="G61" i="1"/>
  <c r="F53" i="1"/>
  <c r="E69" i="1"/>
  <c r="F61" i="1"/>
  <c r="E61" i="1"/>
  <c r="E53" i="1"/>
  <c r="F40" i="2"/>
  <c r="G40" i="2" s="1"/>
  <c r="E39" i="2"/>
  <c r="F39" i="2" s="1"/>
  <c r="H39" i="2"/>
  <c r="H28" i="2"/>
  <c r="E28" i="2"/>
  <c r="F28" i="2" s="1"/>
  <c r="E27" i="2"/>
  <c r="F27" i="2" s="1"/>
  <c r="E25" i="1"/>
  <c r="G25" i="1"/>
  <c r="F21" i="1"/>
  <c r="F25" i="1" s="1"/>
  <c r="H27" i="2"/>
  <c r="H67" i="2" l="1"/>
  <c r="J72" i="2"/>
  <c r="L72" i="2" s="1"/>
  <c r="G65" i="2"/>
  <c r="E67" i="2"/>
  <c r="F70" i="2"/>
  <c r="F73" i="2" s="1"/>
  <c r="F64" i="2"/>
  <c r="F67" i="2" s="1"/>
  <c r="G59" i="2"/>
  <c r="G61" i="2" s="1"/>
  <c r="J59" i="2"/>
  <c r="J61" i="2" s="1"/>
  <c r="I59" i="2"/>
  <c r="I61" i="2" s="1"/>
  <c r="J40" i="2"/>
  <c r="L40" i="2" s="1"/>
  <c r="I40" i="2"/>
  <c r="K40" i="2" s="1"/>
  <c r="J39" i="2"/>
  <c r="G39" i="2"/>
  <c r="I39" i="2"/>
  <c r="J28" i="2"/>
  <c r="L28" i="2" s="1"/>
  <c r="G28" i="2"/>
  <c r="E31" i="2"/>
  <c r="I28" i="2"/>
  <c r="K28" i="2" s="1"/>
  <c r="I27" i="2"/>
  <c r="G27" i="2"/>
  <c r="J27" i="2"/>
  <c r="C35" i="1"/>
  <c r="B35" i="1"/>
  <c r="B43" i="2" s="1"/>
  <c r="G34" i="1"/>
  <c r="F34" i="1"/>
  <c r="G33" i="1"/>
  <c r="E33" i="1"/>
  <c r="F33" i="1" s="1"/>
  <c r="G32" i="1"/>
  <c r="E32" i="1"/>
  <c r="F32" i="1" s="1"/>
  <c r="G31" i="1"/>
  <c r="E31" i="1"/>
  <c r="F31" i="1" s="1"/>
  <c r="G70" i="2" l="1"/>
  <c r="G73" i="2" s="1"/>
  <c r="J70" i="2"/>
  <c r="J73" i="2" s="1"/>
  <c r="I70" i="2"/>
  <c r="I73" i="2" s="1"/>
  <c r="G64" i="2"/>
  <c r="G67" i="2" s="1"/>
  <c r="J64" i="2"/>
  <c r="J67" i="2" s="1"/>
  <c r="I64" i="2"/>
  <c r="I67" i="2" s="1"/>
  <c r="L59" i="2"/>
  <c r="L61" i="2" s="1"/>
  <c r="K59" i="2"/>
  <c r="K61" i="2" s="1"/>
  <c r="E41" i="2"/>
  <c r="H41" i="2"/>
  <c r="K39" i="2"/>
  <c r="L39" i="2"/>
  <c r="F35" i="1"/>
  <c r="H29" i="2"/>
  <c r="F29" i="2"/>
  <c r="B31" i="2"/>
  <c r="G35" i="1"/>
  <c r="K27" i="2"/>
  <c r="L27" i="2"/>
  <c r="E35" i="1"/>
  <c r="T26" i="8"/>
  <c r="T14" i="8"/>
  <c r="S39" i="8"/>
  <c r="J39" i="8"/>
  <c r="K38" i="8"/>
  <c r="S27" i="8"/>
  <c r="S15" i="8"/>
  <c r="K26" i="8"/>
  <c r="K14" i="8"/>
  <c r="J27" i="8"/>
  <c r="J15" i="8"/>
  <c r="A27" i="8"/>
  <c r="A15" i="8"/>
  <c r="A39" i="8" s="1"/>
  <c r="B26" i="8"/>
  <c r="B14" i="8"/>
  <c r="T17" i="2"/>
  <c r="S17" i="2"/>
  <c r="T16" i="2"/>
  <c r="S16" i="2"/>
  <c r="T55" i="2"/>
  <c r="S55" i="2"/>
  <c r="T54" i="2"/>
  <c r="S54" i="2"/>
  <c r="T51" i="2"/>
  <c r="S51" i="2"/>
  <c r="T5" i="2"/>
  <c r="T4" i="2"/>
  <c r="S5" i="2"/>
  <c r="S4" i="2"/>
  <c r="A55" i="2"/>
  <c r="A54" i="2"/>
  <c r="W12" i="2"/>
  <c r="W11" i="2"/>
  <c r="V12" i="2"/>
  <c r="V11" i="2"/>
  <c r="U12" i="2"/>
  <c r="U11" i="2"/>
  <c r="U66" i="2" l="1"/>
  <c r="U71" i="2"/>
  <c r="U72" i="2"/>
  <c r="U70" i="2"/>
  <c r="U65" i="2"/>
  <c r="U64" i="2"/>
  <c r="U60" i="2"/>
  <c r="U59" i="2"/>
  <c r="V72" i="2"/>
  <c r="Q72" i="2" s="1"/>
  <c r="V70" i="2"/>
  <c r="Q70" i="2" s="1"/>
  <c r="V65" i="2"/>
  <c r="Q65" i="2" s="1"/>
  <c r="V64" i="2"/>
  <c r="Q64" i="2" s="1"/>
  <c r="Q67" i="2" s="1"/>
  <c r="V60" i="2"/>
  <c r="Q60" i="2" s="1"/>
  <c r="V59" i="2"/>
  <c r="Q59" i="2" s="1"/>
  <c r="Q61" i="2" s="1"/>
  <c r="V66" i="2"/>
  <c r="Q66" i="2" s="1"/>
  <c r="V71" i="2"/>
  <c r="Q71" i="2" s="1"/>
  <c r="K70" i="2"/>
  <c r="K73" i="2" s="1"/>
  <c r="L70" i="2"/>
  <c r="L73" i="2" s="1"/>
  <c r="L64" i="2"/>
  <c r="L67" i="2" s="1"/>
  <c r="K64" i="2"/>
  <c r="K67" i="2" s="1"/>
  <c r="V27" i="2"/>
  <c r="P27" i="2" s="1"/>
  <c r="V39" i="2"/>
  <c r="V28" i="2"/>
  <c r="V40" i="2"/>
  <c r="U27" i="2"/>
  <c r="N27" i="2" s="1"/>
  <c r="U39" i="2"/>
  <c r="U29" i="2"/>
  <c r="U41" i="2"/>
  <c r="O41" i="2" s="1"/>
  <c r="U28" i="2"/>
  <c r="O28" i="2" s="1"/>
  <c r="U40" i="2"/>
  <c r="V29" i="2"/>
  <c r="V41" i="2"/>
  <c r="Q41" i="2" s="1"/>
  <c r="E55" i="2"/>
  <c r="F55" i="2" s="1"/>
  <c r="I55" i="2" s="1"/>
  <c r="H43" i="2"/>
  <c r="F41" i="2"/>
  <c r="E43" i="2"/>
  <c r="P28" i="2"/>
  <c r="Q28" i="2"/>
  <c r="O29" i="2"/>
  <c r="Q29" i="2"/>
  <c r="H31" i="2"/>
  <c r="J29" i="2"/>
  <c r="I29" i="2"/>
  <c r="G29" i="2"/>
  <c r="G31" i="2" s="1"/>
  <c r="F31" i="2"/>
  <c r="V17" i="2"/>
  <c r="V5" i="2"/>
  <c r="U16" i="2"/>
  <c r="U6" i="2"/>
  <c r="U4" i="2"/>
  <c r="U5" i="2"/>
  <c r="U17" i="2"/>
  <c r="V16" i="2"/>
  <c r="V6" i="2"/>
  <c r="V4" i="2"/>
  <c r="H55" i="2"/>
  <c r="V55" i="2"/>
  <c r="U55" i="2"/>
  <c r="V54" i="2"/>
  <c r="U54" i="2"/>
  <c r="D16" i="2"/>
  <c r="B16" i="2"/>
  <c r="I5" i="1"/>
  <c r="I4" i="1"/>
  <c r="Q73" i="2" l="1"/>
  <c r="N64" i="2"/>
  <c r="O64" i="2"/>
  <c r="N71" i="2"/>
  <c r="O71" i="2"/>
  <c r="N65" i="2"/>
  <c r="O65" i="2"/>
  <c r="N66" i="2"/>
  <c r="O66" i="2"/>
  <c r="N28" i="2"/>
  <c r="N31" i="2" s="1"/>
  <c r="M29" i="8" s="1"/>
  <c r="D29" i="8" s="1"/>
  <c r="Q27" i="2"/>
  <c r="Q31" i="2" s="1"/>
  <c r="N59" i="2"/>
  <c r="O59" i="2"/>
  <c r="O70" i="2"/>
  <c r="N70" i="2"/>
  <c r="O27" i="2"/>
  <c r="O60" i="2"/>
  <c r="N60" i="2"/>
  <c r="O72" i="2"/>
  <c r="N72" i="2"/>
  <c r="K55" i="2"/>
  <c r="J55" i="2"/>
  <c r="L55" i="2" s="1"/>
  <c r="N40" i="2"/>
  <c r="O40" i="2"/>
  <c r="O39" i="2"/>
  <c r="O43" i="2" s="1"/>
  <c r="N39" i="2"/>
  <c r="P40" i="2"/>
  <c r="Q40" i="2"/>
  <c r="Q39" i="2"/>
  <c r="Q43" i="2" s="1"/>
  <c r="P39" i="2"/>
  <c r="J41" i="2"/>
  <c r="G41" i="2"/>
  <c r="G43" i="2" s="1"/>
  <c r="I41" i="2"/>
  <c r="F43" i="2"/>
  <c r="O31" i="2"/>
  <c r="P31" i="2"/>
  <c r="M41" i="8" s="1"/>
  <c r="D41" i="8" s="1"/>
  <c r="K29" i="2"/>
  <c r="K31" i="2" s="1"/>
  <c r="M17" i="8" s="1"/>
  <c r="D17" i="8" s="1"/>
  <c r="I31" i="2"/>
  <c r="M5" i="8" s="1"/>
  <c r="D5" i="8" s="1"/>
  <c r="L29" i="2"/>
  <c r="L31" i="2" s="1"/>
  <c r="J31" i="2"/>
  <c r="G55" i="2"/>
  <c r="O55" i="2"/>
  <c r="H6" i="2"/>
  <c r="O6" i="2" s="1"/>
  <c r="H5" i="2"/>
  <c r="P5" i="2" s="1"/>
  <c r="N55" i="2"/>
  <c r="Q55" i="2"/>
  <c r="E5" i="2"/>
  <c r="C46" i="1"/>
  <c r="B46" i="1"/>
  <c r="G44" i="1"/>
  <c r="E44" i="1"/>
  <c r="F44" i="1" s="1"/>
  <c r="G43" i="1"/>
  <c r="E43" i="1"/>
  <c r="F43" i="1" s="1"/>
  <c r="E6" i="2"/>
  <c r="O1288" i="11"/>
  <c r="O514" i="11"/>
  <c r="O610" i="11"/>
  <c r="C16" i="1"/>
  <c r="B16" i="1"/>
  <c r="G14" i="1"/>
  <c r="E14" i="1"/>
  <c r="F14" i="1" s="1"/>
  <c r="G13" i="1"/>
  <c r="E13" i="1"/>
  <c r="G6" i="1"/>
  <c r="G5" i="1"/>
  <c r="E5" i="1"/>
  <c r="F5" i="1" s="1"/>
  <c r="F5" i="2" s="1"/>
  <c r="J5" i="2" s="1"/>
  <c r="L5" i="2" s="1"/>
  <c r="B8" i="1"/>
  <c r="G4" i="1"/>
  <c r="E4" i="1"/>
  <c r="F4" i="1" s="1"/>
  <c r="F4" i="2" s="1"/>
  <c r="I4" i="2" s="1"/>
  <c r="N73" i="2" l="1"/>
  <c r="O67" i="2"/>
  <c r="N43" i="2"/>
  <c r="N30" i="8" s="1"/>
  <c r="E30" i="8" s="1"/>
  <c r="O73" i="2"/>
  <c r="N67" i="2"/>
  <c r="O61" i="2"/>
  <c r="N61" i="2"/>
  <c r="Q43" i="8"/>
  <c r="H43" i="8" s="1"/>
  <c r="Q42" i="8"/>
  <c r="H42" i="8" s="1"/>
  <c r="P43" i="8"/>
  <c r="G43" i="8" s="1"/>
  <c r="Q44" i="8"/>
  <c r="H44" i="8" s="1"/>
  <c r="O42" i="8"/>
  <c r="F42" i="8" s="1"/>
  <c r="P42" i="8"/>
  <c r="G42" i="8" s="1"/>
  <c r="Q29" i="8"/>
  <c r="H29" i="8" s="1"/>
  <c r="O29" i="8"/>
  <c r="F29" i="8" s="1"/>
  <c r="N29" i="8"/>
  <c r="E29" i="8" s="1"/>
  <c r="P29" i="8"/>
  <c r="G29" i="8" s="1"/>
  <c r="P31" i="8"/>
  <c r="G31" i="8" s="1"/>
  <c r="O30" i="8"/>
  <c r="F30" i="8" s="1"/>
  <c r="P30" i="8"/>
  <c r="G30" i="8" s="1"/>
  <c r="Q32" i="8"/>
  <c r="H32" i="8" s="1"/>
  <c r="Q31" i="8"/>
  <c r="H31" i="8" s="1"/>
  <c r="Q30" i="8"/>
  <c r="H30" i="8" s="1"/>
  <c r="N17" i="8"/>
  <c r="E17" i="8" s="1"/>
  <c r="P17" i="8"/>
  <c r="G17" i="8" s="1"/>
  <c r="Q17" i="8"/>
  <c r="H17" i="8" s="1"/>
  <c r="O17" i="8"/>
  <c r="F17" i="8" s="1"/>
  <c r="P41" i="8"/>
  <c r="G41" i="8" s="1"/>
  <c r="Q41" i="8"/>
  <c r="H41" i="8" s="1"/>
  <c r="N41" i="8"/>
  <c r="E41" i="8" s="1"/>
  <c r="O41" i="8"/>
  <c r="F41" i="8" s="1"/>
  <c r="P43" i="2"/>
  <c r="O5" i="8"/>
  <c r="F5" i="8" s="1"/>
  <c r="Q5" i="8"/>
  <c r="H5" i="8" s="1"/>
  <c r="P5" i="8"/>
  <c r="G5" i="8" s="1"/>
  <c r="N5" i="8"/>
  <c r="E5" i="8" s="1"/>
  <c r="L41" i="2"/>
  <c r="L43" i="2" s="1"/>
  <c r="J43" i="2"/>
  <c r="K41" i="2"/>
  <c r="K43" i="2" s="1"/>
  <c r="I43" i="2"/>
  <c r="Q6" i="2"/>
  <c r="N6" i="2"/>
  <c r="Q5" i="2"/>
  <c r="G16" i="1"/>
  <c r="N5" i="2"/>
  <c r="P6" i="2"/>
  <c r="G5" i="2"/>
  <c r="O5" i="2"/>
  <c r="I5" i="2"/>
  <c r="E6" i="1"/>
  <c r="F6" i="1" s="1"/>
  <c r="F6" i="2" s="1"/>
  <c r="G46" i="1"/>
  <c r="F46" i="1"/>
  <c r="E46" i="1"/>
  <c r="F13" i="1"/>
  <c r="G8" i="1"/>
  <c r="P32" i="8" l="1"/>
  <c r="G32" i="8" s="1"/>
  <c r="O31" i="8"/>
  <c r="F31" i="8" s="1"/>
  <c r="Q33" i="8"/>
  <c r="H33" i="8" s="1"/>
  <c r="P8" i="8"/>
  <c r="G8" i="8" s="1"/>
  <c r="Q9" i="8"/>
  <c r="H9" i="8" s="1"/>
  <c r="O7" i="8"/>
  <c r="F7" i="8" s="1"/>
  <c r="N6" i="8"/>
  <c r="E6" i="8" s="1"/>
  <c r="O43" i="8"/>
  <c r="F43" i="8" s="1"/>
  <c r="N42" i="8"/>
  <c r="E42" i="8" s="1"/>
  <c r="Q45" i="8"/>
  <c r="H45" i="8" s="1"/>
  <c r="P44" i="8"/>
  <c r="G44" i="8" s="1"/>
  <c r="O19" i="8"/>
  <c r="F19" i="8" s="1"/>
  <c r="N18" i="8"/>
  <c r="E18" i="8" s="1"/>
  <c r="P20" i="8"/>
  <c r="G20" i="8" s="1"/>
  <c r="Q21" i="8"/>
  <c r="H21" i="8" s="1"/>
  <c r="Q20" i="8"/>
  <c r="H20" i="8" s="1"/>
  <c r="P18" i="8"/>
  <c r="G18" i="8" s="1"/>
  <c r="Q19" i="8"/>
  <c r="H19" i="8" s="1"/>
  <c r="Q18" i="8"/>
  <c r="H18" i="8" s="1"/>
  <c r="P19" i="8"/>
  <c r="G19" i="8" s="1"/>
  <c r="O18" i="8"/>
  <c r="F18" i="8" s="1"/>
  <c r="P6" i="8"/>
  <c r="G6" i="8" s="1"/>
  <c r="Q7" i="8"/>
  <c r="H7" i="8" s="1"/>
  <c r="P7" i="8"/>
  <c r="G7" i="8" s="1"/>
  <c r="O6" i="8"/>
  <c r="F6" i="8" s="1"/>
  <c r="Q8" i="8"/>
  <c r="H8" i="8" s="1"/>
  <c r="Q6" i="8"/>
  <c r="H6" i="8" s="1"/>
  <c r="G6" i="2"/>
  <c r="J6" i="2"/>
  <c r="L6" i="2" s="1"/>
  <c r="I6" i="2"/>
  <c r="F16" i="1"/>
  <c r="E8" i="1"/>
  <c r="E16" i="1"/>
  <c r="F8" i="1"/>
  <c r="A40" i="8" l="1"/>
  <c r="A41" i="8" s="1"/>
  <c r="A42" i="8" s="1"/>
  <c r="A43" i="8" s="1"/>
  <c r="A44" i="8" s="1"/>
  <c r="A45" i="8" s="1"/>
  <c r="A28" i="8"/>
  <c r="A29" i="8" s="1"/>
  <c r="A30" i="8" s="1"/>
  <c r="A31" i="8" s="1"/>
  <c r="A32" i="8" s="1"/>
  <c r="A33" i="8" s="1"/>
  <c r="C26" i="8"/>
  <c r="D26" i="8" s="1"/>
  <c r="E26" i="8" s="1"/>
  <c r="F26" i="8" s="1"/>
  <c r="G26" i="8" s="1"/>
  <c r="H26" i="8" s="1"/>
  <c r="A16" i="8"/>
  <c r="A17" i="8" s="1"/>
  <c r="A18" i="8" s="1"/>
  <c r="A19" i="8" s="1"/>
  <c r="A20" i="8" s="1"/>
  <c r="A21" i="8" s="1"/>
  <c r="D14" i="8"/>
  <c r="E14" i="8" s="1"/>
  <c r="F14" i="8" s="1"/>
  <c r="G14" i="8" s="1"/>
  <c r="H14" i="8" s="1"/>
  <c r="C14" i="8"/>
  <c r="A9" i="8"/>
  <c r="C2" i="8"/>
  <c r="D2" i="8" s="1"/>
  <c r="E2" i="8" s="1"/>
  <c r="F2" i="8" s="1"/>
  <c r="G2" i="8" s="1"/>
  <c r="H2" i="8" s="1"/>
  <c r="B8" i="2"/>
  <c r="S40" i="8"/>
  <c r="S41" i="8" s="1"/>
  <c r="S42" i="8" s="1"/>
  <c r="S43" i="8" s="1"/>
  <c r="S44" i="8" s="1"/>
  <c r="S45" i="8" s="1"/>
  <c r="U38" i="8"/>
  <c r="V38" i="8" s="1"/>
  <c r="W38" i="8" s="1"/>
  <c r="X38" i="8" s="1"/>
  <c r="Y38" i="8" s="1"/>
  <c r="Z38" i="8" s="1"/>
  <c r="S28" i="8"/>
  <c r="S29" i="8" s="1"/>
  <c r="S30" i="8" s="1"/>
  <c r="S31" i="8" s="1"/>
  <c r="S32" i="8" s="1"/>
  <c r="S33" i="8" s="1"/>
  <c r="U26" i="8"/>
  <c r="V26" i="8" s="1"/>
  <c r="W26" i="8" s="1"/>
  <c r="X26" i="8" s="1"/>
  <c r="Y26" i="8" s="1"/>
  <c r="Z26" i="8" s="1"/>
  <c r="S16" i="8"/>
  <c r="S17" i="8" s="1"/>
  <c r="S18" i="8" s="1"/>
  <c r="S19" i="8" s="1"/>
  <c r="S20" i="8" s="1"/>
  <c r="S21" i="8" s="1"/>
  <c r="U14" i="8"/>
  <c r="V14" i="8" s="1"/>
  <c r="W14" i="8" s="1"/>
  <c r="X14" i="8" s="1"/>
  <c r="Y14" i="8" s="1"/>
  <c r="Z14" i="8" s="1"/>
  <c r="S4" i="8"/>
  <c r="S5" i="8" s="1"/>
  <c r="S6" i="8" s="1"/>
  <c r="S7" i="8" s="1"/>
  <c r="S8" i="8" s="1"/>
  <c r="S9" i="8" s="1"/>
  <c r="U2" i="8"/>
  <c r="V2" i="8" s="1"/>
  <c r="W2" i="8" s="1"/>
  <c r="X2" i="8" s="1"/>
  <c r="Y2" i="8" s="1"/>
  <c r="Z2" i="8" s="1"/>
  <c r="L38" i="8"/>
  <c r="M38" i="8" s="1"/>
  <c r="N38" i="8" s="1"/>
  <c r="O38" i="8" s="1"/>
  <c r="P38" i="8" s="1"/>
  <c r="Q38" i="8" s="1"/>
  <c r="L26" i="8"/>
  <c r="M26" i="8" s="1"/>
  <c r="N26" i="8" s="1"/>
  <c r="O26" i="8" s="1"/>
  <c r="P26" i="8" s="1"/>
  <c r="Q26" i="8" s="1"/>
  <c r="L14" i="8"/>
  <c r="M14" i="8" s="1"/>
  <c r="N14" i="8" s="1"/>
  <c r="O14" i="8" s="1"/>
  <c r="P14" i="8" s="1"/>
  <c r="Q14" i="8" s="1"/>
  <c r="J40" i="8"/>
  <c r="J41" i="8" s="1"/>
  <c r="J42" i="8" s="1"/>
  <c r="J43" i="8" s="1"/>
  <c r="J44" i="8" s="1"/>
  <c r="J45" i="8" s="1"/>
  <c r="J28" i="8"/>
  <c r="J29" i="8" s="1"/>
  <c r="J30" i="8" s="1"/>
  <c r="J31" i="8" s="1"/>
  <c r="J32" i="8" s="1"/>
  <c r="J33" i="8" s="1"/>
  <c r="J16" i="8"/>
  <c r="J17" i="8" s="1"/>
  <c r="J18" i="8" s="1"/>
  <c r="J19" i="8" s="1"/>
  <c r="J20" i="8" s="1"/>
  <c r="J21" i="8" s="1"/>
  <c r="J4" i="8"/>
  <c r="J5" i="8" s="1"/>
  <c r="J6" i="8" s="1"/>
  <c r="J7" i="8" s="1"/>
  <c r="J8" i="8" s="1"/>
  <c r="J9" i="8" s="1"/>
  <c r="L2" i="8"/>
  <c r="M2" i="8" s="1"/>
  <c r="N2" i="8" s="1"/>
  <c r="O2" i="8" s="1"/>
  <c r="P2" i="8" s="1"/>
  <c r="Q2" i="8" s="1"/>
  <c r="C56" i="2"/>
  <c r="B56" i="2"/>
  <c r="E4" i="2" l="1"/>
  <c r="H4" i="2" l="1"/>
  <c r="Q4" i="2" s="1"/>
  <c r="H8" i="2" l="1"/>
  <c r="J4" i="2"/>
  <c r="E8" i="2"/>
  <c r="H54" i="2"/>
  <c r="E54" i="2"/>
  <c r="Q54" i="2" l="1"/>
  <c r="G4" i="2"/>
  <c r="G8" i="2" s="1"/>
  <c r="H56" i="2"/>
  <c r="F54" i="2"/>
  <c r="I54" i="2" s="1"/>
  <c r="E56" i="2"/>
  <c r="L4" i="2"/>
  <c r="L8" i="2" s="1"/>
  <c r="J8" i="2"/>
  <c r="F8" i="2"/>
  <c r="T3" i="8"/>
  <c r="F56" i="2" l="1"/>
  <c r="J54" i="2"/>
  <c r="J56" i="2" s="1"/>
  <c r="G54" i="2"/>
  <c r="G56" i="2" s="1"/>
  <c r="V15" i="8"/>
  <c r="Y3" i="8"/>
  <c r="W3" i="8"/>
  <c r="X3" i="8"/>
  <c r="V3" i="8"/>
  <c r="Z3" i="8"/>
  <c r="U3" i="8"/>
  <c r="I8" i="2"/>
  <c r="K3" i="8" s="1"/>
  <c r="K4" i="2"/>
  <c r="K15" i="8" s="1"/>
  <c r="O3" i="8"/>
  <c r="N3" i="8"/>
  <c r="L3" i="8"/>
  <c r="Q3" i="8"/>
  <c r="M3" i="8"/>
  <c r="P3" i="8"/>
  <c r="P15" i="8"/>
  <c r="L15" i="8"/>
  <c r="O15" i="8"/>
  <c r="Q15" i="8"/>
  <c r="M15" i="8"/>
  <c r="N15" i="8"/>
  <c r="T15" i="8"/>
  <c r="C15" i="8" l="1"/>
  <c r="H3" i="8"/>
  <c r="G15" i="8"/>
  <c r="B3" i="8"/>
  <c r="K11" i="8"/>
  <c r="G3" i="8"/>
  <c r="E3" i="8"/>
  <c r="E15" i="8"/>
  <c r="B15" i="8"/>
  <c r="D15" i="8"/>
  <c r="C3" i="8"/>
  <c r="H15" i="8"/>
  <c r="F15" i="8"/>
  <c r="D3" i="8"/>
  <c r="F3" i="8"/>
  <c r="L54" i="2"/>
  <c r="L56" i="2" s="1"/>
  <c r="X16" i="8" s="1"/>
  <c r="I56" i="2"/>
  <c r="K54" i="2"/>
  <c r="K56" i="2" s="1"/>
  <c r="W15" i="8"/>
  <c r="Y15" i="8"/>
  <c r="X15" i="8"/>
  <c r="Z15" i="8"/>
  <c r="U15" i="8"/>
  <c r="X4" i="8"/>
  <c r="W4" i="8"/>
  <c r="Y4" i="8"/>
  <c r="Z4" i="8"/>
  <c r="V4" i="8"/>
  <c r="P4" i="2"/>
  <c r="Z16" i="8" l="1"/>
  <c r="Y16" i="8"/>
  <c r="V16" i="8"/>
  <c r="W16" i="8"/>
  <c r="P8" i="2"/>
  <c r="K39" i="8" s="1"/>
  <c r="B39" i="8" s="1"/>
  <c r="N4" i="2"/>
  <c r="N8" i="2" s="1"/>
  <c r="K27" i="8" s="1"/>
  <c r="B27" i="8" s="1"/>
  <c r="O4" i="2"/>
  <c r="U51" i="2"/>
  <c r="N54" i="2"/>
  <c r="V51" i="2"/>
  <c r="B19" i="2"/>
  <c r="Q8" i="2" l="1"/>
  <c r="O8" i="2"/>
  <c r="O54" i="2"/>
  <c r="T27" i="8"/>
  <c r="N39" i="8" l="1"/>
  <c r="E39" i="8" s="1"/>
  <c r="L39" i="8"/>
  <c r="C39" i="8" s="1"/>
  <c r="O39" i="8"/>
  <c r="F39" i="8" s="1"/>
  <c r="P39" i="8"/>
  <c r="G39" i="8" s="1"/>
  <c r="M39" i="8"/>
  <c r="D39" i="8" s="1"/>
  <c r="Q39" i="8"/>
  <c r="H39" i="8" s="1"/>
  <c r="O56" i="2"/>
  <c r="W28" i="8" s="1"/>
  <c r="N56" i="2"/>
  <c r="U28" i="8" s="1"/>
  <c r="W27" i="8"/>
  <c r="U27" i="8"/>
  <c r="V27" i="8"/>
  <c r="Z27" i="8"/>
  <c r="Y27" i="8"/>
  <c r="X27" i="8"/>
  <c r="Q56" i="2"/>
  <c r="N27" i="8"/>
  <c r="E27" i="8" s="1"/>
  <c r="L27" i="8"/>
  <c r="C27" i="8" s="1"/>
  <c r="M27" i="8"/>
  <c r="D27" i="8" s="1"/>
  <c r="Q27" i="8"/>
  <c r="H27" i="8" s="1"/>
  <c r="P27" i="8"/>
  <c r="G27" i="8" s="1"/>
  <c r="O27" i="8"/>
  <c r="F27" i="8" s="1"/>
  <c r="Y39" i="8"/>
  <c r="X39" i="8"/>
  <c r="V39" i="8"/>
  <c r="W39" i="8"/>
  <c r="Z39" i="8"/>
  <c r="U39" i="8"/>
  <c r="T39" i="8"/>
  <c r="T47" i="8" s="1"/>
  <c r="P56" i="2"/>
  <c r="R26" i="9"/>
  <c r="Q26" i="9"/>
  <c r="R17" i="9"/>
  <c r="Q17" i="9"/>
  <c r="R8" i="9"/>
  <c r="Q8" i="9"/>
  <c r="V28" i="8" l="1"/>
  <c r="Y28" i="8"/>
  <c r="X28" i="8"/>
  <c r="Z28" i="8"/>
  <c r="X40" i="8"/>
  <c r="W40" i="8"/>
  <c r="V40" i="8"/>
  <c r="Z40" i="8"/>
  <c r="Y40" i="8"/>
  <c r="U40" i="8"/>
  <c r="H16" i="2" l="1"/>
  <c r="H17" i="2"/>
  <c r="E16" i="2"/>
  <c r="E17" i="2"/>
  <c r="F16" i="2" l="1"/>
  <c r="E19" i="2"/>
  <c r="H19" i="2"/>
  <c r="F17" i="2"/>
  <c r="F19" i="2" l="1"/>
  <c r="G16" i="2"/>
  <c r="N17" i="2" l="1"/>
  <c r="P17" i="2"/>
  <c r="P16" i="2"/>
  <c r="N16" i="2"/>
  <c r="O17" i="2"/>
  <c r="Q17" i="2"/>
  <c r="Q16" i="2"/>
  <c r="O16" i="2"/>
  <c r="G17" i="2"/>
  <c r="G19" i="2" s="1"/>
  <c r="P19" i="2" l="1"/>
  <c r="O19" i="2"/>
  <c r="Q19" i="2"/>
  <c r="M40" i="8" s="1"/>
  <c r="D40" i="8" s="1"/>
  <c r="N19" i="2"/>
  <c r="L40" i="8" l="1"/>
  <c r="C40" i="8" s="1"/>
  <c r="O40" i="8"/>
  <c r="F40" i="8" s="1"/>
  <c r="N40" i="8"/>
  <c r="E40" i="8" s="1"/>
  <c r="P40" i="8"/>
  <c r="G40" i="8" s="1"/>
  <c r="Q40" i="8"/>
  <c r="H40" i="8" s="1"/>
  <c r="M28" i="8"/>
  <c r="D28" i="8" s="1"/>
  <c r="Q28" i="8"/>
  <c r="H28" i="8" s="1"/>
  <c r="N28" i="8"/>
  <c r="E28" i="8" s="1"/>
  <c r="P28" i="8"/>
  <c r="G28" i="8" s="1"/>
  <c r="O28" i="8"/>
  <c r="F28" i="8" s="1"/>
  <c r="L28" i="8"/>
  <c r="C28" i="8" s="1"/>
  <c r="T35" i="8"/>
  <c r="D3" i="12" l="1"/>
  <c r="E3" i="12"/>
  <c r="C5" i="3" l="1"/>
  <c r="D10" i="3"/>
  <c r="G10" i="3"/>
  <c r="D13" i="3"/>
  <c r="G13" i="3"/>
  <c r="C31" i="3"/>
  <c r="D36" i="3"/>
  <c r="G36" i="3"/>
  <c r="D39" i="3"/>
  <c r="G39" i="3"/>
  <c r="J17" i="2" l="1"/>
  <c r="I17" i="2"/>
  <c r="J16" i="2"/>
  <c r="I16" i="2"/>
  <c r="I19" i="2" l="1"/>
  <c r="L4" i="8" s="1"/>
  <c r="L16" i="2"/>
  <c r="J19" i="2"/>
  <c r="L17" i="2"/>
  <c r="K16" i="2"/>
  <c r="K17" i="2"/>
  <c r="E4" i="12"/>
  <c r="E15" i="12" s="1"/>
  <c r="D4" i="12"/>
  <c r="D15" i="12" s="1"/>
  <c r="C4" i="8" l="1"/>
  <c r="L11" i="8"/>
  <c r="Q4" i="8"/>
  <c r="P4" i="8"/>
  <c r="M4" i="8"/>
  <c r="N4" i="8"/>
  <c r="O4" i="8"/>
  <c r="T11" i="8"/>
  <c r="L19" i="2"/>
  <c r="K19" i="2"/>
  <c r="D9" i="12"/>
  <c r="E9" i="12"/>
  <c r="E8" i="12" l="1"/>
  <c r="E19" i="12" s="1"/>
  <c r="G4" i="8"/>
  <c r="P11" i="8"/>
  <c r="F8" i="12" s="1"/>
  <c r="E7" i="12"/>
  <c r="E18" i="12" s="1"/>
  <c r="F4" i="8"/>
  <c r="O11" i="8"/>
  <c r="F7" i="12" s="1"/>
  <c r="H4" i="8"/>
  <c r="Q11" i="8"/>
  <c r="F9" i="12" s="1"/>
  <c r="E6" i="12"/>
  <c r="E17" i="12" s="1"/>
  <c r="D8" i="12"/>
  <c r="D19" i="12" s="1"/>
  <c r="E4" i="8"/>
  <c r="N11" i="8"/>
  <c r="F6" i="12" s="1"/>
  <c r="E5" i="12"/>
  <c r="E16" i="12" s="1"/>
  <c r="D6" i="12"/>
  <c r="D17" i="12" s="1"/>
  <c r="D7" i="12"/>
  <c r="D18" i="12" s="1"/>
  <c r="D5" i="12"/>
  <c r="D16" i="12" s="1"/>
  <c r="D4" i="8"/>
  <c r="M11" i="8"/>
  <c r="F5" i="12" s="1"/>
  <c r="F3" i="12"/>
  <c r="D4" i="13"/>
  <c r="D5" i="13"/>
  <c r="D3" i="13"/>
  <c r="D6" i="13"/>
  <c r="Q16" i="8"/>
  <c r="P16" i="8"/>
  <c r="N16" i="8"/>
  <c r="O16" i="8"/>
  <c r="M16" i="8"/>
  <c r="L16" i="8"/>
  <c r="T23" i="8"/>
  <c r="E16" i="8" l="1"/>
  <c r="N23" i="8"/>
  <c r="C6" i="12" s="1"/>
  <c r="D16" i="8"/>
  <c r="M23" i="8"/>
  <c r="C5" i="12" s="1"/>
  <c r="H16" i="8"/>
  <c r="Q23" i="8"/>
  <c r="C9" i="12" s="1"/>
  <c r="F16" i="8"/>
  <c r="O23" i="8"/>
  <c r="C7" i="12" s="1"/>
  <c r="C16" i="8"/>
  <c r="L23" i="8"/>
  <c r="G16" i="8"/>
  <c r="P23" i="8"/>
  <c r="C8" i="12" s="1"/>
  <c r="F17" i="12"/>
  <c r="D31" i="13"/>
  <c r="D32" i="13" s="1"/>
  <c r="D33" i="13" s="1"/>
  <c r="D34" i="13" s="1"/>
  <c r="D35" i="13" s="1"/>
  <c r="D36" i="13" s="1"/>
  <c r="D37" i="13" s="1"/>
  <c r="D38" i="13" s="1"/>
  <c r="D39" i="13" s="1"/>
  <c r="D40" i="13" s="1"/>
  <c r="D41" i="13" s="1"/>
  <c r="D42" i="13" s="1"/>
  <c r="F18" i="12"/>
  <c r="D43" i="13"/>
  <c r="D44" i="13" s="1"/>
  <c r="D45" i="13" s="1"/>
  <c r="D46" i="13" s="1"/>
  <c r="D47" i="13" s="1"/>
  <c r="D48" i="13" s="1"/>
  <c r="D49" i="13" s="1"/>
  <c r="D50" i="13" s="1"/>
  <c r="D51" i="13" s="1"/>
  <c r="D52" i="13" s="1"/>
  <c r="D53" i="13" s="1"/>
  <c r="D54" i="13" s="1"/>
  <c r="D67" i="13"/>
  <c r="D68" i="13" s="1"/>
  <c r="D69" i="13" s="1"/>
  <c r="D70" i="13" s="1"/>
  <c r="D71" i="13" s="1"/>
  <c r="D72" i="13" s="1"/>
  <c r="D73" i="13" s="1"/>
  <c r="D74" i="13" s="1"/>
  <c r="D75" i="13" s="1"/>
  <c r="D76" i="13" s="1"/>
  <c r="D77" i="13" s="1"/>
  <c r="D78" i="13" s="1"/>
  <c r="F4" i="12"/>
  <c r="F15" i="12" s="1"/>
  <c r="D7" i="13"/>
  <c r="D8" i="13" s="1"/>
  <c r="D9" i="13" s="1"/>
  <c r="D10" i="13" s="1"/>
  <c r="D11" i="13" s="1"/>
  <c r="D12" i="13" s="1"/>
  <c r="D13" i="13" s="1"/>
  <c r="D14" i="13" s="1"/>
  <c r="D15" i="13" s="1"/>
  <c r="D16" i="13" s="1"/>
  <c r="D17" i="13" s="1"/>
  <c r="D18" i="13" s="1"/>
  <c r="F19" i="12"/>
  <c r="D55" i="13"/>
  <c r="D56" i="13" s="1"/>
  <c r="D57" i="13" s="1"/>
  <c r="D58" i="13" s="1"/>
  <c r="D59" i="13" s="1"/>
  <c r="D60" i="13" s="1"/>
  <c r="D61" i="13" s="1"/>
  <c r="D62" i="13" s="1"/>
  <c r="D63" i="13" s="1"/>
  <c r="D64" i="13" s="1"/>
  <c r="D65" i="13" s="1"/>
  <c r="D66" i="13" s="1"/>
  <c r="C6" i="13"/>
  <c r="C3" i="12"/>
  <c r="C5" i="13"/>
  <c r="C3" i="13"/>
  <c r="C4" i="13"/>
  <c r="F16" i="12"/>
  <c r="D19" i="13"/>
  <c r="D20" i="13" s="1"/>
  <c r="D21" i="13" s="1"/>
  <c r="D22" i="13" s="1"/>
  <c r="D23" i="13" s="1"/>
  <c r="D24" i="13" s="1"/>
  <c r="D25" i="13" s="1"/>
  <c r="D26" i="13" s="1"/>
  <c r="D27" i="13" s="1"/>
  <c r="D28" i="13" s="1"/>
  <c r="D29" i="13" s="1"/>
  <c r="D30" i="13" s="1"/>
  <c r="Z24" i="8"/>
  <c r="C7" i="13" l="1"/>
  <c r="C8" i="13" s="1"/>
  <c r="C9" i="13" s="1"/>
  <c r="C10" i="13" s="1"/>
  <c r="C11" i="13" s="1"/>
  <c r="C12" i="13" s="1"/>
  <c r="C13" i="13" s="1"/>
  <c r="C14" i="13" s="1"/>
  <c r="C15" i="13" s="1"/>
  <c r="C16" i="13" s="1"/>
  <c r="C17" i="13" s="1"/>
  <c r="C18" i="13" s="1"/>
  <c r="C4" i="12"/>
  <c r="C15" i="12" s="1"/>
  <c r="C19" i="12"/>
  <c r="C55" i="13"/>
  <c r="C56" i="13" s="1"/>
  <c r="C57" i="13" s="1"/>
  <c r="C58" i="13" s="1"/>
  <c r="C59" i="13" s="1"/>
  <c r="C60" i="13" s="1"/>
  <c r="C61" i="13" s="1"/>
  <c r="C62" i="13" s="1"/>
  <c r="C63" i="13" s="1"/>
  <c r="C64" i="13" s="1"/>
  <c r="C65" i="13" s="1"/>
  <c r="C66" i="13" s="1"/>
  <c r="C67" i="13"/>
  <c r="C68" i="13" s="1"/>
  <c r="C69" i="13" s="1"/>
  <c r="C70" i="13" s="1"/>
  <c r="C71" i="13" s="1"/>
  <c r="C72" i="13" s="1"/>
  <c r="C73" i="13" s="1"/>
  <c r="C74" i="13" s="1"/>
  <c r="C75" i="13" s="1"/>
  <c r="C76" i="13" s="1"/>
  <c r="C77" i="13" s="1"/>
  <c r="C78" i="13" s="1"/>
  <c r="C18" i="12"/>
  <c r="C43" i="13"/>
  <c r="C44" i="13" s="1"/>
  <c r="C45" i="13" s="1"/>
  <c r="C46" i="13" s="1"/>
  <c r="C47" i="13" s="1"/>
  <c r="C48" i="13" s="1"/>
  <c r="C49" i="13" s="1"/>
  <c r="C50" i="13" s="1"/>
  <c r="C51" i="13" s="1"/>
  <c r="C52" i="13" s="1"/>
  <c r="C53" i="13" s="1"/>
  <c r="C54" i="13" s="1"/>
  <c r="C16" i="12"/>
  <c r="C19" i="13"/>
  <c r="C20" i="13" s="1"/>
  <c r="C21" i="13" s="1"/>
  <c r="C22" i="13" s="1"/>
  <c r="C23" i="13" s="1"/>
  <c r="C24" i="13" s="1"/>
  <c r="C25" i="13" s="1"/>
  <c r="C26" i="13" s="1"/>
  <c r="C27" i="13" s="1"/>
  <c r="C28" i="13" s="1"/>
  <c r="C29" i="13" s="1"/>
  <c r="C30" i="13" s="1"/>
  <c r="C17" i="12"/>
  <c r="C31" i="13"/>
  <c r="C32" i="13" s="1"/>
  <c r="C33" i="13" s="1"/>
  <c r="C34" i="13" s="1"/>
  <c r="C35" i="13" s="1"/>
  <c r="C36" i="13" s="1"/>
  <c r="C37" i="13" s="1"/>
  <c r="C38" i="13" s="1"/>
  <c r="C39" i="13" s="1"/>
  <c r="C40" i="13" s="1"/>
  <c r="C41" i="13" s="1"/>
  <c r="C42" i="13" s="1"/>
</calcChain>
</file>

<file path=xl/comments1.xml><?xml version="1.0" encoding="utf-8"?>
<comments xmlns="http://schemas.openxmlformats.org/spreadsheetml/2006/main">
  <authors>
    <author>Author</author>
  </authors>
  <commentList>
    <comment ref="E78" authorId="0">
      <text>
        <r>
          <rPr>
            <b/>
            <sz val="9"/>
            <color indexed="81"/>
            <rFont val="Tahoma"/>
            <family val="2"/>
          </rPr>
          <t>Author:</t>
        </r>
        <r>
          <rPr>
            <sz val="9"/>
            <color indexed="81"/>
            <rFont val="Tahoma"/>
            <family val="2"/>
          </rPr>
          <t xml:space="preserve">
EDR Forecast Sales value constant for LT_Input beyond 2021</t>
        </r>
      </text>
    </comment>
  </commentList>
</comments>
</file>

<file path=xl/sharedStrings.xml><?xml version="1.0" encoding="utf-8"?>
<sst xmlns="http://schemas.openxmlformats.org/spreadsheetml/2006/main" count="3896" uniqueCount="580">
  <si>
    <t>Potential new load due to EDR</t>
  </si>
  <si>
    <t>kW/Store</t>
  </si>
  <si>
    <t>Load Factor</t>
  </si>
  <si>
    <t>kWh / Year</t>
  </si>
  <si>
    <t>kWh/customer</t>
  </si>
  <si>
    <t># of new Customers</t>
  </si>
  <si>
    <t>Summer Peak</t>
  </si>
  <si>
    <t>Winter Peak</t>
  </si>
  <si>
    <t>CP CF</t>
  </si>
  <si>
    <t>GSD</t>
  </si>
  <si>
    <t>GSLD1</t>
  </si>
  <si>
    <t>NCP</t>
  </si>
  <si>
    <t xml:space="preserve">GSD07 </t>
  </si>
  <si>
    <t>GSD07</t>
  </si>
  <si>
    <t xml:space="preserve">MONTH </t>
  </si>
  <si>
    <t xml:space="preserve">CUSTOMERS </t>
  </si>
  <si>
    <t xml:space="preserve">SALES </t>
  </si>
  <si>
    <t>N</t>
  </si>
  <si>
    <t>RLR ENERGY:</t>
  </si>
  <si>
    <t>KWH</t>
  </si>
  <si>
    <t>DEMAND (KW):</t>
  </si>
  <si>
    <t>GCP DATE</t>
  </si>
  <si>
    <t xml:space="preserve"> Fri, Jan  22 </t>
  </si>
  <si>
    <t xml:space="preserve"> Wed, Aug  18 </t>
  </si>
  <si>
    <t>GCP TIME</t>
  </si>
  <si>
    <t xml:space="preserve">           14:00</t>
  </si>
  <si>
    <t>GCP</t>
  </si>
  <si>
    <t>CP</t>
  </si>
  <si>
    <t>PERIOD START</t>
  </si>
  <si>
    <t>NCP LF</t>
  </si>
  <si>
    <t>GCP CF</t>
  </si>
  <si>
    <t>GCP LF</t>
  </si>
  <si>
    <t>CP LF</t>
  </si>
  <si>
    <t>REL PREC:</t>
  </si>
  <si>
    <t>NCP RP</t>
  </si>
  <si>
    <t>GCP RP</t>
  </si>
  <si>
    <t>CP RP</t>
  </si>
  <si>
    <t xml:space="preserve">GSLD07 </t>
  </si>
  <si>
    <t xml:space="preserve">GSLD(T)-1 General Service Large Demand 1 including TOU (Sampled) </t>
  </si>
  <si>
    <t>GSLD07</t>
  </si>
  <si>
    <t xml:space="preserve"> Mon, Jan  25 </t>
  </si>
  <si>
    <t xml:space="preserve"> Thu, Aug  19 </t>
  </si>
  <si>
    <t xml:space="preserve">           12:00</t>
  </si>
  <si>
    <t xml:space="preserve">GSD(T)-1 General Service Demand 1 including TOU (21-499 kW) (Sampled) </t>
  </si>
  <si>
    <t>Average KW</t>
  </si>
  <si>
    <t>Energy Expansion Factor</t>
  </si>
  <si>
    <t>Demand Expansion Factor</t>
  </si>
  <si>
    <t>Kw</t>
  </si>
  <si>
    <t>Florida Power &amp; Light Company</t>
  </si>
  <si>
    <t>Rate</t>
  </si>
  <si>
    <t>Sales</t>
  </si>
  <si>
    <t>CILC-1D</t>
  </si>
  <si>
    <t>CILC-1G</t>
  </si>
  <si>
    <t>CILC-1T</t>
  </si>
  <si>
    <t>GSCU-1</t>
  </si>
  <si>
    <t>GSD-1</t>
  </si>
  <si>
    <t>GSLD-1</t>
  </si>
  <si>
    <t>GSLD-2</t>
  </si>
  <si>
    <t>MET</t>
  </si>
  <si>
    <t>OL-1</t>
  </si>
  <si>
    <t>OS-2</t>
  </si>
  <si>
    <t>SL-1</t>
  </si>
  <si>
    <t>SL-2</t>
  </si>
  <si>
    <t>FKEC</t>
  </si>
  <si>
    <t>LCEC</t>
  </si>
  <si>
    <t>WAUCHULA</t>
  </si>
  <si>
    <t>Company Use</t>
  </si>
  <si>
    <t>Transmission</t>
  </si>
  <si>
    <t>Primary</t>
  </si>
  <si>
    <t>Secondary</t>
  </si>
  <si>
    <t>Total</t>
  </si>
  <si>
    <t>kWh initial year</t>
  </si>
  <si>
    <t>kWh through 4 year</t>
  </si>
  <si>
    <t>kW initial year</t>
  </si>
  <si>
    <t>GSLD2</t>
  </si>
  <si>
    <t># of Customers</t>
  </si>
  <si>
    <t>kW Load</t>
  </si>
  <si>
    <t>NEL kWh / Year</t>
  </si>
  <si>
    <t>NEL</t>
  </si>
  <si>
    <t>GSD(T)-1: General Service Demand (21-499 kW)</t>
  </si>
  <si>
    <t>GSLD(T)-1: General Service Large Demand (500-1999 kW)</t>
  </si>
  <si>
    <t>GSLD(T)-2: General Service Large Demand (2000 kW +)</t>
  </si>
  <si>
    <t>GNCP</t>
  </si>
  <si>
    <t>-</t>
  </si>
  <si>
    <t>L.F.</t>
  </si>
  <si>
    <t>Hours</t>
  </si>
  <si>
    <t>Winter</t>
  </si>
  <si>
    <t>Summer</t>
  </si>
  <si>
    <t xml:space="preserve">GSLDT2 </t>
  </si>
  <si>
    <t>GSLDT2</t>
  </si>
  <si>
    <t xml:space="preserve">GSLD(T)-2 General Service Large Demand 2 including TOU </t>
  </si>
  <si>
    <t>KW</t>
  </si>
  <si>
    <t>KWH ONPK</t>
  </si>
  <si>
    <t>KWH OFFPK</t>
  </si>
  <si>
    <t>KWH ONPK%</t>
  </si>
  <si>
    <t>KWH OFFPK%</t>
  </si>
  <si>
    <t>NCP ONPK</t>
  </si>
  <si>
    <t>NCP OFFPK</t>
  </si>
  <si>
    <t>GCP ONPK</t>
  </si>
  <si>
    <t>GCP OFFPK</t>
  </si>
  <si>
    <t>NCP LF ONPK</t>
  </si>
  <si>
    <t>NCP LF OFFPK</t>
  </si>
  <si>
    <t>GCP LF ONPK</t>
  </si>
  <si>
    <t>GCP LF OFFPK</t>
  </si>
  <si>
    <t>NCP RP ONPK</t>
  </si>
  <si>
    <t>NCP RP OFFPK</t>
  </si>
  <si>
    <t>GCP RP ONPK</t>
  </si>
  <si>
    <t>GCP RP OFFPK</t>
  </si>
  <si>
    <t>SAMPLE SIZE:</t>
  </si>
  <si>
    <t>GCPSZ</t>
  </si>
  <si>
    <t>GCPSZ ONPK</t>
  </si>
  <si>
    <t>GCPSZ OFFPK</t>
  </si>
  <si>
    <t>CPSZ</t>
  </si>
  <si>
    <t>STD DEV OF R</t>
  </si>
  <si>
    <t>SDR GCP</t>
  </si>
  <si>
    <t>SDR GCP ONPK</t>
  </si>
  <si>
    <t>SDR GCP OFFPK</t>
  </si>
  <si>
    <t>SDR CP</t>
  </si>
  <si>
    <t>Assumptions:</t>
  </si>
  <si>
    <t>Customer Description</t>
  </si>
  <si>
    <t>ALL DEMANDS ARE IN KW UNLESS OTHERWISE STATED</t>
  </si>
  <si>
    <t>TIME OF USE PERIOD ON-PEAK:</t>
  </si>
  <si>
    <t>WINTER: NOVEMBER THROUGH MARCH PEAK TIMES 6A-10A AND 6P-10P</t>
  </si>
  <si>
    <t>SUMMER: APRIL THROUGH OCTOBER PEAK TIMES 12N-9P</t>
  </si>
  <si>
    <t>EXCLUDING HOLIDAYS</t>
  </si>
  <si>
    <t>TIME OF USE PERIODS OFF-PEAK: ALL OTHER HOURS</t>
  </si>
  <si>
    <t>DAY OF SYSTEM PEAK</t>
  </si>
  <si>
    <t>DATE</t>
  </si>
  <si>
    <t>DAY OF WEEK</t>
  </si>
  <si>
    <t>CP HOUR ENDING</t>
  </si>
  <si>
    <t>CP (MW)</t>
  </si>
  <si>
    <t>SUNRISE</t>
  </si>
  <si>
    <t>SUNSET</t>
  </si>
  <si>
    <t>1. RLR: RATE LOAD RESEARCH</t>
  </si>
  <si>
    <t>2. CUSTOMER: CUSTOMER COUNT FROM RATE AND REVENUE REPORT</t>
  </si>
  <si>
    <t>6. NCP: NON-COINCIDENT PEAK: SUM OF CUSTOMER MAX DEMANDS</t>
  </si>
  <si>
    <t>3. SALES: ENERGY SALES FROM RATE AND REVENUE REPORT</t>
  </si>
  <si>
    <t>7. GCP: GROUP COINCIDENT PEAK: (RATE) GROUP MAX DEMAND</t>
  </si>
  <si>
    <t>4. KW: AVERAGE DEMAND CALCULATED (TOTAL SALES/# OF HOURS IN PERIOD)</t>
  </si>
  <si>
    <t xml:space="preserve">8. CP: COINCIDENT PEAK: DEMAND AT TIME OF SYSTEM PEAK </t>
  </si>
  <si>
    <t xml:space="preserve">           15:00</t>
  </si>
  <si>
    <t xml:space="preserve">           10:00</t>
  </si>
  <si>
    <t xml:space="preserve">           11:00</t>
  </si>
  <si>
    <t>SDR GCP OFFP</t>
  </si>
  <si>
    <t>I   SDR GCP</t>
  </si>
  <si>
    <t>I   SDR GCP ONPK</t>
  </si>
  <si>
    <t>I   SDR GCP OFFPK</t>
  </si>
  <si>
    <t>I   SDR CP</t>
  </si>
  <si>
    <t>II  SDR GCP</t>
  </si>
  <si>
    <t>II  SDR GCP ONPK</t>
  </si>
  <si>
    <t>II  SDR GCP OFFPK</t>
  </si>
  <si>
    <t>II  SDR CP</t>
  </si>
  <si>
    <t>III SDR GCP</t>
  </si>
  <si>
    <t>III SDR GCP ONPK</t>
  </si>
  <si>
    <t>III SDR GCP OFFPK</t>
  </si>
  <si>
    <t>III SDR CP</t>
  </si>
  <si>
    <t xml:space="preserve">GSD(T)-1 General Service Demand 1 including TOU (21-499 kW)  (Sampled) </t>
  </si>
  <si>
    <t xml:space="preserve"> Wednesday</t>
  </si>
  <si>
    <t>PLEASE VERIFY THE SUN POSITION AND VERIFY THE LIGHTING CLASSES CP</t>
  </si>
  <si>
    <t>Notes:</t>
  </si>
  <si>
    <t>1. All demands are in KW unless otherwise stated.</t>
  </si>
  <si>
    <t>Definitions:</t>
  </si>
  <si>
    <t>BLOUNTSTOWN</t>
  </si>
  <si>
    <t xml:space="preserve">          9:00</t>
  </si>
  <si>
    <t xml:space="preserve">          8:00</t>
  </si>
  <si>
    <t xml:space="preserve">           16:00</t>
  </si>
  <si>
    <t xml:space="preserve">           17:00</t>
  </si>
  <si>
    <t>NOTE:     Sales line does not match sales in the Rate and Revenue Report due to billing lag.</t>
  </si>
  <si>
    <t xml:space="preserve">           13:00</t>
  </si>
  <si>
    <t xml:space="preserve">          7:00</t>
  </si>
  <si>
    <t xml:space="preserve">           19:00</t>
  </si>
  <si>
    <t xml:space="preserve">           18:00</t>
  </si>
  <si>
    <t xml:space="preserve"> </t>
  </si>
  <si>
    <t xml:space="preserve">          6:00</t>
  </si>
  <si>
    <t xml:space="preserve">          1:00</t>
  </si>
  <si>
    <t>IV  SDR GCP</t>
  </si>
  <si>
    <t>IV  SDR GCP ONPK</t>
  </si>
  <si>
    <t>IV  SDR GCP OFFPK</t>
  </si>
  <si>
    <t>IV  SDR CP</t>
  </si>
  <si>
    <t xml:space="preserve">           21:00</t>
  </si>
  <si>
    <t xml:space="preserve">           22:00</t>
  </si>
  <si>
    <t xml:space="preserve">LEE </t>
  </si>
  <si>
    <t>LEE</t>
  </si>
  <si>
    <t xml:space="preserve">METRO </t>
  </si>
  <si>
    <t xml:space="preserve">MET Metropolitan Transit Service (Metrorail) </t>
  </si>
  <si>
    <t>METRO</t>
  </si>
  <si>
    <t xml:space="preserve">OL01 </t>
  </si>
  <si>
    <t xml:space="preserve">Outdoor Lighting (Modeled Rate Class) </t>
  </si>
  <si>
    <t>OL01</t>
  </si>
  <si>
    <t xml:space="preserve">OS202 </t>
  </si>
  <si>
    <t xml:space="preserve">Sports Field (Sampled) </t>
  </si>
  <si>
    <t>OS202</t>
  </si>
  <si>
    <t xml:space="preserve">           20:00</t>
  </si>
  <si>
    <t xml:space="preserve">RS11 </t>
  </si>
  <si>
    <t xml:space="preserve">RS(T)-1 Residential Service 1 with TOU included (Sampled) </t>
  </si>
  <si>
    <t>RS11</t>
  </si>
  <si>
    <t xml:space="preserve">SL01 </t>
  </si>
  <si>
    <t xml:space="preserve">Street Lighting (Modeled Rate Class) </t>
  </si>
  <si>
    <t>SL01</t>
  </si>
  <si>
    <t xml:space="preserve">SL02 </t>
  </si>
  <si>
    <t xml:space="preserve">Traffic Signal (Modeled Rate Class) </t>
  </si>
  <si>
    <t>SL02</t>
  </si>
  <si>
    <t xml:space="preserve">SSTD </t>
  </si>
  <si>
    <t>SSTD</t>
  </si>
  <si>
    <t xml:space="preserve">SSTTST </t>
  </si>
  <si>
    <t xml:space="preserve">SST-1 Transmission Standby </t>
  </si>
  <si>
    <t>SSTTST</t>
  </si>
  <si>
    <t xml:space="preserve">          2:00</t>
  </si>
  <si>
    <t xml:space="preserve">WAUCHULA </t>
  </si>
  <si>
    <t xml:space="preserve">Wholesale City of Wauchula </t>
  </si>
  <si>
    <t>Potential new load due to CISR</t>
  </si>
  <si>
    <t>kW additional years</t>
  </si>
  <si>
    <t>kW after initial year</t>
  </si>
  <si>
    <t>kWh after initial year</t>
  </si>
  <si>
    <t>* per Rosemary use January as the basis for winter peak</t>
  </si>
  <si>
    <t>Economic Development Projection</t>
  </si>
  <si>
    <t>Commercial/Industrial Service Rider Projection</t>
  </si>
  <si>
    <t>Energy (kWh)</t>
  </si>
  <si>
    <t>NEL Energy (kWh)</t>
  </si>
  <si>
    <t>Winter Peak (kW)</t>
  </si>
  <si>
    <t>Summer Peak (kW)</t>
  </si>
  <si>
    <t>kW/Year</t>
  </si>
  <si>
    <t>Comments:</t>
  </si>
  <si>
    <t>Summary of both Economic Development and Commercial/Industrial Service Rider Projections</t>
  </si>
  <si>
    <t>2nd Clarification of CISR:</t>
  </si>
  <si>
    <t>THIS FILE WAS COMPILED ON Mar 31, 2015 AT HOUR 14:31</t>
  </si>
  <si>
    <t xml:space="preserve">  Thursday    </t>
  </si>
  <si>
    <t xml:space="preserve">    Monday   </t>
  </si>
  <si>
    <t xml:space="preserve">    Sunday   </t>
  </si>
  <si>
    <t xml:space="preserve">    Friday   </t>
  </si>
  <si>
    <t xml:space="preserve"> Wednesday   </t>
  </si>
  <si>
    <t xml:space="preserve">  Thursday   </t>
  </si>
  <si>
    <t xml:space="preserve">   Tuesday   </t>
  </si>
  <si>
    <t>2. Time of Use Periods: Excluding weekends and holidays, the On-Peak period is divided into the Winter and Summer seasons. Winter occurs from November through March from 6 to 10 AM and 6 to 10 PM.  Summer season occurs from April through October from 12 noon to 9 PM. All other hours are classified under the Off-Peak period.</t>
  </si>
  <si>
    <t>3. Sales row represents the kWh totals sales per the Rate &amp; Revenue Report. As part of the load research process, the kWh sales utilized by Lodestar may be adjusted for billing lags or corrections. As a result the kWh totals in the load research study may not match the sales from the Rate &amp; Revenue Report.</t>
  </si>
  <si>
    <t>4. Customers row represents the number of customers per the Rate &amp; Revenue Report. As part of the load research process, the customer count utilized by Lodestar may be adjusted for actual customer counts. As a result the N totals in the load research study may not match the Customers count from the Rate &amp; Revenue Report.</t>
  </si>
  <si>
    <t>5. Load Research analysis is performed on  basis consistent with FPL's Rate &amp; Revenue Report5</t>
  </si>
  <si>
    <t>6.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</si>
  <si>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7. FPL's summer peak was 22,935 MW on 07/28/14 (Monday) at 5:00 PM.</t>
  </si>
  <si>
    <t>8. FPL's winter peak was 17,830 MW on 11/24/14 (Monday) at 3:00 PM.</t>
  </si>
  <si>
    <t>9. FPL invoked no load control or CDR rider events in 2014.</t>
  </si>
  <si>
    <t xml:space="preserve">10. New Smyrna Beach contract started 02/01/14 rate code 840. Seminole contract started 06/01/14 rate code 810.  Winter Park contract started 01/01/14 rate code 840.  </t>
  </si>
  <si>
    <t>11.  January 2014 billing for Lee County changed from partial requirements (rate code 840) to full requirements (rate code 940).</t>
  </si>
  <si>
    <t>12.  GSCU12 and GS12 experienced a cancel/replace for Comcast.  Customer Service data warehouse was utilized for sales and customers.</t>
  </si>
  <si>
    <t xml:space="preserve">13.  For SL02 Customer Service's data warehouse was utilized for sales for the months of June and July.  </t>
  </si>
  <si>
    <t>5. N: # OF CUSTOMERS KNOWN TO RLR FROM DATA WAREHOUSE &amp; CISII</t>
  </si>
  <si>
    <t xml:space="preserve">BLOUNTSTOWN </t>
  </si>
  <si>
    <t xml:space="preserve">Wholesale City of Blountstown </t>
  </si>
  <si>
    <t xml:space="preserve"> Tue, Jan  7 </t>
  </si>
  <si>
    <t xml:space="preserve"> Fri, Feb  28 </t>
  </si>
  <si>
    <t xml:space="preserve"> Fri, Mar  7 </t>
  </si>
  <si>
    <t xml:space="preserve"> Mon, Apr  28 </t>
  </si>
  <si>
    <t xml:space="preserve"> Wed, May  28 </t>
  </si>
  <si>
    <t xml:space="preserve"> Mon, Jun  30 </t>
  </si>
  <si>
    <t xml:space="preserve"> Mon, Jul  28 </t>
  </si>
  <si>
    <t xml:space="preserve"> Fri, Aug  22 </t>
  </si>
  <si>
    <t xml:space="preserve"> Tue, Sep  2 </t>
  </si>
  <si>
    <t xml:space="preserve"> Thu, Oct  2 </t>
  </si>
  <si>
    <t xml:space="preserve"> Wed, Nov  19 </t>
  </si>
  <si>
    <t xml:space="preserve"> Mon, Dec  15 </t>
  </si>
  <si>
    <t xml:space="preserve">                 In addition, the City of Blountstown, FKEC, City of Wauchula and Lee County are classified as Rate Code 940. The sales for the contracts are reported combined in the Rate &amp; Revenue Report.</t>
  </si>
  <si>
    <t xml:space="preserve">CILC1D </t>
  </si>
  <si>
    <t xml:space="preserve">Commercial/Industrial Load Control - Distribution (54) </t>
  </si>
  <si>
    <t>CILC1D</t>
  </si>
  <si>
    <t xml:space="preserve"> Tue, Jan  28 </t>
  </si>
  <si>
    <t xml:space="preserve"> Tue, Feb  4 </t>
  </si>
  <si>
    <t xml:space="preserve"> Mon, Mar  17 </t>
  </si>
  <si>
    <t xml:space="preserve"> Tue, Apr  29 </t>
  </si>
  <si>
    <t xml:space="preserve"> Thu, May  1 </t>
  </si>
  <si>
    <t xml:space="preserve"> Wed, Jun  25 </t>
  </si>
  <si>
    <t xml:space="preserve"> Thu, Jul  31 </t>
  </si>
  <si>
    <t xml:space="preserve"> Mon, Aug  25 </t>
  </si>
  <si>
    <t xml:space="preserve"> Mon, Sep  15 </t>
  </si>
  <si>
    <t xml:space="preserve"> Mon, Nov  17 </t>
  </si>
  <si>
    <t xml:space="preserve"> Tue, Dec  2 </t>
  </si>
  <si>
    <t xml:space="preserve">CILC1G </t>
  </si>
  <si>
    <t xml:space="preserve">Commercial/Industrial Load Control - General (56) </t>
  </si>
  <si>
    <t>CILC1G</t>
  </si>
  <si>
    <t xml:space="preserve"> Mon, Jan  6 </t>
  </si>
  <si>
    <t xml:space="preserve"> Wed, Feb  5 </t>
  </si>
  <si>
    <t xml:space="preserve"> Wed, Mar  12 </t>
  </si>
  <si>
    <t xml:space="preserve"> Thu, May  29 </t>
  </si>
  <si>
    <t xml:space="preserve"> Tue, Jun  24 </t>
  </si>
  <si>
    <t xml:space="preserve"> Fri, Jul  18 </t>
  </si>
  <si>
    <t xml:space="preserve"> Wed, Aug  20 </t>
  </si>
  <si>
    <t xml:space="preserve"> Fri, Sep  5 </t>
  </si>
  <si>
    <t xml:space="preserve">CILC1T </t>
  </si>
  <si>
    <t xml:space="preserve">Commercial/Industrial Load Control - Transmission (55) </t>
  </si>
  <si>
    <t>CILC1T</t>
  </si>
  <si>
    <t xml:space="preserve"> Wed, Jan  15 </t>
  </si>
  <si>
    <t xml:space="preserve"> Wed, Apr  30 </t>
  </si>
  <si>
    <t xml:space="preserve"> Tue, May  6 </t>
  </si>
  <si>
    <t xml:space="preserve"> Wed, Jun  4 </t>
  </si>
  <si>
    <t xml:space="preserve"> Tue, Jul  29 </t>
  </si>
  <si>
    <t xml:space="preserve"> Tue, Aug  5 </t>
  </si>
  <si>
    <t xml:space="preserve"> Wed, Oct  29 </t>
  </si>
  <si>
    <t xml:space="preserve"> Tue, Nov  4 </t>
  </si>
  <si>
    <t xml:space="preserve">CNTRFK </t>
  </si>
  <si>
    <t xml:space="preserve">Wholesale - Contract Rate (FKEC) </t>
  </si>
  <si>
    <t>CNTRFK</t>
  </si>
  <si>
    <t xml:space="preserve"> Wed, Jan  1 </t>
  </si>
  <si>
    <t xml:space="preserve"> Sun, Feb  23 </t>
  </si>
  <si>
    <t xml:space="preserve"> Sun, Mar  23 </t>
  </si>
  <si>
    <t xml:space="preserve"> Sat, May  24 </t>
  </si>
  <si>
    <t xml:space="preserve"> Fri, Jun  27 </t>
  </si>
  <si>
    <t xml:space="preserve"> Fri, Aug  15 </t>
  </si>
  <si>
    <t xml:space="preserve"> Mon, Sep  1 </t>
  </si>
  <si>
    <t xml:space="preserve"> Fri, Oct  3 </t>
  </si>
  <si>
    <t xml:space="preserve"> Mon, Nov  24 </t>
  </si>
  <si>
    <t xml:space="preserve"> Wed, Dec  31 </t>
  </si>
  <si>
    <t xml:space="preserve">GS12 </t>
  </si>
  <si>
    <t xml:space="preserve">GS(T)-1 General Service Non Demand including TOU (0-20 kW)  (Sampled) </t>
  </si>
  <si>
    <t>GS12</t>
  </si>
  <si>
    <t xml:space="preserve"> Thu, Jan  2 </t>
  </si>
  <si>
    <t xml:space="preserve"> Tue, Feb  25 </t>
  </si>
  <si>
    <t xml:space="preserve"> Tue, May  27 </t>
  </si>
  <si>
    <t xml:space="preserve"> Thu, Jun  26 </t>
  </si>
  <si>
    <t xml:space="preserve"> Thu, Aug  21 </t>
  </si>
  <si>
    <t xml:space="preserve"> Fri, Dec  5 </t>
  </si>
  <si>
    <t>NOTE:  In July 2014, a cancel replace was done for Comcast.  Customer Service's data warehouse was utilized for CUSTOMER and SALES from January through July 2014.</t>
  </si>
  <si>
    <t xml:space="preserve">GSCU12 </t>
  </si>
  <si>
    <t xml:space="preserve">GSCU-1 General Service Constant Usage (0-20 kW) (Sampled) </t>
  </si>
  <si>
    <t>GSCU12</t>
  </si>
  <si>
    <t xml:space="preserve"> Fri, Jan  24 </t>
  </si>
  <si>
    <t xml:space="preserve"> Thu, Feb  6 </t>
  </si>
  <si>
    <t xml:space="preserve"> Sun, Mar  2 </t>
  </si>
  <si>
    <t xml:space="preserve"> Sat, Apr  19 </t>
  </si>
  <si>
    <t xml:space="preserve"> Fri, May  2 </t>
  </si>
  <si>
    <t xml:space="preserve"> Fri, Jun  20 </t>
  </si>
  <si>
    <t xml:space="preserve"> Wed, Jul  30 </t>
  </si>
  <si>
    <t xml:space="preserve"> Thu, Aug  28 </t>
  </si>
  <si>
    <t xml:space="preserve"> Tue, Sep  23 </t>
  </si>
  <si>
    <t xml:space="preserve"> Thu, Oct  9 </t>
  </si>
  <si>
    <t xml:space="preserve"> Sun, Nov  23 </t>
  </si>
  <si>
    <t xml:space="preserve">GSD13 </t>
  </si>
  <si>
    <t>GSD13</t>
  </si>
  <si>
    <t xml:space="preserve"> Tue, Jan  14 </t>
  </si>
  <si>
    <t xml:space="preserve"> Thu, Dec  4 </t>
  </si>
  <si>
    <t xml:space="preserve">Note: In 2014, the GSD13 rate class includes the GSD-1, GSDT-1, HLFT-1, SDTR-1A and SDTR-1B rate schedules. CUSTOMERS and SALES lines reflects the total of the aggregated rate schedules. </t>
  </si>
  <si>
    <t xml:space="preserve">GSLD13 </t>
  </si>
  <si>
    <t>GSLD13</t>
  </si>
  <si>
    <t xml:space="preserve"> Mon, Jan  13 </t>
  </si>
  <si>
    <t xml:space="preserve">Note: In 2014, the GSLD13 rate class includes the GSLD-1, GSLDT-1, CS-1, CST-1, HLFT-2, SDTR-2A and SDTR-2B rate schedules. CUSTOMERS and SALES lines reflects the total of the aggregated rate schedules. </t>
  </si>
  <si>
    <t xml:space="preserve">Wholesale Lee County Electric Cooperative </t>
  </si>
  <si>
    <t xml:space="preserve"> Thu, Jan  23 </t>
  </si>
  <si>
    <t xml:space="preserve"> Sat, Feb  22 </t>
  </si>
  <si>
    <t xml:space="preserve"> Mon, May  26 </t>
  </si>
  <si>
    <t xml:space="preserve"> Sun, Jul  20 </t>
  </si>
  <si>
    <t xml:space="preserve"> Sun, Aug  24 </t>
  </si>
  <si>
    <t xml:space="preserve"> Tue, Nov  25 </t>
  </si>
  <si>
    <t xml:space="preserve"> Wed, Dec  24 </t>
  </si>
  <si>
    <t>NOTE:      January 2014 billing for Lee County changed from partial requirements (rate code 840) to full requirements (rate code 940).  Sales line does not match sales in the Rate and Revenue Report due to billing lag.</t>
  </si>
  <si>
    <t xml:space="preserve"> Wed, Mar  5 </t>
  </si>
  <si>
    <t xml:space="preserve"> Tue, Apr  8 </t>
  </si>
  <si>
    <t xml:space="preserve"> Thu, May  15 </t>
  </si>
  <si>
    <t xml:space="preserve"> Thu, Jun  12 </t>
  </si>
  <si>
    <t xml:space="preserve"> Thu, Aug  7 </t>
  </si>
  <si>
    <t xml:space="preserve">NEWSMYRNA </t>
  </si>
  <si>
    <t xml:space="preserve">Wholesale Utilities Commission. City of New Smyrna Beach </t>
  </si>
  <si>
    <t>NEWSMYRNA</t>
  </si>
  <si>
    <t xml:space="preserve"> Sat, Mar  1 </t>
  </si>
  <si>
    <t xml:space="preserve"> Tue, Apr  1 </t>
  </si>
  <si>
    <t xml:space="preserve"> Sun, Jun  1 </t>
  </si>
  <si>
    <t xml:space="preserve"> Tue, Jul  1 </t>
  </si>
  <si>
    <t xml:space="preserve"> Fri, Aug  1 </t>
  </si>
  <si>
    <t xml:space="preserve"> Wed, Oct  1 </t>
  </si>
  <si>
    <t xml:space="preserve"> Sat, Nov  1 </t>
  </si>
  <si>
    <t xml:space="preserve"> Mon, Dec  1 </t>
  </si>
  <si>
    <t xml:space="preserve">                 In addition, New Smyrna and Winter Park are classified as Rate Code 840. The sales for the contracts are reported combined in the Rate &amp; Revenue Report.</t>
  </si>
  <si>
    <t xml:space="preserve"> Sat, Feb  1 </t>
  </si>
  <si>
    <t xml:space="preserve"> Tue, Mar  4 </t>
  </si>
  <si>
    <t xml:space="preserve"> Wed, Apr  2 </t>
  </si>
  <si>
    <t xml:space="preserve"> Tue, Jun  3 </t>
  </si>
  <si>
    <t xml:space="preserve"> Tue, Aug  19 </t>
  </si>
  <si>
    <t xml:space="preserve"> Tue, Sep  16 </t>
  </si>
  <si>
    <t xml:space="preserve"> Thu, Oct  30 </t>
  </si>
  <si>
    <t xml:space="preserve"> Thu, Nov  6 </t>
  </si>
  <si>
    <t xml:space="preserve"> Sun, Jun  29 </t>
  </si>
  <si>
    <t xml:space="preserve">SEMINOLE </t>
  </si>
  <si>
    <t>Wholesale Seminole Electric Cooperative</t>
  </si>
  <si>
    <t xml:space="preserve"> Inc. </t>
  </si>
  <si>
    <t>SEMINOLE</t>
  </si>
  <si>
    <t xml:space="preserve"> Sun, Nov  2 </t>
  </si>
  <si>
    <t xml:space="preserve"> Wed, Dec  10 </t>
  </si>
  <si>
    <t xml:space="preserve">NOTE:     Sales line does not match sales in the Rate and Revenue Report due to billing lag.  Seminole contract started 6/1/14 and is classified as Rate Code 810. </t>
  </si>
  <si>
    <t xml:space="preserve">Note:  For SL02 Customer Service's data warehouse was utilized for SALES in the months of June and July.  </t>
  </si>
  <si>
    <t>SSTD-D Distribution Standby Load Combined (SST-1D</t>
  </si>
  <si>
    <t xml:space="preserve"> 2D &amp; 3D) </t>
  </si>
  <si>
    <t xml:space="preserve"> Fri, Jan  31 </t>
  </si>
  <si>
    <t xml:space="preserve"> Fri, Feb  7 </t>
  </si>
  <si>
    <t xml:space="preserve"> Sat, Mar  8 </t>
  </si>
  <si>
    <t xml:space="preserve"> Mon, May  5 </t>
  </si>
  <si>
    <t xml:space="preserve"> Mon, Jun  23 </t>
  </si>
  <si>
    <t xml:space="preserve"> Thu, Jul  10 </t>
  </si>
  <si>
    <t xml:space="preserve"> Sun, Aug  10 </t>
  </si>
  <si>
    <t xml:space="preserve"> Mon, Sep  29 </t>
  </si>
  <si>
    <t xml:space="preserve"> Wed, Oct  22 </t>
  </si>
  <si>
    <t xml:space="preserve"> Sun, Nov  16 </t>
  </si>
  <si>
    <t xml:space="preserve"> Sat, Dec  6 </t>
  </si>
  <si>
    <t xml:space="preserve"> Thu, Feb  20 </t>
  </si>
  <si>
    <t xml:space="preserve"> Thu, Apr  24 </t>
  </si>
  <si>
    <t xml:space="preserve"> Fri, May  16 </t>
  </si>
  <si>
    <t xml:space="preserve"> Wed, Jun  11 </t>
  </si>
  <si>
    <t xml:space="preserve"> Thu, Jul  24 </t>
  </si>
  <si>
    <t xml:space="preserve"> Sun, Aug  31 </t>
  </si>
  <si>
    <t xml:space="preserve"> Sat, Nov  22 </t>
  </si>
  <si>
    <t xml:space="preserve">          3:00</t>
  </si>
  <si>
    <t xml:space="preserve">          4:00</t>
  </si>
  <si>
    <t>Note: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</si>
  <si>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 xml:space="preserve">TGSLD2 </t>
  </si>
  <si>
    <t xml:space="preserve">Total GSLD(T)-2 General Service Large Demand 2 including TOU (2000+ KW) </t>
  </si>
  <si>
    <t>TGSLD2</t>
  </si>
  <si>
    <t xml:space="preserve"> Fri, Aug  29 </t>
  </si>
  <si>
    <t xml:space="preserve">Note: In 2014, the TGSLD2 rate class includes the GSLD-2, GSLDT-2, CS-2, CST-2, HLFT-3, SDTR-3A and SDTR-3B rate schedules. CUSTOMERS and SALES lines reflects the total of the aggregated rate schedules. </t>
  </si>
  <si>
    <t xml:space="preserve">TGSLD3 </t>
  </si>
  <si>
    <t xml:space="preserve">Total GSLD(T)-3 General Service Large Demand 3 including TOU (2000+ KW) </t>
  </si>
  <si>
    <t>TGSLD3</t>
  </si>
  <si>
    <t xml:space="preserve"> Sat, Mar  22 </t>
  </si>
  <si>
    <t xml:space="preserve"> Tue, May  20 </t>
  </si>
  <si>
    <t xml:space="preserve"> Sat, Jul  26 </t>
  </si>
  <si>
    <t xml:space="preserve"> Mon, Sep  22 </t>
  </si>
  <si>
    <t xml:space="preserve"> Wed, Oct  15 </t>
  </si>
  <si>
    <t>Note: In 2014, the TGSLD3 rate class includes the GSLD-3, GSLDT-3, CS-3 and CST-3 rate schedules. CUSTOMERS and SALES lines reflects the total of the aggregated rate schedules. The kWh sales for standby and supplemental service components for Tropicana Manufacturing Company, Inc. are captured on the Rate &amp; Revenue Report under the SST-1 rate class, even though only the standby component should be billed using the SST-1 rate. The supplemental load is billed utilizing the GSLDT-3 tariff. Accordingly, the load research study reflects the supplemental component in the GSLDT-3 rate class.</t>
  </si>
  <si>
    <t xml:space="preserve"> Fri, May  23 </t>
  </si>
  <si>
    <t xml:space="preserve"> Tue, Jun  10 </t>
  </si>
  <si>
    <t xml:space="preserve">WINTERPARK </t>
  </si>
  <si>
    <t xml:space="preserve">Wholesale City of Winter Park </t>
  </si>
  <si>
    <t>WINTERPARK</t>
  </si>
  <si>
    <t>NOTE:     Winter Park contract started 1/1/14.  Sales line does not match sales in the Rate and Revenue Report due to billing lag.</t>
  </si>
  <si>
    <t>RATE CLASS</t>
  </si>
  <si>
    <t>DELIVERED MWH SALES</t>
  </si>
  <si>
    <t>EXPANSION FACTOR</t>
  </si>
  <si>
    <t>DELIVERED ENERGY AT GENERATION</t>
  </si>
  <si>
    <t>DELIVERED EFFICIENCY</t>
  </si>
  <si>
    <t>LOSSES</t>
  </si>
  <si>
    <t>FUEL COST RECOVERY MULTIPLIER</t>
  </si>
  <si>
    <t>CILC-1D TOTAL</t>
  </si>
  <si>
    <t>CILC-1G TOTAL</t>
  </si>
  <si>
    <t>CILC-1T TOTAL</t>
  </si>
  <si>
    <t>GS(T)-1</t>
  </si>
  <si>
    <t>GS(T)-1 TOTAL</t>
  </si>
  <si>
    <t>GSCU-1 TOTAL</t>
  </si>
  <si>
    <t>GSD(T)-1</t>
  </si>
  <si>
    <t>GSD(T)-1 TOTAL</t>
  </si>
  <si>
    <t>GSLD(T)-1</t>
  </si>
  <si>
    <t>GSLD(T)-1 TOTAL</t>
  </si>
  <si>
    <t>GSLD(T)-2</t>
  </si>
  <si>
    <t>GSLD(T)-2 TOTAL</t>
  </si>
  <si>
    <t>GSLD(T)-3</t>
  </si>
  <si>
    <t>GSLD(T)-3 TOTAL</t>
  </si>
  <si>
    <t>MET TOTAL</t>
  </si>
  <si>
    <t>OL-1 TOTAL</t>
  </si>
  <si>
    <t>OS-2 TOTAL</t>
  </si>
  <si>
    <t>RS(T)-1</t>
  </si>
  <si>
    <t>RS(T)-1 TOTAL</t>
  </si>
  <si>
    <t>SL-1 TOTAL</t>
  </si>
  <si>
    <t>SL-2 TOTAL</t>
  </si>
  <si>
    <t>SST-DST</t>
  </si>
  <si>
    <t>SST-DST TOTAL</t>
  </si>
  <si>
    <t>SST-TST</t>
  </si>
  <si>
    <t>SST-TST TOTAL</t>
  </si>
  <si>
    <t>TOTAL FPSC</t>
  </si>
  <si>
    <t>PR - SEMINOLE</t>
  </si>
  <si>
    <t>PR - SEMINOLE TOTAL</t>
  </si>
  <si>
    <t>FULL REQUIREMENTS</t>
  </si>
  <si>
    <t>FR TOTAL</t>
  </si>
  <si>
    <t>PARTIAL REQUIREMENTS</t>
  </si>
  <si>
    <t>PR TOTAL</t>
  </si>
  <si>
    <t>TOTAL FERC</t>
  </si>
  <si>
    <t>TOTAL COMPANY</t>
  </si>
  <si>
    <t>COMPANY USE (Secondary)</t>
  </si>
  <si>
    <t>TOTAL FPL</t>
  </si>
  <si>
    <t>Wheeling</t>
  </si>
  <si>
    <t>JEA/SFP/NF Losses</t>
  </si>
  <si>
    <t>TOTAL LOSSES</t>
  </si>
  <si>
    <t>2014 Actual Energy Losses by Rate Class</t>
  </si>
  <si>
    <t>12CP    DEMAND AT METER</t>
  </si>
  <si>
    <t>12CP   DEMAND AT GENERATION</t>
  </si>
  <si>
    <t>BLOUNTSTOWN TOTAL</t>
  </si>
  <si>
    <t>FKEC TOTAL</t>
  </si>
  <si>
    <t>SEMINOLE TOTAL</t>
  </si>
  <si>
    <t>LCEC TOTAL</t>
  </si>
  <si>
    <t>WAUCHULA TOTAL</t>
  </si>
  <si>
    <t>WINTER PARK</t>
  </si>
  <si>
    <t>WINTER PARK TOTAL</t>
  </si>
  <si>
    <t>NEW SMRYNA BEACH</t>
  </si>
  <si>
    <t>NSB TOTAL</t>
  </si>
  <si>
    <t>2014 Actual Demand Losses by Rate Class</t>
  </si>
  <si>
    <t>Customers post August 2015</t>
  </si>
  <si>
    <t>Publix (450kW)</t>
  </si>
  <si>
    <t>Walmart (750kW)</t>
  </si>
  <si>
    <t>Miscellaneous Customers (400 kW)</t>
  </si>
  <si>
    <t>Sep - Dec</t>
  </si>
  <si>
    <t>Jan - Dec</t>
  </si>
  <si>
    <t>2014 Loss Factors</t>
  </si>
  <si>
    <t>Applicable</t>
  </si>
  <si>
    <t>`</t>
  </si>
  <si>
    <t>Total new EDR load 2016</t>
  </si>
  <si>
    <t>Used 8% contribution to winter peak and 60% contribution to summer peak for the initial years to account for facilities coming on EDR throughout the year.</t>
  </si>
  <si>
    <t>Annual EDR Customer Usage for new EDR customers post August 2016</t>
  </si>
  <si>
    <t>Miscellaneous Customers (350 kW)</t>
  </si>
  <si>
    <t>Annual EDR Customer Usage 2017</t>
  </si>
  <si>
    <t>Customers Annual 2017</t>
  </si>
  <si>
    <t>Total new Customers post August 2016</t>
  </si>
  <si>
    <t>Customers post August 2016</t>
  </si>
  <si>
    <t>Miscellaneous Customer (5000 kW)</t>
  </si>
  <si>
    <t>Total new EDR load per year 2017</t>
  </si>
  <si>
    <t>Annual EDR Customer Usage 2018</t>
  </si>
  <si>
    <t>Total new EDR load per year 2018</t>
  </si>
  <si>
    <t>Customers Annual 2018</t>
  </si>
  <si>
    <t>Miscellaneous Customers (700 kW)</t>
  </si>
  <si>
    <t>Miscellaneous Customer (500 kW)</t>
  </si>
  <si>
    <t>Total new EDR load 2017</t>
  </si>
  <si>
    <t>Total new EDR load 2018</t>
  </si>
  <si>
    <t>Customers Annual 2019-2022</t>
  </si>
  <si>
    <t>Miscellaneous Customers (1100 kW)</t>
  </si>
  <si>
    <t>Oct</t>
  </si>
  <si>
    <t>Annual EDR Customer Usage 2019 - 2022</t>
  </si>
  <si>
    <t>Total new EDR load per year 2019 - 2022</t>
  </si>
  <si>
    <t>Used 16.67% kWh for the initial for Publix, Walmart and Misc. Customer to account for facilities coming on EDR for the end of 2016</t>
  </si>
  <si>
    <t>Assumes 0% contribution to winter peak and 0% contribution summer peak for 2016</t>
  </si>
  <si>
    <t>Used 50% kWh for the initial and ending years to account for facilities coming on/off EDR throughout the year.</t>
  </si>
  <si>
    <t>Used 50% kWh for the initial and ending years to account for facilities coming on/off EDR throughout the year; for 5000 kW Customer assumed a projected October start dated, so estimated at 25%.</t>
  </si>
  <si>
    <t>Used 8% contribution to winter peak and 60% contribution to summer peak for the initial years to account for facilities coming on EDR throughout the year; Assumed no winter or summer contribution for initial year for 5000 kW Customer.</t>
  </si>
  <si>
    <t>No CISR projects anticipated during 2016</t>
  </si>
  <si>
    <t>EDR</t>
  </si>
  <si>
    <t>CISR</t>
  </si>
  <si>
    <t>Customers 2017</t>
  </si>
  <si>
    <t>Customers 2018</t>
  </si>
  <si>
    <t>Customers 2019</t>
  </si>
  <si>
    <t>Total CISR load 2017</t>
  </si>
  <si>
    <t>Total CISR load 2018</t>
  </si>
  <si>
    <t>Total CISR load 2019</t>
  </si>
  <si>
    <t>Total CISR load 2020</t>
  </si>
  <si>
    <t>November</t>
  </si>
  <si>
    <t>CISR Project</t>
  </si>
  <si>
    <t>2017 Customers</t>
  </si>
  <si>
    <t>2016 Customers - no customers anticipated</t>
  </si>
  <si>
    <t>Sum of 2017 customers</t>
  </si>
  <si>
    <t>2018 Customers</t>
  </si>
  <si>
    <t>Sum of 2018 customers</t>
  </si>
  <si>
    <t>2019 Customers</t>
  </si>
  <si>
    <t>Sum of 2019 customers</t>
  </si>
  <si>
    <t>2020 Customers</t>
  </si>
  <si>
    <t>Sum of 2020 customers</t>
  </si>
  <si>
    <t>Energy based on 2014 COS class load and load factors; contributions to system peak were calculated based on 2014 E-11 and Energy &amp; Demand Losses</t>
  </si>
  <si>
    <t>Economic Development Department provided project estimated kW load.</t>
  </si>
  <si>
    <t>Economic Development Department provided project estimates for 2016 - 2020; 2021 and 2022 were based off usages developed for 2019 and 2020.</t>
  </si>
  <si>
    <t>Economic Development Department provided project estimates for 2017 - 2020; no CISR projects were reflected for 2016, 2021 or 2022.</t>
  </si>
  <si>
    <t>Note: all CISR projects were determmined to be coming on line during 4th quarter; November start month was used for all estimates for initial year.</t>
  </si>
  <si>
    <t xml:space="preserve">Summer Peak </t>
  </si>
  <si>
    <t>Comarison with last year</t>
  </si>
  <si>
    <t>NEL MWH</t>
  </si>
  <si>
    <t>Billed Sales MWH</t>
  </si>
  <si>
    <t>Last Year Forecast</t>
  </si>
  <si>
    <t>CISR customers not included since agreement won't be signed until it is</t>
  </si>
  <si>
    <t>known whether tax policy vote passes on May 8, 2017.</t>
  </si>
  <si>
    <t>CISR customers are data centers.  They include:</t>
  </si>
  <si>
    <t>Zues which can be up to 400 MW, and Allied which is around 10 MW.</t>
  </si>
  <si>
    <r>
      <t xml:space="preserve">Current Year Forecast </t>
    </r>
    <r>
      <rPr>
        <b/>
        <sz val="10"/>
        <color rgb="FFFF0000"/>
        <rFont val="Arial"/>
        <family val="2"/>
      </rPr>
      <t>(Includes Allied beginning in 2018)</t>
    </r>
  </si>
  <si>
    <t>Allied is included in forecast beginning in 2018.</t>
  </si>
  <si>
    <t>Sales increases by 7,358.933 MWh per month.</t>
  </si>
  <si>
    <t>NEL increases by 7,690.409 MWh per month.</t>
  </si>
  <si>
    <t>Peak loads increase by 24.4 MW (23 MW grossed up for losses).</t>
  </si>
  <si>
    <t>Dec2016 Notes:</t>
  </si>
  <si>
    <t>NEL increases by 88,307.196 MWh per year.</t>
  </si>
  <si>
    <t>Sales increases by 88,307.196 MWh per year.</t>
  </si>
  <si>
    <t>Allied (CISR)</t>
  </si>
  <si>
    <t>Prior Yr CISR Fcst</t>
  </si>
  <si>
    <t>SJRPP 000809</t>
  </si>
  <si>
    <t>SJRPP 000810</t>
  </si>
  <si>
    <t>SJRPP 000811</t>
  </si>
  <si>
    <t>SJRPP 000812</t>
  </si>
  <si>
    <t>SJRPP 000813</t>
  </si>
  <si>
    <t>SJRPP 000814</t>
  </si>
  <si>
    <t>SJRPP 000815</t>
  </si>
  <si>
    <t>SJRPP 000816</t>
  </si>
  <si>
    <t>SJRPP 000817</t>
  </si>
  <si>
    <t>SJRPP 000813.2</t>
  </si>
  <si>
    <t>SJRPP 000813.1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</si>
</sst>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0.0"/>
    <numFmt numFmtId="165" formatCode="General_)"/>
    <numFmt numFmtId="166" formatCode="0_)"/>
    <numFmt numFmtId="167" formatCode="0.00_)"/>
    <numFmt numFmtId="168" formatCode="_(* #,##0_);_(* \(#,##0\);_(* &quot;-&quot;??_);_(@_)"/>
    <numFmt numFmtId="169" formatCode="#,##0_);[Red]\(#,##0\);&quot; &quot;"/>
    <numFmt numFmtId="170" formatCode="#,##0.000000_);[Red]\(#,##0.000000\);&quot; &quot;"/>
    <numFmt numFmtId="171" formatCode="0.000000"/>
    <numFmt numFmtId="172" formatCode="_(* #,##0.000_);_(* \(#,##0.000\);_(* &quot;-&quot;??_);_(@_)"/>
    <numFmt numFmtId="173" formatCode="_(* #,##0.0_);_(* \(#,##0.0\);_(* &quot;-&quot;??_);_(@_)"/>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name val="Courier"/>
      <family val="3"/>
    </font>
    <font>
      <b/>
      <sz val="12"/>
      <color indexed="8"/>
      <name val="Arial"/>
      <family val="2"/>
    </font>
    <font>
      <sz val="10"/>
      <color indexed="8"/>
      <name val="Arial"/>
      <family val="2"/>
    </font>
    <font>
      <b/>
      <sz val="10"/>
      <color rgb="FFFF0000"/>
      <name val="Arial"/>
      <family val="2"/>
    </font>
    <font>
      <sz val="10"/>
      <color rgb="FFFF0000"/>
      <name val="Arial"/>
      <family val="2"/>
    </font>
    <font>
      <b/>
      <sz val="12"/>
      <name val="Arial"/>
      <family val="2"/>
    </font>
    <font>
      <sz val="8"/>
      <name val="Arial"/>
      <family val="2"/>
    </font>
    <font>
      <u/>
      <sz val="10"/>
      <name val="Arial"/>
      <family val="2"/>
    </font>
    <font>
      <b/>
      <u/>
      <sz val="10"/>
      <name val="Arial"/>
      <family val="2"/>
    </font>
    <font>
      <sz val="11"/>
      <name val="Calibri"/>
      <family val="2"/>
      <scheme val="minor"/>
    </font>
    <font>
      <b/>
      <sz val="12"/>
      <color rgb="FFFF0000"/>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indexed="8"/>
      <name val="Calibri"/>
      <family val="2"/>
    </font>
    <font>
      <sz val="9"/>
      <name val="Arial"/>
      <family val="2"/>
    </font>
    <font>
      <b/>
      <sz val="9"/>
      <color indexed="81"/>
      <name val="Tahoma"/>
      <family val="2"/>
    </font>
    <font>
      <sz val="9"/>
      <color indexed="81"/>
      <name val="Tahoma"/>
      <family val="2"/>
    </font>
  </fonts>
  <fills count="4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34998626667073579"/>
        <bgColor indexed="64"/>
      </patternFill>
    </fill>
  </fills>
  <borders count="2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8"/>
      </left>
      <right style="medium">
        <color indexed="8"/>
      </right>
      <top style="medium">
        <color indexed="8"/>
      </top>
      <bottom style="medium">
        <color indexed="8"/>
      </bottom>
      <diagonal/>
    </border>
    <border>
      <left/>
      <right style="hair">
        <color indexed="8"/>
      </right>
      <top style="medium">
        <color indexed="8"/>
      </top>
      <bottom/>
      <diagonal/>
    </border>
    <border>
      <left/>
      <right style="hair">
        <color indexed="8"/>
      </right>
      <top/>
      <bottom/>
      <diagonal/>
    </border>
    <border>
      <left/>
      <right style="hair">
        <color indexed="8"/>
      </right>
      <top style="thin">
        <color indexed="64"/>
      </top>
      <bottom style="thin">
        <color indexed="64"/>
      </bottom>
      <diagonal/>
    </border>
    <border>
      <left/>
      <right/>
      <top/>
      <bottom style="medium">
        <color indexed="8"/>
      </bottom>
      <diagonal/>
    </border>
    <border>
      <left/>
      <right style="hair">
        <color indexed="8"/>
      </right>
      <top/>
      <bottom style="medium">
        <color indexed="8"/>
      </bottom>
      <diagonal/>
    </border>
    <border>
      <left/>
      <right/>
      <top/>
      <bottom style="medium">
        <color auto="1"/>
      </bottom>
      <diagonal/>
    </border>
    <border>
      <left/>
      <right style="hair">
        <color indexed="8"/>
      </right>
      <top style="thin">
        <color indexed="64"/>
      </top>
      <bottom style="double">
        <color indexed="64"/>
      </bottom>
      <diagonal/>
    </border>
    <border>
      <left/>
      <right style="hair">
        <color indexed="8"/>
      </right>
      <top/>
      <bottom style="medium">
        <color auto="1"/>
      </bottom>
      <diagonal/>
    </border>
  </borders>
  <cellStyleXfs count="57">
    <xf numFmtId="0" fontId="0" fillId="0" borderId="0"/>
    <xf numFmtId="43" fontId="4" fillId="0" borderId="0" applyFont="0" applyFill="0" applyBorder="0" applyAlignment="0" applyProtection="0"/>
    <xf numFmtId="9" fontId="4" fillId="0" borderId="0" applyFont="0" applyFill="0" applyBorder="0" applyAlignment="0" applyProtection="0"/>
    <xf numFmtId="165" fontId="6" fillId="0" borderId="0"/>
    <xf numFmtId="0" fontId="2" fillId="0" borderId="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5" applyNumberFormat="0" applyAlignment="0" applyProtection="0"/>
    <xf numFmtId="0" fontId="26" fillId="10" borderId="6" applyNumberFormat="0" applyAlignment="0" applyProtection="0"/>
    <xf numFmtId="0" fontId="27" fillId="10" borderId="5" applyNumberFormat="0" applyAlignment="0" applyProtection="0"/>
    <xf numFmtId="0" fontId="28" fillId="0" borderId="7" applyNumberFormat="0" applyFill="0" applyAlignment="0" applyProtection="0"/>
    <xf numFmtId="0" fontId="29" fillId="11"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3" fillId="36" borderId="0" applyNumberFormat="0" applyBorder="0" applyAlignment="0" applyProtection="0"/>
    <xf numFmtId="0" fontId="1" fillId="0" borderId="0"/>
    <xf numFmtId="0" fontId="1" fillId="12" borderId="9" applyNumberFormat="0" applyFont="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4" fillId="0" borderId="0"/>
    <xf numFmtId="0" fontId="3" fillId="0" borderId="0"/>
    <xf numFmtId="0" fontId="35" fillId="12" borderId="9" applyNumberFormat="0" applyFont="0" applyAlignment="0" applyProtection="0"/>
    <xf numFmtId="9" fontId="3" fillId="0" borderId="0" applyFont="0" applyFill="0" applyBorder="0" applyAlignment="0" applyProtection="0"/>
    <xf numFmtId="9" fontId="3" fillId="0" borderId="0" applyFont="0" applyFill="0" applyBorder="0" applyAlignment="0" applyProtection="0"/>
  </cellStyleXfs>
  <cellXfs count="153">
    <xf numFmtId="0" fontId="0" fillId="0" borderId="0" xfId="0"/>
    <xf numFmtId="0" fontId="3" fillId="0" borderId="0" xfId="0" applyFont="1"/>
    <xf numFmtId="0" fontId="0" fillId="2" borderId="0" xfId="0" applyFill="1"/>
    <xf numFmtId="3" fontId="0" fillId="0" borderId="0" xfId="0" applyNumberFormat="1"/>
    <xf numFmtId="164" fontId="0" fillId="0" borderId="0" xfId="0" applyNumberFormat="1" applyAlignment="1">
      <alignment horizontal="center"/>
    </xf>
    <xf numFmtId="165" fontId="3" fillId="0" borderId="0" xfId="3" applyFont="1"/>
    <xf numFmtId="165" fontId="3" fillId="0" borderId="0" xfId="3" applyFont="1" applyBorder="1"/>
    <xf numFmtId="166" fontId="8" fillId="0" borderId="0" xfId="0" applyNumberFormat="1" applyFont="1" applyFill="1" applyAlignment="1" applyProtection="1">
      <alignment horizontal="right"/>
    </xf>
    <xf numFmtId="166" fontId="8" fillId="0" borderId="0" xfId="0" applyNumberFormat="1" applyFont="1" applyFill="1" applyProtection="1"/>
    <xf numFmtId="0" fontId="8" fillId="0" borderId="0" xfId="0" applyFont="1" applyFill="1"/>
    <xf numFmtId="0" fontId="8" fillId="0" borderId="0" xfId="0" applyFont="1" applyFill="1" applyAlignment="1">
      <alignment horizontal="right"/>
    </xf>
    <xf numFmtId="0" fontId="11" fillId="0" borderId="0" xfId="0" applyFont="1"/>
    <xf numFmtId="0" fontId="8" fillId="0" borderId="0" xfId="0" applyFont="1" applyFill="1" applyAlignment="1" applyProtection="1">
      <alignment horizontal="right"/>
    </xf>
    <xf numFmtId="166" fontId="8" fillId="0" borderId="0" xfId="0" applyNumberFormat="1" applyFont="1" applyFill="1" applyProtection="1">
      <protection locked="0"/>
    </xf>
    <xf numFmtId="167" fontId="8" fillId="0" borderId="0" xfId="0" applyNumberFormat="1" applyFont="1" applyFill="1" applyProtection="1"/>
    <xf numFmtId="168" fontId="0" fillId="0" borderId="0" xfId="1" applyNumberFormat="1" applyFont="1"/>
    <xf numFmtId="14" fontId="0" fillId="0" borderId="0" xfId="0" applyNumberFormat="1"/>
    <xf numFmtId="168" fontId="0" fillId="0" borderId="0" xfId="0" applyNumberFormat="1"/>
    <xf numFmtId="168" fontId="0" fillId="0" borderId="0" xfId="1" applyNumberFormat="1" applyFont="1" applyFill="1"/>
    <xf numFmtId="0" fontId="12" fillId="0" borderId="0" xfId="0" applyFont="1"/>
    <xf numFmtId="0" fontId="0" fillId="0" borderId="0" xfId="0" applyFill="1"/>
    <xf numFmtId="0" fontId="5" fillId="0" borderId="0" xfId="0" applyFont="1"/>
    <xf numFmtId="9" fontId="0" fillId="0" borderId="0" xfId="2" applyFont="1" applyFill="1"/>
    <xf numFmtId="0" fontId="0" fillId="0" borderId="0" xfId="0" applyAlignment="1">
      <alignment horizontal="center"/>
    </xf>
    <xf numFmtId="0" fontId="13" fillId="0" borderId="0" xfId="0" applyFont="1" applyAlignment="1">
      <alignment horizontal="center"/>
    </xf>
    <xf numFmtId="0" fontId="5" fillId="0" borderId="0" xfId="0" applyFont="1" applyFill="1"/>
    <xf numFmtId="0" fontId="3" fillId="0" borderId="0" xfId="0" applyFont="1" applyFill="1"/>
    <xf numFmtId="0" fontId="3" fillId="0" borderId="0" xfId="0" applyFont="1" applyFill="1" applyAlignment="1">
      <alignment horizontal="center"/>
    </xf>
    <xf numFmtId="0" fontId="13" fillId="0" borderId="0" xfId="0" applyFont="1" applyFill="1" applyAlignment="1">
      <alignment horizontal="center"/>
    </xf>
    <xf numFmtId="10" fontId="0" fillId="0" borderId="0" xfId="0" applyNumberFormat="1"/>
    <xf numFmtId="10" fontId="0" fillId="3" borderId="0" xfId="0" applyNumberFormat="1" applyFill="1"/>
    <xf numFmtId="10" fontId="0" fillId="2" borderId="0" xfId="0" applyNumberFormat="1" applyFill="1"/>
    <xf numFmtId="17" fontId="0" fillId="0" borderId="0" xfId="0" applyNumberFormat="1"/>
    <xf numFmtId="9" fontId="0" fillId="0" borderId="0" xfId="2" applyFont="1"/>
    <xf numFmtId="43" fontId="3" fillId="0" borderId="0" xfId="1" applyNumberFormat="1" applyFont="1" applyBorder="1"/>
    <xf numFmtId="0" fontId="12" fillId="0" borderId="0" xfId="0" applyFont="1" applyBorder="1"/>
    <xf numFmtId="43" fontId="0" fillId="0" borderId="0" xfId="1" applyNumberFormat="1" applyFont="1" applyBorder="1"/>
    <xf numFmtId="0" fontId="3" fillId="0" borderId="0" xfId="0" applyFont="1" applyAlignment="1">
      <alignment horizontal="center"/>
    </xf>
    <xf numFmtId="9" fontId="0" fillId="0" borderId="0" xfId="0" applyNumberFormat="1"/>
    <xf numFmtId="0" fontId="16" fillId="0" borderId="0" xfId="0" applyFont="1" applyFill="1"/>
    <xf numFmtId="0" fontId="11" fillId="0" borderId="0" xfId="0" applyFont="1" applyFill="1"/>
    <xf numFmtId="168" fontId="3" fillId="0" borderId="0" xfId="0" applyNumberFormat="1" applyFont="1"/>
    <xf numFmtId="0" fontId="10" fillId="0" borderId="0" xfId="0" quotePrefix="1" applyFont="1"/>
    <xf numFmtId="0" fontId="14" fillId="0" borderId="0" xfId="0" applyFont="1" applyAlignment="1">
      <alignment horizontal="center"/>
    </xf>
    <xf numFmtId="0" fontId="17" fillId="0" borderId="0" xfId="0" applyFont="1"/>
    <xf numFmtId="0" fontId="5" fillId="0" borderId="0" xfId="0" applyFont="1" applyAlignment="1">
      <alignment horizontal="center"/>
    </xf>
    <xf numFmtId="0" fontId="11" fillId="0" borderId="0" xfId="0" quotePrefix="1" applyFont="1"/>
    <xf numFmtId="0" fontId="13" fillId="0" borderId="0" xfId="0" applyFont="1"/>
    <xf numFmtId="0" fontId="13" fillId="0" borderId="0" xfId="0" applyFont="1" applyFill="1"/>
    <xf numFmtId="168" fontId="0" fillId="5" borderId="0" xfId="1" applyNumberFormat="1" applyFont="1" applyFill="1"/>
    <xf numFmtId="0" fontId="0" fillId="5" borderId="0" xfId="0" applyFill="1"/>
    <xf numFmtId="9" fontId="0" fillId="5" borderId="0" xfId="2" applyFont="1" applyFill="1"/>
    <xf numFmtId="0" fontId="1" fillId="37" borderId="0" xfId="46" applyFill="1" applyAlignment="1">
      <alignment horizontal="right"/>
    </xf>
    <xf numFmtId="0" fontId="5" fillId="38" borderId="13" xfId="0" applyFont="1" applyFill="1" applyBorder="1" applyAlignment="1">
      <alignment horizontal="center" vertical="center" wrapText="1"/>
    </xf>
    <xf numFmtId="0" fontId="1" fillId="3" borderId="0" xfId="46" applyFill="1" applyAlignment="1">
      <alignment horizontal="right"/>
    </xf>
    <xf numFmtId="10" fontId="1" fillId="2" borderId="0" xfId="46" applyNumberFormat="1" applyFill="1"/>
    <xf numFmtId="14" fontId="1" fillId="3" borderId="0" xfId="46" applyNumberFormat="1" applyFill="1"/>
    <xf numFmtId="0" fontId="1" fillId="2" borderId="0" xfId="46" applyFill="1"/>
    <xf numFmtId="20" fontId="1" fillId="2" borderId="0" xfId="46" applyNumberFormat="1" applyFill="1"/>
    <xf numFmtId="0" fontId="1" fillId="2" borderId="0" xfId="46" applyFill="1" applyAlignment="1">
      <alignment horizontal="right"/>
    </xf>
    <xf numFmtId="0" fontId="1" fillId="3" borderId="0" xfId="46" applyFill="1"/>
    <xf numFmtId="14" fontId="1" fillId="2" borderId="0" xfId="46" applyNumberFormat="1" applyFill="1"/>
    <xf numFmtId="20" fontId="1" fillId="3" borderId="0" xfId="46" applyNumberFormat="1" applyFill="1"/>
    <xf numFmtId="0" fontId="1" fillId="0" borderId="0" xfId="46"/>
    <xf numFmtId="17" fontId="1" fillId="0" borderId="0" xfId="46" applyNumberFormat="1"/>
    <xf numFmtId="10" fontId="1" fillId="0" borderId="0" xfId="46" applyNumberFormat="1"/>
    <xf numFmtId="14" fontId="1" fillId="0" borderId="0" xfId="46" applyNumberFormat="1"/>
    <xf numFmtId="0" fontId="15" fillId="0" borderId="0" xfId="5" applyFont="1" applyAlignment="1">
      <alignment horizontal="left"/>
    </xf>
    <xf numFmtId="22" fontId="1" fillId="0" borderId="0" xfId="46" applyNumberFormat="1" applyFont="1"/>
    <xf numFmtId="0" fontId="1" fillId="37" borderId="0" xfId="46" applyFill="1"/>
    <xf numFmtId="14" fontId="1" fillId="37" borderId="0" xfId="46" applyNumberFormat="1" applyFill="1"/>
    <xf numFmtId="20" fontId="1" fillId="37" borderId="0" xfId="46" applyNumberFormat="1" applyFill="1"/>
    <xf numFmtId="0" fontId="5" fillId="0" borderId="0" xfId="0" applyFont="1" applyAlignment="1">
      <alignment horizontal="left" vertical="center"/>
    </xf>
    <xf numFmtId="169" fontId="3" fillId="0" borderId="0" xfId="0" applyNumberFormat="1" applyFont="1" applyAlignment="1">
      <alignment horizontal="right" vertical="center"/>
    </xf>
    <xf numFmtId="169" fontId="3" fillId="0" borderId="14" xfId="0" applyNumberFormat="1" applyFont="1" applyBorder="1" applyAlignment="1">
      <alignment horizontal="right" vertical="center"/>
    </xf>
    <xf numFmtId="0" fontId="3" fillId="0" borderId="0" xfId="0" applyFont="1" applyAlignment="1">
      <alignment horizontal="left" vertical="center" indent="1"/>
    </xf>
    <xf numFmtId="170" fontId="3" fillId="0" borderId="0" xfId="0" applyNumberFormat="1" applyFont="1" applyAlignment="1">
      <alignment horizontal="right" vertical="center"/>
    </xf>
    <xf numFmtId="169" fontId="3" fillId="0" borderId="15" xfId="0" applyNumberFormat="1" applyFont="1" applyBorder="1" applyAlignment="1">
      <alignment horizontal="right" vertical="center"/>
    </xf>
    <xf numFmtId="0" fontId="5" fillId="0" borderId="0" xfId="0" applyFont="1" applyBorder="1" applyAlignment="1">
      <alignment horizontal="left" vertical="center" indent="1"/>
    </xf>
    <xf numFmtId="169" fontId="3" fillId="0" borderId="11" xfId="0" applyNumberFormat="1" applyFont="1" applyBorder="1" applyAlignment="1">
      <alignment horizontal="right" vertical="center"/>
    </xf>
    <xf numFmtId="170" fontId="3" fillId="0" borderId="11" xfId="0" applyNumberFormat="1" applyFont="1" applyBorder="1" applyAlignment="1">
      <alignment horizontal="right" vertical="center"/>
    </xf>
    <xf numFmtId="169" fontId="3" fillId="0" borderId="16" xfId="0" applyNumberFormat="1" applyFont="1" applyBorder="1" applyAlignment="1">
      <alignment horizontal="right" vertical="center"/>
    </xf>
    <xf numFmtId="0" fontId="0" fillId="0" borderId="15" xfId="0" applyBorder="1"/>
    <xf numFmtId="0" fontId="5" fillId="0" borderId="0" xfId="0" applyFont="1" applyAlignment="1">
      <alignment horizontal="left" vertical="center" indent="1"/>
    </xf>
    <xf numFmtId="0" fontId="14" fillId="0" borderId="0" xfId="0" applyFont="1" applyAlignment="1">
      <alignment horizontal="left" vertical="center"/>
    </xf>
    <xf numFmtId="169" fontId="5" fillId="0" borderId="17" xfId="0" applyNumberFormat="1" applyFont="1" applyBorder="1" applyAlignment="1">
      <alignment horizontal="right" vertical="center"/>
    </xf>
    <xf numFmtId="170" fontId="5" fillId="0" borderId="17" xfId="0" applyNumberFormat="1" applyFont="1" applyBorder="1" applyAlignment="1">
      <alignment horizontal="right" vertical="center"/>
    </xf>
    <xf numFmtId="169" fontId="5" fillId="0" borderId="18" xfId="0" applyNumberFormat="1" applyFont="1" applyBorder="1" applyAlignment="1">
      <alignment horizontal="right" vertical="center"/>
    </xf>
    <xf numFmtId="169" fontId="5" fillId="0" borderId="0" xfId="0" applyNumberFormat="1" applyFont="1" applyBorder="1" applyAlignment="1">
      <alignment horizontal="right" vertical="center"/>
    </xf>
    <xf numFmtId="170" fontId="5" fillId="0" borderId="0" xfId="0" applyNumberFormat="1" applyFont="1" applyBorder="1" applyAlignment="1">
      <alignment horizontal="right" vertical="center"/>
    </xf>
    <xf numFmtId="169" fontId="5" fillId="0" borderId="15" xfId="0" applyNumberFormat="1" applyFont="1" applyBorder="1" applyAlignment="1">
      <alignment horizontal="right" vertical="center"/>
    </xf>
    <xf numFmtId="169" fontId="5" fillId="0" borderId="19" xfId="0" applyNumberFormat="1" applyFont="1" applyBorder="1" applyAlignment="1">
      <alignment horizontal="right" vertical="center"/>
    </xf>
    <xf numFmtId="170" fontId="5" fillId="0" borderId="19" xfId="0" applyNumberFormat="1" applyFont="1" applyBorder="1" applyAlignment="1">
      <alignment horizontal="right" vertical="center"/>
    </xf>
    <xf numFmtId="0" fontId="3" fillId="0" borderId="0" xfId="0" applyFont="1" applyAlignment="1">
      <alignment horizontal="left" vertical="center"/>
    </xf>
    <xf numFmtId="169" fontId="3" fillId="0" borderId="0" xfId="0" applyNumberFormat="1" applyFont="1" applyBorder="1" applyAlignment="1">
      <alignment horizontal="right" vertical="center"/>
    </xf>
    <xf numFmtId="170" fontId="3" fillId="0" borderId="0" xfId="0" applyNumberFormat="1" applyFont="1" applyBorder="1" applyAlignment="1">
      <alignment horizontal="right" vertical="center"/>
    </xf>
    <xf numFmtId="169" fontId="5" fillId="0" borderId="12" xfId="0" applyNumberFormat="1" applyFont="1" applyBorder="1" applyAlignment="1">
      <alignment horizontal="right" vertical="center"/>
    </xf>
    <xf numFmtId="170" fontId="5" fillId="0" borderId="12" xfId="0" applyNumberFormat="1" applyFont="1" applyBorder="1" applyAlignment="1">
      <alignment horizontal="right" vertical="center"/>
    </xf>
    <xf numFmtId="169" fontId="5" fillId="0" borderId="20" xfId="0" applyNumberFormat="1" applyFont="1" applyBorder="1" applyAlignment="1">
      <alignment horizontal="right" vertical="center"/>
    </xf>
    <xf numFmtId="169" fontId="0" fillId="0" borderId="0" xfId="0" applyNumberFormat="1"/>
    <xf numFmtId="171" fontId="0" fillId="0" borderId="0" xfId="0" applyNumberFormat="1"/>
    <xf numFmtId="169" fontId="0" fillId="0" borderId="1" xfId="0" applyNumberFormat="1" applyBorder="1"/>
    <xf numFmtId="37" fontId="0" fillId="0" borderId="0" xfId="0" applyNumberFormat="1"/>
    <xf numFmtId="37" fontId="0" fillId="0" borderId="1" xfId="0" applyNumberFormat="1" applyBorder="1"/>
    <xf numFmtId="38" fontId="0" fillId="0" borderId="0" xfId="0" applyNumberFormat="1"/>
    <xf numFmtId="38" fontId="0" fillId="0" borderId="1" xfId="0" applyNumberFormat="1" applyBorder="1"/>
    <xf numFmtId="38" fontId="0" fillId="0" borderId="12" xfId="0" applyNumberFormat="1" applyBorder="1"/>
    <xf numFmtId="38" fontId="0" fillId="0" borderId="0" xfId="0" applyNumberFormat="1" applyBorder="1"/>
    <xf numFmtId="0" fontId="0" fillId="0" borderId="19" xfId="0" applyBorder="1"/>
    <xf numFmtId="169" fontId="5" fillId="0" borderId="21" xfId="0" applyNumberFormat="1" applyFont="1" applyBorder="1" applyAlignment="1">
      <alignment horizontal="right" vertical="center"/>
    </xf>
    <xf numFmtId="0" fontId="3" fillId="0" borderId="0" xfId="0" applyFont="1" applyAlignment="1">
      <alignment horizontal="center" vertical="center"/>
    </xf>
    <xf numFmtId="10" fontId="0" fillId="0" borderId="0" xfId="0" applyNumberFormat="1" applyFill="1"/>
    <xf numFmtId="0" fontId="9" fillId="0" borderId="0" xfId="0" applyFont="1"/>
    <xf numFmtId="9" fontId="13" fillId="0" borderId="0" xfId="0" applyNumberFormat="1" applyFont="1" applyAlignment="1">
      <alignment horizontal="center"/>
    </xf>
    <xf numFmtId="10" fontId="0" fillId="0" borderId="0" xfId="2" applyNumberFormat="1" applyFont="1"/>
    <xf numFmtId="0" fontId="36" fillId="0" borderId="0" xfId="0" applyFont="1" applyAlignment="1">
      <alignment horizontal="center"/>
    </xf>
    <xf numFmtId="0" fontId="36" fillId="0" borderId="1" xfId="0" applyFont="1" applyBorder="1" applyAlignment="1">
      <alignment horizontal="center"/>
    </xf>
    <xf numFmtId="168" fontId="0" fillId="38" borderId="0" xfId="1" applyNumberFormat="1" applyFont="1" applyFill="1"/>
    <xf numFmtId="0" fontId="0" fillId="38" borderId="0" xfId="0" applyFill="1"/>
    <xf numFmtId="168" fontId="0" fillId="2" borderId="0" xfId="1" applyNumberFormat="1" applyFont="1" applyFill="1"/>
    <xf numFmtId="0" fontId="0" fillId="39" borderId="0" xfId="0" applyFill="1"/>
    <xf numFmtId="0" fontId="3" fillId="39" borderId="0" xfId="0" applyFont="1" applyFill="1"/>
    <xf numFmtId="9" fontId="0" fillId="39" borderId="0" xfId="0" applyNumberFormat="1" applyFill="1"/>
    <xf numFmtId="17" fontId="3" fillId="0" borderId="0" xfId="0" quotePrefix="1" applyNumberFormat="1" applyFont="1" applyAlignment="1">
      <alignment horizontal="center"/>
    </xf>
    <xf numFmtId="0" fontId="14" fillId="0" borderId="0" xfId="0" applyFont="1" applyAlignment="1">
      <alignment horizontal="center"/>
    </xf>
    <xf numFmtId="0" fontId="3" fillId="0" borderId="0" xfId="5"/>
    <xf numFmtId="0" fontId="3" fillId="0" borderId="0" xfId="5" applyAlignment="1">
      <alignment horizontal="center"/>
    </xf>
    <xf numFmtId="0" fontId="3" fillId="0" borderId="0" xfId="5" applyFont="1" applyAlignment="1">
      <alignment horizontal="center"/>
    </xf>
    <xf numFmtId="168" fontId="0" fillId="0" borderId="0" xfId="50" applyNumberFormat="1" applyFont="1"/>
    <xf numFmtId="171" fontId="3" fillId="0" borderId="0" xfId="5" applyNumberFormat="1"/>
    <xf numFmtId="0" fontId="3" fillId="0" borderId="0" xfId="5" applyFont="1"/>
    <xf numFmtId="17" fontId="3" fillId="0" borderId="0" xfId="5" applyNumberFormat="1"/>
    <xf numFmtId="168" fontId="3" fillId="0" borderId="0" xfId="5" applyNumberFormat="1"/>
    <xf numFmtId="168" fontId="3" fillId="0" borderId="0" xfId="1" applyNumberFormat="1" applyFont="1"/>
    <xf numFmtId="0" fontId="3" fillId="0" borderId="0" xfId="5" quotePrefix="1" applyFont="1" applyAlignment="1">
      <alignment horizontal="left"/>
    </xf>
    <xf numFmtId="0" fontId="3" fillId="0" borderId="0" xfId="5" quotePrefix="1" applyAlignment="1">
      <alignment horizontal="left"/>
    </xf>
    <xf numFmtId="172" fontId="3" fillId="0" borderId="0" xfId="1" applyNumberFormat="1" applyFont="1"/>
    <xf numFmtId="43" fontId="0" fillId="0" borderId="0" xfId="1" applyNumberFormat="1" applyFont="1"/>
    <xf numFmtId="173" fontId="3" fillId="0" borderId="0" xfId="1" applyNumberFormat="1" applyFont="1"/>
    <xf numFmtId="0" fontId="9" fillId="0" borderId="0" xfId="0" quotePrefix="1" applyFont="1" applyAlignment="1">
      <alignment horizontal="center"/>
    </xf>
    <xf numFmtId="0" fontId="9" fillId="0" borderId="0" xfId="0" applyFont="1" applyAlignment="1">
      <alignment horizontal="center"/>
    </xf>
    <xf numFmtId="3" fontId="0" fillId="2" borderId="0" xfId="0" applyNumberFormat="1" applyFill="1"/>
    <xf numFmtId="0" fontId="5" fillId="0" borderId="0" xfId="5" applyFont="1"/>
    <xf numFmtId="0" fontId="32" fillId="0" borderId="0" xfId="46" applyFont="1"/>
    <xf numFmtId="0" fontId="3" fillId="0" borderId="1" xfId="0" applyFont="1" applyBorder="1" applyAlignment="1">
      <alignment horizontal="center"/>
    </xf>
    <xf numFmtId="0" fontId="14" fillId="0" borderId="0" xfId="0" applyFont="1" applyAlignment="1">
      <alignment horizontal="center"/>
    </xf>
    <xf numFmtId="0" fontId="0" fillId="0" borderId="1" xfId="0" applyBorder="1" applyAlignment="1">
      <alignment horizontal="center"/>
    </xf>
    <xf numFmtId="0" fontId="1" fillId="0" borderId="0" xfId="46" applyAlignment="1">
      <alignment wrapText="1"/>
    </xf>
    <xf numFmtId="0" fontId="1" fillId="0" borderId="0" xfId="46" applyAlignment="1">
      <alignment vertical="top" wrapText="1"/>
    </xf>
    <xf numFmtId="165" fontId="7" fillId="0" borderId="0" xfId="3" applyFont="1" applyFill="1" applyAlignment="1" applyProtection="1">
      <alignment horizontal="center"/>
    </xf>
    <xf numFmtId="165" fontId="7" fillId="4" borderId="0" xfId="3" quotePrefix="1" applyFont="1" applyFill="1" applyAlignment="1" applyProtection="1">
      <alignment horizontal="center"/>
    </xf>
    <xf numFmtId="0" fontId="7" fillId="0" borderId="0" xfId="0" applyFont="1" applyFill="1" applyAlignment="1" applyProtection="1">
      <alignment horizontal="center"/>
    </xf>
    <xf numFmtId="0" fontId="7" fillId="0" borderId="0" xfId="0" quotePrefix="1" applyFont="1" applyFill="1" applyAlignment="1" applyProtection="1">
      <alignment horizontal="center"/>
    </xf>
  </cellXfs>
  <cellStyles count="5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50"/>
    <cellStyle name="Comma 3" xfId="51"/>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4"/>
    <cellStyle name="Normal 2 2" xfId="5"/>
    <cellStyle name="Normal 3" xfId="52"/>
    <cellStyle name="Normal 4" xfId="49"/>
    <cellStyle name="Normal 4 2" xfId="53"/>
    <cellStyle name="Normal 5" xfId="46"/>
    <cellStyle name="Normal_97LOSSy" xfId="3"/>
    <cellStyle name="Note 2" xfId="54"/>
    <cellStyle name="Note 3" xfId="47"/>
    <cellStyle name="Output" xfId="15" builtinId="21" customBuiltin="1"/>
    <cellStyle name="Percent" xfId="2" builtinId="5"/>
    <cellStyle name="Percent 2" xfId="55"/>
    <cellStyle name="Percent 3" xfId="56"/>
    <cellStyle name="Percent 4" xfId="48"/>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Load from EDR/CISR</a:t>
            </a:r>
          </a:p>
        </c:rich>
      </c:tx>
      <c:layout>
        <c:manualLayout>
          <c:xMode val="edge"/>
          <c:yMode val="edge"/>
          <c:x val="0.17971241830065357"/>
          <c:y val="4.3219873791162247E-3"/>
        </c:manualLayout>
      </c:layout>
      <c:overlay val="0"/>
    </c:title>
    <c:autoTitleDeleted val="0"/>
    <c:plotArea>
      <c:layout>
        <c:manualLayout>
          <c:layoutTarget val="inner"/>
          <c:xMode val="edge"/>
          <c:yMode val="edge"/>
          <c:x val="0.17207195975503062"/>
          <c:y val="0.16022764281871166"/>
          <c:w val="0.62631758530183723"/>
          <c:h val="0.72379267664762159"/>
        </c:manualLayout>
      </c:layout>
      <c:barChart>
        <c:barDir val="col"/>
        <c:grouping val="clustered"/>
        <c:varyColors val="0"/>
        <c:ser>
          <c:idx val="1"/>
          <c:order val="0"/>
          <c:tx>
            <c:v>Rate Case</c:v>
          </c:tx>
          <c:spPr>
            <a:solidFill>
              <a:schemeClr val="accent1"/>
            </a:solidFill>
          </c:spPr>
          <c:invertIfNegative val="0"/>
          <c:cat>
            <c:numRef>
              <c:f>Annual!$H$3:$H$8</c:f>
              <c:numCache>
                <c:formatCode>General</c:formatCode>
                <c:ptCount val="6"/>
                <c:pt idx="0">
                  <c:v>2016</c:v>
                </c:pt>
                <c:pt idx="1">
                  <c:v>2017</c:v>
                </c:pt>
                <c:pt idx="2">
                  <c:v>2018</c:v>
                </c:pt>
                <c:pt idx="3">
                  <c:v>2019</c:v>
                </c:pt>
                <c:pt idx="4">
                  <c:v>2020</c:v>
                </c:pt>
                <c:pt idx="5">
                  <c:v>2021</c:v>
                </c:pt>
              </c:numCache>
            </c:numRef>
          </c:cat>
          <c:val>
            <c:numRef>
              <c:f>Annual!$I$3:$I$8</c:f>
              <c:numCache>
                <c:formatCode>_(* #,##0_);_(* \(#,##0\);_(* "-"??_);_(@_)</c:formatCode>
                <c:ptCount val="6"/>
                <c:pt idx="0">
                  <c:v>153365.2846208073</c:v>
                </c:pt>
                <c:pt idx="1">
                  <c:v>279322.72987588745</c:v>
                </c:pt>
                <c:pt idx="2">
                  <c:v>312172.07783516304</c:v>
                </c:pt>
                <c:pt idx="3">
                  <c:v>345021.42579443863</c:v>
                </c:pt>
                <c:pt idx="4">
                  <c:v>377870.77375371428</c:v>
                </c:pt>
                <c:pt idx="5">
                  <c:v>410720.12171298987</c:v>
                </c:pt>
              </c:numCache>
            </c:numRef>
          </c:val>
        </c:ser>
        <c:ser>
          <c:idx val="0"/>
          <c:order val="1"/>
          <c:tx>
            <c:v>Proposed</c:v>
          </c:tx>
          <c:spPr>
            <a:solidFill>
              <a:schemeClr val="accent2"/>
            </a:solidFill>
          </c:spPr>
          <c:invertIfNegative val="0"/>
          <c:cat>
            <c:numRef>
              <c:f>Annual!$H$3:$H$8</c:f>
              <c:numCache>
                <c:formatCode>General</c:formatCode>
                <c:ptCount val="6"/>
                <c:pt idx="0">
                  <c:v>2016</c:v>
                </c:pt>
                <c:pt idx="1">
                  <c:v>2017</c:v>
                </c:pt>
                <c:pt idx="2">
                  <c:v>2018</c:v>
                </c:pt>
                <c:pt idx="3">
                  <c:v>2019</c:v>
                </c:pt>
                <c:pt idx="4">
                  <c:v>2020</c:v>
                </c:pt>
                <c:pt idx="5">
                  <c:v>2021</c:v>
                </c:pt>
              </c:numCache>
            </c:numRef>
          </c:cat>
          <c:val>
            <c:numRef>
              <c:f>Annual!$C$3:$C$8</c:f>
              <c:numCache>
                <c:formatCode>_(* #,##0_);_(* \(#,##0\);_(* "-"??_);_(@_)</c:formatCode>
                <c:ptCount val="6"/>
                <c:pt idx="0">
                  <c:v>2625.1051388419769</c:v>
                </c:pt>
                <c:pt idx="1">
                  <c:v>105355.79387780855</c:v>
                </c:pt>
                <c:pt idx="2">
                  <c:v>316809.00150499202</c:v>
                </c:pt>
                <c:pt idx="3">
                  <c:v>367251.24389141728</c:v>
                </c:pt>
                <c:pt idx="4">
                  <c:v>405690.92306919751</c:v>
                </c:pt>
                <c:pt idx="5">
                  <c:v>444130.6022469778</c:v>
                </c:pt>
              </c:numCache>
            </c:numRef>
          </c:val>
        </c:ser>
        <c:dLbls>
          <c:showLegendKey val="0"/>
          <c:showVal val="0"/>
          <c:showCatName val="0"/>
          <c:showSerName val="0"/>
          <c:showPercent val="0"/>
          <c:showBubbleSize val="0"/>
        </c:dLbls>
        <c:gapWidth val="150"/>
        <c:axId val="248530432"/>
        <c:axId val="248532352"/>
      </c:barChart>
      <c:catAx>
        <c:axId val="248530432"/>
        <c:scaling>
          <c:orientation val="minMax"/>
        </c:scaling>
        <c:delete val="0"/>
        <c:axPos val="b"/>
        <c:numFmt formatCode="General" sourceLinked="1"/>
        <c:majorTickMark val="out"/>
        <c:minorTickMark val="none"/>
        <c:tickLblPos val="nextTo"/>
        <c:crossAx val="248532352"/>
        <c:crosses val="autoZero"/>
        <c:auto val="1"/>
        <c:lblAlgn val="ctr"/>
        <c:lblOffset val="100"/>
        <c:noMultiLvlLbl val="0"/>
      </c:catAx>
      <c:valAx>
        <c:axId val="248532352"/>
        <c:scaling>
          <c:orientation val="minMax"/>
        </c:scaling>
        <c:delete val="0"/>
        <c:axPos val="l"/>
        <c:majorGridlines/>
        <c:title>
          <c:tx>
            <c:rich>
              <a:bodyPr rot="0" vert="horz"/>
              <a:lstStyle/>
              <a:p>
                <a:pPr>
                  <a:defRPr/>
                </a:pPr>
                <a:r>
                  <a:rPr lang="en-US"/>
                  <a:t>MWh</a:t>
                </a:r>
              </a:p>
            </c:rich>
          </c:tx>
          <c:layout>
            <c:manualLayout>
              <c:xMode val="edge"/>
              <c:yMode val="edge"/>
              <c:x val="4.6241778601204264E-2"/>
              <c:y val="6.1923869723729728E-2"/>
            </c:manualLayout>
          </c:layout>
          <c:overlay val="0"/>
        </c:title>
        <c:numFmt formatCode="_(* #,##0_);_(* \(#,##0\);_(* &quot;-&quot;??_);_(@_)" sourceLinked="1"/>
        <c:majorTickMark val="out"/>
        <c:minorTickMark val="none"/>
        <c:tickLblPos val="nextTo"/>
        <c:crossAx val="2485304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Load from EDR</a:t>
            </a:r>
          </a:p>
        </c:rich>
      </c:tx>
      <c:layout>
        <c:manualLayout>
          <c:xMode val="edge"/>
          <c:yMode val="edge"/>
          <c:x val="0.22938562091503267"/>
          <c:y val="1.2965962137348675E-2"/>
        </c:manualLayout>
      </c:layout>
      <c:overlay val="0"/>
    </c:title>
    <c:autoTitleDeleted val="0"/>
    <c:plotArea>
      <c:layout>
        <c:manualLayout>
          <c:layoutTarget val="inner"/>
          <c:xMode val="edge"/>
          <c:yMode val="edge"/>
          <c:x val="0.17207195975503062"/>
          <c:y val="0.16022764281871166"/>
          <c:w val="0.62631758530183723"/>
          <c:h val="0.72379267664762159"/>
        </c:manualLayout>
      </c:layout>
      <c:barChart>
        <c:barDir val="col"/>
        <c:grouping val="clustered"/>
        <c:varyColors val="0"/>
        <c:ser>
          <c:idx val="1"/>
          <c:order val="0"/>
          <c:tx>
            <c:v>Rate Case</c:v>
          </c:tx>
          <c:spPr>
            <a:solidFill>
              <a:schemeClr val="accent1"/>
            </a:solidFill>
          </c:spPr>
          <c:invertIfNegative val="0"/>
          <c:cat>
            <c:numRef>
              <c:f>Annual!$H$3:$H$8</c:f>
              <c:numCache>
                <c:formatCode>General</c:formatCode>
                <c:ptCount val="6"/>
                <c:pt idx="0">
                  <c:v>2016</c:v>
                </c:pt>
                <c:pt idx="1">
                  <c:v>2017</c:v>
                </c:pt>
                <c:pt idx="2">
                  <c:v>2018</c:v>
                </c:pt>
                <c:pt idx="3">
                  <c:v>2019</c:v>
                </c:pt>
                <c:pt idx="4">
                  <c:v>2020</c:v>
                </c:pt>
                <c:pt idx="5">
                  <c:v>2021</c:v>
                </c:pt>
              </c:numCache>
            </c:numRef>
          </c:cat>
          <c:val>
            <c:numRef>
              <c:f>'[1]2015-21 Energy &amp; Load'!$L$21:$Q$21</c:f>
              <c:numCache>
                <c:formatCode>General</c:formatCode>
                <c:ptCount val="6"/>
                <c:pt idx="0">
                  <c:v>83675999.068332791</c:v>
                </c:pt>
                <c:pt idx="1">
                  <c:v>126898873.79067227</c:v>
                </c:pt>
                <c:pt idx="2">
                  <c:v>159748221.74994788</c:v>
                </c:pt>
                <c:pt idx="3">
                  <c:v>192597569.70922348</c:v>
                </c:pt>
                <c:pt idx="4">
                  <c:v>225446917.66849908</c:v>
                </c:pt>
                <c:pt idx="5">
                  <c:v>258296265.62777469</c:v>
                </c:pt>
              </c:numCache>
            </c:numRef>
          </c:val>
        </c:ser>
        <c:ser>
          <c:idx val="0"/>
          <c:order val="1"/>
          <c:tx>
            <c:v>Proposed</c:v>
          </c:tx>
          <c:spPr>
            <a:solidFill>
              <a:schemeClr val="accent2"/>
            </a:solidFill>
          </c:spPr>
          <c:invertIfNegative val="0"/>
          <c:cat>
            <c:numRef>
              <c:f>Annual!$H$3:$H$8</c:f>
              <c:numCache>
                <c:formatCode>General</c:formatCode>
                <c:ptCount val="6"/>
                <c:pt idx="0">
                  <c:v>2016</c:v>
                </c:pt>
                <c:pt idx="1">
                  <c:v>2017</c:v>
                </c:pt>
                <c:pt idx="2">
                  <c:v>2018</c:v>
                </c:pt>
                <c:pt idx="3">
                  <c:v>2019</c:v>
                </c:pt>
                <c:pt idx="4">
                  <c:v>2020</c:v>
                </c:pt>
                <c:pt idx="5">
                  <c:v>2021</c:v>
                </c:pt>
              </c:numCache>
            </c:numRef>
          </c:cat>
          <c:val>
            <c:numRef>
              <c:f>'2016-22 Energy &amp; Load'!$K$23:$P$23</c:f>
              <c:numCache>
                <c:formatCode>_(* #,##0_);_(* \(#,##0\);_(* "-"??_);_(@_)</c:formatCode>
                <c:ptCount val="6"/>
                <c:pt idx="0">
                  <c:v>2625105.1388419769</c:v>
                </c:pt>
                <c:pt idx="1">
                  <c:v>35666508.325334042</c:v>
                </c:pt>
                <c:pt idx="2">
                  <c:v>164385145.41977686</c:v>
                </c:pt>
                <c:pt idx="3">
                  <c:v>214827387.80620208</c:v>
                </c:pt>
                <c:pt idx="4">
                  <c:v>253267066.98398232</c:v>
                </c:pt>
                <c:pt idx="5">
                  <c:v>291706746.1617626</c:v>
                </c:pt>
              </c:numCache>
            </c:numRef>
          </c:val>
        </c:ser>
        <c:dLbls>
          <c:showLegendKey val="0"/>
          <c:showVal val="0"/>
          <c:showCatName val="0"/>
          <c:showSerName val="0"/>
          <c:showPercent val="0"/>
          <c:showBubbleSize val="0"/>
        </c:dLbls>
        <c:gapWidth val="150"/>
        <c:axId val="250340480"/>
        <c:axId val="250342784"/>
      </c:barChart>
      <c:catAx>
        <c:axId val="250340480"/>
        <c:scaling>
          <c:orientation val="minMax"/>
        </c:scaling>
        <c:delete val="0"/>
        <c:axPos val="b"/>
        <c:numFmt formatCode="General" sourceLinked="1"/>
        <c:majorTickMark val="out"/>
        <c:minorTickMark val="none"/>
        <c:tickLblPos val="nextTo"/>
        <c:crossAx val="250342784"/>
        <c:crosses val="autoZero"/>
        <c:auto val="1"/>
        <c:lblAlgn val="ctr"/>
        <c:lblOffset val="100"/>
        <c:noMultiLvlLbl val="0"/>
      </c:catAx>
      <c:valAx>
        <c:axId val="250342784"/>
        <c:scaling>
          <c:orientation val="minMax"/>
        </c:scaling>
        <c:delete val="0"/>
        <c:axPos val="l"/>
        <c:majorGridlines/>
        <c:title>
          <c:tx>
            <c:rich>
              <a:bodyPr rot="0" vert="horz"/>
              <a:lstStyle/>
              <a:p>
                <a:pPr>
                  <a:defRPr/>
                </a:pPr>
                <a:r>
                  <a:rPr lang="en-US"/>
                  <a:t>MWh</a:t>
                </a:r>
              </a:p>
            </c:rich>
          </c:tx>
          <c:layout>
            <c:manualLayout>
              <c:xMode val="edge"/>
              <c:yMode val="edge"/>
              <c:x val="4.6241778601204264E-2"/>
              <c:y val="6.1923869723729728E-2"/>
            </c:manualLayout>
          </c:layout>
          <c:overlay val="0"/>
        </c:title>
        <c:numFmt formatCode="General" sourceLinked="1"/>
        <c:majorTickMark val="out"/>
        <c:minorTickMark val="none"/>
        <c:tickLblPos val="nextTo"/>
        <c:crossAx val="2503404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Incremental Load from CISR</a:t>
            </a:r>
          </a:p>
        </c:rich>
      </c:tx>
      <c:layout>
        <c:manualLayout>
          <c:xMode val="edge"/>
          <c:yMode val="edge"/>
          <c:x val="0.22677124183006536"/>
          <c:y val="1.2965962137348675E-2"/>
        </c:manualLayout>
      </c:layout>
      <c:overlay val="0"/>
    </c:title>
    <c:autoTitleDeleted val="0"/>
    <c:plotArea>
      <c:layout>
        <c:manualLayout>
          <c:layoutTarget val="inner"/>
          <c:xMode val="edge"/>
          <c:yMode val="edge"/>
          <c:x val="0.17207195975503062"/>
          <c:y val="0.16022764281871166"/>
          <c:w val="0.62631758530183723"/>
          <c:h val="0.72379267664762159"/>
        </c:manualLayout>
      </c:layout>
      <c:barChart>
        <c:barDir val="col"/>
        <c:grouping val="clustered"/>
        <c:varyColors val="0"/>
        <c:ser>
          <c:idx val="1"/>
          <c:order val="0"/>
          <c:tx>
            <c:v>Rate Case</c:v>
          </c:tx>
          <c:spPr>
            <a:solidFill>
              <a:schemeClr val="accent1"/>
            </a:solidFill>
          </c:spPr>
          <c:invertIfNegative val="0"/>
          <c:cat>
            <c:numRef>
              <c:f>Annual!$H$3:$H$8</c:f>
              <c:numCache>
                <c:formatCode>General</c:formatCode>
                <c:ptCount val="6"/>
                <c:pt idx="0">
                  <c:v>2016</c:v>
                </c:pt>
                <c:pt idx="1">
                  <c:v>2017</c:v>
                </c:pt>
                <c:pt idx="2">
                  <c:v>2018</c:v>
                </c:pt>
                <c:pt idx="3">
                  <c:v>2019</c:v>
                </c:pt>
                <c:pt idx="4">
                  <c:v>2020</c:v>
                </c:pt>
                <c:pt idx="5">
                  <c:v>2021</c:v>
                </c:pt>
              </c:numCache>
            </c:numRef>
          </c:cat>
          <c:val>
            <c:numRef>
              <c:f>'[1]2015-21 Energy &amp; Load'!$U$21:$Z$21</c:f>
              <c:numCache>
                <c:formatCode>General</c:formatCode>
                <c:ptCount val="6"/>
                <c:pt idx="0">
                  <c:v>69689285.552474514</c:v>
                </c:pt>
                <c:pt idx="1">
                  <c:v>152423856.08521518</c:v>
                </c:pt>
                <c:pt idx="2">
                  <c:v>152423856.08521518</c:v>
                </c:pt>
                <c:pt idx="3">
                  <c:v>152423856.08521518</c:v>
                </c:pt>
                <c:pt idx="4">
                  <c:v>152423856.08521518</c:v>
                </c:pt>
                <c:pt idx="5">
                  <c:v>152423856.08521518</c:v>
                </c:pt>
              </c:numCache>
            </c:numRef>
          </c:val>
        </c:ser>
        <c:ser>
          <c:idx val="0"/>
          <c:order val="1"/>
          <c:tx>
            <c:v>Proposed</c:v>
          </c:tx>
          <c:spPr>
            <a:solidFill>
              <a:schemeClr val="accent2"/>
            </a:solidFill>
          </c:spPr>
          <c:invertIfNegative val="0"/>
          <c:cat>
            <c:numRef>
              <c:f>Annual!$H$3:$H$8</c:f>
              <c:numCache>
                <c:formatCode>General</c:formatCode>
                <c:ptCount val="6"/>
                <c:pt idx="0">
                  <c:v>2016</c:v>
                </c:pt>
                <c:pt idx="1">
                  <c:v>2017</c:v>
                </c:pt>
                <c:pt idx="2">
                  <c:v>2018</c:v>
                </c:pt>
                <c:pt idx="3">
                  <c:v>2019</c:v>
                </c:pt>
                <c:pt idx="4">
                  <c:v>2020</c:v>
                </c:pt>
                <c:pt idx="5">
                  <c:v>2021</c:v>
                </c:pt>
              </c:numCache>
            </c:numRef>
          </c:cat>
          <c:val>
            <c:numRef>
              <c:f>'2016-22 Energy &amp; Load'!$T$24:$Z$24</c:f>
              <c:numCache>
                <c:formatCode>General</c:formatCode>
                <c:ptCount val="7"/>
                <c:pt idx="6" formatCode="0%">
                  <c:v>0</c:v>
                </c:pt>
              </c:numCache>
            </c:numRef>
          </c:val>
        </c:ser>
        <c:dLbls>
          <c:showLegendKey val="0"/>
          <c:showVal val="0"/>
          <c:showCatName val="0"/>
          <c:showSerName val="0"/>
          <c:showPercent val="0"/>
          <c:showBubbleSize val="0"/>
        </c:dLbls>
        <c:gapWidth val="150"/>
        <c:axId val="414070272"/>
        <c:axId val="414072192"/>
      </c:barChart>
      <c:catAx>
        <c:axId val="414070272"/>
        <c:scaling>
          <c:orientation val="minMax"/>
        </c:scaling>
        <c:delete val="0"/>
        <c:axPos val="b"/>
        <c:numFmt formatCode="General" sourceLinked="1"/>
        <c:majorTickMark val="out"/>
        <c:minorTickMark val="none"/>
        <c:tickLblPos val="nextTo"/>
        <c:crossAx val="414072192"/>
        <c:crosses val="autoZero"/>
        <c:auto val="1"/>
        <c:lblAlgn val="ctr"/>
        <c:lblOffset val="100"/>
        <c:noMultiLvlLbl val="0"/>
      </c:catAx>
      <c:valAx>
        <c:axId val="414072192"/>
        <c:scaling>
          <c:orientation val="minMax"/>
        </c:scaling>
        <c:delete val="0"/>
        <c:axPos val="l"/>
        <c:majorGridlines/>
        <c:title>
          <c:tx>
            <c:rich>
              <a:bodyPr rot="0" vert="horz"/>
              <a:lstStyle/>
              <a:p>
                <a:pPr>
                  <a:defRPr/>
                </a:pPr>
                <a:r>
                  <a:rPr lang="en-US"/>
                  <a:t>MWh</a:t>
                </a:r>
              </a:p>
            </c:rich>
          </c:tx>
          <c:layout>
            <c:manualLayout>
              <c:xMode val="edge"/>
              <c:yMode val="edge"/>
              <c:x val="5.4084915856106225E-2"/>
              <c:y val="7.0567844481962183E-2"/>
            </c:manualLayout>
          </c:layout>
          <c:overlay val="0"/>
        </c:title>
        <c:numFmt formatCode="#,##0" sourceLinked="0"/>
        <c:majorTickMark val="out"/>
        <c:minorTickMark val="none"/>
        <c:tickLblPos val="nextTo"/>
        <c:crossAx val="4140702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xdr:colOff>
      <xdr:row>9</xdr:row>
      <xdr:rowOff>119061</xdr:rowOff>
    </xdr:from>
    <xdr:to>
      <xdr:col>15</xdr:col>
      <xdr:colOff>38100</xdr:colOff>
      <xdr:row>27</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31</xdr:row>
      <xdr:rowOff>0</xdr:rowOff>
    </xdr:from>
    <xdr:to>
      <xdr:col>15</xdr:col>
      <xdr:colOff>0</xdr:colOff>
      <xdr:row>49</xdr:row>
      <xdr:rowOff>23813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51</xdr:row>
      <xdr:rowOff>0</xdr:rowOff>
    </xdr:from>
    <xdr:to>
      <xdr:col>15</xdr:col>
      <xdr:colOff>0</xdr:colOff>
      <xdr:row>69</xdr:row>
      <xdr:rowOff>23813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94</xdr:row>
      <xdr:rowOff>0</xdr:rowOff>
    </xdr:from>
    <xdr:to>
      <xdr:col>21</xdr:col>
      <xdr:colOff>141250</xdr:colOff>
      <xdr:row>137</xdr:row>
      <xdr:rowOff>141987</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4897100"/>
          <a:ext cx="13009525" cy="7104762"/>
        </a:xfrm>
        <a:prstGeom prst="rect">
          <a:avLst/>
        </a:prstGeom>
      </xdr:spPr>
    </xdr:pic>
    <xdr:clientData/>
  </xdr:twoCellAnchor>
  <xdr:twoCellAnchor editAs="oneCell">
    <xdr:from>
      <xdr:col>0</xdr:col>
      <xdr:colOff>0</xdr:colOff>
      <xdr:row>62</xdr:row>
      <xdr:rowOff>0</xdr:rowOff>
    </xdr:from>
    <xdr:to>
      <xdr:col>13</xdr:col>
      <xdr:colOff>170439</xdr:colOff>
      <xdr:row>68</xdr:row>
      <xdr:rowOff>37974</xdr:rowOff>
    </xdr:to>
    <xdr:pic>
      <xdr:nvPicPr>
        <xdr:cNvPr id="8" name="Picture 7"/>
        <xdr:cNvPicPr>
          <a:picLocks noChangeAspect="1"/>
        </xdr:cNvPicPr>
      </xdr:nvPicPr>
      <xdr:blipFill>
        <a:blip xmlns:r="http://schemas.openxmlformats.org/officeDocument/2006/relationships" r:embed="rId2"/>
        <a:stretch>
          <a:fillRect/>
        </a:stretch>
      </xdr:blipFill>
      <xdr:spPr>
        <a:xfrm>
          <a:off x="0" y="10067925"/>
          <a:ext cx="8095239" cy="1009524"/>
        </a:xfrm>
        <a:prstGeom prst="rect">
          <a:avLst/>
        </a:prstGeom>
      </xdr:spPr>
    </xdr:pic>
    <xdr:clientData/>
  </xdr:twoCellAnchor>
  <xdr:twoCellAnchor editAs="oneCell">
    <xdr:from>
      <xdr:col>0</xdr:col>
      <xdr:colOff>0</xdr:colOff>
      <xdr:row>0</xdr:row>
      <xdr:rowOff>0</xdr:rowOff>
    </xdr:from>
    <xdr:to>
      <xdr:col>9</xdr:col>
      <xdr:colOff>457200</xdr:colOff>
      <xdr:row>43</xdr:row>
      <xdr:rowOff>114300</xdr:rowOff>
    </xdr:to>
    <xdr:pic>
      <xdr:nvPicPr>
        <xdr:cNvPr id="9" name="Pictur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5943600" cy="707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ktmgmt.nexteraenergy.com/Load_Forecasting_Group/2015%20Update/Inputs/EDR%20forecast%202015-2021_revised%20Sep%2015%202015%20(with%202017-2021%20projec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 val="Monthly"/>
      <sheetName val="2015-21 Energy &amp; Load"/>
      <sheetName val="Potential Load Detail Tab"/>
      <sheetName val="Potential New ED Load"/>
      <sheetName val="E11 FY 2010"/>
      <sheetName val="Sheet5"/>
      <sheetName val="E-11 Report 2014"/>
      <sheetName val="2014 Energy Loss"/>
      <sheetName val="2014 Demand Loss"/>
      <sheetName val="Email Aug 2015"/>
    </sheetNames>
    <sheetDataSet>
      <sheetData sheetId="0">
        <row r="4">
          <cell r="C4">
            <v>153365.2846208073</v>
          </cell>
          <cell r="D4">
            <v>15.382488945062796</v>
          </cell>
          <cell r="E4">
            <v>5.2681849320137539</v>
          </cell>
          <cell r="F4">
            <v>146414.64000000001</v>
          </cell>
        </row>
        <row r="5">
          <cell r="C5">
            <v>279322.72987588745</v>
          </cell>
          <cell r="D5">
            <v>28.090838215443039</v>
          </cell>
          <cell r="E5">
            <v>20.720350961895551</v>
          </cell>
          <cell r="F5">
            <v>266632.5</v>
          </cell>
        </row>
        <row r="6">
          <cell r="C6">
            <v>312172.07783516304</v>
          </cell>
          <cell r="D6">
            <v>31.892203096312283</v>
          </cell>
          <cell r="E6">
            <v>23.590308575561007</v>
          </cell>
          <cell r="F6">
            <v>297826.86</v>
          </cell>
        </row>
        <row r="7">
          <cell r="C7">
            <v>345021.42579443863</v>
          </cell>
          <cell r="D7">
            <v>35.69356797718153</v>
          </cell>
          <cell r="E7">
            <v>26.460266189226473</v>
          </cell>
          <cell r="F7">
            <v>329021.21999999997</v>
          </cell>
        </row>
        <row r="8">
          <cell r="C8">
            <v>377870.77375371428</v>
          </cell>
          <cell r="D8">
            <v>39.494932858050774</v>
          </cell>
          <cell r="E8">
            <v>29.330223802891936</v>
          </cell>
          <cell r="F8">
            <v>360215.58</v>
          </cell>
        </row>
        <row r="9">
          <cell r="C9">
            <v>410720.12171298987</v>
          </cell>
          <cell r="D9">
            <v>43.296297738920018</v>
          </cell>
          <cell r="E9">
            <v>32.200181416557399</v>
          </cell>
          <cell r="F9">
            <v>391409.94</v>
          </cell>
        </row>
      </sheetData>
      <sheetData sheetId="1"/>
      <sheetData sheetId="2">
        <row r="10">
          <cell r="U10">
            <v>66685500</v>
          </cell>
          <cell r="V10">
            <v>145854000</v>
          </cell>
          <cell r="W10">
            <v>145854000</v>
          </cell>
          <cell r="X10">
            <v>145854000</v>
          </cell>
          <cell r="Y10">
            <v>145854000</v>
          </cell>
          <cell r="Z10">
            <v>145854000</v>
          </cell>
        </row>
        <row r="21">
          <cell r="L21">
            <v>83675999.068332791</v>
          </cell>
          <cell r="M21">
            <v>126898873.79067227</v>
          </cell>
          <cell r="N21">
            <v>159748221.74994788</v>
          </cell>
          <cell r="O21">
            <v>192597569.70922348</v>
          </cell>
          <cell r="P21">
            <v>225446917.66849908</v>
          </cell>
          <cell r="Q21">
            <v>258296265.62777469</v>
          </cell>
          <cell r="U21">
            <v>69689285.552474514</v>
          </cell>
          <cell r="V21">
            <v>152423856.08521518</v>
          </cell>
          <cell r="W21">
            <v>152423856.08521518</v>
          </cell>
          <cell r="X21">
            <v>152423856.08521518</v>
          </cell>
          <cell r="Y21">
            <v>152423856.08521518</v>
          </cell>
          <cell r="Z21">
            <v>152423856.08521518</v>
          </cell>
        </row>
        <row r="32">
          <cell r="U32">
            <v>0</v>
          </cell>
          <cell r="V32">
            <v>10830.041862190639</v>
          </cell>
          <cell r="W32">
            <v>10830.041862190639</v>
          </cell>
          <cell r="X32">
            <v>10830.041862190639</v>
          </cell>
          <cell r="Y32">
            <v>10830.041862190639</v>
          </cell>
          <cell r="Z32">
            <v>10830.041862190639</v>
          </cell>
        </row>
        <row r="43">
          <cell r="U43">
            <v>6409.2448192308902</v>
          </cell>
          <cell r="V43">
            <v>13949.532841855465</v>
          </cell>
          <cell r="W43">
            <v>13949.532841855465</v>
          </cell>
          <cell r="X43">
            <v>13949.532841855465</v>
          </cell>
          <cell r="Y43">
            <v>13949.532841855465</v>
          </cell>
          <cell r="Z43">
            <v>13949.532841855465</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workbookViewId="0">
      <selection activeCell="A2" sqref="A2"/>
    </sheetView>
  </sheetViews>
  <sheetFormatPr defaultColWidth="9.109375" defaultRowHeight="13.2" x14ac:dyDescent="0.25"/>
  <cols>
    <col min="1" max="1" width="11.33203125" style="125" bestFit="1" customWidth="1"/>
    <col min="2" max="2" width="9.109375" style="125"/>
    <col min="3" max="3" width="11.33203125" style="125" bestFit="1" customWidth="1"/>
    <col min="4" max="4" width="13.109375" style="125" customWidth="1"/>
    <col min="5" max="5" width="11.33203125" style="125" bestFit="1" customWidth="1"/>
    <col min="6" max="6" width="10.33203125" style="125" bestFit="1" customWidth="1"/>
    <col min="7" max="7" width="11.44140625" style="125" customWidth="1"/>
    <col min="8" max="8" width="9.109375" style="125"/>
    <col min="9" max="9" width="10.33203125" style="125" bestFit="1" customWidth="1"/>
    <col min="10" max="10" width="13.5546875" style="125" bestFit="1" customWidth="1"/>
    <col min="11" max="11" width="11.33203125" style="125" bestFit="1" customWidth="1"/>
    <col min="12" max="12" width="10.33203125" style="125" bestFit="1" customWidth="1"/>
    <col min="13" max="16384" width="9.109375" style="125"/>
  </cols>
  <sheetData>
    <row r="1" spans="1:12" x14ac:dyDescent="0.25">
      <c r="A1" s="134" t="s">
        <v>559</v>
      </c>
      <c r="C1" s="126"/>
      <c r="D1" s="126"/>
      <c r="E1" s="126"/>
      <c r="F1" s="126"/>
      <c r="G1" s="126"/>
      <c r="H1" s="126"/>
      <c r="I1" s="125" t="s">
        <v>554</v>
      </c>
    </row>
    <row r="2" spans="1:12" x14ac:dyDescent="0.25">
      <c r="A2" s="142" t="s">
        <v>569</v>
      </c>
      <c r="C2" s="127" t="s">
        <v>78</v>
      </c>
      <c r="D2" s="127" t="s">
        <v>550</v>
      </c>
      <c r="E2" s="127" t="s">
        <v>7</v>
      </c>
      <c r="F2" s="127" t="s">
        <v>50</v>
      </c>
      <c r="G2" s="127"/>
      <c r="I2" s="127" t="s">
        <v>78</v>
      </c>
      <c r="J2" s="127" t="s">
        <v>550</v>
      </c>
      <c r="K2" s="127" t="s">
        <v>7</v>
      </c>
      <c r="L2" s="127" t="s">
        <v>50</v>
      </c>
    </row>
    <row r="3" spans="1:12" x14ac:dyDescent="0.25">
      <c r="B3" s="125">
        <v>2016</v>
      </c>
      <c r="C3" s="128">
        <f>'2016-22 Energy &amp; Load'!$B$23/1000</f>
        <v>2625.1051388419769</v>
      </c>
      <c r="D3" s="128">
        <f>'2016-22 Energy &amp; Load'!$B$47/1000</f>
        <v>0</v>
      </c>
      <c r="E3" s="128">
        <f>'2016-22 Energy &amp; Load'!$B$35/1000</f>
        <v>0</v>
      </c>
      <c r="F3" s="128">
        <f>'2016-22 Energy &amp; Load'!$B$11/1000</f>
        <v>2492.9499999999998</v>
      </c>
      <c r="H3" s="125">
        <v>2016</v>
      </c>
      <c r="I3" s="128">
        <f>[1]Annual!C4</f>
        <v>153365.2846208073</v>
      </c>
      <c r="J3" s="128">
        <f>[1]Annual!D4</f>
        <v>15.382488945062796</v>
      </c>
      <c r="K3" s="128">
        <f>[1]Annual!E4</f>
        <v>5.2681849320137539</v>
      </c>
      <c r="L3" s="128">
        <f>[1]Annual!F4</f>
        <v>146414.64000000001</v>
      </c>
    </row>
    <row r="4" spans="1:12" x14ac:dyDescent="0.25">
      <c r="B4" s="125">
        <v>2017</v>
      </c>
      <c r="C4" s="128">
        <f>'2016-22 Energy &amp; Load'!$C$23/1000</f>
        <v>105355.79387780855</v>
      </c>
      <c r="D4" s="128">
        <f>'2016-22 Energy &amp; Load'!$C$47/1000</f>
        <v>11.894562911862554</v>
      </c>
      <c r="E4" s="128">
        <f>'2016-22 Energy &amp; Load'!$C$35/1000</f>
        <v>2.0763871049772256</v>
      </c>
      <c r="F4" s="128">
        <f>'2016-22 Energy &amp; Load'!$C$11/1000</f>
        <v>100560.42</v>
      </c>
      <c r="G4" s="129"/>
      <c r="H4" s="125">
        <v>2017</v>
      </c>
      <c r="I4" s="128">
        <f>[1]Annual!C5</f>
        <v>279322.72987588745</v>
      </c>
      <c r="J4" s="128">
        <f>[1]Annual!D5</f>
        <v>28.090838215443039</v>
      </c>
      <c r="K4" s="128">
        <f>[1]Annual!E5</f>
        <v>20.720350961895551</v>
      </c>
      <c r="L4" s="128">
        <f>[1]Annual!F5</f>
        <v>266632.5</v>
      </c>
    </row>
    <row r="5" spans="1:12" x14ac:dyDescent="0.25">
      <c r="B5" s="125">
        <v>2018</v>
      </c>
      <c r="C5" s="128">
        <f>'2016-22 Energy &amp; Load'!$D$23/1000</f>
        <v>316809.00150499202</v>
      </c>
      <c r="D5" s="128">
        <f>'2016-22 Energy &amp; Load'!$D$47/1000</f>
        <v>47.137683457139822</v>
      </c>
      <c r="E5" s="128">
        <f>'2016-22 Energy &amp; Load'!$D$35/1000</f>
        <v>41.715048424181866</v>
      </c>
      <c r="F5" s="128">
        <f>'2016-22 Energy &amp; Load'!$D$11/1000</f>
        <v>302703.81599999999</v>
      </c>
      <c r="G5" s="129"/>
      <c r="H5" s="125">
        <v>2018</v>
      </c>
      <c r="I5" s="128">
        <f>[1]Annual!C6</f>
        <v>312172.07783516304</v>
      </c>
      <c r="J5" s="128">
        <f>[1]Annual!D6</f>
        <v>31.892203096312283</v>
      </c>
      <c r="K5" s="128">
        <f>[1]Annual!E6</f>
        <v>23.590308575561007</v>
      </c>
      <c r="L5" s="128">
        <f>[1]Annual!F6</f>
        <v>297826.86</v>
      </c>
    </row>
    <row r="6" spans="1:12" x14ac:dyDescent="0.25">
      <c r="B6" s="125">
        <v>2019</v>
      </c>
      <c r="C6" s="128">
        <f>'2016-22 Energy &amp; Load'!$E$23/1000</f>
        <v>367251.24389141728</v>
      </c>
      <c r="D6" s="128">
        <f>'2016-22 Energy &amp; Load'!$E$47/1000</f>
        <v>53.546794785122103</v>
      </c>
      <c r="E6" s="128">
        <f>'2016-22 Energy &amp; Load'!$E$35/1000</f>
        <v>46.103774144610128</v>
      </c>
      <c r="F6" s="128">
        <f>'2016-22 Energy &amp; Load'!$E$11/1000</f>
        <v>350829.06599999999</v>
      </c>
      <c r="G6" s="129"/>
      <c r="H6" s="125">
        <v>2019</v>
      </c>
      <c r="I6" s="128">
        <f>[1]Annual!C7</f>
        <v>345021.42579443863</v>
      </c>
      <c r="J6" s="128">
        <f>[1]Annual!D7</f>
        <v>35.69356797718153</v>
      </c>
      <c r="K6" s="128">
        <f>[1]Annual!E7</f>
        <v>26.460266189226473</v>
      </c>
      <c r="L6" s="128">
        <f>[1]Annual!F7</f>
        <v>329021.21999999997</v>
      </c>
    </row>
    <row r="7" spans="1:12" x14ac:dyDescent="0.25">
      <c r="B7" s="125">
        <v>2020</v>
      </c>
      <c r="C7" s="128">
        <f>'2016-22 Energy &amp; Load'!$F$23/1000</f>
        <v>405690.92306919751</v>
      </c>
      <c r="D7" s="128">
        <f>'2016-22 Energy &amp; Load'!$F$47/1000</f>
        <v>58.617512654202812</v>
      </c>
      <c r="E7" s="128">
        <f>'2016-22 Energy &amp; Load'!$F$35/1000</f>
        <v>50.112673622003946</v>
      </c>
      <c r="F7" s="128">
        <f>'2016-22 Energy &amp; Load'!$F$11/1000</f>
        <v>387437.10600000003</v>
      </c>
      <c r="G7" s="129"/>
      <c r="H7" s="125">
        <v>2020</v>
      </c>
      <c r="I7" s="128">
        <f>[1]Annual!C8</f>
        <v>377870.77375371428</v>
      </c>
      <c r="J7" s="128">
        <f>[1]Annual!D8</f>
        <v>39.494932858050774</v>
      </c>
      <c r="K7" s="128">
        <f>[1]Annual!E8</f>
        <v>29.330223802891936</v>
      </c>
      <c r="L7" s="128">
        <f>[1]Annual!F8</f>
        <v>360215.58</v>
      </c>
    </row>
    <row r="8" spans="1:12" x14ac:dyDescent="0.25">
      <c r="B8" s="125">
        <v>2021</v>
      </c>
      <c r="C8" s="128">
        <f>'2016-22 Energy &amp; Load'!$G$23/1000</f>
        <v>444130.6022469778</v>
      </c>
      <c r="D8" s="128">
        <f>'2016-22 Energy &amp; Load'!$G$47/1000</f>
        <v>63.688230523283529</v>
      </c>
      <c r="E8" s="128">
        <f>'2016-22 Energy &amp; Load'!$G$35/1000</f>
        <v>54.12157309939775</v>
      </c>
      <c r="F8" s="128">
        <f>'2016-22 Energy &amp; Load'!$G$11/1000</f>
        <v>424045.14600000001</v>
      </c>
      <c r="G8" s="129"/>
      <c r="H8" s="125">
        <v>2021</v>
      </c>
      <c r="I8" s="128">
        <f>[1]Annual!C9</f>
        <v>410720.12171298987</v>
      </c>
      <c r="J8" s="128">
        <f>[1]Annual!D9</f>
        <v>43.296297738920018</v>
      </c>
      <c r="K8" s="128">
        <f>[1]Annual!E9</f>
        <v>32.200181416557399</v>
      </c>
      <c r="L8" s="128">
        <f>[1]Annual!F9</f>
        <v>391409.94</v>
      </c>
    </row>
    <row r="9" spans="1:12" x14ac:dyDescent="0.25">
      <c r="B9" s="125">
        <v>2022</v>
      </c>
      <c r="C9" s="128">
        <f>'2016-22 Energy &amp; Load'!$H$23/1000</f>
        <v>482570.28142475808</v>
      </c>
      <c r="D9" s="128">
        <f>'2016-22 Energy &amp; Load'!$H$47/1000</f>
        <v>68.758948392364246</v>
      </c>
      <c r="E9" s="128">
        <f>'2016-22 Energy &amp; Load'!$H$35/1000</f>
        <v>58.130472576791568</v>
      </c>
      <c r="F9" s="128">
        <f>'2016-22 Energy &amp; Load'!$H$11/1000</f>
        <v>460653.18599999999</v>
      </c>
      <c r="G9" s="129"/>
    </row>
    <row r="12" spans="1:12" x14ac:dyDescent="0.25">
      <c r="A12" s="125" t="s">
        <v>551</v>
      </c>
    </row>
    <row r="14" spans="1:12" x14ac:dyDescent="0.25">
      <c r="C14" s="127" t="s">
        <v>78</v>
      </c>
      <c r="D14" s="127" t="s">
        <v>550</v>
      </c>
      <c r="E14" s="127" t="s">
        <v>7</v>
      </c>
      <c r="F14" s="127" t="s">
        <v>50</v>
      </c>
    </row>
    <row r="15" spans="1:12" x14ac:dyDescent="0.25">
      <c r="B15" s="125">
        <v>2017</v>
      </c>
      <c r="C15" s="128">
        <f>+C4-[1]Annual!C5</f>
        <v>-173966.9359980789</v>
      </c>
      <c r="D15" s="128">
        <f>+D4-[1]Annual!D5</f>
        <v>-16.196275303580485</v>
      </c>
      <c r="E15" s="128">
        <f>+E4-[1]Annual!E5</f>
        <v>-18.643963856918326</v>
      </c>
      <c r="F15" s="128">
        <f>+F4-[1]Annual!F5</f>
        <v>-166072.08000000002</v>
      </c>
    </row>
    <row r="16" spans="1:12" x14ac:dyDescent="0.25">
      <c r="B16" s="125">
        <v>2018</v>
      </c>
      <c r="C16" s="128">
        <f>+C5-[1]Annual!C6</f>
        <v>4636.9236698289751</v>
      </c>
      <c r="D16" s="128">
        <f>+D5-[1]Annual!D6</f>
        <v>15.245480360827539</v>
      </c>
      <c r="E16" s="128">
        <f>+E5-[1]Annual!E6</f>
        <v>18.124739848620859</v>
      </c>
      <c r="F16" s="128">
        <f>+F5-[1]Annual!F6</f>
        <v>4876.9560000000056</v>
      </c>
    </row>
    <row r="17" spans="1:6" x14ac:dyDescent="0.25">
      <c r="B17" s="125">
        <v>2019</v>
      </c>
      <c r="C17" s="128">
        <f>+C6-[1]Annual!C7</f>
        <v>22229.818096978648</v>
      </c>
      <c r="D17" s="128">
        <f>+D6-[1]Annual!D7</f>
        <v>17.853226807940572</v>
      </c>
      <c r="E17" s="128">
        <f>+E6-[1]Annual!E7</f>
        <v>19.643507955383654</v>
      </c>
      <c r="F17" s="128">
        <f>+F6-[1]Annual!F7</f>
        <v>21807.84600000002</v>
      </c>
    </row>
    <row r="18" spans="1:6" x14ac:dyDescent="0.25">
      <c r="B18" s="125">
        <v>2020</v>
      </c>
      <c r="C18" s="128">
        <f>+C7-[1]Annual!C8</f>
        <v>27820.149315483228</v>
      </c>
      <c r="D18" s="128">
        <f>+D7-[1]Annual!D8</f>
        <v>19.122579796152039</v>
      </c>
      <c r="E18" s="128">
        <f>+E7-[1]Annual!E8</f>
        <v>20.78244981911201</v>
      </c>
      <c r="F18" s="128">
        <f>+F7-[1]Annual!F8</f>
        <v>27221.526000000013</v>
      </c>
    </row>
    <row r="19" spans="1:6" x14ac:dyDescent="0.25">
      <c r="B19" s="125">
        <v>2021</v>
      </c>
      <c r="C19" s="128">
        <f>+C8-[1]Annual!C9</f>
        <v>33410.480533987924</v>
      </c>
      <c r="D19" s="128">
        <f>+D8-[1]Annual!D9</f>
        <v>20.391932784363512</v>
      </c>
      <c r="E19" s="128">
        <f>+E8-[1]Annual!E9</f>
        <v>21.921391682840351</v>
      </c>
      <c r="F19" s="128">
        <f>+F8-[1]Annual!F9</f>
        <v>32635.206000000006</v>
      </c>
    </row>
    <row r="20" spans="1:6" x14ac:dyDescent="0.25">
      <c r="C20" s="128"/>
      <c r="D20" s="128"/>
      <c r="E20" s="128"/>
      <c r="F20" s="128"/>
    </row>
    <row r="22" spans="1:6" x14ac:dyDescent="0.25">
      <c r="A22" s="125" t="s">
        <v>159</v>
      </c>
      <c r="B22" s="125" t="s">
        <v>555</v>
      </c>
    </row>
    <row r="23" spans="1:6" x14ac:dyDescent="0.25">
      <c r="B23" s="125" t="s">
        <v>556</v>
      </c>
    </row>
    <row r="25" spans="1:6" x14ac:dyDescent="0.25">
      <c r="B25" s="135" t="s">
        <v>557</v>
      </c>
    </row>
    <row r="26" spans="1:6" x14ac:dyDescent="0.25">
      <c r="B26" s="135" t="s">
        <v>558</v>
      </c>
    </row>
    <row r="28" spans="1:6" x14ac:dyDescent="0.25">
      <c r="A28" s="135" t="s">
        <v>564</v>
      </c>
    </row>
    <row r="29" spans="1:6" x14ac:dyDescent="0.25">
      <c r="B29" s="125" t="s">
        <v>560</v>
      </c>
    </row>
    <row r="30" spans="1:6" x14ac:dyDescent="0.25">
      <c r="A30" s="138">
        <f>23*'Potential Load Detail Tab'!$T$59</f>
        <v>24.361093485091342</v>
      </c>
      <c r="B30" s="135" t="s">
        <v>563</v>
      </c>
    </row>
    <row r="31" spans="1:6" x14ac:dyDescent="0.25">
      <c r="A31" s="136">
        <v>7358.933</v>
      </c>
      <c r="B31" s="135" t="s">
        <v>561</v>
      </c>
    </row>
    <row r="32" spans="1:6" x14ac:dyDescent="0.25">
      <c r="A32" s="136">
        <f>7358.933*12</f>
        <v>88307.195999999996</v>
      </c>
      <c r="B32" s="135" t="s">
        <v>566</v>
      </c>
    </row>
    <row r="33" spans="1:2" x14ac:dyDescent="0.25">
      <c r="A33" s="136">
        <f>+A34/12</f>
        <v>7690.4092073768343</v>
      </c>
      <c r="B33" s="135" t="s">
        <v>562</v>
      </c>
    </row>
    <row r="34" spans="1:2" x14ac:dyDescent="0.25">
      <c r="A34" s="136">
        <f>7358.933*12*'Potential Load Detail Tab'!$S$59</f>
        <v>92284.910488522015</v>
      </c>
      <c r="B34" s="135" t="s">
        <v>565</v>
      </c>
    </row>
  </sheetData>
  <pageMargins left="0.7" right="0.7" top="0.75" bottom="0.75" header="0.3" footer="0.3"/>
  <pageSetup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331"/>
  <sheetViews>
    <sheetView workbookViewId="0">
      <selection activeCell="B1" sqref="B1"/>
    </sheetView>
  </sheetViews>
  <sheetFormatPr defaultColWidth="18" defaultRowHeight="13.2" x14ac:dyDescent="0.25"/>
  <cols>
    <col min="1" max="1" width="2.44140625" style="1" bestFit="1" customWidth="1"/>
    <col min="2" max="2" width="32.6640625" customWidth="1"/>
    <col min="3" max="3" width="14.6640625" customWidth="1"/>
    <col min="4" max="4" width="13.6640625" customWidth="1"/>
    <col min="5" max="5" width="14.6640625" customWidth="1"/>
    <col min="6" max="8" width="13.6640625" customWidth="1"/>
    <col min="9" max="16384" width="18" style="1"/>
  </cols>
  <sheetData>
    <row r="1" spans="1:10" ht="12" customHeight="1" x14ac:dyDescent="0.25">
      <c r="B1" s="21" t="s">
        <v>576</v>
      </c>
    </row>
    <row r="2" spans="1:10" ht="12" customHeight="1" x14ac:dyDescent="0.25"/>
    <row r="3" spans="1:10" ht="12" customHeight="1" x14ac:dyDescent="0.25"/>
    <row r="4" spans="1:10" ht="12" customHeight="1" x14ac:dyDescent="0.25"/>
    <row r="5" spans="1:10" ht="12" customHeight="1" x14ac:dyDescent="0.25"/>
    <row r="6" spans="1:10" s="11" customFormat="1" ht="15.6" x14ac:dyDescent="0.3">
      <c r="B6" s="151" t="s">
        <v>48</v>
      </c>
      <c r="C6" s="151"/>
      <c r="D6" s="151"/>
      <c r="E6" s="151"/>
      <c r="F6" s="151"/>
      <c r="G6" s="151"/>
      <c r="H6" s="151"/>
      <c r="I6" s="151"/>
      <c r="J6" s="151"/>
    </row>
    <row r="7" spans="1:10" s="11" customFormat="1" ht="15.6" x14ac:dyDescent="0.3">
      <c r="B7" s="152" t="s">
        <v>487</v>
      </c>
      <c r="C7" s="152"/>
      <c r="D7" s="152"/>
      <c r="E7" s="152"/>
      <c r="F7" s="152"/>
      <c r="G7" s="152"/>
      <c r="H7" s="152"/>
      <c r="I7" s="152"/>
      <c r="J7" s="152"/>
    </row>
    <row r="8" spans="1:10" x14ac:dyDescent="0.25">
      <c r="A8" s="10"/>
    </row>
    <row r="9" spans="1:10" x14ac:dyDescent="0.25">
      <c r="A9" s="10"/>
    </row>
    <row r="10" spans="1:10" x14ac:dyDescent="0.25">
      <c r="A10" s="12"/>
    </row>
    <row r="11" spans="1:10" ht="13.8" thickBot="1" x14ac:dyDescent="0.3">
      <c r="A11" s="12"/>
    </row>
    <row r="12" spans="1:10" ht="40.200000000000003" thickBot="1" x14ac:dyDescent="0.3">
      <c r="A12" s="7"/>
      <c r="B12" s="53" t="s">
        <v>429</v>
      </c>
      <c r="C12" s="53" t="s">
        <v>476</v>
      </c>
      <c r="D12" s="53" t="s">
        <v>431</v>
      </c>
      <c r="E12" s="53" t="s">
        <v>477</v>
      </c>
      <c r="F12" s="53" t="s">
        <v>433</v>
      </c>
      <c r="G12" s="53" t="s">
        <v>434</v>
      </c>
      <c r="H12" s="53" t="s">
        <v>435</v>
      </c>
    </row>
    <row r="13" spans="1:10" x14ac:dyDescent="0.25">
      <c r="B13" s="72" t="s">
        <v>51</v>
      </c>
      <c r="C13" s="73"/>
      <c r="D13" s="73"/>
      <c r="E13" s="73"/>
      <c r="F13" s="73"/>
      <c r="G13" s="74"/>
      <c r="H13" s="73"/>
    </row>
    <row r="14" spans="1:10" x14ac:dyDescent="0.25">
      <c r="B14" s="75" t="s">
        <v>68</v>
      </c>
      <c r="C14" s="73">
        <v>134614.1402008404</v>
      </c>
      <c r="D14" s="76">
        <v>1.036779223962337</v>
      </c>
      <c r="E14" s="73">
        <v>139565.14381178454</v>
      </c>
      <c r="F14" s="76">
        <v>0.96452550059618758</v>
      </c>
      <c r="G14" s="77">
        <v>4951.0036109441426</v>
      </c>
      <c r="H14" s="73">
        <v>0</v>
      </c>
    </row>
    <row r="15" spans="1:10" x14ac:dyDescent="0.25">
      <c r="A15" s="8"/>
      <c r="B15" s="75" t="s">
        <v>69</v>
      </c>
      <c r="C15" s="73">
        <v>208688.19313249292</v>
      </c>
      <c r="D15" s="76">
        <v>1.0699729449745548</v>
      </c>
      <c r="E15" s="73">
        <v>223290.7205873921</v>
      </c>
      <c r="F15" s="76">
        <v>0.93460307075687898</v>
      </c>
      <c r="G15" s="77">
        <v>14602.527454899187</v>
      </c>
      <c r="H15" s="73">
        <v>0</v>
      </c>
    </row>
    <row r="16" spans="1:10" x14ac:dyDescent="0.25">
      <c r="A16" s="8"/>
      <c r="B16" s="83" t="s">
        <v>436</v>
      </c>
      <c r="C16" s="79">
        <v>343302.33333333331</v>
      </c>
      <c r="D16" s="80">
        <v>1.0569571749658271</v>
      </c>
      <c r="E16" s="79">
        <v>362855.86439917667</v>
      </c>
      <c r="F16" s="80">
        <v>0.94611212609662387</v>
      </c>
      <c r="G16" s="81">
        <v>19553.53106584333</v>
      </c>
      <c r="H16" s="80">
        <v>0.99102912073248006</v>
      </c>
    </row>
    <row r="17" spans="1:8" x14ac:dyDescent="0.25">
      <c r="A17" s="8"/>
      <c r="G17" s="82"/>
    </row>
    <row r="18" spans="1:8" x14ac:dyDescent="0.25">
      <c r="A18" s="8"/>
      <c r="B18" s="72" t="s">
        <v>52</v>
      </c>
      <c r="C18" s="73"/>
      <c r="D18" s="73"/>
      <c r="E18" s="73"/>
      <c r="F18" s="73"/>
      <c r="G18" s="77"/>
      <c r="H18" s="73"/>
    </row>
    <row r="19" spans="1:8" x14ac:dyDescent="0.25">
      <c r="A19" s="13"/>
      <c r="B19" s="75" t="s">
        <v>68</v>
      </c>
      <c r="C19" s="73">
        <v>267.9568225426143</v>
      </c>
      <c r="D19" s="76">
        <v>1.036779223962337</v>
      </c>
      <c r="E19" s="73">
        <v>277.81206653114532</v>
      </c>
      <c r="F19" s="76">
        <v>0.96452550059618758</v>
      </c>
      <c r="G19" s="77">
        <v>9.855243988531015</v>
      </c>
      <c r="H19" s="73">
        <v>0</v>
      </c>
    </row>
    <row r="20" spans="1:8" x14ac:dyDescent="0.25">
      <c r="A20" s="8"/>
      <c r="B20" s="75" t="s">
        <v>69</v>
      </c>
      <c r="C20" s="73">
        <v>18501.626510790717</v>
      </c>
      <c r="D20" s="76">
        <v>1.0699729449745548</v>
      </c>
      <c r="E20" s="73">
        <v>19796.239804570039</v>
      </c>
      <c r="F20" s="76">
        <v>0.93460307075687898</v>
      </c>
      <c r="G20" s="77">
        <v>1294.6132937793227</v>
      </c>
      <c r="H20" s="73">
        <v>0</v>
      </c>
    </row>
    <row r="21" spans="1:8" x14ac:dyDescent="0.25">
      <c r="A21" s="8"/>
      <c r="B21" s="83" t="s">
        <v>437</v>
      </c>
      <c r="C21" s="79">
        <v>18769.583333333332</v>
      </c>
      <c r="D21" s="80">
        <v>1.0694990674327445</v>
      </c>
      <c r="E21" s="79">
        <v>20074.051871101183</v>
      </c>
      <c r="F21" s="80">
        <v>0.93501717808920393</v>
      </c>
      <c r="G21" s="81">
        <v>1304.4685377678538</v>
      </c>
      <c r="H21" s="80">
        <v>1.002788708498382</v>
      </c>
    </row>
    <row r="22" spans="1:8" x14ac:dyDescent="0.25">
      <c r="A22" s="8"/>
      <c r="G22" s="82"/>
    </row>
    <row r="23" spans="1:8" x14ac:dyDescent="0.25">
      <c r="A23" s="8"/>
      <c r="B23" s="72" t="s">
        <v>53</v>
      </c>
      <c r="C23" s="73"/>
      <c r="D23" s="73"/>
      <c r="E23" s="73"/>
      <c r="F23" s="73"/>
      <c r="G23" s="77"/>
      <c r="H23" s="73"/>
    </row>
    <row r="24" spans="1:8" x14ac:dyDescent="0.25">
      <c r="A24" s="8"/>
      <c r="B24" s="75" t="s">
        <v>67</v>
      </c>
      <c r="C24" s="73">
        <v>163745.08333333334</v>
      </c>
      <c r="D24" s="76">
        <v>1.0230839872669728</v>
      </c>
      <c r="E24" s="73">
        <v>167524.9727520294</v>
      </c>
      <c r="F24" s="76">
        <v>0.9774368599701786</v>
      </c>
      <c r="G24" s="77">
        <v>3779.8894186960533</v>
      </c>
      <c r="H24" s="73">
        <v>0</v>
      </c>
    </row>
    <row r="25" spans="1:8" x14ac:dyDescent="0.25">
      <c r="A25" s="8"/>
      <c r="B25" s="83" t="s">
        <v>438</v>
      </c>
      <c r="C25" s="79">
        <v>163745.08333333334</v>
      </c>
      <c r="D25" s="80">
        <v>1.0230839872669728</v>
      </c>
      <c r="E25" s="79">
        <v>167524.9727520294</v>
      </c>
      <c r="F25" s="80">
        <v>0.9774368599701786</v>
      </c>
      <c r="G25" s="81">
        <v>3779.8894186960533</v>
      </c>
      <c r="H25" s="80">
        <v>0.95926878434734009</v>
      </c>
    </row>
    <row r="26" spans="1:8" x14ac:dyDescent="0.25">
      <c r="A26" s="8"/>
      <c r="G26" s="82"/>
    </row>
    <row r="27" spans="1:8" x14ac:dyDescent="0.25">
      <c r="A27" s="8"/>
      <c r="B27" s="72" t="s">
        <v>439</v>
      </c>
      <c r="C27" s="73"/>
      <c r="D27" s="73"/>
      <c r="E27" s="73"/>
      <c r="F27" s="73"/>
      <c r="G27" s="77"/>
      <c r="H27" s="73"/>
    </row>
    <row r="28" spans="1:8" x14ac:dyDescent="0.25">
      <c r="A28" s="8"/>
      <c r="B28" s="75" t="s">
        <v>69</v>
      </c>
      <c r="C28" s="73">
        <v>1143540.6666666667</v>
      </c>
      <c r="D28" s="76">
        <v>1.0699729449745548</v>
      </c>
      <c r="E28" s="73">
        <v>1223557.5748114991</v>
      </c>
      <c r="F28" s="76">
        <v>0.93460307075687898</v>
      </c>
      <c r="G28" s="77">
        <v>80016.908144832356</v>
      </c>
      <c r="H28" s="73">
        <v>0</v>
      </c>
    </row>
    <row r="29" spans="1:8" x14ac:dyDescent="0.25">
      <c r="A29" s="8"/>
      <c r="B29" s="83" t="s">
        <v>440</v>
      </c>
      <c r="C29" s="79">
        <v>1143540.6666666667</v>
      </c>
      <c r="D29" s="80">
        <v>1.0699729449745548</v>
      </c>
      <c r="E29" s="79">
        <v>1223557.5748114991</v>
      </c>
      <c r="F29" s="80">
        <v>0.93460307075687898</v>
      </c>
      <c r="G29" s="81">
        <v>80016.908144832356</v>
      </c>
      <c r="H29" s="80">
        <v>1.003233027771403</v>
      </c>
    </row>
    <row r="30" spans="1:8" x14ac:dyDescent="0.25">
      <c r="A30" s="8"/>
      <c r="G30" s="82"/>
    </row>
    <row r="31" spans="1:8" x14ac:dyDescent="0.25">
      <c r="A31" s="8"/>
      <c r="B31" s="72" t="s">
        <v>54</v>
      </c>
      <c r="C31" s="73"/>
      <c r="D31" s="73"/>
      <c r="E31" s="73"/>
      <c r="F31" s="73"/>
      <c r="G31" s="77"/>
      <c r="H31" s="73"/>
    </row>
    <row r="32" spans="1:8" x14ac:dyDescent="0.25">
      <c r="A32" s="8"/>
      <c r="B32" s="75" t="s">
        <v>69</v>
      </c>
      <c r="C32" s="73">
        <v>9951</v>
      </c>
      <c r="D32" s="76">
        <v>1.0699729449745548</v>
      </c>
      <c r="E32" s="73">
        <v>10647.300775441794</v>
      </c>
      <c r="F32" s="76">
        <v>0.93460307075687898</v>
      </c>
      <c r="G32" s="77">
        <v>696.30077544179403</v>
      </c>
      <c r="H32" s="73">
        <v>0</v>
      </c>
    </row>
    <row r="33" spans="1:8" x14ac:dyDescent="0.25">
      <c r="A33" s="8"/>
      <c r="B33" s="83" t="s">
        <v>441</v>
      </c>
      <c r="C33" s="79">
        <v>9951</v>
      </c>
      <c r="D33" s="80">
        <v>1.0699729449745548</v>
      </c>
      <c r="E33" s="79">
        <v>10647.300775441794</v>
      </c>
      <c r="F33" s="80">
        <v>0.93460307075687898</v>
      </c>
      <c r="G33" s="81">
        <v>696.30077544179403</v>
      </c>
      <c r="H33" s="80">
        <v>1.003233027771403</v>
      </c>
    </row>
    <row r="34" spans="1:8" x14ac:dyDescent="0.25">
      <c r="G34" s="82"/>
    </row>
    <row r="35" spans="1:8" x14ac:dyDescent="0.25">
      <c r="B35" s="72" t="s">
        <v>442</v>
      </c>
      <c r="C35" s="73"/>
      <c r="D35" s="73"/>
      <c r="E35" s="73"/>
      <c r="F35" s="73"/>
      <c r="G35" s="77"/>
      <c r="H35" s="73"/>
    </row>
    <row r="36" spans="1:8" x14ac:dyDescent="0.25">
      <c r="A36" s="8"/>
      <c r="B36" s="75" t="s">
        <v>68</v>
      </c>
      <c r="C36" s="73">
        <v>11024.20139245989</v>
      </c>
      <c r="D36" s="76">
        <v>1.036779223962337</v>
      </c>
      <c r="E36" s="73">
        <v>11429.662964479081</v>
      </c>
      <c r="F36" s="76">
        <v>0.96452550059618758</v>
      </c>
      <c r="G36" s="77">
        <v>405.4615720191905</v>
      </c>
      <c r="H36" s="73">
        <v>0</v>
      </c>
    </row>
    <row r="37" spans="1:8" x14ac:dyDescent="0.25">
      <c r="A37" s="8"/>
      <c r="B37" s="75" t="s">
        <v>69</v>
      </c>
      <c r="C37" s="73">
        <v>3815200.0486075399</v>
      </c>
      <c r="D37" s="76">
        <v>1.0699729449745548</v>
      </c>
      <c r="E37" s="73">
        <v>4082160.8316756738</v>
      </c>
      <c r="F37" s="76">
        <v>0.93460307075687898</v>
      </c>
      <c r="G37" s="77">
        <v>266960.78306813398</v>
      </c>
      <c r="H37" s="73">
        <v>0</v>
      </c>
    </row>
    <row r="38" spans="1:8" x14ac:dyDescent="0.25">
      <c r="A38" s="8"/>
      <c r="B38" s="83" t="s">
        <v>443</v>
      </c>
      <c r="C38" s="79">
        <v>3826224.2499999995</v>
      </c>
      <c r="D38" s="80">
        <v>1.0698773064961242</v>
      </c>
      <c r="E38" s="79">
        <v>4093590.4946401529</v>
      </c>
      <c r="F38" s="80">
        <v>0.93468661680003817</v>
      </c>
      <c r="G38" s="81">
        <v>267366.24464015319</v>
      </c>
      <c r="H38" s="80">
        <v>1.0031433547747746</v>
      </c>
    </row>
    <row r="39" spans="1:8" x14ac:dyDescent="0.25">
      <c r="A39" s="8"/>
      <c r="G39" s="82"/>
    </row>
    <row r="40" spans="1:8" x14ac:dyDescent="0.25">
      <c r="A40" s="8"/>
      <c r="B40" s="72" t="s">
        <v>444</v>
      </c>
      <c r="C40" s="73"/>
      <c r="D40" s="73"/>
      <c r="E40" s="73"/>
      <c r="F40" s="73"/>
      <c r="G40" s="77"/>
      <c r="H40" s="73"/>
    </row>
    <row r="41" spans="1:8" x14ac:dyDescent="0.25">
      <c r="A41" s="8"/>
      <c r="B41" s="75" t="s">
        <v>68</v>
      </c>
      <c r="C41" s="73">
        <v>59239.843950263152</v>
      </c>
      <c r="D41" s="76">
        <v>1.036779223962337</v>
      </c>
      <c r="E41" s="73">
        <v>61418.639438403778</v>
      </c>
      <c r="F41" s="76">
        <v>0.96452550059618758</v>
      </c>
      <c r="G41" s="77">
        <v>2178.7954881406258</v>
      </c>
      <c r="H41" s="73">
        <v>0</v>
      </c>
    </row>
    <row r="42" spans="1:8" x14ac:dyDescent="0.25">
      <c r="A42" s="8"/>
      <c r="B42" s="75" t="s">
        <v>69</v>
      </c>
      <c r="C42" s="73">
        <v>1446044.6560497368</v>
      </c>
      <c r="D42" s="76">
        <v>1.0699729449745548</v>
      </c>
      <c r="E42" s="73">
        <v>1547228.6591982539</v>
      </c>
      <c r="F42" s="76">
        <v>0.9346030707568791</v>
      </c>
      <c r="G42" s="77">
        <v>101184.00314851711</v>
      </c>
      <c r="H42" s="73">
        <v>0</v>
      </c>
    </row>
    <row r="43" spans="1:8" x14ac:dyDescent="0.25">
      <c r="A43" s="8"/>
      <c r="B43" s="83" t="s">
        <v>445</v>
      </c>
      <c r="C43" s="79">
        <v>1505284.5</v>
      </c>
      <c r="D43" s="80">
        <v>1.0686666199224517</v>
      </c>
      <c r="E43" s="79">
        <v>1608647.2986366577</v>
      </c>
      <c r="F43" s="80">
        <v>0.93574551816034601</v>
      </c>
      <c r="G43" s="81">
        <v>103362.79863665774</v>
      </c>
      <c r="H43" s="80">
        <v>1.00200818517755</v>
      </c>
    </row>
    <row r="44" spans="1:8" x14ac:dyDescent="0.25">
      <c r="A44" s="8"/>
      <c r="G44" s="82"/>
    </row>
    <row r="45" spans="1:8" x14ac:dyDescent="0.25">
      <c r="A45" s="8"/>
      <c r="B45" s="72" t="s">
        <v>446</v>
      </c>
      <c r="C45" s="73"/>
      <c r="D45" s="73"/>
      <c r="E45" s="73"/>
      <c r="F45" s="73"/>
      <c r="G45" s="77"/>
      <c r="H45" s="73"/>
    </row>
    <row r="46" spans="1:8" x14ac:dyDescent="0.25">
      <c r="A46" s="8"/>
      <c r="B46" s="75" t="s">
        <v>68</v>
      </c>
      <c r="C46" s="73">
        <v>100344.59732249925</v>
      </c>
      <c r="D46" s="76">
        <v>1.036779223962337</v>
      </c>
      <c r="E46" s="73">
        <v>104035.19374083397</v>
      </c>
      <c r="F46" s="76">
        <v>0.96452550059618758</v>
      </c>
      <c r="G46" s="77">
        <v>3690.5964183347241</v>
      </c>
      <c r="H46" s="73">
        <v>0</v>
      </c>
    </row>
    <row r="47" spans="1:8" x14ac:dyDescent="0.25">
      <c r="A47" s="8"/>
      <c r="B47" s="75" t="s">
        <v>69</v>
      </c>
      <c r="C47" s="73">
        <v>208207.56934416742</v>
      </c>
      <c r="D47" s="76">
        <v>1.0699729449745548</v>
      </c>
      <c r="E47" s="73">
        <v>222776.46613717265</v>
      </c>
      <c r="F47" s="76">
        <v>0.93460307075687898</v>
      </c>
      <c r="G47" s="77">
        <v>14568.896793005231</v>
      </c>
      <c r="H47" s="73">
        <v>0</v>
      </c>
    </row>
    <row r="48" spans="1:8" x14ac:dyDescent="0.25">
      <c r="A48" s="8"/>
      <c r="B48" s="83" t="s">
        <v>447</v>
      </c>
      <c r="C48" s="79">
        <v>308552.16666666669</v>
      </c>
      <c r="D48" s="80">
        <v>1.0591779776126671</v>
      </c>
      <c r="E48" s="79">
        <v>326811.65987800661</v>
      </c>
      <c r="F48" s="80">
        <v>0.94412839120196668</v>
      </c>
      <c r="G48" s="81">
        <v>18259.493211339955</v>
      </c>
      <c r="H48" s="80">
        <v>0.99311140007789367</v>
      </c>
    </row>
    <row r="49" spans="1:8" x14ac:dyDescent="0.25">
      <c r="A49" s="8"/>
      <c r="G49" s="82"/>
    </row>
    <row r="50" spans="1:8" x14ac:dyDescent="0.25">
      <c r="A50" s="8"/>
      <c r="B50" s="72" t="s">
        <v>448</v>
      </c>
      <c r="C50" s="73"/>
      <c r="D50" s="73"/>
      <c r="E50" s="73"/>
      <c r="F50" s="73"/>
      <c r="G50" s="77"/>
      <c r="H50" s="73"/>
    </row>
    <row r="51" spans="1:8" x14ac:dyDescent="0.25">
      <c r="A51" s="8"/>
      <c r="B51" s="75" t="s">
        <v>67</v>
      </c>
      <c r="C51" s="73">
        <v>21023.5</v>
      </c>
      <c r="D51" s="76">
        <v>1.0230839872669728</v>
      </c>
      <c r="E51" s="73">
        <v>21508.806206307203</v>
      </c>
      <c r="F51" s="76">
        <v>0.97743685997017848</v>
      </c>
      <c r="G51" s="77">
        <v>485.30620630720296</v>
      </c>
      <c r="H51" s="73">
        <v>0</v>
      </c>
    </row>
    <row r="52" spans="1:8" x14ac:dyDescent="0.25">
      <c r="A52" s="8"/>
      <c r="B52" s="83" t="s">
        <v>449</v>
      </c>
      <c r="C52" s="79">
        <v>21023.5</v>
      </c>
      <c r="D52" s="80">
        <v>1.0230839872669728</v>
      </c>
      <c r="E52" s="79">
        <v>21508.806206307203</v>
      </c>
      <c r="F52" s="80">
        <v>0.97743685997017848</v>
      </c>
      <c r="G52" s="81">
        <v>485.30620630720296</v>
      </c>
      <c r="H52" s="80">
        <v>0.9592687843473402</v>
      </c>
    </row>
    <row r="53" spans="1:8" x14ac:dyDescent="0.25">
      <c r="A53" s="8"/>
      <c r="G53" s="82"/>
    </row>
    <row r="54" spans="1:8" x14ac:dyDescent="0.25">
      <c r="A54" s="8"/>
      <c r="B54" s="72" t="s">
        <v>58</v>
      </c>
      <c r="C54" s="73"/>
      <c r="D54" s="73"/>
      <c r="E54" s="73"/>
      <c r="F54" s="73"/>
      <c r="G54" s="77"/>
      <c r="H54" s="73"/>
    </row>
    <row r="55" spans="1:8" x14ac:dyDescent="0.25">
      <c r="A55" s="8"/>
      <c r="B55" s="75" t="s">
        <v>68</v>
      </c>
      <c r="C55" s="73">
        <v>13481.583333333334</v>
      </c>
      <c r="D55" s="76">
        <v>1.036779223962337</v>
      </c>
      <c r="E55" s="73">
        <v>13977.425506116911</v>
      </c>
      <c r="F55" s="76">
        <v>0.96452550059618758</v>
      </c>
      <c r="G55" s="77">
        <v>495.84217278357755</v>
      </c>
      <c r="H55" s="73">
        <v>0</v>
      </c>
    </row>
    <row r="56" spans="1:8" x14ac:dyDescent="0.25">
      <c r="A56" s="8"/>
      <c r="B56" s="83" t="s">
        <v>450</v>
      </c>
      <c r="C56" s="79">
        <v>13481.583333333334</v>
      </c>
      <c r="D56" s="80">
        <v>1.036779223962337</v>
      </c>
      <c r="E56" s="79">
        <v>13977.425506116911</v>
      </c>
      <c r="F56" s="80">
        <v>0.96452550059618758</v>
      </c>
      <c r="G56" s="81">
        <v>495.84217278357755</v>
      </c>
      <c r="H56" s="80">
        <v>0.97210977611303662</v>
      </c>
    </row>
    <row r="57" spans="1:8" x14ac:dyDescent="0.25">
      <c r="A57" s="8"/>
      <c r="G57" s="82"/>
    </row>
    <row r="58" spans="1:8" x14ac:dyDescent="0.25">
      <c r="A58" s="8"/>
      <c r="B58" s="72" t="s">
        <v>59</v>
      </c>
      <c r="C58" s="73"/>
      <c r="D58" s="73"/>
      <c r="E58" s="73"/>
      <c r="F58" s="73"/>
      <c r="G58" s="77"/>
      <c r="H58" s="73"/>
    </row>
    <row r="59" spans="1:8" x14ac:dyDescent="0.25">
      <c r="A59" s="8"/>
      <c r="B59" s="75" t="s">
        <v>69</v>
      </c>
      <c r="C59" s="73">
        <v>197.91666666666666</v>
      </c>
      <c r="D59" s="76">
        <v>1.0699729449745548</v>
      </c>
      <c r="E59" s="73">
        <v>211.76547869288061</v>
      </c>
      <c r="F59" s="76">
        <v>0.9346030707568791</v>
      </c>
      <c r="G59" s="77">
        <v>13.848812026213949</v>
      </c>
      <c r="H59" s="73">
        <v>0</v>
      </c>
    </row>
    <row r="60" spans="1:8" x14ac:dyDescent="0.25">
      <c r="A60" s="8"/>
      <c r="B60" s="83" t="s">
        <v>451</v>
      </c>
      <c r="C60" s="79">
        <v>197.91666666666666</v>
      </c>
      <c r="D60" s="80">
        <v>1.0699729449745548</v>
      </c>
      <c r="E60" s="79">
        <v>211.76547869288061</v>
      </c>
      <c r="F60" s="80">
        <v>0.9346030707568791</v>
      </c>
      <c r="G60" s="81">
        <v>13.848812026213949</v>
      </c>
      <c r="H60" s="80">
        <v>1.0032330277714028</v>
      </c>
    </row>
    <row r="61" spans="1:8" x14ac:dyDescent="0.25">
      <c r="A61" s="8"/>
      <c r="G61" s="82"/>
    </row>
    <row r="62" spans="1:8" x14ac:dyDescent="0.25">
      <c r="A62" s="8"/>
      <c r="B62" s="72" t="s">
        <v>60</v>
      </c>
      <c r="C62" s="73"/>
      <c r="D62" s="73"/>
      <c r="E62" s="73"/>
      <c r="F62" s="73"/>
      <c r="G62" s="77"/>
      <c r="H62" s="73"/>
    </row>
    <row r="63" spans="1:8" x14ac:dyDescent="0.25">
      <c r="A63" s="8"/>
      <c r="B63" s="75" t="s">
        <v>68</v>
      </c>
      <c r="C63" s="73">
        <v>207.08622691696308</v>
      </c>
      <c r="D63" s="76">
        <v>1.036779223962337</v>
      </c>
      <c r="E63" s="73">
        <v>214.70269763625743</v>
      </c>
      <c r="F63" s="76">
        <v>0.96452550059618758</v>
      </c>
      <c r="G63" s="77">
        <v>7.6164707192943411</v>
      </c>
      <c r="H63" s="73">
        <v>0</v>
      </c>
    </row>
    <row r="64" spans="1:8" x14ac:dyDescent="0.25">
      <c r="A64" s="8"/>
      <c r="B64" s="75" t="s">
        <v>69</v>
      </c>
      <c r="C64" s="73">
        <v>616.8304397497036</v>
      </c>
      <c r="D64" s="76">
        <v>1.0699729449745548</v>
      </c>
      <c r="E64" s="73">
        <v>659.99188216894004</v>
      </c>
      <c r="F64" s="76">
        <v>0.93460307075687898</v>
      </c>
      <c r="G64" s="77">
        <v>43.161442419236437</v>
      </c>
      <c r="H64" s="73">
        <v>0</v>
      </c>
    </row>
    <row r="65" spans="1:8" x14ac:dyDescent="0.25">
      <c r="A65" s="9"/>
      <c r="B65" s="83" t="s">
        <v>452</v>
      </c>
      <c r="C65" s="79">
        <v>823.91666666666674</v>
      </c>
      <c r="D65" s="80">
        <v>1.0616299137920875</v>
      </c>
      <c r="E65" s="79">
        <v>874.69457980519746</v>
      </c>
      <c r="F65" s="80">
        <v>0.94194783606657373</v>
      </c>
      <c r="G65" s="81">
        <v>50.777913138530778</v>
      </c>
      <c r="H65" s="80">
        <v>0.99541039592515856</v>
      </c>
    </row>
    <row r="66" spans="1:8" x14ac:dyDescent="0.25">
      <c r="A66" s="8"/>
      <c r="G66" s="82"/>
    </row>
    <row r="67" spans="1:8" x14ac:dyDescent="0.25">
      <c r="A67" s="8"/>
      <c r="B67" s="72" t="s">
        <v>453</v>
      </c>
      <c r="C67" s="73"/>
      <c r="D67" s="73"/>
      <c r="E67" s="73"/>
      <c r="F67" s="73"/>
      <c r="G67" s="77"/>
      <c r="H67" s="73"/>
    </row>
    <row r="68" spans="1:8" x14ac:dyDescent="0.25">
      <c r="A68" s="8"/>
      <c r="B68" s="75" t="s">
        <v>69</v>
      </c>
      <c r="C68" s="73">
        <v>10451925.25</v>
      </c>
      <c r="D68" s="76">
        <v>1.0699729449745548</v>
      </c>
      <c r="E68" s="73">
        <v>11183277.24039641</v>
      </c>
      <c r="F68" s="76">
        <v>0.93460307075687898</v>
      </c>
      <c r="G68" s="77">
        <v>731351.99039641023</v>
      </c>
      <c r="H68" s="73">
        <v>0</v>
      </c>
    </row>
    <row r="69" spans="1:8" x14ac:dyDescent="0.25">
      <c r="A69" s="8"/>
      <c r="B69" s="83" t="s">
        <v>454</v>
      </c>
      <c r="C69" s="79">
        <v>10451925.25</v>
      </c>
      <c r="D69" s="80">
        <v>1.0699729449745548</v>
      </c>
      <c r="E69" s="79">
        <v>11183277.24039641</v>
      </c>
      <c r="F69" s="80">
        <v>0.93460307075687898</v>
      </c>
      <c r="G69" s="81">
        <v>731351.99039641023</v>
      </c>
      <c r="H69" s="80">
        <v>1.003233027771403</v>
      </c>
    </row>
    <row r="70" spans="1:8" x14ac:dyDescent="0.25">
      <c r="A70" s="8"/>
      <c r="G70" s="82"/>
    </row>
    <row r="71" spans="1:8" x14ac:dyDescent="0.25">
      <c r="A71" s="8"/>
      <c r="B71" s="72" t="s">
        <v>61</v>
      </c>
      <c r="C71" s="73"/>
      <c r="D71" s="73"/>
      <c r="E71" s="73"/>
      <c r="F71" s="73"/>
      <c r="G71" s="77"/>
      <c r="H71" s="73"/>
    </row>
    <row r="72" spans="1:8" x14ac:dyDescent="0.25">
      <c r="A72" s="8"/>
      <c r="B72" s="75" t="s">
        <v>69</v>
      </c>
      <c r="C72" s="73">
        <v>961.58333333333337</v>
      </c>
      <c r="D72" s="76">
        <v>1.0699729449745548</v>
      </c>
      <c r="E72" s="73">
        <v>1028.8681510051156</v>
      </c>
      <c r="F72" s="76">
        <v>0.9346030707568791</v>
      </c>
      <c r="G72" s="77">
        <v>67.284817671782207</v>
      </c>
      <c r="H72" s="73">
        <v>0</v>
      </c>
    </row>
    <row r="73" spans="1:8" x14ac:dyDescent="0.25">
      <c r="A73" s="8"/>
      <c r="B73" s="83" t="s">
        <v>455</v>
      </c>
      <c r="C73" s="79">
        <v>961.58333333333337</v>
      </c>
      <c r="D73" s="80">
        <v>1.0699729449745548</v>
      </c>
      <c r="E73" s="79">
        <v>1028.8681510051156</v>
      </c>
      <c r="F73" s="80">
        <v>0.9346030707568791</v>
      </c>
      <c r="G73" s="81">
        <v>67.284817671782207</v>
      </c>
      <c r="H73" s="80">
        <v>1.0032330277714028</v>
      </c>
    </row>
    <row r="74" spans="1:8" x14ac:dyDescent="0.25">
      <c r="A74" s="9"/>
      <c r="G74" s="82"/>
    </row>
    <row r="75" spans="1:8" x14ac:dyDescent="0.25">
      <c r="A75" s="9"/>
      <c r="B75" s="72" t="s">
        <v>62</v>
      </c>
      <c r="C75" s="73"/>
      <c r="D75" s="73"/>
      <c r="E75" s="73"/>
      <c r="F75" s="73"/>
      <c r="G75" s="77"/>
      <c r="H75" s="73"/>
    </row>
    <row r="76" spans="1:8" x14ac:dyDescent="0.25">
      <c r="A76" s="9"/>
      <c r="B76" s="75" t="s">
        <v>69</v>
      </c>
      <c r="C76" s="73">
        <v>3534.0833333333335</v>
      </c>
      <c r="D76" s="76">
        <v>1.0699729449745548</v>
      </c>
      <c r="E76" s="73">
        <v>3781.3735519521579</v>
      </c>
      <c r="F76" s="76">
        <v>0.93460307075687898</v>
      </c>
      <c r="G76" s="77">
        <v>247.29021861882438</v>
      </c>
      <c r="H76" s="73">
        <v>0</v>
      </c>
    </row>
    <row r="77" spans="1:8" x14ac:dyDescent="0.25">
      <c r="A77" s="9"/>
      <c r="B77" s="83" t="s">
        <v>456</v>
      </c>
      <c r="C77" s="79">
        <v>3534.0833333333335</v>
      </c>
      <c r="D77" s="80">
        <v>1.0699729449745548</v>
      </c>
      <c r="E77" s="79">
        <v>3781.3735519521579</v>
      </c>
      <c r="F77" s="80">
        <v>0.93460307075687898</v>
      </c>
      <c r="G77" s="81">
        <v>247.29021861882438</v>
      </c>
      <c r="H77" s="80">
        <v>1.003233027771403</v>
      </c>
    </row>
    <row r="78" spans="1:8" x14ac:dyDescent="0.25">
      <c r="A78" s="9"/>
      <c r="G78" s="82"/>
    </row>
    <row r="79" spans="1:8" x14ac:dyDescent="0.25">
      <c r="A79" s="9"/>
      <c r="B79" s="72" t="s">
        <v>457</v>
      </c>
      <c r="C79" s="73"/>
      <c r="D79" s="73"/>
      <c r="E79" s="73"/>
      <c r="F79" s="73"/>
      <c r="G79" s="77"/>
      <c r="H79" s="73"/>
    </row>
    <row r="80" spans="1:8" x14ac:dyDescent="0.25">
      <c r="A80" s="9"/>
      <c r="B80" s="75" t="s">
        <v>68</v>
      </c>
      <c r="C80" s="73">
        <v>1949.0833333333333</v>
      </c>
      <c r="D80" s="76">
        <v>1.036779223962337</v>
      </c>
      <c r="E80" s="73">
        <v>2020.7691057712582</v>
      </c>
      <c r="F80" s="76">
        <v>0.96452550059618769</v>
      </c>
      <c r="G80" s="77">
        <v>71.685772437924925</v>
      </c>
      <c r="H80" s="73">
        <v>0</v>
      </c>
    </row>
    <row r="81" spans="1:8" x14ac:dyDescent="0.25">
      <c r="A81" s="9"/>
      <c r="B81" s="83" t="s">
        <v>458</v>
      </c>
      <c r="C81" s="79">
        <v>1949.0833333333333</v>
      </c>
      <c r="D81" s="80">
        <v>1.036779223962337</v>
      </c>
      <c r="E81" s="79">
        <v>2020.7691057712582</v>
      </c>
      <c r="F81" s="80">
        <v>0.96452550059618769</v>
      </c>
      <c r="G81" s="81">
        <v>71.685772437924925</v>
      </c>
      <c r="H81" s="80">
        <v>0.97210977611303651</v>
      </c>
    </row>
    <row r="82" spans="1:8" x14ac:dyDescent="0.25">
      <c r="A82" s="14"/>
      <c r="G82" s="82"/>
    </row>
    <row r="83" spans="1:8" x14ac:dyDescent="0.25">
      <c r="A83" s="9"/>
      <c r="B83" s="72" t="s">
        <v>459</v>
      </c>
      <c r="C83" s="73"/>
      <c r="D83" s="73"/>
      <c r="E83" s="73"/>
      <c r="F83" s="73"/>
      <c r="G83" s="77"/>
      <c r="H83" s="73"/>
    </row>
    <row r="84" spans="1:8" x14ac:dyDescent="0.25">
      <c r="A84" s="14"/>
      <c r="B84" s="75" t="s">
        <v>67</v>
      </c>
      <c r="C84" s="73">
        <v>8121.916666666667</v>
      </c>
      <c r="D84" s="76">
        <v>1.0230839872669728</v>
      </c>
      <c r="E84" s="73">
        <v>8309.4028875834138</v>
      </c>
      <c r="F84" s="76">
        <v>0.9774368599701786</v>
      </c>
      <c r="G84" s="77">
        <v>187.48622091674679</v>
      </c>
      <c r="H84" s="73">
        <v>0</v>
      </c>
    </row>
    <row r="85" spans="1:8" x14ac:dyDescent="0.25">
      <c r="A85" s="9"/>
      <c r="B85" s="83" t="s">
        <v>460</v>
      </c>
      <c r="C85" s="79">
        <v>8121.916666666667</v>
      </c>
      <c r="D85" s="80">
        <v>1.0230839872669728</v>
      </c>
      <c r="E85" s="79">
        <v>8309.4028875834138</v>
      </c>
      <c r="F85" s="80">
        <v>0.9774368599701786</v>
      </c>
      <c r="G85" s="81">
        <v>187.48622091674679</v>
      </c>
      <c r="H85" s="80">
        <v>0.95926878434734009</v>
      </c>
    </row>
    <row r="86" spans="1:8" x14ac:dyDescent="0.25">
      <c r="A86" s="14"/>
      <c r="G86" s="82"/>
    </row>
    <row r="87" spans="1:8" x14ac:dyDescent="0.25">
      <c r="A87" s="9"/>
      <c r="C87" s="73"/>
      <c r="D87" s="73"/>
      <c r="E87" s="73"/>
      <c r="F87" s="73"/>
      <c r="G87" s="77"/>
      <c r="H87" s="73"/>
    </row>
    <row r="88" spans="1:8" ht="13.8" thickBot="1" x14ac:dyDescent="0.3">
      <c r="A88" s="14"/>
      <c r="B88" s="84" t="s">
        <v>461</v>
      </c>
      <c r="C88" s="85">
        <v>17821388.416666664</v>
      </c>
      <c r="D88" s="86">
        <v>1.0688673137168851</v>
      </c>
      <c r="E88" s="85">
        <v>19048699.563627709</v>
      </c>
      <c r="F88" s="86">
        <v>0.93556981972120989</v>
      </c>
      <c r="G88" s="87">
        <v>1227311.1469610434</v>
      </c>
      <c r="H88" s="86">
        <v>1.0021931292202697</v>
      </c>
    </row>
    <row r="89" spans="1:8" x14ac:dyDescent="0.25">
      <c r="A89" s="9"/>
      <c r="B89" s="84"/>
      <c r="C89" s="88"/>
      <c r="D89" s="89"/>
      <c r="E89" s="88"/>
      <c r="F89" s="89"/>
      <c r="G89" s="90"/>
      <c r="H89" s="89"/>
    </row>
    <row r="90" spans="1:8" x14ac:dyDescent="0.25">
      <c r="A90" s="9"/>
      <c r="G90" s="82"/>
    </row>
    <row r="91" spans="1:8" x14ac:dyDescent="0.25">
      <c r="A91" s="9"/>
      <c r="B91" s="72" t="s">
        <v>162</v>
      </c>
      <c r="C91" s="73"/>
      <c r="D91" s="73"/>
      <c r="E91" s="73"/>
      <c r="F91" s="73"/>
      <c r="G91" s="77"/>
      <c r="H91" s="73"/>
    </row>
    <row r="92" spans="1:8" x14ac:dyDescent="0.25">
      <c r="A92" s="8"/>
      <c r="B92" s="75" t="s">
        <v>67</v>
      </c>
      <c r="C92" s="73">
        <v>6117.083333333333</v>
      </c>
      <c r="D92" s="76">
        <v>1.0230839872669728</v>
      </c>
      <c r="E92" s="73">
        <v>6258.2900071110116</v>
      </c>
      <c r="F92" s="76">
        <v>0.97743685997017848</v>
      </c>
      <c r="G92" s="77">
        <v>141.20667377767859</v>
      </c>
      <c r="H92" s="73">
        <v>0</v>
      </c>
    </row>
    <row r="93" spans="1:8" x14ac:dyDescent="0.25">
      <c r="A93" s="8"/>
      <c r="B93" s="83" t="s">
        <v>478</v>
      </c>
      <c r="C93" s="79">
        <v>6117.083333333333</v>
      </c>
      <c r="D93" s="80">
        <v>1.0230839872669728</v>
      </c>
      <c r="E93" s="79">
        <v>6258.2900071110116</v>
      </c>
      <c r="F93" s="80">
        <v>0.97743685997017848</v>
      </c>
      <c r="G93" s="81">
        <v>141.20667377767859</v>
      </c>
      <c r="H93" s="80">
        <v>0.95926878434734009</v>
      </c>
    </row>
    <row r="94" spans="1:8" x14ac:dyDescent="0.25">
      <c r="A94" s="8"/>
      <c r="G94" s="82"/>
    </row>
    <row r="95" spans="1:8" x14ac:dyDescent="0.25">
      <c r="A95" s="8"/>
      <c r="B95" s="72" t="s">
        <v>63</v>
      </c>
      <c r="C95" s="73"/>
      <c r="D95" s="73"/>
      <c r="E95" s="73"/>
      <c r="F95" s="73"/>
      <c r="G95" s="77"/>
      <c r="H95" s="73"/>
    </row>
    <row r="96" spans="1:8" x14ac:dyDescent="0.25">
      <c r="A96" s="8"/>
      <c r="B96" s="75" t="s">
        <v>67</v>
      </c>
      <c r="C96" s="73">
        <v>124660.41666666667</v>
      </c>
      <c r="D96" s="76">
        <v>1.0230839872669728</v>
      </c>
      <c r="E96" s="73">
        <v>127538.07613769553</v>
      </c>
      <c r="F96" s="76">
        <v>0.97743685997017848</v>
      </c>
      <c r="G96" s="77">
        <v>2877.6594710288628</v>
      </c>
      <c r="H96" s="73">
        <v>0</v>
      </c>
    </row>
    <row r="97" spans="1:8" x14ac:dyDescent="0.25">
      <c r="A97" s="8"/>
      <c r="B97" s="83" t="s">
        <v>479</v>
      </c>
      <c r="C97" s="79">
        <v>124660.41666666667</v>
      </c>
      <c r="D97" s="80">
        <v>1.0230839872669728</v>
      </c>
      <c r="E97" s="79">
        <v>127538.07613769553</v>
      </c>
      <c r="F97" s="80">
        <v>0.97743685997017848</v>
      </c>
      <c r="G97" s="81">
        <v>2877.6594710288628</v>
      </c>
      <c r="H97" s="80">
        <v>0.95926878434734009</v>
      </c>
    </row>
    <row r="98" spans="1:8" x14ac:dyDescent="0.25">
      <c r="A98" s="8"/>
      <c r="G98" s="82"/>
    </row>
    <row r="99" spans="1:8" x14ac:dyDescent="0.25">
      <c r="A99" s="8"/>
      <c r="B99" s="72" t="s">
        <v>381</v>
      </c>
      <c r="C99" s="73"/>
      <c r="D99" s="73"/>
      <c r="E99" s="73"/>
      <c r="F99" s="73"/>
      <c r="G99" s="77"/>
      <c r="H99" s="73"/>
    </row>
    <row r="100" spans="1:8" x14ac:dyDescent="0.25">
      <c r="A100" s="8"/>
      <c r="B100" s="75" t="s">
        <v>67</v>
      </c>
      <c r="C100" s="73">
        <v>83333.333333333328</v>
      </c>
      <c r="D100" s="76">
        <v>1.0230839872669728</v>
      </c>
      <c r="E100" s="73">
        <v>85256.998938914388</v>
      </c>
      <c r="F100" s="76">
        <v>0.9774368599701786</v>
      </c>
      <c r="G100" s="77">
        <v>1923.6656055810599</v>
      </c>
      <c r="H100" s="73">
        <v>0</v>
      </c>
    </row>
    <row r="101" spans="1:8" x14ac:dyDescent="0.25">
      <c r="A101" s="8"/>
      <c r="B101" s="83" t="s">
        <v>480</v>
      </c>
      <c r="C101" s="79">
        <v>83333.333333333328</v>
      </c>
      <c r="D101" s="80">
        <v>1.0230839872669728</v>
      </c>
      <c r="E101" s="79">
        <v>85256.998938914388</v>
      </c>
      <c r="F101" s="80">
        <v>0.9774368599701786</v>
      </c>
      <c r="G101" s="81">
        <v>1923.6656055810599</v>
      </c>
      <c r="H101" s="80">
        <v>0.95926878434734009</v>
      </c>
    </row>
    <row r="102" spans="1:8" x14ac:dyDescent="0.25">
      <c r="A102" s="8"/>
      <c r="G102" s="82"/>
    </row>
    <row r="103" spans="1:8" x14ac:dyDescent="0.25">
      <c r="A103" s="8"/>
      <c r="B103" s="72" t="s">
        <v>64</v>
      </c>
      <c r="C103" s="73"/>
      <c r="D103" s="73"/>
      <c r="E103" s="73"/>
      <c r="F103" s="73"/>
      <c r="G103" s="77"/>
      <c r="H103" s="73"/>
    </row>
    <row r="104" spans="1:8" x14ac:dyDescent="0.25">
      <c r="A104" s="8"/>
      <c r="B104" s="75" t="s">
        <v>67</v>
      </c>
      <c r="C104" s="73">
        <v>690895</v>
      </c>
      <c r="D104" s="76">
        <v>1.0230839872669728</v>
      </c>
      <c r="E104" s="73">
        <v>706843.61138281517</v>
      </c>
      <c r="F104" s="76">
        <v>0.97743685997017848</v>
      </c>
      <c r="G104" s="77">
        <v>15948.611382815172</v>
      </c>
      <c r="H104" s="73">
        <v>0</v>
      </c>
    </row>
    <row r="105" spans="1:8" x14ac:dyDescent="0.25">
      <c r="A105" s="8"/>
      <c r="B105" s="83" t="s">
        <v>481</v>
      </c>
      <c r="C105" s="79">
        <v>690895</v>
      </c>
      <c r="D105" s="80">
        <v>1.0230839872669728</v>
      </c>
      <c r="E105" s="79">
        <v>706843.61138281517</v>
      </c>
      <c r="F105" s="80">
        <v>0.97743685997017848</v>
      </c>
      <c r="G105" s="81">
        <v>15948.611382815172</v>
      </c>
      <c r="H105" s="80">
        <v>0.95926878434734009</v>
      </c>
    </row>
    <row r="106" spans="1:8" x14ac:dyDescent="0.25">
      <c r="A106" s="8"/>
      <c r="G106" s="82"/>
    </row>
    <row r="107" spans="1:8" x14ac:dyDescent="0.25">
      <c r="A107" s="9"/>
      <c r="B107" s="72" t="s">
        <v>65</v>
      </c>
      <c r="C107" s="73"/>
      <c r="D107" s="73"/>
      <c r="E107" s="73"/>
      <c r="F107" s="73"/>
      <c r="G107" s="77"/>
      <c r="H107" s="73"/>
    </row>
    <row r="108" spans="1:8" x14ac:dyDescent="0.25">
      <c r="A108" s="9"/>
      <c r="B108" s="75" t="s">
        <v>67</v>
      </c>
      <c r="C108" s="73">
        <v>11315.166666666666</v>
      </c>
      <c r="D108" s="76">
        <v>1.0230839872669728</v>
      </c>
      <c r="E108" s="73">
        <v>11576.365829923674</v>
      </c>
      <c r="F108" s="76">
        <v>0.9774368599701786</v>
      </c>
      <c r="G108" s="77">
        <v>261.19916325700797</v>
      </c>
      <c r="H108" s="73">
        <v>0</v>
      </c>
    </row>
    <row r="109" spans="1:8" x14ac:dyDescent="0.25">
      <c r="A109" s="9"/>
      <c r="B109" s="83" t="s">
        <v>482</v>
      </c>
      <c r="C109" s="79">
        <v>11315.166666666666</v>
      </c>
      <c r="D109" s="80">
        <v>1.0230839872669728</v>
      </c>
      <c r="E109" s="79">
        <v>11576.365829923674</v>
      </c>
      <c r="F109" s="80">
        <v>0.9774368599701786</v>
      </c>
      <c r="G109" s="81">
        <v>261.19916325700797</v>
      </c>
      <c r="H109" s="80">
        <v>0.95926878434734009</v>
      </c>
    </row>
    <row r="110" spans="1:8" x14ac:dyDescent="0.25">
      <c r="A110" s="9"/>
      <c r="G110" s="82"/>
    </row>
    <row r="111" spans="1:8" x14ac:dyDescent="0.25">
      <c r="A111" s="9"/>
      <c r="B111" s="72" t="s">
        <v>483</v>
      </c>
      <c r="C111" s="73"/>
      <c r="D111" s="73"/>
      <c r="E111" s="73"/>
      <c r="F111" s="73"/>
      <c r="G111" s="77"/>
      <c r="H111" s="73"/>
    </row>
    <row r="112" spans="1:8" x14ac:dyDescent="0.25">
      <c r="A112" s="9"/>
      <c r="B112" s="75" t="s">
        <v>67</v>
      </c>
      <c r="C112" s="73">
        <v>23000</v>
      </c>
      <c r="D112" s="76">
        <v>1.0230839872669728</v>
      </c>
      <c r="E112" s="73">
        <v>23530.931707140375</v>
      </c>
      <c r="F112" s="76">
        <v>0.97743685997017848</v>
      </c>
      <c r="G112" s="77">
        <v>530.93170714037478</v>
      </c>
      <c r="H112" s="73">
        <v>0</v>
      </c>
    </row>
    <row r="113" spans="1:8" x14ac:dyDescent="0.25">
      <c r="A113" s="9"/>
      <c r="B113" s="83" t="s">
        <v>484</v>
      </c>
      <c r="C113" s="79">
        <v>23000</v>
      </c>
      <c r="D113" s="80">
        <v>1.0230839872669728</v>
      </c>
      <c r="E113" s="79">
        <v>23530.931707140375</v>
      </c>
      <c r="F113" s="80">
        <v>0.97743685997017848</v>
      </c>
      <c r="G113" s="81">
        <v>530.93170714037478</v>
      </c>
      <c r="H113" s="80">
        <v>0.95926878434734009</v>
      </c>
    </row>
    <row r="114" spans="1:8" x14ac:dyDescent="0.25">
      <c r="A114" s="9"/>
      <c r="G114" s="82"/>
    </row>
    <row r="115" spans="1:8" x14ac:dyDescent="0.25">
      <c r="A115" s="9"/>
      <c r="B115" s="72" t="s">
        <v>485</v>
      </c>
      <c r="C115" s="73"/>
      <c r="D115" s="73"/>
      <c r="E115" s="73"/>
      <c r="F115" s="73"/>
      <c r="G115" s="77"/>
      <c r="H115" s="73"/>
    </row>
    <row r="116" spans="1:8" x14ac:dyDescent="0.25">
      <c r="A116" s="9"/>
      <c r="B116" s="75" t="s">
        <v>67</v>
      </c>
      <c r="C116" s="73">
        <v>21666.666666666668</v>
      </c>
      <c r="D116" s="76">
        <v>1.0230839872669728</v>
      </c>
      <c r="E116" s="73">
        <v>22166.819724117744</v>
      </c>
      <c r="F116" s="76">
        <v>0.9774368599701786</v>
      </c>
      <c r="G116" s="77">
        <v>500.15305745107617</v>
      </c>
      <c r="H116" s="73">
        <v>0</v>
      </c>
    </row>
    <row r="117" spans="1:8" x14ac:dyDescent="0.25">
      <c r="A117" s="9"/>
      <c r="B117" s="83" t="s">
        <v>486</v>
      </c>
      <c r="C117" s="79">
        <v>21666.666666666668</v>
      </c>
      <c r="D117" s="80">
        <v>1.0230839872669728</v>
      </c>
      <c r="E117" s="79">
        <v>22166.819724117744</v>
      </c>
      <c r="F117" s="80">
        <v>0.9774368599701786</v>
      </c>
      <c r="G117" s="81">
        <v>500.15305745107617</v>
      </c>
      <c r="H117" s="80">
        <v>0.95926878434734009</v>
      </c>
    </row>
    <row r="118" spans="1:8" x14ac:dyDescent="0.25">
      <c r="A118" s="9"/>
      <c r="G118" s="82"/>
    </row>
    <row r="119" spans="1:8" x14ac:dyDescent="0.25">
      <c r="A119" s="9"/>
      <c r="C119" s="73"/>
      <c r="D119" s="73"/>
      <c r="E119" s="73"/>
      <c r="F119" s="73"/>
      <c r="G119" s="77"/>
      <c r="H119" s="73"/>
    </row>
    <row r="120" spans="1:8" ht="13.8" thickBot="1" x14ac:dyDescent="0.3">
      <c r="A120" s="9"/>
      <c r="B120" s="84" t="s">
        <v>468</v>
      </c>
      <c r="C120" s="85">
        <v>960987.66666666651</v>
      </c>
      <c r="D120" s="86">
        <v>1.023083987266973</v>
      </c>
      <c r="E120" s="85">
        <v>983171.09372771787</v>
      </c>
      <c r="F120" s="86">
        <v>0.97743685997017837</v>
      </c>
      <c r="G120" s="87">
        <v>22183.427061051229</v>
      </c>
      <c r="H120" s="86">
        <v>0.95926569135018069</v>
      </c>
    </row>
    <row r="121" spans="1:8" x14ac:dyDescent="0.25">
      <c r="A121" s="9"/>
      <c r="G121" s="82"/>
    </row>
    <row r="122" spans="1:8" x14ac:dyDescent="0.25">
      <c r="A122" s="9"/>
      <c r="C122" s="73"/>
      <c r="D122" s="73"/>
      <c r="E122" s="73"/>
      <c r="F122" s="73"/>
      <c r="G122" s="77"/>
      <c r="H122" s="73"/>
    </row>
    <row r="123" spans="1:8" ht="13.8" thickBot="1" x14ac:dyDescent="0.3">
      <c r="A123" s="9"/>
      <c r="B123" s="84" t="s">
        <v>469</v>
      </c>
      <c r="C123" s="91">
        <v>18782376.083333332</v>
      </c>
      <c r="D123" s="92">
        <v>1.066524840546178</v>
      </c>
      <c r="E123" s="91">
        <v>20031870.657355428</v>
      </c>
      <c r="F123" s="92">
        <v>0.93762466843987446</v>
      </c>
      <c r="G123" s="109">
        <v>1249494.5740220945</v>
      </c>
      <c r="H123" s="92">
        <v>0.99999677567204304</v>
      </c>
    </row>
    <row r="124" spans="1:8" x14ac:dyDescent="0.25">
      <c r="A124" s="9"/>
      <c r="B124" s="84"/>
      <c r="C124" s="88"/>
      <c r="D124" s="89"/>
      <c r="E124" s="88"/>
      <c r="F124" s="89"/>
      <c r="G124" s="90"/>
      <c r="H124" s="89"/>
    </row>
    <row r="125" spans="1:8" x14ac:dyDescent="0.25">
      <c r="A125" s="9"/>
      <c r="B125" s="93" t="s">
        <v>470</v>
      </c>
      <c r="C125" s="94">
        <v>18750.594835533484</v>
      </c>
      <c r="D125" s="95">
        <v>1.0699729449745548</v>
      </c>
      <c r="E125" s="94">
        <v>20062.62917620044</v>
      </c>
      <c r="F125" s="95">
        <v>0.93460307075687898</v>
      </c>
      <c r="G125" s="77">
        <v>1312.0343406669563</v>
      </c>
      <c r="H125" s="95"/>
    </row>
    <row r="126" spans="1:8" x14ac:dyDescent="0.25">
      <c r="A126" s="9"/>
      <c r="C126" s="73"/>
      <c r="D126" s="73"/>
      <c r="E126" s="73"/>
      <c r="F126" s="73"/>
      <c r="G126" s="77"/>
      <c r="H126" s="73"/>
    </row>
    <row r="127" spans="1:8" ht="13.8" thickBot="1" x14ac:dyDescent="0.3">
      <c r="A127" s="9"/>
      <c r="B127" s="84" t="s">
        <v>471</v>
      </c>
      <c r="C127" s="96">
        <v>18801126.678168867</v>
      </c>
      <c r="D127" s="97">
        <v>1.0665282793831259</v>
      </c>
      <c r="E127" s="96">
        <v>20051933.286531627</v>
      </c>
      <c r="F127" s="97">
        <v>0.93762164523044289</v>
      </c>
      <c r="G127" s="98">
        <v>1250806.6083627613</v>
      </c>
      <c r="H127" s="97">
        <v>1</v>
      </c>
    </row>
    <row r="128" spans="1:8" ht="13.8" thickTop="1" x14ac:dyDescent="0.25">
      <c r="A128" s="9"/>
    </row>
    <row r="129" spans="1:2" x14ac:dyDescent="0.25">
      <c r="A129" s="9"/>
    </row>
    <row r="130" spans="1:2" x14ac:dyDescent="0.25">
      <c r="A130" s="9"/>
      <c r="B130" s="110"/>
    </row>
    <row r="131" spans="1:2" x14ac:dyDescent="0.25">
      <c r="A131" s="9"/>
      <c r="B131" s="110"/>
    </row>
    <row r="132" spans="1:2" x14ac:dyDescent="0.25">
      <c r="A132" s="9"/>
      <c r="B132" s="110"/>
    </row>
    <row r="133" spans="1:2" x14ac:dyDescent="0.25">
      <c r="A133" s="9"/>
      <c r="B133" s="110"/>
    </row>
    <row r="134" spans="1:2" x14ac:dyDescent="0.25">
      <c r="A134" s="9"/>
      <c r="B134" s="110"/>
    </row>
    <row r="135" spans="1:2" x14ac:dyDescent="0.25">
      <c r="A135" s="9"/>
      <c r="B135" s="110"/>
    </row>
    <row r="136" spans="1:2" x14ac:dyDescent="0.25">
      <c r="A136" s="9"/>
      <c r="B136" s="110"/>
    </row>
    <row r="137" spans="1:2" x14ac:dyDescent="0.25">
      <c r="A137" s="9"/>
      <c r="B137" s="110"/>
    </row>
    <row r="138" spans="1:2" x14ac:dyDescent="0.25">
      <c r="A138" s="9"/>
      <c r="B138" s="110"/>
    </row>
    <row r="139" spans="1:2" x14ac:dyDescent="0.25">
      <c r="A139" s="9"/>
      <c r="B139" s="110"/>
    </row>
    <row r="140" spans="1:2" x14ac:dyDescent="0.25">
      <c r="A140" s="9"/>
      <c r="B140" s="110"/>
    </row>
    <row r="141" spans="1:2" x14ac:dyDescent="0.25">
      <c r="A141" s="9"/>
      <c r="B141" s="110"/>
    </row>
    <row r="142" spans="1:2" x14ac:dyDescent="0.25">
      <c r="A142" s="9"/>
      <c r="B142" s="110"/>
    </row>
    <row r="143" spans="1:2" x14ac:dyDescent="0.25">
      <c r="A143" s="9"/>
      <c r="B143" s="110"/>
    </row>
    <row r="144" spans="1:2" x14ac:dyDescent="0.25">
      <c r="A144" s="9"/>
      <c r="B144" s="110"/>
    </row>
    <row r="145" spans="1:2" x14ac:dyDescent="0.25">
      <c r="A145" s="9"/>
      <c r="B145" s="110"/>
    </row>
    <row r="146" spans="1:2" x14ac:dyDescent="0.25">
      <c r="A146" s="9"/>
      <c r="B146" s="110"/>
    </row>
    <row r="147" spans="1:2" x14ac:dyDescent="0.25">
      <c r="A147" s="9"/>
      <c r="B147" s="110"/>
    </row>
    <row r="148" spans="1:2" x14ac:dyDescent="0.25">
      <c r="A148" s="9"/>
      <c r="B148" s="110"/>
    </row>
    <row r="149" spans="1:2" x14ac:dyDescent="0.25">
      <c r="A149" s="9"/>
      <c r="B149" s="110"/>
    </row>
    <row r="150" spans="1:2" x14ac:dyDescent="0.25">
      <c r="A150" s="9"/>
      <c r="B150" s="110"/>
    </row>
    <row r="151" spans="1:2" x14ac:dyDescent="0.25">
      <c r="A151" s="9"/>
      <c r="B151" s="110"/>
    </row>
    <row r="152" spans="1:2" x14ac:dyDescent="0.25">
      <c r="A152" s="9"/>
      <c r="B152" s="110"/>
    </row>
    <row r="153" spans="1:2" x14ac:dyDescent="0.25">
      <c r="A153" s="9"/>
      <c r="B153" s="110"/>
    </row>
    <row r="154" spans="1:2" x14ac:dyDescent="0.25">
      <c r="A154" s="9"/>
      <c r="B154" s="110"/>
    </row>
    <row r="155" spans="1:2" x14ac:dyDescent="0.25">
      <c r="A155" s="9"/>
      <c r="B155" s="110"/>
    </row>
    <row r="156" spans="1:2" x14ac:dyDescent="0.25">
      <c r="A156" s="9"/>
      <c r="B156" s="110"/>
    </row>
    <row r="157" spans="1:2" x14ac:dyDescent="0.25">
      <c r="A157" s="9"/>
      <c r="B157" s="110"/>
    </row>
    <row r="158" spans="1:2" x14ac:dyDescent="0.25">
      <c r="A158" s="9"/>
      <c r="B158" s="110"/>
    </row>
    <row r="159" spans="1:2" x14ac:dyDescent="0.25">
      <c r="A159" s="9"/>
      <c r="B159" s="110"/>
    </row>
    <row r="160" spans="1:2" x14ac:dyDescent="0.25">
      <c r="A160" s="9"/>
      <c r="B160" s="110"/>
    </row>
    <row r="161" spans="1:8" x14ac:dyDescent="0.25">
      <c r="A161" s="8"/>
      <c r="B161" s="110"/>
    </row>
    <row r="162" spans="1:8" x14ac:dyDescent="0.25">
      <c r="A162" s="8"/>
      <c r="B162" s="110"/>
    </row>
    <row r="163" spans="1:8" x14ac:dyDescent="0.25">
      <c r="A163" s="8"/>
      <c r="B163" s="110"/>
    </row>
    <row r="164" spans="1:8" x14ac:dyDescent="0.25">
      <c r="A164" s="8"/>
      <c r="B164" s="110"/>
    </row>
    <row r="165" spans="1:8" x14ac:dyDescent="0.25">
      <c r="A165" s="8"/>
      <c r="B165" s="110"/>
    </row>
    <row r="166" spans="1:8" x14ac:dyDescent="0.25">
      <c r="A166" s="8"/>
      <c r="B166" s="110"/>
    </row>
    <row r="167" spans="1:8" x14ac:dyDescent="0.25">
      <c r="A167" s="8"/>
      <c r="B167" s="110"/>
    </row>
    <row r="168" spans="1:8" x14ac:dyDescent="0.25">
      <c r="A168" s="8"/>
      <c r="B168" s="110"/>
    </row>
    <row r="169" spans="1:8" x14ac:dyDescent="0.25">
      <c r="A169" s="8"/>
      <c r="B169" s="110"/>
    </row>
    <row r="170" spans="1:8" x14ac:dyDescent="0.25">
      <c r="A170" s="8"/>
      <c r="B170" s="110"/>
    </row>
    <row r="171" spans="1:8" x14ac:dyDescent="0.25">
      <c r="A171" s="8"/>
      <c r="B171" s="110"/>
    </row>
    <row r="172" spans="1:8" x14ac:dyDescent="0.25">
      <c r="A172" s="8"/>
      <c r="B172" s="110"/>
    </row>
    <row r="173" spans="1:8" x14ac:dyDescent="0.25">
      <c r="A173" s="8"/>
      <c r="B173" s="110"/>
    </row>
    <row r="174" spans="1:8" x14ac:dyDescent="0.25">
      <c r="A174" s="8"/>
      <c r="B174" s="110"/>
    </row>
    <row r="175" spans="1:8" x14ac:dyDescent="0.25">
      <c r="A175" s="8"/>
      <c r="B175" s="110"/>
    </row>
    <row r="176" spans="1:8" ht="13.8" thickBot="1" x14ac:dyDescent="0.3">
      <c r="A176" s="8"/>
      <c r="B176" s="108"/>
      <c r="C176" s="108"/>
      <c r="D176" s="108"/>
      <c r="E176" s="108"/>
      <c r="F176" s="108"/>
      <c r="G176" s="108"/>
      <c r="H176" s="10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13"/>
    </row>
    <row r="200" spans="1:1" x14ac:dyDescent="0.25">
      <c r="A200" s="13"/>
    </row>
    <row r="201" spans="1:1" x14ac:dyDescent="0.25">
      <c r="A201" s="8"/>
    </row>
    <row r="202" spans="1:1" x14ac:dyDescent="0.25">
      <c r="A202" s="8"/>
    </row>
    <row r="203" spans="1:1" x14ac:dyDescent="0.25">
      <c r="A203" s="13"/>
    </row>
    <row r="204" spans="1:1" x14ac:dyDescent="0.25">
      <c r="A204" s="13"/>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9"/>
    </row>
    <row r="211" spans="1:1" x14ac:dyDescent="0.25">
      <c r="A211" s="9"/>
    </row>
    <row r="212" spans="1:1" x14ac:dyDescent="0.25">
      <c r="A212" s="9"/>
    </row>
    <row r="213" spans="1:1" x14ac:dyDescent="0.25">
      <c r="A213" s="8"/>
    </row>
    <row r="214" spans="1:1" x14ac:dyDescent="0.25">
      <c r="A214" s="8"/>
    </row>
    <row r="215" spans="1:1" x14ac:dyDescent="0.25">
      <c r="A215" s="8"/>
    </row>
    <row r="216" spans="1:1" x14ac:dyDescent="0.25">
      <c r="A216" s="9"/>
    </row>
    <row r="217" spans="1:1" x14ac:dyDescent="0.25">
      <c r="A217" s="8"/>
    </row>
    <row r="218" spans="1:1" x14ac:dyDescent="0.25">
      <c r="A218" s="8"/>
    </row>
    <row r="219" spans="1:1" x14ac:dyDescent="0.25">
      <c r="A219" s="8"/>
    </row>
    <row r="220" spans="1:1" x14ac:dyDescent="0.25">
      <c r="A220" s="9"/>
    </row>
    <row r="221" spans="1:1" x14ac:dyDescent="0.25">
      <c r="A221" s="8"/>
    </row>
    <row r="222" spans="1:1" x14ac:dyDescent="0.25">
      <c r="A222" s="9"/>
    </row>
    <row r="223" spans="1:1" x14ac:dyDescent="0.25">
      <c r="A223" s="8"/>
    </row>
    <row r="224" spans="1:1" x14ac:dyDescent="0.25">
      <c r="A224" s="8"/>
    </row>
    <row r="225" spans="1:1" x14ac:dyDescent="0.25">
      <c r="A225" s="8"/>
    </row>
    <row r="226" spans="1:1" x14ac:dyDescent="0.25">
      <c r="A226" s="9"/>
    </row>
    <row r="227" spans="1:1" x14ac:dyDescent="0.25">
      <c r="A227" s="9"/>
    </row>
    <row r="228" spans="1:1" x14ac:dyDescent="0.25">
      <c r="A228" s="9"/>
    </row>
    <row r="229" spans="1:1" x14ac:dyDescent="0.25">
      <c r="A229" s="9"/>
    </row>
    <row r="230" spans="1:1" x14ac:dyDescent="0.25">
      <c r="A230" s="9"/>
    </row>
    <row r="231" spans="1:1" x14ac:dyDescent="0.25">
      <c r="A231" s="9"/>
    </row>
    <row r="232" spans="1:1" x14ac:dyDescent="0.25">
      <c r="A232" s="9"/>
    </row>
    <row r="233" spans="1:1" x14ac:dyDescent="0.25">
      <c r="A233" s="9"/>
    </row>
    <row r="234" spans="1:1" x14ac:dyDescent="0.25">
      <c r="A234" s="9"/>
    </row>
    <row r="235" spans="1:1" x14ac:dyDescent="0.25">
      <c r="A235" s="9"/>
    </row>
    <row r="236" spans="1:1" x14ac:dyDescent="0.25">
      <c r="A236" s="9"/>
    </row>
    <row r="237" spans="1:1" x14ac:dyDescent="0.25">
      <c r="A237" s="9"/>
    </row>
    <row r="238" spans="1:1" x14ac:dyDescent="0.25">
      <c r="A238" s="9"/>
    </row>
    <row r="239" spans="1:1" x14ac:dyDescent="0.25">
      <c r="A239" s="9"/>
    </row>
    <row r="240" spans="1:1" x14ac:dyDescent="0.25">
      <c r="A240" s="9"/>
    </row>
    <row r="241" spans="1:1" x14ac:dyDescent="0.25">
      <c r="A241" s="9"/>
    </row>
    <row r="242" spans="1:1" x14ac:dyDescent="0.25">
      <c r="A242" s="9"/>
    </row>
    <row r="243" spans="1:1" x14ac:dyDescent="0.25">
      <c r="A243" s="9"/>
    </row>
    <row r="244" spans="1:1" x14ac:dyDescent="0.25">
      <c r="A244" s="9"/>
    </row>
    <row r="245" spans="1:1" x14ac:dyDescent="0.25">
      <c r="A245" s="9"/>
    </row>
    <row r="246" spans="1:1" x14ac:dyDescent="0.25">
      <c r="A246" s="9"/>
    </row>
    <row r="247" spans="1:1" x14ac:dyDescent="0.25">
      <c r="A247" s="9"/>
    </row>
    <row r="248" spans="1:1" x14ac:dyDescent="0.25">
      <c r="A248" s="9"/>
    </row>
    <row r="249" spans="1:1" x14ac:dyDescent="0.25">
      <c r="A249" s="9"/>
    </row>
    <row r="250" spans="1:1" x14ac:dyDescent="0.25">
      <c r="A250" s="9"/>
    </row>
    <row r="251" spans="1:1" x14ac:dyDescent="0.25">
      <c r="A251" s="9"/>
    </row>
    <row r="252" spans="1:1" x14ac:dyDescent="0.25">
      <c r="A252" s="9"/>
    </row>
    <row r="253" spans="1:1" x14ac:dyDescent="0.25">
      <c r="A253" s="9"/>
    </row>
    <row r="254" spans="1:1" x14ac:dyDescent="0.25">
      <c r="A254" s="9"/>
    </row>
    <row r="255" spans="1:1" x14ac:dyDescent="0.25">
      <c r="A255" s="9"/>
    </row>
    <row r="256" spans="1:1" x14ac:dyDescent="0.25">
      <c r="A256" s="9"/>
    </row>
    <row r="257" spans="1:1" x14ac:dyDescent="0.25">
      <c r="A257" s="9"/>
    </row>
    <row r="258" spans="1:1" x14ac:dyDescent="0.25">
      <c r="A258" s="9"/>
    </row>
    <row r="259" spans="1:1" x14ac:dyDescent="0.25">
      <c r="A259" s="9"/>
    </row>
    <row r="260" spans="1:1" x14ac:dyDescent="0.25">
      <c r="A260" s="9"/>
    </row>
    <row r="261" spans="1:1" x14ac:dyDescent="0.25">
      <c r="A261" s="9"/>
    </row>
    <row r="262" spans="1:1" x14ac:dyDescent="0.25">
      <c r="A262" s="9"/>
    </row>
    <row r="263" spans="1:1" x14ac:dyDescent="0.25">
      <c r="A263" s="9"/>
    </row>
    <row r="264" spans="1:1" x14ac:dyDescent="0.25">
      <c r="A264" s="9"/>
    </row>
    <row r="265" spans="1:1" x14ac:dyDescent="0.25">
      <c r="A265" s="9"/>
    </row>
    <row r="266" spans="1:1" x14ac:dyDescent="0.25">
      <c r="A266" s="9"/>
    </row>
    <row r="267" spans="1:1" x14ac:dyDescent="0.25">
      <c r="A267" s="9"/>
    </row>
    <row r="268" spans="1:1" x14ac:dyDescent="0.25">
      <c r="A268" s="9"/>
    </row>
    <row r="269" spans="1:1" x14ac:dyDescent="0.25">
      <c r="A269" s="9"/>
    </row>
    <row r="270" spans="1:1" x14ac:dyDescent="0.25">
      <c r="A270" s="9"/>
    </row>
    <row r="271" spans="1:1" x14ac:dyDescent="0.25">
      <c r="A271" s="9"/>
    </row>
    <row r="272" spans="1:1" x14ac:dyDescent="0.25">
      <c r="A272" s="9"/>
    </row>
    <row r="273" spans="1:1" x14ac:dyDescent="0.25">
      <c r="A273" s="9"/>
    </row>
    <row r="274" spans="1:1" x14ac:dyDescent="0.25">
      <c r="A274" s="9"/>
    </row>
    <row r="275" spans="1:1" x14ac:dyDescent="0.25">
      <c r="A275" s="9"/>
    </row>
    <row r="276" spans="1:1" x14ac:dyDescent="0.25">
      <c r="A276" s="9"/>
    </row>
    <row r="277" spans="1:1" x14ac:dyDescent="0.25">
      <c r="A277" s="9"/>
    </row>
    <row r="278" spans="1:1" x14ac:dyDescent="0.25">
      <c r="A278" s="9"/>
    </row>
    <row r="279" spans="1:1" x14ac:dyDescent="0.25">
      <c r="A279" s="9"/>
    </row>
    <row r="280" spans="1:1" x14ac:dyDescent="0.25">
      <c r="A280" s="9"/>
    </row>
    <row r="281" spans="1:1" x14ac:dyDescent="0.25">
      <c r="A281" s="9"/>
    </row>
    <row r="282" spans="1:1" x14ac:dyDescent="0.25">
      <c r="A282" s="9"/>
    </row>
    <row r="283" spans="1:1" x14ac:dyDescent="0.25">
      <c r="A283" s="9"/>
    </row>
    <row r="284" spans="1:1" x14ac:dyDescent="0.25">
      <c r="A284" s="9"/>
    </row>
    <row r="285" spans="1:1" x14ac:dyDescent="0.25">
      <c r="A285" s="9"/>
    </row>
    <row r="286" spans="1:1" x14ac:dyDescent="0.25">
      <c r="A286" s="9"/>
    </row>
    <row r="287" spans="1:1" x14ac:dyDescent="0.25">
      <c r="A287" s="9"/>
    </row>
    <row r="288" spans="1:1" x14ac:dyDescent="0.25">
      <c r="A288" s="9"/>
    </row>
    <row r="289" spans="1:1" x14ac:dyDescent="0.25">
      <c r="A289" s="9"/>
    </row>
    <row r="290" spans="1:1" x14ac:dyDescent="0.25">
      <c r="A290" s="9"/>
    </row>
    <row r="291" spans="1:1" x14ac:dyDescent="0.25">
      <c r="A291" s="9"/>
    </row>
    <row r="292" spans="1:1" x14ac:dyDescent="0.25">
      <c r="A292" s="9"/>
    </row>
    <row r="293" spans="1:1" x14ac:dyDescent="0.25">
      <c r="A293" s="9"/>
    </row>
    <row r="294" spans="1:1" x14ac:dyDescent="0.25">
      <c r="A294" s="9"/>
    </row>
    <row r="295" spans="1:1" x14ac:dyDescent="0.25">
      <c r="A295" s="9"/>
    </row>
    <row r="296" spans="1:1" x14ac:dyDescent="0.25">
      <c r="A296" s="9"/>
    </row>
    <row r="297" spans="1:1" x14ac:dyDescent="0.25">
      <c r="A297" s="9"/>
    </row>
    <row r="298" spans="1:1" x14ac:dyDescent="0.25">
      <c r="A298" s="9"/>
    </row>
    <row r="299" spans="1:1" x14ac:dyDescent="0.25">
      <c r="A299" s="9"/>
    </row>
    <row r="300" spans="1:1" x14ac:dyDescent="0.25">
      <c r="A300" s="9"/>
    </row>
    <row r="301" spans="1:1" x14ac:dyDescent="0.25">
      <c r="A301" s="9"/>
    </row>
    <row r="302" spans="1:1" x14ac:dyDescent="0.25">
      <c r="A302" s="9"/>
    </row>
    <row r="303" spans="1:1" x14ac:dyDescent="0.25">
      <c r="A303" s="9"/>
    </row>
    <row r="304" spans="1:1" x14ac:dyDescent="0.25">
      <c r="A304" s="9"/>
    </row>
    <row r="305" spans="1:1" x14ac:dyDescent="0.25">
      <c r="A305" s="9"/>
    </row>
    <row r="306" spans="1:1" x14ac:dyDescent="0.25">
      <c r="A306" s="9"/>
    </row>
    <row r="307" spans="1:1" x14ac:dyDescent="0.25">
      <c r="A307" s="9"/>
    </row>
    <row r="308" spans="1:1" x14ac:dyDescent="0.25">
      <c r="A308" s="9"/>
    </row>
    <row r="309" spans="1:1" x14ac:dyDescent="0.25">
      <c r="A309" s="9"/>
    </row>
    <row r="310" spans="1:1" x14ac:dyDescent="0.25">
      <c r="A310" s="9"/>
    </row>
    <row r="311" spans="1:1" x14ac:dyDescent="0.25">
      <c r="A311" s="9"/>
    </row>
    <row r="312" spans="1:1" x14ac:dyDescent="0.25">
      <c r="A312" s="9"/>
    </row>
    <row r="313" spans="1:1" x14ac:dyDescent="0.25">
      <c r="A313" s="9"/>
    </row>
    <row r="314" spans="1:1" x14ac:dyDescent="0.25">
      <c r="A314" s="9"/>
    </row>
    <row r="315" spans="1:1" x14ac:dyDescent="0.25">
      <c r="A315" s="9"/>
    </row>
    <row r="316" spans="1:1" x14ac:dyDescent="0.25">
      <c r="A316" s="9"/>
    </row>
    <row r="317" spans="1:1" x14ac:dyDescent="0.25">
      <c r="A317" s="9"/>
    </row>
    <row r="318" spans="1:1" x14ac:dyDescent="0.25">
      <c r="A318" s="9"/>
    </row>
    <row r="319" spans="1:1" x14ac:dyDescent="0.25">
      <c r="A319" s="9"/>
    </row>
    <row r="320" spans="1:1" x14ac:dyDescent="0.25">
      <c r="A320" s="9"/>
    </row>
    <row r="321" spans="1:1" x14ac:dyDescent="0.25">
      <c r="A321" s="9"/>
    </row>
    <row r="322" spans="1:1" x14ac:dyDescent="0.25">
      <c r="A322" s="9"/>
    </row>
    <row r="323" spans="1:1" x14ac:dyDescent="0.25">
      <c r="A323" s="9"/>
    </row>
    <row r="324" spans="1:1" x14ac:dyDescent="0.25">
      <c r="A324" s="9"/>
    </row>
    <row r="325" spans="1:1" x14ac:dyDescent="0.25">
      <c r="A325" s="9"/>
    </row>
    <row r="326" spans="1:1" x14ac:dyDescent="0.25">
      <c r="A326" s="9"/>
    </row>
    <row r="327" spans="1:1" x14ac:dyDescent="0.25">
      <c r="A327" s="9"/>
    </row>
    <row r="328" spans="1:1" x14ac:dyDescent="0.25">
      <c r="A328" s="9"/>
    </row>
    <row r="329" spans="1:1" x14ac:dyDescent="0.25">
      <c r="A329" s="9"/>
    </row>
    <row r="330" spans="1:1" x14ac:dyDescent="0.25">
      <c r="A330" s="9"/>
    </row>
    <row r="331" spans="1:1" x14ac:dyDescent="0.25">
      <c r="A331" s="9"/>
    </row>
  </sheetData>
  <mergeCells count="2">
    <mergeCell ref="B6:J6"/>
    <mergeCell ref="B7:J7"/>
  </mergeCells>
  <pageMargins left="0.7" right="0.7" top="0.75" bottom="0.75" header="0.3" footer="0.3"/>
  <pageSetup scale="59" fitToHeight="2" orientation="portrait" r:id="rId1"/>
  <headerFooter>
    <oddFooter>&amp;L&amp;A&amp;R&amp;P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94"/>
  <sheetViews>
    <sheetView workbookViewId="0">
      <selection activeCell="K1" sqref="K1"/>
    </sheetView>
  </sheetViews>
  <sheetFormatPr defaultRowHeight="13.2" x14ac:dyDescent="0.25"/>
  <cols>
    <col min="14" max="14" width="11.33203125" bestFit="1" customWidth="1"/>
    <col min="15" max="15" width="5" customWidth="1"/>
    <col min="18" max="18" width="12.109375" customWidth="1"/>
  </cols>
  <sheetData>
    <row r="1" spans="11:18" x14ac:dyDescent="0.25">
      <c r="K1" s="21" t="s">
        <v>577</v>
      </c>
      <c r="Q1" t="s">
        <v>496</v>
      </c>
    </row>
    <row r="11" spans="11:18" x14ac:dyDescent="0.25">
      <c r="L11" s="144" t="s">
        <v>525</v>
      </c>
      <c r="M11" s="146"/>
      <c r="N11" s="146"/>
      <c r="P11" s="144" t="s">
        <v>526</v>
      </c>
      <c r="Q11" s="146"/>
      <c r="R11" s="146"/>
    </row>
    <row r="15" spans="11:18" x14ac:dyDescent="0.25">
      <c r="K15">
        <v>2017</v>
      </c>
      <c r="L15">
        <v>1100</v>
      </c>
      <c r="M15" s="33">
        <v>0.63</v>
      </c>
      <c r="N15" s="15">
        <f>L15*M15*730</f>
        <v>505890</v>
      </c>
    </row>
    <row r="16" spans="11:18" x14ac:dyDescent="0.25">
      <c r="L16">
        <v>350</v>
      </c>
      <c r="M16" s="33">
        <v>0.61</v>
      </c>
      <c r="N16" s="15">
        <f>L16*M16*730</f>
        <v>155855</v>
      </c>
    </row>
    <row r="18" spans="11:18" x14ac:dyDescent="0.25">
      <c r="P18">
        <v>10000</v>
      </c>
      <c r="Q18" s="33">
        <v>0.8</v>
      </c>
      <c r="R18" s="15">
        <f>P18*Q18*730</f>
        <v>5840000</v>
      </c>
    </row>
    <row r="19" spans="11:18" x14ac:dyDescent="0.25">
      <c r="P19">
        <v>32000</v>
      </c>
      <c r="Q19" s="33">
        <v>0.8</v>
      </c>
      <c r="R19" s="15">
        <f>P19*Q19*730</f>
        <v>18688000</v>
      </c>
    </row>
    <row r="21" spans="11:18" x14ac:dyDescent="0.25">
      <c r="K21">
        <v>2018</v>
      </c>
      <c r="L21">
        <v>5000</v>
      </c>
      <c r="M21" s="33">
        <v>0.8</v>
      </c>
      <c r="N21" s="15">
        <f t="shared" ref="N21:N23" si="0">L21*M21*730</f>
        <v>2920000</v>
      </c>
    </row>
    <row r="22" spans="11:18" x14ac:dyDescent="0.25">
      <c r="L22">
        <v>350</v>
      </c>
      <c r="M22" s="33">
        <v>0.61</v>
      </c>
      <c r="N22" s="15">
        <f t="shared" si="0"/>
        <v>155855</v>
      </c>
    </row>
    <row r="23" spans="11:18" x14ac:dyDescent="0.25">
      <c r="L23">
        <v>500</v>
      </c>
      <c r="M23" s="33">
        <v>0.63</v>
      </c>
      <c r="N23" s="15">
        <f t="shared" si="0"/>
        <v>229950</v>
      </c>
    </row>
    <row r="24" spans="11:18" x14ac:dyDescent="0.25">
      <c r="P24">
        <v>40000</v>
      </c>
      <c r="Q24" s="33">
        <v>0.8</v>
      </c>
      <c r="R24" s="15">
        <f>P24*Q24*730</f>
        <v>23360000</v>
      </c>
    </row>
    <row r="25" spans="11:18" x14ac:dyDescent="0.25">
      <c r="P25">
        <v>10000</v>
      </c>
      <c r="Q25" s="33">
        <v>0.8</v>
      </c>
      <c r="R25" s="15">
        <f>P25*Q25*730</f>
        <v>5840000</v>
      </c>
    </row>
    <row r="28" spans="11:18" x14ac:dyDescent="0.25">
      <c r="K28">
        <v>2019</v>
      </c>
      <c r="L28">
        <v>350</v>
      </c>
      <c r="M28" s="33">
        <v>0.61</v>
      </c>
      <c r="N28" s="15">
        <f t="shared" ref="N28:N29" si="1">L28*M28*730</f>
        <v>155855</v>
      </c>
    </row>
    <row r="29" spans="11:18" x14ac:dyDescent="0.25">
      <c r="L29">
        <v>700</v>
      </c>
      <c r="M29" s="33">
        <v>0.63</v>
      </c>
      <c r="N29" s="15">
        <f t="shared" si="1"/>
        <v>321930</v>
      </c>
    </row>
    <row r="30" spans="11:18" x14ac:dyDescent="0.25">
      <c r="L30">
        <v>500</v>
      </c>
      <c r="M30" s="33">
        <v>0.63</v>
      </c>
      <c r="N30" s="15">
        <f t="shared" ref="N30" si="2">L30*M30*730</f>
        <v>229950</v>
      </c>
    </row>
    <row r="31" spans="11:18" x14ac:dyDescent="0.25">
      <c r="P31">
        <v>40000</v>
      </c>
      <c r="Q31" s="33">
        <v>0.8</v>
      </c>
      <c r="R31" s="15">
        <f>P31*Q31*730</f>
        <v>23360000</v>
      </c>
    </row>
    <row r="32" spans="11:18" x14ac:dyDescent="0.25">
      <c r="P32">
        <v>10000</v>
      </c>
      <c r="Q32" s="33">
        <v>0.8</v>
      </c>
      <c r="R32" s="15">
        <f>P32*Q32*730</f>
        <v>5840000</v>
      </c>
    </row>
    <row r="33" spans="1:18" x14ac:dyDescent="0.25">
      <c r="P33">
        <v>15000</v>
      </c>
      <c r="Q33" s="33">
        <v>0.8</v>
      </c>
      <c r="R33" s="15">
        <f>P33*Q33*730</f>
        <v>8760000</v>
      </c>
    </row>
    <row r="35" spans="1:18" x14ac:dyDescent="0.25">
      <c r="K35">
        <v>2020</v>
      </c>
      <c r="L35">
        <v>350</v>
      </c>
      <c r="M35" s="33">
        <v>0.61</v>
      </c>
      <c r="N35" s="15">
        <f t="shared" ref="N35:N37" si="3">L35*M35*730</f>
        <v>155855</v>
      </c>
    </row>
    <row r="36" spans="1:18" x14ac:dyDescent="0.25">
      <c r="L36">
        <v>700</v>
      </c>
      <c r="M36" s="33">
        <v>0.63</v>
      </c>
      <c r="N36" s="15">
        <f t="shared" si="3"/>
        <v>321930</v>
      </c>
    </row>
    <row r="37" spans="1:18" x14ac:dyDescent="0.25">
      <c r="L37">
        <v>500</v>
      </c>
      <c r="M37" s="33">
        <v>0.63</v>
      </c>
      <c r="N37" s="15">
        <f t="shared" si="3"/>
        <v>229950</v>
      </c>
    </row>
    <row r="38" spans="1:18" x14ac:dyDescent="0.25">
      <c r="P38">
        <v>40000</v>
      </c>
      <c r="Q38" s="33">
        <v>0.8</v>
      </c>
      <c r="R38" s="15">
        <f>P38*Q38*730</f>
        <v>23360000</v>
      </c>
    </row>
    <row r="39" spans="1:18" x14ac:dyDescent="0.25">
      <c r="P39">
        <v>10000</v>
      </c>
      <c r="Q39" s="33">
        <v>0.8</v>
      </c>
      <c r="R39" s="15">
        <f>P39*Q39*730</f>
        <v>5840000</v>
      </c>
    </row>
    <row r="40" spans="1:18" x14ac:dyDescent="0.25">
      <c r="P40">
        <v>15000</v>
      </c>
      <c r="Q40" s="33">
        <v>0.8</v>
      </c>
      <c r="R40" s="15">
        <f>P40*Q40*730</f>
        <v>8760000</v>
      </c>
    </row>
    <row r="48" spans="1:18" ht="15" customHeight="1" x14ac:dyDescent="0.25">
      <c r="A48" s="21"/>
    </row>
    <row r="94" spans="1:1" x14ac:dyDescent="0.25">
      <c r="A94" s="21" t="s">
        <v>224</v>
      </c>
    </row>
  </sheetData>
  <mergeCells count="2">
    <mergeCell ref="L11:N11"/>
    <mergeCell ref="P11:R11"/>
  </mergeCells>
  <pageMargins left="0.7" right="0.7" top="0.75" bottom="0.75" header="0.3" footer="0.3"/>
  <pageSetup scale="40" orientation="portrait" r:id="rId1"/>
  <headerFooter>
    <oddFooter>&amp;L&amp;A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82"/>
  <sheetViews>
    <sheetView workbookViewId="0"/>
  </sheetViews>
  <sheetFormatPr defaultColWidth="9.109375" defaultRowHeight="13.2" x14ac:dyDescent="0.25"/>
  <cols>
    <col min="1" max="2" width="9.109375" style="125"/>
    <col min="3" max="3" width="16.5546875" style="125" bestFit="1" customWidth="1"/>
    <col min="4" max="4" width="16.33203125" style="125" bestFit="1" customWidth="1"/>
    <col min="5" max="16384" width="9.109375" style="125"/>
  </cols>
  <sheetData>
    <row r="1" spans="1:4" x14ac:dyDescent="0.25">
      <c r="A1" s="142" t="s">
        <v>570</v>
      </c>
      <c r="C1" s="130" t="s">
        <v>552</v>
      </c>
      <c r="D1" s="130" t="s">
        <v>553</v>
      </c>
    </row>
    <row r="3" spans="1:4" x14ac:dyDescent="0.25">
      <c r="B3" s="131">
        <v>42628</v>
      </c>
      <c r="C3" s="128">
        <f>('2016-22 Energy &amp; Load'!$B$23/4)/1000</f>
        <v>656.27628471049422</v>
      </c>
      <c r="D3" s="128">
        <f>('2016-22 Energy &amp; Load'!$B$11/4)/1000</f>
        <v>623.23749999999995</v>
      </c>
    </row>
    <row r="4" spans="1:4" x14ac:dyDescent="0.25">
      <c r="B4" s="131">
        <f>+B3+30.42</f>
        <v>42658.42</v>
      </c>
      <c r="C4" s="128">
        <f>('2016-22 Energy &amp; Load'!$B$23/4)/1000</f>
        <v>656.27628471049422</v>
      </c>
      <c r="D4" s="128">
        <f>('2016-22 Energy &amp; Load'!$B$11/4)/1000</f>
        <v>623.23749999999995</v>
      </c>
    </row>
    <row r="5" spans="1:4" x14ac:dyDescent="0.25">
      <c r="B5" s="131">
        <f t="shared" ref="B5:B68" si="0">+B4+30.42</f>
        <v>42688.84</v>
      </c>
      <c r="C5" s="128">
        <f>('2016-22 Energy &amp; Load'!$B$23/4)/1000</f>
        <v>656.27628471049422</v>
      </c>
      <c r="D5" s="128">
        <f>('2016-22 Energy &amp; Load'!$B$11/4)/1000</f>
        <v>623.23749999999995</v>
      </c>
    </row>
    <row r="6" spans="1:4" x14ac:dyDescent="0.25">
      <c r="B6" s="131">
        <f t="shared" si="0"/>
        <v>42719.259999999995</v>
      </c>
      <c r="C6" s="128">
        <f>('2016-22 Energy &amp; Load'!$B$23/4)/1000</f>
        <v>656.27628471049422</v>
      </c>
      <c r="D6" s="128">
        <f>('2016-22 Energy &amp; Load'!$B$11/4)/1000</f>
        <v>623.23749999999995</v>
      </c>
    </row>
    <row r="7" spans="1:4" x14ac:dyDescent="0.25">
      <c r="B7" s="131">
        <f t="shared" si="0"/>
        <v>42749.679999999993</v>
      </c>
      <c r="C7" s="128">
        <f>('2016-22 Energy &amp; Load'!$C$23/12)/1000</f>
        <v>8779.6494898173787</v>
      </c>
      <c r="D7" s="128">
        <f>('2016-22 Energy &amp; Load'!$C$11/12)/1000</f>
        <v>8380.0349999999999</v>
      </c>
    </row>
    <row r="8" spans="1:4" x14ac:dyDescent="0.25">
      <c r="B8" s="131">
        <f t="shared" si="0"/>
        <v>42780.099999999991</v>
      </c>
      <c r="C8" s="128">
        <f>+C7</f>
        <v>8779.6494898173787</v>
      </c>
      <c r="D8" s="128">
        <f>+D7</f>
        <v>8380.0349999999999</v>
      </c>
    </row>
    <row r="9" spans="1:4" x14ac:dyDescent="0.25">
      <c r="B9" s="131">
        <f t="shared" si="0"/>
        <v>42810.51999999999</v>
      </c>
      <c r="C9" s="128">
        <f>C8</f>
        <v>8779.6494898173787</v>
      </c>
      <c r="D9" s="128">
        <f>D8</f>
        <v>8380.0349999999999</v>
      </c>
    </row>
    <row r="10" spans="1:4" x14ac:dyDescent="0.25">
      <c r="B10" s="131">
        <f t="shared" si="0"/>
        <v>42840.939999999988</v>
      </c>
      <c r="C10" s="128">
        <f t="shared" ref="C10:C18" si="1">C9</f>
        <v>8779.6494898173787</v>
      </c>
      <c r="D10" s="128">
        <f t="shared" ref="D10" si="2">D9</f>
        <v>8380.0349999999999</v>
      </c>
    </row>
    <row r="11" spans="1:4" x14ac:dyDescent="0.25">
      <c r="B11" s="131">
        <f t="shared" si="0"/>
        <v>42871.359999999986</v>
      </c>
      <c r="C11" s="128">
        <f t="shared" si="1"/>
        <v>8779.6494898173787</v>
      </c>
      <c r="D11" s="128">
        <f t="shared" ref="D11" si="3">D10</f>
        <v>8380.0349999999999</v>
      </c>
    </row>
    <row r="12" spans="1:4" x14ac:dyDescent="0.25">
      <c r="B12" s="131">
        <f t="shared" si="0"/>
        <v>42901.779999999984</v>
      </c>
      <c r="C12" s="128">
        <f t="shared" si="1"/>
        <v>8779.6494898173787</v>
      </c>
      <c r="D12" s="128">
        <f t="shared" ref="D12" si="4">D11</f>
        <v>8380.0349999999999</v>
      </c>
    </row>
    <row r="13" spans="1:4" x14ac:dyDescent="0.25">
      <c r="B13" s="131">
        <f t="shared" si="0"/>
        <v>42932.199999999983</v>
      </c>
      <c r="C13" s="128">
        <f t="shared" si="1"/>
        <v>8779.6494898173787</v>
      </c>
      <c r="D13" s="128">
        <f t="shared" ref="D13" si="5">D12</f>
        <v>8380.0349999999999</v>
      </c>
    </row>
    <row r="14" spans="1:4" x14ac:dyDescent="0.25">
      <c r="B14" s="131">
        <f t="shared" si="0"/>
        <v>42962.619999999981</v>
      </c>
      <c r="C14" s="128">
        <f t="shared" si="1"/>
        <v>8779.6494898173787</v>
      </c>
      <c r="D14" s="128">
        <f t="shared" ref="D14" si="6">D13</f>
        <v>8380.0349999999999</v>
      </c>
    </row>
    <row r="15" spans="1:4" x14ac:dyDescent="0.25">
      <c r="B15" s="131">
        <f t="shared" si="0"/>
        <v>42993.039999999979</v>
      </c>
      <c r="C15" s="128">
        <f t="shared" si="1"/>
        <v>8779.6494898173787</v>
      </c>
      <c r="D15" s="128">
        <f t="shared" ref="D15" si="7">D14</f>
        <v>8380.0349999999999</v>
      </c>
    </row>
    <row r="16" spans="1:4" x14ac:dyDescent="0.25">
      <c r="B16" s="131">
        <f t="shared" si="0"/>
        <v>43023.459999999977</v>
      </c>
      <c r="C16" s="128">
        <f t="shared" si="1"/>
        <v>8779.6494898173787</v>
      </c>
      <c r="D16" s="128">
        <f t="shared" ref="D16" si="8">D15</f>
        <v>8380.0349999999999</v>
      </c>
    </row>
    <row r="17" spans="2:4" x14ac:dyDescent="0.25">
      <c r="B17" s="131">
        <f t="shared" si="0"/>
        <v>43053.879999999976</v>
      </c>
      <c r="C17" s="128">
        <f t="shared" si="1"/>
        <v>8779.6494898173787</v>
      </c>
      <c r="D17" s="128">
        <f t="shared" ref="D17" si="9">D16</f>
        <v>8380.0349999999999</v>
      </c>
    </row>
    <row r="18" spans="2:4" x14ac:dyDescent="0.25">
      <c r="B18" s="131">
        <f t="shared" si="0"/>
        <v>43084.299999999974</v>
      </c>
      <c r="C18" s="128">
        <f t="shared" si="1"/>
        <v>8779.6494898173787</v>
      </c>
      <c r="D18" s="128">
        <f t="shared" ref="D18" si="10">D17</f>
        <v>8380.0349999999999</v>
      </c>
    </row>
    <row r="19" spans="2:4" x14ac:dyDescent="0.25">
      <c r="B19" s="131">
        <f t="shared" si="0"/>
        <v>43114.719999999972</v>
      </c>
      <c r="C19" s="128">
        <f>('2016-22 Energy &amp; Load'!$D$23/12)/1000</f>
        <v>26400.750125415998</v>
      </c>
      <c r="D19" s="128">
        <f>('2016-22 Energy &amp; Load'!$D$11/12)/1000</f>
        <v>25225.317999999999</v>
      </c>
    </row>
    <row r="20" spans="2:4" x14ac:dyDescent="0.25">
      <c r="B20" s="131">
        <f t="shared" si="0"/>
        <v>43145.13999999997</v>
      </c>
      <c r="C20" s="128">
        <f>+C19</f>
        <v>26400.750125415998</v>
      </c>
      <c r="D20" s="128">
        <f>+D19</f>
        <v>25225.317999999999</v>
      </c>
    </row>
    <row r="21" spans="2:4" x14ac:dyDescent="0.25">
      <c r="B21" s="131">
        <f t="shared" si="0"/>
        <v>43175.559999999969</v>
      </c>
      <c r="C21" s="128">
        <f>C20</f>
        <v>26400.750125415998</v>
      </c>
      <c r="D21" s="128">
        <f>D20</f>
        <v>25225.317999999999</v>
      </c>
    </row>
    <row r="22" spans="2:4" x14ac:dyDescent="0.25">
      <c r="B22" s="131">
        <f t="shared" si="0"/>
        <v>43205.979999999967</v>
      </c>
      <c r="C22" s="128">
        <f t="shared" ref="C22:C30" si="11">C21</f>
        <v>26400.750125415998</v>
      </c>
      <c r="D22" s="128">
        <f t="shared" ref="D22" si="12">D21</f>
        <v>25225.317999999999</v>
      </c>
    </row>
    <row r="23" spans="2:4" x14ac:dyDescent="0.25">
      <c r="B23" s="131">
        <f t="shared" si="0"/>
        <v>43236.399999999965</v>
      </c>
      <c r="C23" s="128">
        <f t="shared" si="11"/>
        <v>26400.750125415998</v>
      </c>
      <c r="D23" s="128">
        <f t="shared" ref="D23" si="13">D22</f>
        <v>25225.317999999999</v>
      </c>
    </row>
    <row r="24" spans="2:4" x14ac:dyDescent="0.25">
      <c r="B24" s="131">
        <f t="shared" si="0"/>
        <v>43266.819999999963</v>
      </c>
      <c r="C24" s="128">
        <f t="shared" si="11"/>
        <v>26400.750125415998</v>
      </c>
      <c r="D24" s="128">
        <f t="shared" ref="D24" si="14">D23</f>
        <v>25225.317999999999</v>
      </c>
    </row>
    <row r="25" spans="2:4" x14ac:dyDescent="0.25">
      <c r="B25" s="131">
        <f t="shared" si="0"/>
        <v>43297.239999999962</v>
      </c>
      <c r="C25" s="128">
        <f t="shared" si="11"/>
        <v>26400.750125415998</v>
      </c>
      <c r="D25" s="128">
        <f t="shared" ref="D25" si="15">D24</f>
        <v>25225.317999999999</v>
      </c>
    </row>
    <row r="26" spans="2:4" x14ac:dyDescent="0.25">
      <c r="B26" s="131">
        <f t="shared" si="0"/>
        <v>43327.65999999996</v>
      </c>
      <c r="C26" s="128">
        <f t="shared" si="11"/>
        <v>26400.750125415998</v>
      </c>
      <c r="D26" s="128">
        <f t="shared" ref="D26" si="16">D25</f>
        <v>25225.317999999999</v>
      </c>
    </row>
    <row r="27" spans="2:4" x14ac:dyDescent="0.25">
      <c r="B27" s="131">
        <f t="shared" si="0"/>
        <v>43358.079999999958</v>
      </c>
      <c r="C27" s="128">
        <f t="shared" si="11"/>
        <v>26400.750125415998</v>
      </c>
      <c r="D27" s="128">
        <f t="shared" ref="D27" si="17">D26</f>
        <v>25225.317999999999</v>
      </c>
    </row>
    <row r="28" spans="2:4" x14ac:dyDescent="0.25">
      <c r="B28" s="131">
        <f t="shared" si="0"/>
        <v>43388.499999999956</v>
      </c>
      <c r="C28" s="128">
        <f t="shared" si="11"/>
        <v>26400.750125415998</v>
      </c>
      <c r="D28" s="128">
        <f t="shared" ref="D28" si="18">D27</f>
        <v>25225.317999999999</v>
      </c>
    </row>
    <row r="29" spans="2:4" x14ac:dyDescent="0.25">
      <c r="B29" s="131">
        <f t="shared" si="0"/>
        <v>43418.919999999955</v>
      </c>
      <c r="C29" s="128">
        <f t="shared" si="11"/>
        <v>26400.750125415998</v>
      </c>
      <c r="D29" s="128">
        <f t="shared" ref="D29" si="19">D28</f>
        <v>25225.317999999999</v>
      </c>
    </row>
    <row r="30" spans="2:4" x14ac:dyDescent="0.25">
      <c r="B30" s="131">
        <f t="shared" si="0"/>
        <v>43449.339999999953</v>
      </c>
      <c r="C30" s="128">
        <f t="shared" si="11"/>
        <v>26400.750125415998</v>
      </c>
      <c r="D30" s="128">
        <f t="shared" ref="D30" si="20">D29</f>
        <v>25225.317999999999</v>
      </c>
    </row>
    <row r="31" spans="2:4" x14ac:dyDescent="0.25">
      <c r="B31" s="131">
        <f t="shared" si="0"/>
        <v>43479.759999999951</v>
      </c>
      <c r="C31" s="128">
        <f>('2016-22 Energy &amp; Load'!$E$23/12)/1000</f>
        <v>30604.270324284775</v>
      </c>
      <c r="D31" s="128">
        <f>('2016-22 Energy &amp; Load'!$E$11/12)/1000</f>
        <v>29235.755499999999</v>
      </c>
    </row>
    <row r="32" spans="2:4" x14ac:dyDescent="0.25">
      <c r="B32" s="131">
        <f t="shared" si="0"/>
        <v>43510.179999999949</v>
      </c>
      <c r="C32" s="128">
        <f>+C31</f>
        <v>30604.270324284775</v>
      </c>
      <c r="D32" s="128">
        <f>+D31</f>
        <v>29235.755499999999</v>
      </c>
    </row>
    <row r="33" spans="2:4" x14ac:dyDescent="0.25">
      <c r="B33" s="131">
        <f t="shared" si="0"/>
        <v>43540.599999999948</v>
      </c>
      <c r="C33" s="128">
        <f>C32</f>
        <v>30604.270324284775</v>
      </c>
      <c r="D33" s="128">
        <f>D32</f>
        <v>29235.755499999999</v>
      </c>
    </row>
    <row r="34" spans="2:4" x14ac:dyDescent="0.25">
      <c r="B34" s="131">
        <f t="shared" si="0"/>
        <v>43571.019999999946</v>
      </c>
      <c r="C34" s="128">
        <f t="shared" ref="C34:C42" si="21">C33</f>
        <v>30604.270324284775</v>
      </c>
      <c r="D34" s="128">
        <f t="shared" ref="D34" si="22">D33</f>
        <v>29235.755499999999</v>
      </c>
    </row>
    <row r="35" spans="2:4" x14ac:dyDescent="0.25">
      <c r="B35" s="131">
        <f t="shared" si="0"/>
        <v>43601.439999999944</v>
      </c>
      <c r="C35" s="128">
        <f t="shared" si="21"/>
        <v>30604.270324284775</v>
      </c>
      <c r="D35" s="128">
        <f t="shared" ref="D35" si="23">D34</f>
        <v>29235.755499999999</v>
      </c>
    </row>
    <row r="36" spans="2:4" x14ac:dyDescent="0.25">
      <c r="B36" s="131">
        <f t="shared" si="0"/>
        <v>43631.859999999942</v>
      </c>
      <c r="C36" s="128">
        <f t="shared" si="21"/>
        <v>30604.270324284775</v>
      </c>
      <c r="D36" s="128">
        <f t="shared" ref="D36" si="24">D35</f>
        <v>29235.755499999999</v>
      </c>
    </row>
    <row r="37" spans="2:4" x14ac:dyDescent="0.25">
      <c r="B37" s="131">
        <f t="shared" si="0"/>
        <v>43662.279999999941</v>
      </c>
      <c r="C37" s="128">
        <f t="shared" si="21"/>
        <v>30604.270324284775</v>
      </c>
      <c r="D37" s="128">
        <f t="shared" ref="D37" si="25">D36</f>
        <v>29235.755499999999</v>
      </c>
    </row>
    <row r="38" spans="2:4" x14ac:dyDescent="0.25">
      <c r="B38" s="131">
        <f t="shared" si="0"/>
        <v>43692.699999999939</v>
      </c>
      <c r="C38" s="128">
        <f t="shared" si="21"/>
        <v>30604.270324284775</v>
      </c>
      <c r="D38" s="128">
        <f t="shared" ref="D38" si="26">D37</f>
        <v>29235.755499999999</v>
      </c>
    </row>
    <row r="39" spans="2:4" x14ac:dyDescent="0.25">
      <c r="B39" s="131">
        <f t="shared" si="0"/>
        <v>43723.119999999937</v>
      </c>
      <c r="C39" s="128">
        <f t="shared" si="21"/>
        <v>30604.270324284775</v>
      </c>
      <c r="D39" s="128">
        <f t="shared" ref="D39" si="27">D38</f>
        <v>29235.755499999999</v>
      </c>
    </row>
    <row r="40" spans="2:4" x14ac:dyDescent="0.25">
      <c r="B40" s="131">
        <f t="shared" si="0"/>
        <v>43753.539999999935</v>
      </c>
      <c r="C40" s="128">
        <f t="shared" si="21"/>
        <v>30604.270324284775</v>
      </c>
      <c r="D40" s="128">
        <f t="shared" ref="D40" si="28">D39</f>
        <v>29235.755499999999</v>
      </c>
    </row>
    <row r="41" spans="2:4" x14ac:dyDescent="0.25">
      <c r="B41" s="131">
        <f t="shared" si="0"/>
        <v>43783.959999999934</v>
      </c>
      <c r="C41" s="128">
        <f t="shared" si="21"/>
        <v>30604.270324284775</v>
      </c>
      <c r="D41" s="128">
        <f t="shared" ref="D41" si="29">D40</f>
        <v>29235.755499999999</v>
      </c>
    </row>
    <row r="42" spans="2:4" x14ac:dyDescent="0.25">
      <c r="B42" s="131">
        <f t="shared" si="0"/>
        <v>43814.379999999932</v>
      </c>
      <c r="C42" s="128">
        <f t="shared" si="21"/>
        <v>30604.270324284775</v>
      </c>
      <c r="D42" s="128">
        <f t="shared" ref="D42" si="30">D41</f>
        <v>29235.755499999999</v>
      </c>
    </row>
    <row r="43" spans="2:4" x14ac:dyDescent="0.25">
      <c r="B43" s="131">
        <f t="shared" si="0"/>
        <v>43844.79999999993</v>
      </c>
      <c r="C43" s="128">
        <f>('2016-22 Energy &amp; Load'!$F$23/12)/1000</f>
        <v>33807.576922433131</v>
      </c>
      <c r="D43" s="128">
        <f>('2016-22 Energy &amp; Load'!$F$11/12)/1000</f>
        <v>32286.425500000001</v>
      </c>
    </row>
    <row r="44" spans="2:4" x14ac:dyDescent="0.25">
      <c r="B44" s="131">
        <f t="shared" si="0"/>
        <v>43875.219999999928</v>
      </c>
      <c r="C44" s="128">
        <f>+C43</f>
        <v>33807.576922433131</v>
      </c>
      <c r="D44" s="128">
        <f>+D43</f>
        <v>32286.425500000001</v>
      </c>
    </row>
    <row r="45" spans="2:4" x14ac:dyDescent="0.25">
      <c r="B45" s="131">
        <f t="shared" si="0"/>
        <v>43905.639999999927</v>
      </c>
      <c r="C45" s="128">
        <f>C44</f>
        <v>33807.576922433131</v>
      </c>
      <c r="D45" s="128">
        <f>D44</f>
        <v>32286.425500000001</v>
      </c>
    </row>
    <row r="46" spans="2:4" x14ac:dyDescent="0.25">
      <c r="B46" s="131">
        <f t="shared" si="0"/>
        <v>43936.059999999925</v>
      </c>
      <c r="C46" s="128">
        <f t="shared" ref="C46:C54" si="31">C45</f>
        <v>33807.576922433131</v>
      </c>
      <c r="D46" s="128">
        <f t="shared" ref="D46" si="32">D45</f>
        <v>32286.425500000001</v>
      </c>
    </row>
    <row r="47" spans="2:4" x14ac:dyDescent="0.25">
      <c r="B47" s="131">
        <f t="shared" si="0"/>
        <v>43966.479999999923</v>
      </c>
      <c r="C47" s="128">
        <f t="shared" si="31"/>
        <v>33807.576922433131</v>
      </c>
      <c r="D47" s="128">
        <f t="shared" ref="D47" si="33">D46</f>
        <v>32286.425500000001</v>
      </c>
    </row>
    <row r="48" spans="2:4" x14ac:dyDescent="0.25">
      <c r="B48" s="131">
        <f t="shared" si="0"/>
        <v>43996.899999999921</v>
      </c>
      <c r="C48" s="128">
        <f t="shared" si="31"/>
        <v>33807.576922433131</v>
      </c>
      <c r="D48" s="128">
        <f t="shared" ref="D48" si="34">D47</f>
        <v>32286.425500000001</v>
      </c>
    </row>
    <row r="49" spans="2:4" x14ac:dyDescent="0.25">
      <c r="B49" s="131">
        <f t="shared" si="0"/>
        <v>44027.31999999992</v>
      </c>
      <c r="C49" s="128">
        <f t="shared" si="31"/>
        <v>33807.576922433131</v>
      </c>
      <c r="D49" s="128">
        <f t="shared" ref="D49" si="35">D48</f>
        <v>32286.425500000001</v>
      </c>
    </row>
    <row r="50" spans="2:4" x14ac:dyDescent="0.25">
      <c r="B50" s="131">
        <f t="shared" si="0"/>
        <v>44057.739999999918</v>
      </c>
      <c r="C50" s="128">
        <f t="shared" si="31"/>
        <v>33807.576922433131</v>
      </c>
      <c r="D50" s="128">
        <f t="shared" ref="D50" si="36">D49</f>
        <v>32286.425500000001</v>
      </c>
    </row>
    <row r="51" spans="2:4" x14ac:dyDescent="0.25">
      <c r="B51" s="131">
        <f t="shared" si="0"/>
        <v>44088.159999999916</v>
      </c>
      <c r="C51" s="128">
        <f t="shared" si="31"/>
        <v>33807.576922433131</v>
      </c>
      <c r="D51" s="128">
        <f t="shared" ref="D51" si="37">D50</f>
        <v>32286.425500000001</v>
      </c>
    </row>
    <row r="52" spans="2:4" x14ac:dyDescent="0.25">
      <c r="B52" s="131">
        <f t="shared" si="0"/>
        <v>44118.579999999914</v>
      </c>
      <c r="C52" s="128">
        <f t="shared" si="31"/>
        <v>33807.576922433131</v>
      </c>
      <c r="D52" s="128">
        <f t="shared" ref="D52" si="38">D51</f>
        <v>32286.425500000001</v>
      </c>
    </row>
    <row r="53" spans="2:4" x14ac:dyDescent="0.25">
      <c r="B53" s="131">
        <f t="shared" si="0"/>
        <v>44148.999999999913</v>
      </c>
      <c r="C53" s="128">
        <f t="shared" si="31"/>
        <v>33807.576922433131</v>
      </c>
      <c r="D53" s="128">
        <f t="shared" ref="D53" si="39">D52</f>
        <v>32286.425500000001</v>
      </c>
    </row>
    <row r="54" spans="2:4" x14ac:dyDescent="0.25">
      <c r="B54" s="131">
        <f t="shared" si="0"/>
        <v>44179.419999999911</v>
      </c>
      <c r="C54" s="128">
        <f t="shared" si="31"/>
        <v>33807.576922433131</v>
      </c>
      <c r="D54" s="128">
        <f t="shared" ref="D54" si="40">D53</f>
        <v>32286.425500000001</v>
      </c>
    </row>
    <row r="55" spans="2:4" x14ac:dyDescent="0.25">
      <c r="B55" s="131">
        <f t="shared" si="0"/>
        <v>44209.839999999909</v>
      </c>
      <c r="C55" s="128">
        <f>('2016-22 Energy &amp; Load'!$G$23/12)/1000</f>
        <v>37010.883520581483</v>
      </c>
      <c r="D55" s="128">
        <f>('2016-22 Energy &amp; Load'!$G$11/12)/1000</f>
        <v>35337.095500000003</v>
      </c>
    </row>
    <row r="56" spans="2:4" x14ac:dyDescent="0.25">
      <c r="B56" s="131">
        <f t="shared" si="0"/>
        <v>44240.259999999907</v>
      </c>
      <c r="C56" s="128">
        <f>+C55</f>
        <v>37010.883520581483</v>
      </c>
      <c r="D56" s="128">
        <f>+D55</f>
        <v>35337.095500000003</v>
      </c>
    </row>
    <row r="57" spans="2:4" x14ac:dyDescent="0.25">
      <c r="B57" s="131">
        <f t="shared" si="0"/>
        <v>44270.679999999906</v>
      </c>
      <c r="C57" s="128">
        <f>C56</f>
        <v>37010.883520581483</v>
      </c>
      <c r="D57" s="128">
        <f>D56</f>
        <v>35337.095500000003</v>
      </c>
    </row>
    <row r="58" spans="2:4" x14ac:dyDescent="0.25">
      <c r="B58" s="131">
        <f t="shared" si="0"/>
        <v>44301.099999999904</v>
      </c>
      <c r="C58" s="128">
        <f t="shared" ref="C58:C66" si="41">C57</f>
        <v>37010.883520581483</v>
      </c>
      <c r="D58" s="128">
        <f t="shared" ref="D58" si="42">D57</f>
        <v>35337.095500000003</v>
      </c>
    </row>
    <row r="59" spans="2:4" x14ac:dyDescent="0.25">
      <c r="B59" s="131">
        <f t="shared" si="0"/>
        <v>44331.519999999902</v>
      </c>
      <c r="C59" s="128">
        <f t="shared" si="41"/>
        <v>37010.883520581483</v>
      </c>
      <c r="D59" s="128">
        <f t="shared" ref="D59" si="43">D58</f>
        <v>35337.095500000003</v>
      </c>
    </row>
    <row r="60" spans="2:4" x14ac:dyDescent="0.25">
      <c r="B60" s="131">
        <f t="shared" si="0"/>
        <v>44361.9399999999</v>
      </c>
      <c r="C60" s="128">
        <f t="shared" si="41"/>
        <v>37010.883520581483</v>
      </c>
      <c r="D60" s="128">
        <f t="shared" ref="D60" si="44">D59</f>
        <v>35337.095500000003</v>
      </c>
    </row>
    <row r="61" spans="2:4" x14ac:dyDescent="0.25">
      <c r="B61" s="131">
        <f t="shared" si="0"/>
        <v>44392.359999999899</v>
      </c>
      <c r="C61" s="128">
        <f t="shared" si="41"/>
        <v>37010.883520581483</v>
      </c>
      <c r="D61" s="128">
        <f t="shared" ref="D61" si="45">D60</f>
        <v>35337.095500000003</v>
      </c>
    </row>
    <row r="62" spans="2:4" x14ac:dyDescent="0.25">
      <c r="B62" s="131">
        <f t="shared" si="0"/>
        <v>44422.779999999897</v>
      </c>
      <c r="C62" s="128">
        <f t="shared" si="41"/>
        <v>37010.883520581483</v>
      </c>
      <c r="D62" s="128">
        <f t="shared" ref="D62" si="46">D61</f>
        <v>35337.095500000003</v>
      </c>
    </row>
    <row r="63" spans="2:4" x14ac:dyDescent="0.25">
      <c r="B63" s="131">
        <f t="shared" si="0"/>
        <v>44453.199999999895</v>
      </c>
      <c r="C63" s="128">
        <f t="shared" si="41"/>
        <v>37010.883520581483</v>
      </c>
      <c r="D63" s="128">
        <f t="shared" ref="D63" si="47">D62</f>
        <v>35337.095500000003</v>
      </c>
    </row>
    <row r="64" spans="2:4" x14ac:dyDescent="0.25">
      <c r="B64" s="131">
        <f t="shared" si="0"/>
        <v>44483.619999999893</v>
      </c>
      <c r="C64" s="128">
        <f t="shared" si="41"/>
        <v>37010.883520581483</v>
      </c>
      <c r="D64" s="128">
        <f t="shared" ref="D64" si="48">D63</f>
        <v>35337.095500000003</v>
      </c>
    </row>
    <row r="65" spans="2:5" x14ac:dyDescent="0.25">
      <c r="B65" s="131">
        <f t="shared" si="0"/>
        <v>44514.039999999892</v>
      </c>
      <c r="C65" s="128">
        <f t="shared" si="41"/>
        <v>37010.883520581483</v>
      </c>
      <c r="D65" s="128">
        <f t="shared" ref="D65" si="49">D64</f>
        <v>35337.095500000003</v>
      </c>
    </row>
    <row r="66" spans="2:5" x14ac:dyDescent="0.25">
      <c r="B66" s="131">
        <f t="shared" si="0"/>
        <v>44544.45999999989</v>
      </c>
      <c r="C66" s="128">
        <f t="shared" si="41"/>
        <v>37010.883520581483</v>
      </c>
      <c r="D66" s="128">
        <f t="shared" ref="D66" si="50">D65</f>
        <v>35337.095500000003</v>
      </c>
    </row>
    <row r="67" spans="2:5" x14ac:dyDescent="0.25">
      <c r="B67" s="131">
        <f t="shared" si="0"/>
        <v>44574.879999999888</v>
      </c>
      <c r="C67" s="128">
        <f>('2016-22 Energy &amp; Load'!$H$23/12)/1000</f>
        <v>40214.190118729835</v>
      </c>
      <c r="D67" s="128">
        <f>('2016-22 Energy &amp; Load'!$H$11/12)/1000</f>
        <v>38387.765500000001</v>
      </c>
    </row>
    <row r="68" spans="2:5" x14ac:dyDescent="0.25">
      <c r="B68" s="131">
        <f t="shared" si="0"/>
        <v>44605.299999999886</v>
      </c>
      <c r="C68" s="128">
        <f>+C67</f>
        <v>40214.190118729835</v>
      </c>
      <c r="D68" s="128">
        <f>+D67</f>
        <v>38387.765500000001</v>
      </c>
    </row>
    <row r="69" spans="2:5" x14ac:dyDescent="0.25">
      <c r="B69" s="131">
        <f t="shared" ref="B69:B78" si="51">+B68+30.42</f>
        <v>44635.719999999885</v>
      </c>
      <c r="C69" s="128">
        <f>C68</f>
        <v>40214.190118729835</v>
      </c>
      <c r="D69" s="128">
        <f>D68</f>
        <v>38387.765500000001</v>
      </c>
    </row>
    <row r="70" spans="2:5" x14ac:dyDescent="0.25">
      <c r="B70" s="131">
        <f t="shared" si="51"/>
        <v>44666.139999999883</v>
      </c>
      <c r="C70" s="128">
        <f t="shared" ref="C70:C78" si="52">C69</f>
        <v>40214.190118729835</v>
      </c>
      <c r="D70" s="128">
        <f t="shared" ref="D70" si="53">D69</f>
        <v>38387.765500000001</v>
      </c>
    </row>
    <row r="71" spans="2:5" x14ac:dyDescent="0.25">
      <c r="B71" s="131">
        <f t="shared" si="51"/>
        <v>44696.559999999881</v>
      </c>
      <c r="C71" s="128">
        <f t="shared" si="52"/>
        <v>40214.190118729835</v>
      </c>
      <c r="D71" s="128">
        <f t="shared" ref="D71" si="54">D70</f>
        <v>38387.765500000001</v>
      </c>
    </row>
    <row r="72" spans="2:5" x14ac:dyDescent="0.25">
      <c r="B72" s="131">
        <f t="shared" si="51"/>
        <v>44726.97999999988</v>
      </c>
      <c r="C72" s="128">
        <f t="shared" si="52"/>
        <v>40214.190118729835</v>
      </c>
      <c r="D72" s="128">
        <f t="shared" ref="D72" si="55">D71</f>
        <v>38387.765500000001</v>
      </c>
    </row>
    <row r="73" spans="2:5" x14ac:dyDescent="0.25">
      <c r="B73" s="131">
        <f t="shared" si="51"/>
        <v>44757.399999999878</v>
      </c>
      <c r="C73" s="128">
        <f t="shared" si="52"/>
        <v>40214.190118729835</v>
      </c>
      <c r="D73" s="128">
        <f t="shared" ref="D73" si="56">D72</f>
        <v>38387.765500000001</v>
      </c>
    </row>
    <row r="74" spans="2:5" x14ac:dyDescent="0.25">
      <c r="B74" s="131">
        <f t="shared" si="51"/>
        <v>44787.819999999876</v>
      </c>
      <c r="C74" s="128">
        <f t="shared" si="52"/>
        <v>40214.190118729835</v>
      </c>
      <c r="D74" s="128">
        <f t="shared" ref="D74" si="57">D73</f>
        <v>38387.765500000001</v>
      </c>
    </row>
    <row r="75" spans="2:5" x14ac:dyDescent="0.25">
      <c r="B75" s="131">
        <f t="shared" si="51"/>
        <v>44818.239999999874</v>
      </c>
      <c r="C75" s="128">
        <f t="shared" si="52"/>
        <v>40214.190118729835</v>
      </c>
      <c r="D75" s="128">
        <f t="shared" ref="D75" si="58">D74</f>
        <v>38387.765500000001</v>
      </c>
    </row>
    <row r="76" spans="2:5" x14ac:dyDescent="0.25">
      <c r="B76" s="131">
        <f t="shared" si="51"/>
        <v>44848.659999999873</v>
      </c>
      <c r="C76" s="128">
        <f t="shared" si="52"/>
        <v>40214.190118729835</v>
      </c>
      <c r="D76" s="128">
        <f t="shared" ref="D76" si="59">D75</f>
        <v>38387.765500000001</v>
      </c>
    </row>
    <row r="77" spans="2:5" x14ac:dyDescent="0.25">
      <c r="B77" s="131">
        <f t="shared" si="51"/>
        <v>44879.079999999871</v>
      </c>
      <c r="C77" s="128">
        <f t="shared" si="52"/>
        <v>40214.190118729835</v>
      </c>
      <c r="D77" s="128">
        <f t="shared" ref="D77" si="60">D76</f>
        <v>38387.765500000001</v>
      </c>
    </row>
    <row r="78" spans="2:5" x14ac:dyDescent="0.25">
      <c r="B78" s="131">
        <f t="shared" si="51"/>
        <v>44909.499999999869</v>
      </c>
      <c r="C78" s="128">
        <f t="shared" si="52"/>
        <v>40214.190118729835</v>
      </c>
      <c r="D78" s="128">
        <f t="shared" ref="D78" si="61">D77</f>
        <v>38387.765500000001</v>
      </c>
    </row>
    <row r="79" spans="2:5" x14ac:dyDescent="0.25">
      <c r="B79" s="131"/>
      <c r="C79" s="132"/>
      <c r="D79" s="132"/>
    </row>
    <row r="80" spans="2:5" x14ac:dyDescent="0.25">
      <c r="B80" s="131"/>
    </row>
    <row r="81" spans="2:3" x14ac:dyDescent="0.25">
      <c r="B81" s="131"/>
      <c r="C81" s="132"/>
    </row>
    <row r="82" spans="2:3" x14ac:dyDescent="0.25">
      <c r="B82" s="131"/>
      <c r="C82" s="133"/>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51"/>
  <sheetViews>
    <sheetView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N1" sqref="N1"/>
    </sheetView>
  </sheetViews>
  <sheetFormatPr defaultRowHeight="13.2" x14ac:dyDescent="0.25"/>
  <cols>
    <col min="1" max="1" width="19.6640625" customWidth="1"/>
    <col min="2" max="2" width="15.5546875" customWidth="1"/>
    <col min="3" max="3" width="17.109375" customWidth="1"/>
    <col min="4" max="4" width="14.6640625" customWidth="1"/>
    <col min="5" max="6" width="14.5546875" customWidth="1"/>
    <col min="7" max="7" width="14.88671875" customWidth="1"/>
    <col min="8" max="8" width="15.44140625" customWidth="1"/>
    <col min="9" max="9" width="5.6640625" customWidth="1"/>
    <col min="10" max="10" width="20.5546875" customWidth="1"/>
    <col min="11" max="11" width="15.6640625" customWidth="1"/>
    <col min="12" max="12" width="16.5546875" bestFit="1" customWidth="1"/>
    <col min="13" max="13" width="15.88671875" customWidth="1"/>
    <col min="14" max="14" width="15.5546875" customWidth="1"/>
    <col min="15" max="15" width="16" customWidth="1"/>
    <col min="16" max="16" width="16.88671875" customWidth="1"/>
    <col min="17" max="17" width="15.6640625" customWidth="1"/>
    <col min="18" max="18" width="3.5546875" customWidth="1"/>
    <col min="19" max="19" width="18.5546875" customWidth="1"/>
    <col min="20" max="20" width="13.5546875" customWidth="1"/>
    <col min="21" max="21" width="16.44140625" customWidth="1"/>
    <col min="22" max="22" width="16.6640625" customWidth="1"/>
    <col min="23" max="23" width="16.5546875" customWidth="1"/>
    <col min="24" max="24" width="16.33203125" customWidth="1"/>
    <col min="25" max="25" width="16.109375" customWidth="1"/>
    <col min="26" max="26" width="16.5546875" customWidth="1"/>
  </cols>
  <sheetData>
    <row r="1" spans="1:26" ht="17.399999999999999" x14ac:dyDescent="0.3">
      <c r="A1" s="44" t="s">
        <v>223</v>
      </c>
      <c r="I1" s="44"/>
      <c r="J1" s="44" t="s">
        <v>215</v>
      </c>
      <c r="N1" s="21" t="s">
        <v>571</v>
      </c>
      <c r="S1" s="44" t="s">
        <v>216</v>
      </c>
    </row>
    <row r="2" spans="1:26" x14ac:dyDescent="0.25">
      <c r="A2" s="21" t="s">
        <v>217</v>
      </c>
      <c r="B2" s="43">
        <v>2016</v>
      </c>
      <c r="C2" s="43">
        <f>B2+1</f>
        <v>2017</v>
      </c>
      <c r="D2" s="43">
        <f t="shared" ref="D2:H2" si="0">C2+1</f>
        <v>2018</v>
      </c>
      <c r="E2" s="43">
        <f t="shared" si="0"/>
        <v>2019</v>
      </c>
      <c r="F2" s="43">
        <f t="shared" si="0"/>
        <v>2020</v>
      </c>
      <c r="G2" s="43">
        <f t="shared" si="0"/>
        <v>2021</v>
      </c>
      <c r="H2" s="43">
        <f t="shared" si="0"/>
        <v>2022</v>
      </c>
      <c r="I2" s="21"/>
      <c r="J2" s="21" t="s">
        <v>217</v>
      </c>
      <c r="K2" s="43">
        <v>2016</v>
      </c>
      <c r="L2" s="43">
        <f>K2+1</f>
        <v>2017</v>
      </c>
      <c r="M2" s="43">
        <f t="shared" ref="M2:Q2" si="1">L2+1</f>
        <v>2018</v>
      </c>
      <c r="N2" s="43">
        <f t="shared" si="1"/>
        <v>2019</v>
      </c>
      <c r="O2" s="43">
        <f t="shared" si="1"/>
        <v>2020</v>
      </c>
      <c r="P2" s="43">
        <f t="shared" si="1"/>
        <v>2021</v>
      </c>
      <c r="Q2" s="43">
        <f t="shared" si="1"/>
        <v>2022</v>
      </c>
      <c r="S2" s="21" t="s">
        <v>217</v>
      </c>
      <c r="T2" s="43">
        <v>2016</v>
      </c>
      <c r="U2" s="43">
        <f>T2+1</f>
        <v>2017</v>
      </c>
      <c r="V2" s="43">
        <f t="shared" ref="V2:Z2" si="2">U2+1</f>
        <v>2018</v>
      </c>
      <c r="W2" s="43">
        <f t="shared" si="2"/>
        <v>2019</v>
      </c>
      <c r="X2" s="43">
        <f t="shared" si="2"/>
        <v>2020</v>
      </c>
      <c r="Y2" s="43">
        <f t="shared" si="2"/>
        <v>2021</v>
      </c>
      <c r="Z2" s="43">
        <f t="shared" si="2"/>
        <v>2022</v>
      </c>
    </row>
    <row r="3" spans="1:26" x14ac:dyDescent="0.25">
      <c r="A3" s="45">
        <v>2016</v>
      </c>
      <c r="B3" s="15">
        <f>K3</f>
        <v>2492950</v>
      </c>
      <c r="C3" s="15">
        <f>L3</f>
        <v>14957700</v>
      </c>
      <c r="D3" s="15">
        <f>M3</f>
        <v>14957700</v>
      </c>
      <c r="E3" s="15">
        <f>N3</f>
        <v>14957700</v>
      </c>
      <c r="F3" s="15">
        <f t="shared" ref="F3:H9" si="3">O3</f>
        <v>14957700</v>
      </c>
      <c r="G3" s="15">
        <f t="shared" si="3"/>
        <v>14957700</v>
      </c>
      <c r="H3" s="15">
        <f t="shared" si="3"/>
        <v>14957700</v>
      </c>
      <c r="I3" s="45"/>
      <c r="J3" s="45">
        <v>2016</v>
      </c>
      <c r="K3" s="15">
        <f>'Potential Load Detail Tab'!$I$8</f>
        <v>2492950</v>
      </c>
      <c r="L3" s="15">
        <f>'Potential Load Detail Tab'!$J$8</f>
        <v>14957700</v>
      </c>
      <c r="M3" s="15">
        <f>'Potential Load Detail Tab'!$J$8</f>
        <v>14957700</v>
      </c>
      <c r="N3" s="15">
        <f>'Potential Load Detail Tab'!$J$8</f>
        <v>14957700</v>
      </c>
      <c r="O3" s="15">
        <f>'Potential Load Detail Tab'!$J$8</f>
        <v>14957700</v>
      </c>
      <c r="P3" s="15">
        <f>'Potential Load Detail Tab'!$J$8</f>
        <v>14957700</v>
      </c>
      <c r="Q3" s="15">
        <f>'Potential Load Detail Tab'!$J$8</f>
        <v>14957700</v>
      </c>
      <c r="S3" s="45">
        <v>2016</v>
      </c>
      <c r="T3" s="15">
        <f>'Potential Load Detail Tab'!$I$51</f>
        <v>0</v>
      </c>
      <c r="U3" s="15">
        <f>'Potential Load Detail Tab'!$J$51</f>
        <v>0</v>
      </c>
      <c r="V3" s="15">
        <f>'Potential Load Detail Tab'!$J$51</f>
        <v>0</v>
      </c>
      <c r="W3" s="15">
        <f>'Potential Load Detail Tab'!$J$51</f>
        <v>0</v>
      </c>
      <c r="X3" s="15">
        <f>'Potential Load Detail Tab'!$J$51</f>
        <v>0</v>
      </c>
      <c r="Y3" s="15">
        <f>'Potential Load Detail Tab'!$J$51</f>
        <v>0</v>
      </c>
      <c r="Z3" s="15">
        <f>'Potential Load Detail Tab'!$J$51</f>
        <v>0</v>
      </c>
    </row>
    <row r="4" spans="1:26" x14ac:dyDescent="0.25">
      <c r="A4" s="45">
        <f t="shared" ref="A4:A9" si="4">A3+1</f>
        <v>2017</v>
      </c>
      <c r="B4" s="15">
        <f t="shared" ref="B4:C9" si="5">K4</f>
        <v>0</v>
      </c>
      <c r="C4" s="15">
        <f t="shared" si="5"/>
        <v>18917220</v>
      </c>
      <c r="D4" s="15">
        <f t="shared" ref="D4:D9" si="6">M4</f>
        <v>37834440</v>
      </c>
      <c r="E4" s="15">
        <f t="shared" ref="E4:E9" si="7">N4</f>
        <v>37834440</v>
      </c>
      <c r="F4" s="15">
        <f t="shared" si="3"/>
        <v>37834440</v>
      </c>
      <c r="G4" s="15">
        <f t="shared" si="3"/>
        <v>37834440</v>
      </c>
      <c r="H4" s="15">
        <f t="shared" si="3"/>
        <v>37834440</v>
      </c>
      <c r="I4" s="45"/>
      <c r="J4" s="45">
        <f t="shared" ref="J4:J9" si="8">J3+1</f>
        <v>2017</v>
      </c>
      <c r="L4" s="15">
        <f>'Potential Load Detail Tab'!$I$19</f>
        <v>18917220</v>
      </c>
      <c r="M4" s="15">
        <f>'Potential Load Detail Tab'!$J$19</f>
        <v>37834440</v>
      </c>
      <c r="N4" s="15">
        <f>'Potential Load Detail Tab'!$J$19</f>
        <v>37834440</v>
      </c>
      <c r="O4" s="15">
        <f>'Potential Load Detail Tab'!$J$19</f>
        <v>37834440</v>
      </c>
      <c r="P4" s="15">
        <f>'Potential Load Detail Tab'!$J$19</f>
        <v>37834440</v>
      </c>
      <c r="Q4" s="15">
        <f>'Potential Load Detail Tab'!$J$19</f>
        <v>37834440</v>
      </c>
      <c r="S4" s="45">
        <f t="shared" ref="S4:S9" si="9">S3+1</f>
        <v>2017</v>
      </c>
      <c r="U4" s="15">
        <f>'Potential Load Detail Tab'!I56</f>
        <v>49056000</v>
      </c>
      <c r="V4" s="15">
        <f>'Potential Load Detail Tab'!$J$56</f>
        <v>294336000</v>
      </c>
      <c r="W4" s="15">
        <f>'Potential Load Detail Tab'!$J$56</f>
        <v>294336000</v>
      </c>
      <c r="X4" s="15">
        <f>'Potential Load Detail Tab'!$J$56</f>
        <v>294336000</v>
      </c>
      <c r="Y4" s="15">
        <f>'Potential Load Detail Tab'!$J$56</f>
        <v>294336000</v>
      </c>
      <c r="Z4" s="15">
        <f>'Potential Load Detail Tab'!$J$56</f>
        <v>294336000</v>
      </c>
    </row>
    <row r="5" spans="1:26" x14ac:dyDescent="0.25">
      <c r="A5" s="45">
        <f t="shared" si="4"/>
        <v>2018</v>
      </c>
      <c r="B5" s="15">
        <f t="shared" si="5"/>
        <v>0</v>
      </c>
      <c r="C5" s="15">
        <f t="shared" si="5"/>
        <v>0</v>
      </c>
      <c r="D5" s="15">
        <f t="shared" si="6"/>
        <v>15750480</v>
      </c>
      <c r="E5" s="15">
        <f t="shared" si="7"/>
        <v>49020960</v>
      </c>
      <c r="F5" s="15">
        <f t="shared" si="3"/>
        <v>49020960</v>
      </c>
      <c r="G5" s="15">
        <f t="shared" si="3"/>
        <v>49020960</v>
      </c>
      <c r="H5" s="15">
        <f t="shared" si="3"/>
        <v>49020960</v>
      </c>
      <c r="I5" s="45"/>
      <c r="J5" s="45">
        <f t="shared" si="8"/>
        <v>2018</v>
      </c>
      <c r="K5" s="118"/>
      <c r="L5" s="118"/>
      <c r="M5" s="18">
        <f>'Potential Load Detail Tab'!$I$31</f>
        <v>15750480</v>
      </c>
      <c r="N5" s="18">
        <f>'Potential Load Detail Tab'!$J$31</f>
        <v>49020960</v>
      </c>
      <c r="O5" s="18">
        <f>'Potential Load Detail Tab'!$J$31</f>
        <v>49020960</v>
      </c>
      <c r="P5" s="18">
        <f>'Potential Load Detail Tab'!$J$31</f>
        <v>49020960</v>
      </c>
      <c r="Q5" s="18">
        <f>'Potential Load Detail Tab'!$J$31</f>
        <v>49020960</v>
      </c>
      <c r="S5" s="45">
        <f t="shared" si="9"/>
        <v>2018</v>
      </c>
      <c r="T5" s="118"/>
      <c r="U5" s="118"/>
      <c r="V5" s="18">
        <f>'Potential Load Detail Tab'!$I$61</f>
        <v>58400000</v>
      </c>
      <c r="W5" s="18">
        <f>'Potential Load Detail Tab'!$J$61</f>
        <v>350400000</v>
      </c>
      <c r="X5" s="18">
        <f>'Potential Load Detail Tab'!$J$61</f>
        <v>350400000</v>
      </c>
      <c r="Y5" s="18">
        <f>'Potential Load Detail Tab'!$J$61</f>
        <v>350400000</v>
      </c>
      <c r="Z5" s="18">
        <f>'Potential Load Detail Tab'!$J$61</f>
        <v>350400000</v>
      </c>
    </row>
    <row r="6" spans="1:26" x14ac:dyDescent="0.25">
      <c r="A6" s="45">
        <f t="shared" si="4"/>
        <v>2019</v>
      </c>
      <c r="B6" s="15">
        <f t="shared" si="5"/>
        <v>0</v>
      </c>
      <c r="C6" s="15">
        <f t="shared" si="5"/>
        <v>0</v>
      </c>
      <c r="D6" s="15">
        <f t="shared" si="6"/>
        <v>0</v>
      </c>
      <c r="E6" s="15">
        <f t="shared" si="7"/>
        <v>14854770</v>
      </c>
      <c r="F6" s="15">
        <f t="shared" si="3"/>
        <v>36608040</v>
      </c>
      <c r="G6" s="15">
        <f t="shared" si="3"/>
        <v>36608040</v>
      </c>
      <c r="H6" s="15">
        <f t="shared" si="3"/>
        <v>36608040</v>
      </c>
      <c r="I6" s="45"/>
      <c r="J6" s="45">
        <f t="shared" si="8"/>
        <v>2019</v>
      </c>
      <c r="K6" s="118"/>
      <c r="L6" s="118"/>
      <c r="M6" s="118"/>
      <c r="N6" s="119">
        <f>'Potential Load Detail Tab'!$I$43</f>
        <v>14854770</v>
      </c>
      <c r="O6" s="119">
        <f>'Potential Load Detail Tab'!$J$43</f>
        <v>36608040</v>
      </c>
      <c r="P6" s="119">
        <f>'Potential Load Detail Tab'!$J$43</f>
        <v>36608040</v>
      </c>
      <c r="Q6" s="119">
        <f>'Potential Load Detail Tab'!$J$43</f>
        <v>36608040</v>
      </c>
      <c r="S6" s="45">
        <f t="shared" si="9"/>
        <v>2019</v>
      </c>
      <c r="T6" s="118"/>
      <c r="U6" s="118"/>
      <c r="V6" s="118"/>
      <c r="W6" s="18">
        <f>'Potential Load Detail Tab'!$I$67</f>
        <v>75920000</v>
      </c>
      <c r="X6" s="18">
        <f>'Potential Load Detail Tab'!$J$67</f>
        <v>455520000</v>
      </c>
      <c r="Y6" s="18">
        <f>'Potential Load Detail Tab'!$J$67</f>
        <v>455520000</v>
      </c>
      <c r="Z6" s="18">
        <f>'Potential Load Detail Tab'!$J$67</f>
        <v>455520000</v>
      </c>
    </row>
    <row r="7" spans="1:26" x14ac:dyDescent="0.25">
      <c r="A7" s="45">
        <f t="shared" si="4"/>
        <v>2020</v>
      </c>
      <c r="B7" s="15">
        <f t="shared" si="5"/>
        <v>0</v>
      </c>
      <c r="C7" s="15">
        <f t="shared" si="5"/>
        <v>0</v>
      </c>
      <c r="D7" s="15">
        <f t="shared" si="6"/>
        <v>0</v>
      </c>
      <c r="E7" s="15">
        <f t="shared" si="7"/>
        <v>0</v>
      </c>
      <c r="F7" s="15">
        <f t="shared" si="3"/>
        <v>14854770</v>
      </c>
      <c r="G7" s="15">
        <f t="shared" si="3"/>
        <v>36608040</v>
      </c>
      <c r="H7" s="15">
        <f t="shared" si="3"/>
        <v>36608040</v>
      </c>
      <c r="I7" s="45"/>
      <c r="J7" s="45">
        <f t="shared" si="8"/>
        <v>2020</v>
      </c>
      <c r="K7" s="118"/>
      <c r="L7" s="118"/>
      <c r="M7" s="118"/>
      <c r="N7" s="118"/>
      <c r="O7" s="119">
        <f>'Potential Load Detail Tab'!$I$43</f>
        <v>14854770</v>
      </c>
      <c r="P7" s="119">
        <f>'Potential Load Detail Tab'!$J$43</f>
        <v>36608040</v>
      </c>
      <c r="Q7" s="119">
        <f>'Potential Load Detail Tab'!$J$43</f>
        <v>36608040</v>
      </c>
      <c r="S7" s="45">
        <f t="shared" si="9"/>
        <v>2020</v>
      </c>
      <c r="T7" s="118"/>
      <c r="U7" s="118"/>
      <c r="V7" s="118"/>
      <c r="W7" s="118"/>
      <c r="X7" s="18">
        <f>'Potential Load Detail Tab'!$I$73</f>
        <v>75920000</v>
      </c>
      <c r="Y7" s="18">
        <f>'Potential Load Detail Tab'!$J$73</f>
        <v>455520000</v>
      </c>
      <c r="Z7" s="18">
        <f>'Potential Load Detail Tab'!$J$73</f>
        <v>455520000</v>
      </c>
    </row>
    <row r="8" spans="1:26" x14ac:dyDescent="0.25">
      <c r="A8" s="45">
        <f t="shared" si="4"/>
        <v>2021</v>
      </c>
      <c r="B8" s="15">
        <f t="shared" si="5"/>
        <v>0</v>
      </c>
      <c r="C8" s="15">
        <f t="shared" si="5"/>
        <v>0</v>
      </c>
      <c r="D8" s="15">
        <f t="shared" si="6"/>
        <v>0</v>
      </c>
      <c r="E8" s="15">
        <f t="shared" si="7"/>
        <v>0</v>
      </c>
      <c r="F8" s="15">
        <f t="shared" si="3"/>
        <v>0</v>
      </c>
      <c r="G8" s="15">
        <f t="shared" si="3"/>
        <v>14854770</v>
      </c>
      <c r="H8" s="15">
        <f t="shared" si="3"/>
        <v>36608040</v>
      </c>
      <c r="I8" s="45"/>
      <c r="J8" s="45">
        <f t="shared" si="8"/>
        <v>2021</v>
      </c>
      <c r="K8" s="118"/>
      <c r="L8" s="118"/>
      <c r="M8" s="118"/>
      <c r="N8" s="118"/>
      <c r="O8" s="118"/>
      <c r="P8" s="119">
        <f>'Potential Load Detail Tab'!$I$43</f>
        <v>14854770</v>
      </c>
      <c r="Q8" s="119">
        <f>'Potential Load Detail Tab'!$J$43</f>
        <v>36608040</v>
      </c>
      <c r="S8" s="45">
        <f t="shared" si="9"/>
        <v>2021</v>
      </c>
      <c r="T8" s="118"/>
      <c r="U8" s="118"/>
      <c r="V8" s="118"/>
      <c r="W8" s="118"/>
      <c r="X8" s="118"/>
      <c r="Y8" s="117"/>
      <c r="Z8" s="117"/>
    </row>
    <row r="9" spans="1:26" x14ac:dyDescent="0.25">
      <c r="A9" s="45">
        <f t="shared" si="4"/>
        <v>2022</v>
      </c>
      <c r="B9" s="15">
        <f t="shared" si="5"/>
        <v>0</v>
      </c>
      <c r="C9" s="15">
        <f t="shared" si="5"/>
        <v>0</v>
      </c>
      <c r="D9" s="15">
        <f t="shared" si="6"/>
        <v>0</v>
      </c>
      <c r="E9" s="15">
        <f t="shared" si="7"/>
        <v>0</v>
      </c>
      <c r="F9" s="15">
        <f t="shared" si="3"/>
        <v>0</v>
      </c>
      <c r="G9" s="15">
        <f t="shared" si="3"/>
        <v>0</v>
      </c>
      <c r="H9" s="15">
        <f t="shared" si="3"/>
        <v>14854770</v>
      </c>
      <c r="I9" s="45"/>
      <c r="J9" s="45">
        <f t="shared" si="8"/>
        <v>2022</v>
      </c>
      <c r="K9" s="118"/>
      <c r="L9" s="118"/>
      <c r="M9" s="118"/>
      <c r="N9" s="118"/>
      <c r="O9" s="118"/>
      <c r="P9" s="118"/>
      <c r="Q9" s="119">
        <f>'Potential Load Detail Tab'!$I$43</f>
        <v>14854770</v>
      </c>
      <c r="S9" s="45">
        <f t="shared" si="9"/>
        <v>2022</v>
      </c>
      <c r="T9" s="118"/>
      <c r="U9" s="118"/>
      <c r="V9" s="118"/>
      <c r="W9" s="118"/>
      <c r="X9" s="118"/>
      <c r="Y9" s="118"/>
      <c r="Z9" s="117"/>
    </row>
    <row r="10" spans="1:26" x14ac:dyDescent="0.25">
      <c r="A10" s="139" t="s">
        <v>567</v>
      </c>
      <c r="B10" s="15"/>
      <c r="C10" s="15"/>
      <c r="D10" s="15"/>
      <c r="E10" s="15"/>
      <c r="F10" s="15"/>
      <c r="G10" s="15"/>
      <c r="H10" s="15"/>
      <c r="I10" s="45"/>
      <c r="J10" s="139" t="s">
        <v>567</v>
      </c>
      <c r="K10" s="118">
        <v>0</v>
      </c>
      <c r="L10" s="118">
        <v>0</v>
      </c>
      <c r="M10" s="119">
        <f>+Annual!$A$32*1000</f>
        <v>88307196</v>
      </c>
      <c r="N10" s="119">
        <f>+Annual!$A$32*1000</f>
        <v>88307196</v>
      </c>
      <c r="O10" s="119">
        <f>+Annual!$A$32*1000</f>
        <v>88307196</v>
      </c>
      <c r="P10" s="119">
        <f>+Annual!$A$32*1000</f>
        <v>88307196</v>
      </c>
      <c r="Q10" s="119">
        <f>+Annual!$A$32*1000</f>
        <v>88307196</v>
      </c>
      <c r="S10" s="140" t="s">
        <v>568</v>
      </c>
      <c r="T10" s="118"/>
      <c r="U10" s="141">
        <f>+'[1]2015-21 Energy &amp; Load'!U10</f>
        <v>66685500</v>
      </c>
      <c r="V10" s="141">
        <f>+'[1]2015-21 Energy &amp; Load'!V10</f>
        <v>145854000</v>
      </c>
      <c r="W10" s="141">
        <f>+'[1]2015-21 Energy &amp; Load'!W10</f>
        <v>145854000</v>
      </c>
      <c r="X10" s="141">
        <f>+'[1]2015-21 Energy &amp; Load'!X10</f>
        <v>145854000</v>
      </c>
      <c r="Y10" s="141">
        <f>+'[1]2015-21 Energy &amp; Load'!Y10</f>
        <v>145854000</v>
      </c>
      <c r="Z10" s="141">
        <f>+'[1]2015-21 Energy &amp; Load'!Z10</f>
        <v>145854000</v>
      </c>
    </row>
    <row r="11" spans="1:26" x14ac:dyDescent="0.25">
      <c r="A11" s="45" t="s">
        <v>70</v>
      </c>
      <c r="B11" s="15">
        <f>K11+T10</f>
        <v>2492950</v>
      </c>
      <c r="C11" s="15">
        <f t="shared" ref="C11:G11" si="10">L11+U10</f>
        <v>100560420</v>
      </c>
      <c r="D11" s="15">
        <f t="shared" si="10"/>
        <v>302703816</v>
      </c>
      <c r="E11" s="15">
        <f t="shared" si="10"/>
        <v>350829066</v>
      </c>
      <c r="F11" s="15">
        <f t="shared" si="10"/>
        <v>387437106</v>
      </c>
      <c r="G11" s="15">
        <f t="shared" si="10"/>
        <v>424045146</v>
      </c>
      <c r="H11" s="15">
        <f>Q11+Z10</f>
        <v>460653186</v>
      </c>
      <c r="I11" s="45"/>
      <c r="J11" s="45" t="s">
        <v>70</v>
      </c>
      <c r="K11" s="17">
        <f>SUM(K3:K10)</f>
        <v>2492950</v>
      </c>
      <c r="L11" s="17">
        <f t="shared" ref="L11:P11" si="11">SUM(L3:L10)</f>
        <v>33874920</v>
      </c>
      <c r="M11" s="17">
        <f>SUM(M3:M10)</f>
        <v>156849816</v>
      </c>
      <c r="N11" s="17">
        <f t="shared" si="11"/>
        <v>204975066</v>
      </c>
      <c r="O11" s="17">
        <f t="shared" si="11"/>
        <v>241583106</v>
      </c>
      <c r="P11" s="17">
        <f t="shared" si="11"/>
        <v>278191146</v>
      </c>
      <c r="Q11" s="17">
        <f>SUM(Q3:Q10)</f>
        <v>314799186</v>
      </c>
      <c r="S11" s="45" t="s">
        <v>70</v>
      </c>
      <c r="T11" s="17">
        <f>SUM(T3:T9)</f>
        <v>0</v>
      </c>
      <c r="U11" s="17">
        <f t="shared" ref="U11:Z11" si="12">SUM(U3:U9)</f>
        <v>49056000</v>
      </c>
      <c r="V11" s="17">
        <f t="shared" si="12"/>
        <v>352736000</v>
      </c>
      <c r="W11" s="17">
        <f t="shared" si="12"/>
        <v>720656000</v>
      </c>
      <c r="X11" s="17">
        <f t="shared" si="12"/>
        <v>1176176000</v>
      </c>
      <c r="Y11" s="17">
        <f t="shared" si="12"/>
        <v>1555776000</v>
      </c>
      <c r="Z11" s="17">
        <f t="shared" si="12"/>
        <v>1555776000</v>
      </c>
    </row>
    <row r="12" spans="1:26" x14ac:dyDescent="0.25">
      <c r="A12" s="21"/>
      <c r="I12" s="21"/>
      <c r="J12" s="21"/>
      <c r="S12" s="21"/>
    </row>
    <row r="13" spans="1:26" x14ac:dyDescent="0.25">
      <c r="A13" s="21"/>
      <c r="I13" s="21"/>
      <c r="J13" s="21"/>
      <c r="S13" s="21"/>
    </row>
    <row r="14" spans="1:26" x14ac:dyDescent="0.25">
      <c r="A14" s="21" t="s">
        <v>218</v>
      </c>
      <c r="B14" s="43">
        <f>B2</f>
        <v>2016</v>
      </c>
      <c r="C14" s="43">
        <f>B14+1</f>
        <v>2017</v>
      </c>
      <c r="D14" s="43">
        <f t="shared" ref="D14:H14" si="13">C14+1</f>
        <v>2018</v>
      </c>
      <c r="E14" s="43">
        <f t="shared" si="13"/>
        <v>2019</v>
      </c>
      <c r="F14" s="43">
        <f t="shared" si="13"/>
        <v>2020</v>
      </c>
      <c r="G14" s="43">
        <f t="shared" si="13"/>
        <v>2021</v>
      </c>
      <c r="H14" s="43">
        <f t="shared" si="13"/>
        <v>2022</v>
      </c>
      <c r="I14" s="21"/>
      <c r="J14" s="21" t="s">
        <v>218</v>
      </c>
      <c r="K14" s="43">
        <f>K2</f>
        <v>2016</v>
      </c>
      <c r="L14" s="43">
        <f>K14+1</f>
        <v>2017</v>
      </c>
      <c r="M14" s="43">
        <f t="shared" ref="M14:Q14" si="14">L14+1</f>
        <v>2018</v>
      </c>
      <c r="N14" s="43">
        <f t="shared" si="14"/>
        <v>2019</v>
      </c>
      <c r="O14" s="43">
        <f t="shared" si="14"/>
        <v>2020</v>
      </c>
      <c r="P14" s="43">
        <f t="shared" si="14"/>
        <v>2021</v>
      </c>
      <c r="Q14" s="43">
        <f t="shared" si="14"/>
        <v>2022</v>
      </c>
      <c r="S14" s="21" t="s">
        <v>218</v>
      </c>
      <c r="T14" s="43">
        <f>T2</f>
        <v>2016</v>
      </c>
      <c r="U14" s="43">
        <f>T14+1</f>
        <v>2017</v>
      </c>
      <c r="V14" s="43">
        <f t="shared" ref="V14:Z14" si="15">U14+1</f>
        <v>2018</v>
      </c>
      <c r="W14" s="43">
        <f t="shared" si="15"/>
        <v>2019</v>
      </c>
      <c r="X14" s="43">
        <f t="shared" si="15"/>
        <v>2020</v>
      </c>
      <c r="Y14" s="43">
        <f t="shared" si="15"/>
        <v>2021</v>
      </c>
      <c r="Z14" s="43">
        <f t="shared" si="15"/>
        <v>2022</v>
      </c>
    </row>
    <row r="15" spans="1:26" x14ac:dyDescent="0.25">
      <c r="A15" s="45">
        <f>A3</f>
        <v>2016</v>
      </c>
      <c r="B15" s="15">
        <f>K15</f>
        <v>2625105.1388419769</v>
      </c>
      <c r="C15" s="15">
        <f t="shared" ref="C15:H21" si="16">L15</f>
        <v>15750630.83305186</v>
      </c>
      <c r="D15" s="15">
        <f t="shared" si="16"/>
        <v>15750630.83305186</v>
      </c>
      <c r="E15" s="15">
        <f t="shared" si="16"/>
        <v>15750630.83305186</v>
      </c>
      <c r="F15" s="15">
        <f t="shared" si="16"/>
        <v>15750630.83305186</v>
      </c>
      <c r="G15" s="15">
        <f t="shared" si="16"/>
        <v>15750630.83305186</v>
      </c>
      <c r="H15" s="15">
        <f t="shared" si="16"/>
        <v>15750630.83305186</v>
      </c>
      <c r="I15" s="45"/>
      <c r="J15" s="45">
        <f>J3</f>
        <v>2016</v>
      </c>
      <c r="K15" s="15">
        <f>'Potential Load Detail Tab'!$K$8</f>
        <v>2625105.1388419769</v>
      </c>
      <c r="L15" s="15">
        <f>'Potential Load Detail Tab'!$L$8</f>
        <v>15750630.83305186</v>
      </c>
      <c r="M15" s="15">
        <f>'Potential Load Detail Tab'!$L$8</f>
        <v>15750630.83305186</v>
      </c>
      <c r="N15" s="15">
        <f>'Potential Load Detail Tab'!$L$8</f>
        <v>15750630.83305186</v>
      </c>
      <c r="O15" s="15">
        <f>'Potential Load Detail Tab'!$L$8</f>
        <v>15750630.83305186</v>
      </c>
      <c r="P15" s="15">
        <f>'Potential Load Detail Tab'!$L$8</f>
        <v>15750630.83305186</v>
      </c>
      <c r="Q15" s="15">
        <f>'Potential Load Detail Tab'!$L$8</f>
        <v>15750630.83305186</v>
      </c>
      <c r="S15" s="45">
        <f>S3</f>
        <v>2016</v>
      </c>
      <c r="T15" s="15">
        <f>'Potential Load Detail Tab'!$K$51</f>
        <v>0</v>
      </c>
      <c r="U15" s="15">
        <f>'Potential Load Detail Tab'!$L$51</f>
        <v>0</v>
      </c>
      <c r="V15" s="15">
        <f>'Potential Load Detail Tab'!$L$51</f>
        <v>0</v>
      </c>
      <c r="W15" s="15">
        <f>'Potential Load Detail Tab'!$L$51</f>
        <v>0</v>
      </c>
      <c r="X15" s="15">
        <f>'Potential Load Detail Tab'!$L$51</f>
        <v>0</v>
      </c>
      <c r="Y15" s="15">
        <f>'Potential Load Detail Tab'!$L$51</f>
        <v>0</v>
      </c>
      <c r="Z15" s="15">
        <f>'Potential Load Detail Tab'!$L$51</f>
        <v>0</v>
      </c>
    </row>
    <row r="16" spans="1:26" x14ac:dyDescent="0.25">
      <c r="A16" s="45">
        <f t="shared" ref="A16:A21" si="17">A15+1</f>
        <v>2017</v>
      </c>
      <c r="B16" s="15">
        <f t="shared" ref="B16:B21" si="18">K16</f>
        <v>0</v>
      </c>
      <c r="C16" s="15">
        <f t="shared" si="16"/>
        <v>19915877.492282182</v>
      </c>
      <c r="D16" s="15">
        <f t="shared" si="16"/>
        <v>39831754.984564364</v>
      </c>
      <c r="E16" s="15">
        <f t="shared" si="16"/>
        <v>39831754.984564364</v>
      </c>
      <c r="F16" s="15">
        <f t="shared" si="16"/>
        <v>39831754.984564364</v>
      </c>
      <c r="G16" s="15">
        <f t="shared" si="16"/>
        <v>39831754.984564364</v>
      </c>
      <c r="H16" s="15">
        <f t="shared" si="16"/>
        <v>39831754.984564364</v>
      </c>
      <c r="I16" s="45"/>
      <c r="J16" s="45">
        <f t="shared" ref="J16:J21" si="19">J15+1</f>
        <v>2017</v>
      </c>
      <c r="L16" s="15">
        <f>'Potential Load Detail Tab'!$K$19</f>
        <v>19915877.492282182</v>
      </c>
      <c r="M16" s="15">
        <f>'Potential Load Detail Tab'!$L$19</f>
        <v>39831754.984564364</v>
      </c>
      <c r="N16" s="15">
        <f>'Potential Load Detail Tab'!$L$19</f>
        <v>39831754.984564364</v>
      </c>
      <c r="O16" s="15">
        <f>'Potential Load Detail Tab'!$L$19</f>
        <v>39831754.984564364</v>
      </c>
      <c r="P16" s="15">
        <f>'Potential Load Detail Tab'!$L$19</f>
        <v>39831754.984564364</v>
      </c>
      <c r="Q16" s="15">
        <f>'Potential Load Detail Tab'!$L$19</f>
        <v>39831754.984564364</v>
      </c>
      <c r="S16" s="45">
        <f t="shared" ref="S16:S21" si="20">S15+1</f>
        <v>2017</v>
      </c>
      <c r="U16" s="15">
        <f>'Potential Load Detail Tab'!$K$56</f>
        <v>51265681.325958252</v>
      </c>
      <c r="V16" s="15">
        <f>'Potential Load Detail Tab'!$L$56</f>
        <v>307594087.95574957</v>
      </c>
      <c r="W16" s="15">
        <f>'Potential Load Detail Tab'!$L$56</f>
        <v>307594087.95574957</v>
      </c>
      <c r="X16" s="15">
        <f>'Potential Load Detail Tab'!$L$56</f>
        <v>307594087.95574957</v>
      </c>
      <c r="Y16" s="15">
        <f>'Potential Load Detail Tab'!$L$56</f>
        <v>307594087.95574957</v>
      </c>
      <c r="Z16" s="15">
        <f>'Potential Load Detail Tab'!$L$56</f>
        <v>307594087.95574957</v>
      </c>
    </row>
    <row r="17" spans="1:26" x14ac:dyDescent="0.25">
      <c r="A17" s="45">
        <f t="shared" si="17"/>
        <v>2018</v>
      </c>
      <c r="B17" s="15">
        <f t="shared" si="18"/>
        <v>0</v>
      </c>
      <c r="C17" s="15">
        <f t="shared" si="16"/>
        <v>0</v>
      </c>
      <c r="D17" s="15">
        <f t="shared" si="16"/>
        <v>16517849.113638602</v>
      </c>
      <c r="E17" s="15">
        <f t="shared" si="16"/>
        <v>51344870.129405156</v>
      </c>
      <c r="F17" s="15">
        <f t="shared" si="16"/>
        <v>51344870.129405156</v>
      </c>
      <c r="G17" s="15">
        <f t="shared" si="16"/>
        <v>51344870.129405156</v>
      </c>
      <c r="H17" s="15">
        <f t="shared" si="16"/>
        <v>51344870.129405156</v>
      </c>
      <c r="I17" s="45"/>
      <c r="J17" s="45">
        <f t="shared" si="19"/>
        <v>2018</v>
      </c>
      <c r="K17" s="118"/>
      <c r="L17" s="118"/>
      <c r="M17" s="18">
        <f>'Potential Load Detail Tab'!$K$31</f>
        <v>16517849.113638602</v>
      </c>
      <c r="N17" s="18">
        <f>'Potential Load Detail Tab'!$L$31</f>
        <v>51344870.129405156</v>
      </c>
      <c r="O17" s="18">
        <f>'Potential Load Detail Tab'!$L$31</f>
        <v>51344870.129405156</v>
      </c>
      <c r="P17" s="18">
        <f>'Potential Load Detail Tab'!$L$31</f>
        <v>51344870.129405156</v>
      </c>
      <c r="Q17" s="18">
        <f>'Potential Load Detail Tab'!$L$31</f>
        <v>51344870.129405156</v>
      </c>
      <c r="S17" s="45">
        <f t="shared" si="20"/>
        <v>2018</v>
      </c>
      <c r="T17" s="118"/>
      <c r="U17" s="118"/>
      <c r="V17" s="18">
        <f>'Potential Load Detail Tab'!$K$61</f>
        <v>61030573.007093161</v>
      </c>
      <c r="W17" s="18">
        <f>'Potential Load Detail Tab'!$L$61</f>
        <v>366183438.04255903</v>
      </c>
      <c r="X17" s="18">
        <f>'Potential Load Detail Tab'!$L$61</f>
        <v>366183438.04255903</v>
      </c>
      <c r="Y17" s="18">
        <f>'Potential Load Detail Tab'!$L$61</f>
        <v>366183438.04255903</v>
      </c>
      <c r="Z17" s="18">
        <f>'Potential Load Detail Tab'!$L$61</f>
        <v>366183438.04255903</v>
      </c>
    </row>
    <row r="18" spans="1:26" x14ac:dyDescent="0.25">
      <c r="A18" s="45">
        <f t="shared" si="17"/>
        <v>2019</v>
      </c>
      <c r="B18" s="15">
        <f t="shared" si="18"/>
        <v>0</v>
      </c>
      <c r="C18" s="15">
        <f t="shared" si="16"/>
        <v>0</v>
      </c>
      <c r="D18" s="15">
        <f t="shared" si="16"/>
        <v>0</v>
      </c>
      <c r="E18" s="15">
        <f t="shared" si="16"/>
        <v>15615221.37065869</v>
      </c>
      <c r="F18" s="15">
        <f t="shared" si="16"/>
        <v>38439679.177780263</v>
      </c>
      <c r="G18" s="15">
        <f t="shared" si="16"/>
        <v>38439679.177780263</v>
      </c>
      <c r="H18" s="15">
        <f t="shared" si="16"/>
        <v>38439679.177780263</v>
      </c>
      <c r="I18" s="45"/>
      <c r="J18" s="45">
        <f t="shared" si="19"/>
        <v>2019</v>
      </c>
      <c r="K18" s="118"/>
      <c r="L18" s="118"/>
      <c r="M18" s="118"/>
      <c r="N18" s="119">
        <f>'Potential Load Detail Tab'!$K$43</f>
        <v>15615221.37065869</v>
      </c>
      <c r="O18" s="119">
        <f>'Potential Load Detail Tab'!$L$43</f>
        <v>38439679.177780263</v>
      </c>
      <c r="P18" s="119">
        <f>'Potential Load Detail Tab'!$L$43</f>
        <v>38439679.177780263</v>
      </c>
      <c r="Q18" s="119">
        <f>'Potential Load Detail Tab'!$L$43</f>
        <v>38439679.177780263</v>
      </c>
      <c r="S18" s="45">
        <f t="shared" si="20"/>
        <v>2019</v>
      </c>
      <c r="T18" s="118"/>
      <c r="U18" s="118"/>
      <c r="V18" s="118"/>
      <c r="W18" s="18">
        <f>'Potential Load Detail Tab'!$K$67</f>
        <v>79339744.909221113</v>
      </c>
      <c r="X18" s="18">
        <f>'Potential Load Detail Tab'!$L$67</f>
        <v>476038469.45532674</v>
      </c>
      <c r="Y18" s="18">
        <f>'Potential Load Detail Tab'!$L$67</f>
        <v>476038469.45532674</v>
      </c>
      <c r="Z18" s="18">
        <f>'Potential Load Detail Tab'!$L$67</f>
        <v>476038469.45532674</v>
      </c>
    </row>
    <row r="19" spans="1:26" x14ac:dyDescent="0.25">
      <c r="A19" s="45">
        <f t="shared" si="17"/>
        <v>2020</v>
      </c>
      <c r="B19" s="15">
        <f t="shared" si="18"/>
        <v>0</v>
      </c>
      <c r="C19" s="15">
        <f t="shared" si="16"/>
        <v>0</v>
      </c>
      <c r="D19" s="15">
        <f t="shared" si="16"/>
        <v>0</v>
      </c>
      <c r="E19" s="15">
        <f t="shared" si="16"/>
        <v>0</v>
      </c>
      <c r="F19" s="15">
        <f t="shared" si="16"/>
        <v>15615221.37065869</v>
      </c>
      <c r="G19" s="15">
        <f t="shared" si="16"/>
        <v>38439679.177780263</v>
      </c>
      <c r="H19" s="15">
        <f t="shared" si="16"/>
        <v>38439679.177780263</v>
      </c>
      <c r="I19" s="45"/>
      <c r="J19" s="45">
        <f t="shared" si="19"/>
        <v>2020</v>
      </c>
      <c r="K19" s="118"/>
      <c r="L19" s="118"/>
      <c r="M19" s="118"/>
      <c r="N19" s="118"/>
      <c r="O19" s="119">
        <f>'Potential Load Detail Tab'!$K$43</f>
        <v>15615221.37065869</v>
      </c>
      <c r="P19" s="119">
        <f>'Potential Load Detail Tab'!$L$43</f>
        <v>38439679.177780263</v>
      </c>
      <c r="Q19" s="119">
        <f>'Potential Load Detail Tab'!$L$43</f>
        <v>38439679.177780263</v>
      </c>
      <c r="S19" s="45">
        <f t="shared" si="20"/>
        <v>2020</v>
      </c>
      <c r="T19" s="118"/>
      <c r="U19" s="118"/>
      <c r="V19" s="118"/>
      <c r="W19" s="118"/>
      <c r="X19" s="18">
        <f>'Potential Load Detail Tab'!$K$73</f>
        <v>79339744.909221113</v>
      </c>
      <c r="Y19" s="18">
        <f>'Potential Load Detail Tab'!$L$73</f>
        <v>476038469.45532674</v>
      </c>
      <c r="Z19" s="18">
        <f>'Potential Load Detail Tab'!$L$73</f>
        <v>476038469.45532674</v>
      </c>
    </row>
    <row r="20" spans="1:26" x14ac:dyDescent="0.25">
      <c r="A20" s="45">
        <f t="shared" si="17"/>
        <v>2021</v>
      </c>
      <c r="B20" s="15">
        <f t="shared" si="18"/>
        <v>0</v>
      </c>
      <c r="C20" s="15">
        <f t="shared" si="16"/>
        <v>0</v>
      </c>
      <c r="D20" s="15">
        <f t="shared" si="16"/>
        <v>0</v>
      </c>
      <c r="E20" s="15">
        <f t="shared" si="16"/>
        <v>0</v>
      </c>
      <c r="F20" s="15">
        <f t="shared" si="16"/>
        <v>0</v>
      </c>
      <c r="G20" s="15">
        <f t="shared" si="16"/>
        <v>15615221.37065869</v>
      </c>
      <c r="H20" s="15">
        <f t="shared" si="16"/>
        <v>38439679.177780263</v>
      </c>
      <c r="I20" s="45"/>
      <c r="J20" s="45">
        <f t="shared" si="19"/>
        <v>2021</v>
      </c>
      <c r="K20" s="118"/>
      <c r="L20" s="118"/>
      <c r="M20" s="118"/>
      <c r="N20" s="118"/>
      <c r="O20" s="118"/>
      <c r="P20" s="119">
        <f>'Potential Load Detail Tab'!$K$43</f>
        <v>15615221.37065869</v>
      </c>
      <c r="Q20" s="119">
        <f>'Potential Load Detail Tab'!$L$43</f>
        <v>38439679.177780263</v>
      </c>
      <c r="S20" s="45">
        <f t="shared" si="20"/>
        <v>2021</v>
      </c>
      <c r="T20" s="118"/>
      <c r="U20" s="118"/>
      <c r="V20" s="118"/>
      <c r="W20" s="118"/>
      <c r="X20" s="118"/>
      <c r="Y20" s="117"/>
      <c r="Z20" s="117"/>
    </row>
    <row r="21" spans="1:26" x14ac:dyDescent="0.25">
      <c r="A21" s="45">
        <f t="shared" si="17"/>
        <v>2022</v>
      </c>
      <c r="B21" s="15">
        <f t="shared" si="18"/>
        <v>0</v>
      </c>
      <c r="C21" s="15">
        <f t="shared" si="16"/>
        <v>0</v>
      </c>
      <c r="D21" s="15">
        <f t="shared" si="16"/>
        <v>0</v>
      </c>
      <c r="E21" s="15">
        <f t="shared" si="16"/>
        <v>0</v>
      </c>
      <c r="F21" s="15">
        <f t="shared" si="16"/>
        <v>0</v>
      </c>
      <c r="G21" s="15">
        <f t="shared" si="16"/>
        <v>0</v>
      </c>
      <c r="H21" s="15">
        <f t="shared" si="16"/>
        <v>15615221.37065869</v>
      </c>
      <c r="I21" s="45"/>
      <c r="J21" s="45">
        <f t="shared" si="19"/>
        <v>2022</v>
      </c>
      <c r="K21" s="118"/>
      <c r="L21" s="118"/>
      <c r="M21" s="118"/>
      <c r="N21" s="118"/>
      <c r="O21" s="118"/>
      <c r="P21" s="118"/>
      <c r="Q21" s="119">
        <f>'Potential Load Detail Tab'!$K$43</f>
        <v>15615221.37065869</v>
      </c>
      <c r="S21" s="45">
        <f t="shared" si="20"/>
        <v>2022</v>
      </c>
      <c r="T21" s="118"/>
      <c r="U21" s="118"/>
      <c r="V21" s="118"/>
      <c r="W21" s="118"/>
      <c r="X21" s="118"/>
      <c r="Y21" s="118"/>
      <c r="Z21" s="117"/>
    </row>
    <row r="22" spans="1:26" x14ac:dyDescent="0.25">
      <c r="A22" s="139" t="s">
        <v>567</v>
      </c>
      <c r="B22" s="15"/>
      <c r="C22" s="15"/>
      <c r="D22" s="15"/>
      <c r="E22" s="15"/>
      <c r="F22" s="15"/>
      <c r="G22" s="15"/>
      <c r="H22" s="15"/>
      <c r="I22" s="45"/>
      <c r="J22" s="139" t="s">
        <v>567</v>
      </c>
      <c r="K22" s="118">
        <v>0</v>
      </c>
      <c r="L22" s="118">
        <v>0</v>
      </c>
      <c r="M22" s="119">
        <f>+Annual!$A$34*1000</f>
        <v>92284910.488522008</v>
      </c>
      <c r="N22" s="119">
        <f>+Annual!$A$34*1000</f>
        <v>92284910.488522008</v>
      </c>
      <c r="O22" s="119">
        <f>+Annual!$A$34*1000</f>
        <v>92284910.488522008</v>
      </c>
      <c r="P22" s="119">
        <f>+Annual!$A$34*1000</f>
        <v>92284910.488522008</v>
      </c>
      <c r="Q22" s="119">
        <f>+Annual!$A$34*1000</f>
        <v>92284910.488522008</v>
      </c>
      <c r="S22" s="140" t="s">
        <v>568</v>
      </c>
      <c r="T22" s="118"/>
      <c r="U22" s="141">
        <f>+'[1]2015-21 Energy &amp; Load'!U21</f>
        <v>69689285.552474514</v>
      </c>
      <c r="V22" s="141">
        <f>+'[1]2015-21 Energy &amp; Load'!V21</f>
        <v>152423856.08521518</v>
      </c>
      <c r="W22" s="141">
        <f>+'[1]2015-21 Energy &amp; Load'!W21</f>
        <v>152423856.08521518</v>
      </c>
      <c r="X22" s="141">
        <f>+'[1]2015-21 Energy &amp; Load'!X21</f>
        <v>152423856.08521518</v>
      </c>
      <c r="Y22" s="141">
        <f>+'[1]2015-21 Energy &amp; Load'!Y21</f>
        <v>152423856.08521518</v>
      </c>
      <c r="Z22" s="141">
        <f>+'[1]2015-21 Energy &amp; Load'!Z21</f>
        <v>152423856.08521518</v>
      </c>
    </row>
    <row r="23" spans="1:26" x14ac:dyDescent="0.25">
      <c r="A23" s="45" t="s">
        <v>70</v>
      </c>
      <c r="B23" s="15">
        <f>K23+T22</f>
        <v>2625105.1388419769</v>
      </c>
      <c r="C23" s="15">
        <f t="shared" ref="C23:H23" si="21">L23+U22</f>
        <v>105355793.87780856</v>
      </c>
      <c r="D23" s="15">
        <f t="shared" si="21"/>
        <v>316809001.50499201</v>
      </c>
      <c r="E23" s="15">
        <f t="shared" si="21"/>
        <v>367251243.89141726</v>
      </c>
      <c r="F23" s="15">
        <f t="shared" si="21"/>
        <v>405690923.06919754</v>
      </c>
      <c r="G23" s="15">
        <f t="shared" si="21"/>
        <v>444130602.24697781</v>
      </c>
      <c r="H23" s="15">
        <f t="shared" si="21"/>
        <v>482570281.42475808</v>
      </c>
      <c r="I23" s="45"/>
      <c r="J23" s="45" t="s">
        <v>70</v>
      </c>
      <c r="K23" s="17">
        <f>SUM(K15:K22)</f>
        <v>2625105.1388419769</v>
      </c>
      <c r="L23" s="17">
        <f t="shared" ref="L23:Q23" si="22">SUM(L15:L22)</f>
        <v>35666508.325334042</v>
      </c>
      <c r="M23" s="17">
        <f t="shared" si="22"/>
        <v>164385145.41977686</v>
      </c>
      <c r="N23" s="17">
        <f t="shared" si="22"/>
        <v>214827387.80620208</v>
      </c>
      <c r="O23" s="17">
        <f t="shared" si="22"/>
        <v>253267066.98398232</v>
      </c>
      <c r="P23" s="17">
        <f t="shared" si="22"/>
        <v>291706746.1617626</v>
      </c>
      <c r="Q23" s="17">
        <f t="shared" si="22"/>
        <v>330146425.33954287</v>
      </c>
      <c r="S23" s="45" t="s">
        <v>70</v>
      </c>
      <c r="T23" s="17">
        <f>SUM(T15:T21)</f>
        <v>0</v>
      </c>
      <c r="U23" s="17">
        <f t="shared" ref="U23:Z23" si="23">SUM(U15:U21)</f>
        <v>51265681.325958252</v>
      </c>
      <c r="V23" s="17">
        <f t="shared" si="23"/>
        <v>368624660.9628427</v>
      </c>
      <c r="W23" s="17">
        <f t="shared" si="23"/>
        <v>753117270.90752983</v>
      </c>
      <c r="X23" s="17">
        <f t="shared" si="23"/>
        <v>1229155740.3628566</v>
      </c>
      <c r="Y23" s="17">
        <f t="shared" si="23"/>
        <v>1625854464.9089622</v>
      </c>
      <c r="Z23" s="17">
        <f t="shared" si="23"/>
        <v>1625854464.9089622</v>
      </c>
    </row>
    <row r="24" spans="1:26" x14ac:dyDescent="0.25">
      <c r="A24" s="21"/>
      <c r="I24" s="21"/>
      <c r="J24" s="21"/>
      <c r="S24" s="21"/>
      <c r="V24" s="33"/>
      <c r="W24" s="33"/>
      <c r="X24" s="33"/>
      <c r="Y24" s="33"/>
      <c r="Z24" s="33">
        <f t="shared" ref="Z24" si="24">+Z23/Y23-1</f>
        <v>0</v>
      </c>
    </row>
    <row r="25" spans="1:26" x14ac:dyDescent="0.25">
      <c r="A25" s="21"/>
      <c r="I25" s="21"/>
      <c r="J25" s="21"/>
      <c r="S25" s="21"/>
    </row>
    <row r="26" spans="1:26" x14ac:dyDescent="0.25">
      <c r="A26" s="21" t="s">
        <v>219</v>
      </c>
      <c r="B26" s="43">
        <f>B2</f>
        <v>2016</v>
      </c>
      <c r="C26" s="43">
        <f>B26+1</f>
        <v>2017</v>
      </c>
      <c r="D26" s="43">
        <f t="shared" ref="D26:H26" si="25">C26+1</f>
        <v>2018</v>
      </c>
      <c r="E26" s="43">
        <f t="shared" si="25"/>
        <v>2019</v>
      </c>
      <c r="F26" s="43">
        <f t="shared" si="25"/>
        <v>2020</v>
      </c>
      <c r="G26" s="43">
        <f t="shared" si="25"/>
        <v>2021</v>
      </c>
      <c r="H26" s="43">
        <f t="shared" si="25"/>
        <v>2022</v>
      </c>
      <c r="I26" s="21"/>
      <c r="J26" s="21" t="s">
        <v>219</v>
      </c>
      <c r="K26" s="43">
        <f>K2</f>
        <v>2016</v>
      </c>
      <c r="L26" s="43">
        <f>K26+1</f>
        <v>2017</v>
      </c>
      <c r="M26" s="43">
        <f t="shared" ref="M26:Q26" si="26">L26+1</f>
        <v>2018</v>
      </c>
      <c r="N26" s="43">
        <f t="shared" si="26"/>
        <v>2019</v>
      </c>
      <c r="O26" s="43">
        <f t="shared" si="26"/>
        <v>2020</v>
      </c>
      <c r="P26" s="43">
        <f t="shared" si="26"/>
        <v>2021</v>
      </c>
      <c r="Q26" s="43">
        <f t="shared" si="26"/>
        <v>2022</v>
      </c>
      <c r="S26" s="21" t="s">
        <v>219</v>
      </c>
      <c r="T26" s="43">
        <f>T2</f>
        <v>2016</v>
      </c>
      <c r="U26" s="43">
        <f>T26+1</f>
        <v>2017</v>
      </c>
      <c r="V26" s="43">
        <f t="shared" ref="V26:Z26" si="27">U26+1</f>
        <v>2018</v>
      </c>
      <c r="W26" s="43">
        <f t="shared" si="27"/>
        <v>2019</v>
      </c>
      <c r="X26" s="43">
        <f t="shared" si="27"/>
        <v>2020</v>
      </c>
      <c r="Y26" s="43">
        <f t="shared" si="27"/>
        <v>2021</v>
      </c>
      <c r="Z26" s="43">
        <f t="shared" si="27"/>
        <v>2022</v>
      </c>
    </row>
    <row r="27" spans="1:26" x14ac:dyDescent="0.25">
      <c r="A27" s="45">
        <f>A3</f>
        <v>2016</v>
      </c>
      <c r="B27" s="15">
        <f>K27</f>
        <v>0</v>
      </c>
      <c r="C27" s="15">
        <f t="shared" ref="C27:H27" si="28">L27</f>
        <v>1699.1584341087105</v>
      </c>
      <c r="D27" s="15">
        <f t="shared" si="28"/>
        <v>1699.1584341087105</v>
      </c>
      <c r="E27" s="15">
        <f t="shared" si="28"/>
        <v>1699.1584341087105</v>
      </c>
      <c r="F27" s="15">
        <f t="shared" si="28"/>
        <v>1699.1584341087105</v>
      </c>
      <c r="G27" s="15">
        <f t="shared" si="28"/>
        <v>1699.1584341087105</v>
      </c>
      <c r="H27" s="15">
        <f t="shared" si="28"/>
        <v>1699.1584341087105</v>
      </c>
      <c r="I27" s="45"/>
      <c r="J27" s="45">
        <f>J3</f>
        <v>2016</v>
      </c>
      <c r="K27" s="15">
        <f>'Potential Load Detail Tab'!$N$8</f>
        <v>0</v>
      </c>
      <c r="L27" s="15">
        <f>'Potential Load Detail Tab'!$O$8</f>
        <v>1699.1584341087105</v>
      </c>
      <c r="M27" s="15">
        <f>'Potential Load Detail Tab'!$O$8</f>
        <v>1699.1584341087105</v>
      </c>
      <c r="N27" s="15">
        <f>'Potential Load Detail Tab'!$O$8</f>
        <v>1699.1584341087105</v>
      </c>
      <c r="O27" s="15">
        <f>'Potential Load Detail Tab'!$O$8</f>
        <v>1699.1584341087105</v>
      </c>
      <c r="P27" s="15">
        <f>'Potential Load Detail Tab'!$O$8</f>
        <v>1699.1584341087105</v>
      </c>
      <c r="Q27" s="15">
        <f>'Potential Load Detail Tab'!$O$8</f>
        <v>1699.1584341087105</v>
      </c>
      <c r="S27" s="45">
        <f>S3</f>
        <v>2016</v>
      </c>
      <c r="T27" s="15">
        <f>'Potential Load Detail Tab'!$N$51</f>
        <v>0</v>
      </c>
      <c r="U27" s="15">
        <f>'Potential Load Detail Tab'!$O$51</f>
        <v>0</v>
      </c>
      <c r="V27" s="15">
        <f>'Potential Load Detail Tab'!$O$51</f>
        <v>0</v>
      </c>
      <c r="W27" s="15">
        <f>'Potential Load Detail Tab'!$O$51</f>
        <v>0</v>
      </c>
      <c r="X27" s="15">
        <f>'Potential Load Detail Tab'!$O$51</f>
        <v>0</v>
      </c>
      <c r="Y27" s="15">
        <f>'Potential Load Detail Tab'!$O$51</f>
        <v>0</v>
      </c>
      <c r="Z27" s="15">
        <f>'Potential Load Detail Tab'!$O$51</f>
        <v>0</v>
      </c>
    </row>
    <row r="28" spans="1:26" x14ac:dyDescent="0.25">
      <c r="A28" s="45">
        <f t="shared" ref="A28:A33" si="29">A27+1</f>
        <v>2017</v>
      </c>
      <c r="B28" s="15">
        <f t="shared" ref="B28:B33" si="30">K28</f>
        <v>0</v>
      </c>
      <c r="C28" s="15">
        <f t="shared" ref="C28:C33" si="31">L28</f>
        <v>377.22867086851517</v>
      </c>
      <c r="D28" s="15">
        <f t="shared" ref="D28:D33" si="32">M28</f>
        <v>4715.3583858564398</v>
      </c>
      <c r="E28" s="15">
        <f t="shared" ref="E28:E33" si="33">N28</f>
        <v>4715.3583858564398</v>
      </c>
      <c r="F28" s="15">
        <f t="shared" ref="F28:F33" si="34">O28</f>
        <v>4715.3583858564398</v>
      </c>
      <c r="G28" s="15">
        <f t="shared" ref="G28:G33" si="35">P28</f>
        <v>4715.3583858564398</v>
      </c>
      <c r="H28" s="15">
        <f t="shared" ref="H28:H33" si="36">Q28</f>
        <v>4715.3583858564398</v>
      </c>
      <c r="I28" s="45"/>
      <c r="J28" s="45">
        <f t="shared" ref="J28:J33" si="37">J27+1</f>
        <v>2017</v>
      </c>
      <c r="L28" s="15">
        <f>'Potential Load Detail Tab'!$N$19</f>
        <v>377.22867086851517</v>
      </c>
      <c r="M28" s="15">
        <f>'Potential Load Detail Tab'!$O$19</f>
        <v>4715.3583858564398</v>
      </c>
      <c r="N28" s="15">
        <f>'Potential Load Detail Tab'!$O$19</f>
        <v>4715.3583858564398</v>
      </c>
      <c r="O28" s="15">
        <f>'Potential Load Detail Tab'!$O$19</f>
        <v>4715.3583858564398</v>
      </c>
      <c r="P28" s="15">
        <f>'Potential Load Detail Tab'!$O$19</f>
        <v>4715.3583858564398</v>
      </c>
      <c r="Q28" s="15">
        <f>'Potential Load Detail Tab'!$O$19</f>
        <v>4715.3583858564398</v>
      </c>
      <c r="S28" s="45">
        <f t="shared" ref="S28:S33" si="38">S27+1</f>
        <v>2017</v>
      </c>
      <c r="U28" s="15">
        <f>'Potential Load Detail Tab'!$N$56</f>
        <v>0</v>
      </c>
      <c r="V28" s="15">
        <f>'Potential Load Detail Tab'!$O$56</f>
        <v>24587.122065513886</v>
      </c>
      <c r="W28" s="15">
        <f>'Potential Load Detail Tab'!$O$56</f>
        <v>24587.122065513886</v>
      </c>
      <c r="X28" s="15">
        <f>'Potential Load Detail Tab'!$O$56</f>
        <v>24587.122065513886</v>
      </c>
      <c r="Y28" s="15">
        <f>'Potential Load Detail Tab'!$O$56</f>
        <v>24587.122065513886</v>
      </c>
      <c r="Z28" s="15">
        <f>'Potential Load Detail Tab'!$O$56</f>
        <v>24587.122065513886</v>
      </c>
    </row>
    <row r="29" spans="1:26" x14ac:dyDescent="0.25">
      <c r="A29" s="45">
        <f t="shared" si="29"/>
        <v>2018</v>
      </c>
      <c r="B29" s="15">
        <f t="shared" si="30"/>
        <v>0</v>
      </c>
      <c r="C29" s="15">
        <f t="shared" si="31"/>
        <v>0</v>
      </c>
      <c r="D29" s="15">
        <f t="shared" si="32"/>
        <v>109.39625693473505</v>
      </c>
      <c r="E29" s="15">
        <f t="shared" si="33"/>
        <v>4294.491552816793</v>
      </c>
      <c r="F29" s="15">
        <f t="shared" si="34"/>
        <v>4294.491552816793</v>
      </c>
      <c r="G29" s="15">
        <f t="shared" si="35"/>
        <v>4294.491552816793</v>
      </c>
      <c r="H29" s="15">
        <f t="shared" si="36"/>
        <v>4294.491552816793</v>
      </c>
      <c r="I29" s="45"/>
      <c r="J29" s="45">
        <f t="shared" si="37"/>
        <v>2018</v>
      </c>
      <c r="K29" s="118"/>
      <c r="L29" s="118"/>
      <c r="M29" s="18">
        <f>'Potential Load Detail Tab'!$N$31</f>
        <v>109.39625693473505</v>
      </c>
      <c r="N29" s="18">
        <f>'Potential Load Detail Tab'!$O$31</f>
        <v>4294.491552816793</v>
      </c>
      <c r="O29" s="18">
        <f>'Potential Load Detail Tab'!$O$31</f>
        <v>4294.491552816793</v>
      </c>
      <c r="P29" s="18">
        <f>'Potential Load Detail Tab'!$O$31</f>
        <v>4294.491552816793</v>
      </c>
      <c r="Q29" s="18">
        <f>'Potential Load Detail Tab'!$O$31</f>
        <v>4294.491552816793</v>
      </c>
      <c r="S29" s="45">
        <f t="shared" si="38"/>
        <v>2018</v>
      </c>
      <c r="T29" s="118"/>
      <c r="U29" s="118"/>
      <c r="V29" s="18">
        <f>'Potential Load Detail Tab'!$N$61</f>
        <v>0</v>
      </c>
      <c r="W29" s="18">
        <f>'Potential Load Detail Tab'!$O$61</f>
        <v>29270.383411326053</v>
      </c>
      <c r="X29" s="18">
        <f>'Potential Load Detail Tab'!$O$61</f>
        <v>29270.383411326053</v>
      </c>
      <c r="Y29" s="18">
        <f>'Potential Load Detail Tab'!$O$61</f>
        <v>29270.383411326053</v>
      </c>
      <c r="Z29" s="18">
        <f>'Potential Load Detail Tab'!$O$61</f>
        <v>29270.383411326053</v>
      </c>
    </row>
    <row r="30" spans="1:26" x14ac:dyDescent="0.25">
      <c r="A30" s="45">
        <f t="shared" si="29"/>
        <v>2019</v>
      </c>
      <c r="B30" s="15">
        <f t="shared" si="30"/>
        <v>0</v>
      </c>
      <c r="C30" s="15">
        <f t="shared" si="31"/>
        <v>0</v>
      </c>
      <c r="D30" s="15">
        <f t="shared" si="32"/>
        <v>0</v>
      </c>
      <c r="E30" s="15">
        <f t="shared" si="33"/>
        <v>203.63042454620091</v>
      </c>
      <c r="F30" s="15">
        <f t="shared" si="34"/>
        <v>4008.8994773938139</v>
      </c>
      <c r="G30" s="15">
        <f t="shared" si="35"/>
        <v>4008.8994773938139</v>
      </c>
      <c r="H30" s="15">
        <f t="shared" si="36"/>
        <v>4008.8994773938139</v>
      </c>
      <c r="I30" s="45"/>
      <c r="J30" s="45">
        <f t="shared" si="37"/>
        <v>2019</v>
      </c>
      <c r="K30" s="118"/>
      <c r="L30" s="118"/>
      <c r="M30" s="118"/>
      <c r="N30" s="119">
        <f>'Potential Load Detail Tab'!$N$43</f>
        <v>203.63042454620091</v>
      </c>
      <c r="O30" s="119">
        <f>'Potential Load Detail Tab'!$O$43</f>
        <v>4008.8994773938139</v>
      </c>
      <c r="P30" s="119">
        <f>'Potential Load Detail Tab'!$O$43</f>
        <v>4008.8994773938139</v>
      </c>
      <c r="Q30" s="119">
        <f>'Potential Load Detail Tab'!$O$43</f>
        <v>4008.8994773938139</v>
      </c>
      <c r="S30" s="45">
        <f t="shared" si="38"/>
        <v>2019</v>
      </c>
      <c r="T30" s="118"/>
      <c r="U30" s="118"/>
      <c r="V30" s="118"/>
      <c r="W30" s="18">
        <f>'Potential Load Detail Tab'!$N$67</f>
        <v>0</v>
      </c>
      <c r="X30" s="18">
        <f>'Potential Load Detail Tab'!$O$67</f>
        <v>38051.498434723864</v>
      </c>
      <c r="Y30" s="18">
        <f>'Potential Load Detail Tab'!$O$67</f>
        <v>38051.498434723864</v>
      </c>
      <c r="Z30" s="18">
        <f>'Potential Load Detail Tab'!$O$67</f>
        <v>38051.498434723864</v>
      </c>
    </row>
    <row r="31" spans="1:26" x14ac:dyDescent="0.25">
      <c r="A31" s="45">
        <f t="shared" si="29"/>
        <v>2020</v>
      </c>
      <c r="B31" s="15">
        <f t="shared" si="30"/>
        <v>0</v>
      </c>
      <c r="C31" s="15">
        <f t="shared" si="31"/>
        <v>0</v>
      </c>
      <c r="D31" s="15">
        <f t="shared" si="32"/>
        <v>0</v>
      </c>
      <c r="E31" s="15">
        <f t="shared" si="33"/>
        <v>0</v>
      </c>
      <c r="F31" s="15">
        <f t="shared" si="34"/>
        <v>203.63042454620091</v>
      </c>
      <c r="G31" s="15">
        <f t="shared" si="35"/>
        <v>4008.8994773938139</v>
      </c>
      <c r="H31" s="15">
        <f t="shared" si="36"/>
        <v>4008.8994773938139</v>
      </c>
      <c r="I31" s="45"/>
      <c r="J31" s="45">
        <f t="shared" si="37"/>
        <v>2020</v>
      </c>
      <c r="K31" s="118"/>
      <c r="L31" s="118"/>
      <c r="M31" s="118"/>
      <c r="N31" s="118"/>
      <c r="O31" s="119">
        <f>'Potential Load Detail Tab'!$N$43</f>
        <v>203.63042454620091</v>
      </c>
      <c r="P31" s="119">
        <f>'Potential Load Detail Tab'!$O$43</f>
        <v>4008.8994773938139</v>
      </c>
      <c r="Q31" s="119">
        <f>'Potential Load Detail Tab'!$O$43</f>
        <v>4008.8994773938139</v>
      </c>
      <c r="S31" s="45">
        <f t="shared" si="38"/>
        <v>2020</v>
      </c>
      <c r="T31" s="118"/>
      <c r="U31" s="118"/>
      <c r="V31" s="118"/>
      <c r="W31" s="118"/>
      <c r="X31" s="18">
        <f>'Potential Load Detail Tab'!$N$73</f>
        <v>0</v>
      </c>
      <c r="Y31" s="18">
        <f>'Potential Load Detail Tab'!$O$73</f>
        <v>38051.498434723864</v>
      </c>
      <c r="Z31" s="18">
        <f>'Potential Load Detail Tab'!$O$73</f>
        <v>38051.498434723864</v>
      </c>
    </row>
    <row r="32" spans="1:26" x14ac:dyDescent="0.25">
      <c r="A32" s="45">
        <f t="shared" si="29"/>
        <v>2021</v>
      </c>
      <c r="B32" s="15">
        <f t="shared" si="30"/>
        <v>0</v>
      </c>
      <c r="C32" s="15">
        <f t="shared" si="31"/>
        <v>0</v>
      </c>
      <c r="D32" s="15">
        <f t="shared" si="32"/>
        <v>0</v>
      </c>
      <c r="E32" s="15">
        <f t="shared" si="33"/>
        <v>0</v>
      </c>
      <c r="F32" s="15">
        <f t="shared" si="34"/>
        <v>0</v>
      </c>
      <c r="G32" s="15">
        <f t="shared" si="35"/>
        <v>203.63042454620091</v>
      </c>
      <c r="H32" s="15">
        <f t="shared" si="36"/>
        <v>4008.8994773938139</v>
      </c>
      <c r="I32" s="45"/>
      <c r="J32" s="45">
        <f t="shared" si="37"/>
        <v>2021</v>
      </c>
      <c r="K32" s="118"/>
      <c r="L32" s="118"/>
      <c r="M32" s="118"/>
      <c r="N32" s="118"/>
      <c r="O32" s="118"/>
      <c r="P32" s="119">
        <f>'Potential Load Detail Tab'!$N$43</f>
        <v>203.63042454620091</v>
      </c>
      <c r="Q32" s="119">
        <f>'Potential Load Detail Tab'!$O$43</f>
        <v>4008.8994773938139</v>
      </c>
      <c r="S32" s="45">
        <f t="shared" si="38"/>
        <v>2021</v>
      </c>
      <c r="T32" s="118"/>
      <c r="U32" s="118"/>
      <c r="V32" s="118"/>
      <c r="W32" s="118"/>
      <c r="X32" s="118"/>
      <c r="Y32" s="117"/>
      <c r="Z32" s="117"/>
    </row>
    <row r="33" spans="1:26" x14ac:dyDescent="0.25">
      <c r="A33" s="45">
        <f t="shared" si="29"/>
        <v>2022</v>
      </c>
      <c r="B33" s="15">
        <f t="shared" si="30"/>
        <v>0</v>
      </c>
      <c r="C33" s="15">
        <f t="shared" si="31"/>
        <v>0</v>
      </c>
      <c r="D33" s="15">
        <f t="shared" si="32"/>
        <v>0</v>
      </c>
      <c r="E33" s="15">
        <f t="shared" si="33"/>
        <v>0</v>
      </c>
      <c r="F33" s="15">
        <f t="shared" si="34"/>
        <v>0</v>
      </c>
      <c r="G33" s="15">
        <f t="shared" si="35"/>
        <v>0</v>
      </c>
      <c r="H33" s="15">
        <f t="shared" si="36"/>
        <v>203.63042454620091</v>
      </c>
      <c r="I33" s="45"/>
      <c r="J33" s="45">
        <f t="shared" si="37"/>
        <v>2022</v>
      </c>
      <c r="K33" s="118"/>
      <c r="L33" s="118"/>
      <c r="M33" s="118"/>
      <c r="N33" s="118"/>
      <c r="O33" s="118"/>
      <c r="P33" s="118"/>
      <c r="Q33" s="119">
        <f>'Potential Load Detail Tab'!$N$43</f>
        <v>203.63042454620091</v>
      </c>
      <c r="S33" s="45">
        <f t="shared" si="38"/>
        <v>2022</v>
      </c>
      <c r="T33" s="118"/>
      <c r="U33" s="118"/>
      <c r="V33" s="118"/>
      <c r="W33" s="118"/>
      <c r="X33" s="118"/>
      <c r="Y33" s="118"/>
      <c r="Z33" s="117"/>
    </row>
    <row r="34" spans="1:26" x14ac:dyDescent="0.25">
      <c r="A34" s="139" t="s">
        <v>567</v>
      </c>
      <c r="B34" s="15"/>
      <c r="C34" s="15"/>
      <c r="D34" s="15"/>
      <c r="E34" s="15"/>
      <c r="F34" s="15"/>
      <c r="G34" s="15"/>
      <c r="H34" s="15"/>
      <c r="I34" s="45"/>
      <c r="J34" s="139" t="s">
        <v>567</v>
      </c>
      <c r="K34" s="118"/>
      <c r="L34" s="118"/>
      <c r="M34" s="119">
        <f>Annual!$A$30*1000</f>
        <v>24361.09348509134</v>
      </c>
      <c r="N34" s="119">
        <f>Annual!$A$30*1000</f>
        <v>24361.09348509134</v>
      </c>
      <c r="O34" s="119">
        <f>Annual!$A$30*1000</f>
        <v>24361.09348509134</v>
      </c>
      <c r="P34" s="119">
        <f>Annual!$A$30*1000</f>
        <v>24361.09348509134</v>
      </c>
      <c r="Q34" s="119">
        <f>Annual!$A$30*1000</f>
        <v>24361.09348509134</v>
      </c>
      <c r="S34" s="140" t="s">
        <v>568</v>
      </c>
      <c r="T34" s="118"/>
      <c r="U34" s="141">
        <f>+'[1]2015-21 Energy &amp; Load'!U32</f>
        <v>0</v>
      </c>
      <c r="V34" s="141">
        <f>+'[1]2015-21 Energy &amp; Load'!V32</f>
        <v>10830.041862190639</v>
      </c>
      <c r="W34" s="141">
        <f>+'[1]2015-21 Energy &amp; Load'!W32</f>
        <v>10830.041862190639</v>
      </c>
      <c r="X34" s="141">
        <f>+'[1]2015-21 Energy &amp; Load'!X32</f>
        <v>10830.041862190639</v>
      </c>
      <c r="Y34" s="141">
        <f>+'[1]2015-21 Energy &amp; Load'!Y32</f>
        <v>10830.041862190639</v>
      </c>
      <c r="Z34" s="141">
        <f>+'[1]2015-21 Energy &amp; Load'!Z32</f>
        <v>10830.041862190639</v>
      </c>
    </row>
    <row r="35" spans="1:26" x14ac:dyDescent="0.25">
      <c r="A35" s="45" t="s">
        <v>70</v>
      </c>
      <c r="B35" s="15">
        <f>K35+T34</f>
        <v>0</v>
      </c>
      <c r="C35" s="15">
        <f>L35+U34</f>
        <v>2076.3871049772256</v>
      </c>
      <c r="D35" s="15">
        <f t="shared" ref="D35" si="39">M35+V34</f>
        <v>41715.048424181863</v>
      </c>
      <c r="E35" s="15">
        <f t="shared" ref="E35" si="40">N35+W34</f>
        <v>46103.774144610128</v>
      </c>
      <c r="F35" s="15">
        <f t="shared" ref="F35" si="41">O35+X34</f>
        <v>50112.673622003946</v>
      </c>
      <c r="G35" s="15">
        <f t="shared" ref="G35" si="42">P35+Y34</f>
        <v>54121.573099397749</v>
      </c>
      <c r="H35" s="15">
        <f t="shared" ref="H35" si="43">Q35+Z34</f>
        <v>58130.472576791566</v>
      </c>
      <c r="I35" s="45"/>
      <c r="J35" s="45" t="s">
        <v>70</v>
      </c>
      <c r="K35" s="17">
        <f>SUM(K27:K34)</f>
        <v>0</v>
      </c>
      <c r="L35" s="17">
        <f t="shared" ref="L35:Q35" si="44">SUM(L27:L34)</f>
        <v>2076.3871049772256</v>
      </c>
      <c r="M35" s="17">
        <f t="shared" si="44"/>
        <v>30885.006561991227</v>
      </c>
      <c r="N35" s="17">
        <f t="shared" si="44"/>
        <v>35273.732282419485</v>
      </c>
      <c r="O35" s="17">
        <f t="shared" si="44"/>
        <v>39282.631759813303</v>
      </c>
      <c r="P35" s="17">
        <f t="shared" si="44"/>
        <v>43291.531237207113</v>
      </c>
      <c r="Q35" s="17">
        <f t="shared" si="44"/>
        <v>47300.430714600923</v>
      </c>
      <c r="S35" s="45" t="s">
        <v>70</v>
      </c>
      <c r="T35" s="17">
        <f>SUM(T27:T33)</f>
        <v>0</v>
      </c>
      <c r="U35" s="17">
        <f t="shared" ref="U35:Z35" si="45">SUM(U27:U33)</f>
        <v>0</v>
      </c>
      <c r="V35" s="17">
        <f t="shared" si="45"/>
        <v>24587.122065513886</v>
      </c>
      <c r="W35" s="17">
        <f t="shared" si="45"/>
        <v>53857.505476839942</v>
      </c>
      <c r="X35" s="17">
        <f t="shared" si="45"/>
        <v>91909.003911563806</v>
      </c>
      <c r="Y35" s="17">
        <f t="shared" si="45"/>
        <v>129960.50234628767</v>
      </c>
      <c r="Z35" s="17">
        <f t="shared" si="45"/>
        <v>129960.50234628767</v>
      </c>
    </row>
    <row r="36" spans="1:26" x14ac:dyDescent="0.25">
      <c r="A36" s="21"/>
      <c r="I36" s="21"/>
      <c r="J36" s="21"/>
      <c r="S36" s="21"/>
    </row>
    <row r="37" spans="1:26" x14ac:dyDescent="0.25">
      <c r="A37" s="21"/>
      <c r="I37" s="21"/>
      <c r="J37" s="21"/>
      <c r="S37" s="21"/>
    </row>
    <row r="38" spans="1:26" x14ac:dyDescent="0.25">
      <c r="A38" s="21" t="s">
        <v>220</v>
      </c>
      <c r="B38" s="124">
        <f>B14</f>
        <v>2016</v>
      </c>
      <c r="C38" s="124">
        <f>B38+1</f>
        <v>2017</v>
      </c>
      <c r="D38" s="124">
        <f t="shared" ref="D38" si="46">C38+1</f>
        <v>2018</v>
      </c>
      <c r="E38" s="124">
        <f t="shared" ref="E38" si="47">D38+1</f>
        <v>2019</v>
      </c>
      <c r="F38" s="124">
        <f t="shared" ref="F38" si="48">E38+1</f>
        <v>2020</v>
      </c>
      <c r="G38" s="124">
        <f t="shared" ref="G38" si="49">F38+1</f>
        <v>2021</v>
      </c>
      <c r="H38" s="124">
        <f t="shared" ref="H38" si="50">G38+1</f>
        <v>2022</v>
      </c>
      <c r="I38" s="21"/>
      <c r="J38" s="21" t="s">
        <v>220</v>
      </c>
      <c r="K38" s="43">
        <f>K2</f>
        <v>2016</v>
      </c>
      <c r="L38" s="43">
        <f>K38+1</f>
        <v>2017</v>
      </c>
      <c r="M38" s="43">
        <f t="shared" ref="M38:Q38" si="51">L38+1</f>
        <v>2018</v>
      </c>
      <c r="N38" s="43">
        <f t="shared" si="51"/>
        <v>2019</v>
      </c>
      <c r="O38" s="43">
        <f t="shared" si="51"/>
        <v>2020</v>
      </c>
      <c r="P38" s="43">
        <f t="shared" si="51"/>
        <v>2021</v>
      </c>
      <c r="Q38" s="43">
        <f t="shared" si="51"/>
        <v>2022</v>
      </c>
      <c r="S38" s="21" t="s">
        <v>220</v>
      </c>
      <c r="T38" s="43">
        <v>2016</v>
      </c>
      <c r="U38" s="43">
        <f>T38+1</f>
        <v>2017</v>
      </c>
      <c r="V38" s="43">
        <f t="shared" ref="V38:Z38" si="52">U38+1</f>
        <v>2018</v>
      </c>
      <c r="W38" s="43">
        <f t="shared" si="52"/>
        <v>2019</v>
      </c>
      <c r="X38" s="43">
        <f t="shared" si="52"/>
        <v>2020</v>
      </c>
      <c r="Y38" s="43">
        <f t="shared" si="52"/>
        <v>2021</v>
      </c>
      <c r="Z38" s="43">
        <f t="shared" si="52"/>
        <v>2022</v>
      </c>
    </row>
    <row r="39" spans="1:26" x14ac:dyDescent="0.25">
      <c r="A39" s="45">
        <f>A15</f>
        <v>2016</v>
      </c>
      <c r="B39" s="15">
        <f>K39</f>
        <v>0</v>
      </c>
      <c r="C39" s="15">
        <f t="shared" ref="C39:H39" si="53">L39</f>
        <v>2109.76408317396</v>
      </c>
      <c r="D39" s="15">
        <f t="shared" si="53"/>
        <v>2109.76408317396</v>
      </c>
      <c r="E39" s="15">
        <f t="shared" si="53"/>
        <v>2109.76408317396</v>
      </c>
      <c r="F39" s="15">
        <f t="shared" si="53"/>
        <v>2109.76408317396</v>
      </c>
      <c r="G39" s="15">
        <f t="shared" si="53"/>
        <v>2109.76408317396</v>
      </c>
      <c r="H39" s="15">
        <f t="shared" si="53"/>
        <v>2109.76408317396</v>
      </c>
      <c r="I39" s="45"/>
      <c r="J39" s="45">
        <f>J3</f>
        <v>2016</v>
      </c>
      <c r="K39" s="15">
        <f>'Potential Load Detail Tab'!P8</f>
        <v>0</v>
      </c>
      <c r="L39" s="15">
        <f>'Potential Load Detail Tab'!$Q$8</f>
        <v>2109.76408317396</v>
      </c>
      <c r="M39" s="15">
        <f>'Potential Load Detail Tab'!$Q$8</f>
        <v>2109.76408317396</v>
      </c>
      <c r="N39" s="15">
        <f>'Potential Load Detail Tab'!$Q$8</f>
        <v>2109.76408317396</v>
      </c>
      <c r="O39" s="15">
        <f>'Potential Load Detail Tab'!$Q$8</f>
        <v>2109.76408317396</v>
      </c>
      <c r="P39" s="15">
        <f>'Potential Load Detail Tab'!$Q$8</f>
        <v>2109.76408317396</v>
      </c>
      <c r="Q39" s="15">
        <f>'Potential Load Detail Tab'!$Q$8</f>
        <v>2109.76408317396</v>
      </c>
      <c r="S39" s="45">
        <f>S3</f>
        <v>2016</v>
      </c>
      <c r="T39" s="15">
        <f>'Potential Load Detail Tab'!$P$51</f>
        <v>0</v>
      </c>
      <c r="U39" s="15">
        <f>'Potential Load Detail Tab'!$Q$51</f>
        <v>0</v>
      </c>
      <c r="V39" s="15">
        <f>'Potential Load Detail Tab'!$Q$51</f>
        <v>0</v>
      </c>
      <c r="W39" s="15">
        <f>'Potential Load Detail Tab'!$Q$51</f>
        <v>0</v>
      </c>
      <c r="X39" s="15">
        <f>'Potential Load Detail Tab'!$Q$51</f>
        <v>0</v>
      </c>
      <c r="Y39" s="15">
        <f>'Potential Load Detail Tab'!$Q$51</f>
        <v>0</v>
      </c>
      <c r="Z39" s="15">
        <f>'Potential Load Detail Tab'!$Q$51</f>
        <v>0</v>
      </c>
    </row>
    <row r="40" spans="1:26" x14ac:dyDescent="0.25">
      <c r="A40" s="45">
        <f t="shared" ref="A40:A45" si="54">A39+1</f>
        <v>2017</v>
      </c>
      <c r="B40" s="15">
        <f t="shared" ref="B40:B45" si="55">K40</f>
        <v>0</v>
      </c>
      <c r="C40" s="15">
        <f t="shared" ref="C40:C45" si="56">L40</f>
        <v>3375.554009457705</v>
      </c>
      <c r="D40" s="15">
        <f t="shared" ref="D40:D45" si="57">M40</f>
        <v>5625.9233490961742</v>
      </c>
      <c r="E40" s="15">
        <f t="shared" ref="E40:E45" si="58">N40</f>
        <v>5625.9233490961742</v>
      </c>
      <c r="F40" s="15">
        <f t="shared" ref="F40:F45" si="59">O40</f>
        <v>5625.9233490961742</v>
      </c>
      <c r="G40" s="15">
        <f t="shared" ref="G40:G45" si="60">P40</f>
        <v>5625.9233490961742</v>
      </c>
      <c r="H40" s="15">
        <f t="shared" ref="H40:H45" si="61">Q40</f>
        <v>5625.9233490961742</v>
      </c>
      <c r="I40" s="45"/>
      <c r="J40" s="45">
        <f t="shared" ref="J40:J45" si="62">J39+1</f>
        <v>2017</v>
      </c>
      <c r="L40" s="15">
        <f>'Potential Load Detail Tab'!$P$19</f>
        <v>3375.554009457705</v>
      </c>
      <c r="M40" s="18">
        <f>'Potential Load Detail Tab'!$Q$19</f>
        <v>5625.9233490961742</v>
      </c>
      <c r="N40" s="15">
        <f>'Potential Load Detail Tab'!$Q$19</f>
        <v>5625.9233490961742</v>
      </c>
      <c r="O40" s="15">
        <f>'Potential Load Detail Tab'!$Q$19</f>
        <v>5625.9233490961742</v>
      </c>
      <c r="P40" s="15">
        <f>'Potential Load Detail Tab'!$Q$19</f>
        <v>5625.9233490961742</v>
      </c>
      <c r="Q40" s="15">
        <f>'Potential Load Detail Tab'!$Q$19</f>
        <v>5625.9233490961742</v>
      </c>
      <c r="S40" s="45">
        <f t="shared" ref="S40:S45" si="63">S39+1</f>
        <v>2017</v>
      </c>
      <c r="U40" s="15">
        <f>'Potential Load Detail Tab'!$P$56</f>
        <v>0</v>
      </c>
      <c r="V40" s="15">
        <f>'Potential Load Detail Tab'!$Q$56</f>
        <v>31669.209695023223</v>
      </c>
      <c r="W40" s="15">
        <f>'Potential Load Detail Tab'!$Q$56</f>
        <v>31669.209695023223</v>
      </c>
      <c r="X40" s="15">
        <f>'Potential Load Detail Tab'!$Q$56</f>
        <v>31669.209695023223</v>
      </c>
      <c r="Y40" s="15">
        <f>'Potential Load Detail Tab'!$Q$56</f>
        <v>31669.209695023223</v>
      </c>
      <c r="Z40" s="15">
        <f>'Potential Load Detail Tab'!$Q$56</f>
        <v>31669.209695023223</v>
      </c>
    </row>
    <row r="41" spans="1:26" x14ac:dyDescent="0.25">
      <c r="A41" s="45">
        <f t="shared" si="54"/>
        <v>2018</v>
      </c>
      <c r="B41" s="15">
        <f t="shared" si="55"/>
        <v>0</v>
      </c>
      <c r="C41" s="15">
        <f t="shared" si="56"/>
        <v>0</v>
      </c>
      <c r="D41" s="15">
        <f t="shared" si="57"/>
        <v>1091.3696979228844</v>
      </c>
      <c r="E41" s="15">
        <f t="shared" si="58"/>
        <v>5589.093507850429</v>
      </c>
      <c r="F41" s="15">
        <f t="shared" si="59"/>
        <v>5589.093507850429</v>
      </c>
      <c r="G41" s="15">
        <f t="shared" si="60"/>
        <v>5589.093507850429</v>
      </c>
      <c r="H41" s="15">
        <f t="shared" si="61"/>
        <v>5589.093507850429</v>
      </c>
      <c r="I41" s="45"/>
      <c r="J41" s="45">
        <f t="shared" si="62"/>
        <v>2018</v>
      </c>
      <c r="K41" s="20"/>
      <c r="L41" s="20"/>
      <c r="M41" s="18">
        <f>'Potential Load Detail Tab'!$P$31</f>
        <v>1091.3696979228844</v>
      </c>
      <c r="N41" s="18">
        <f>'Potential Load Detail Tab'!$Q$31</f>
        <v>5589.093507850429</v>
      </c>
      <c r="O41" s="18">
        <f>'Potential Load Detail Tab'!$Q$31</f>
        <v>5589.093507850429</v>
      </c>
      <c r="P41" s="18">
        <f>'Potential Load Detail Tab'!$Q$31</f>
        <v>5589.093507850429</v>
      </c>
      <c r="Q41" s="18">
        <f>'Potential Load Detail Tab'!$Q$31</f>
        <v>5589.093507850429</v>
      </c>
      <c r="S41" s="45">
        <f t="shared" si="63"/>
        <v>2018</v>
      </c>
      <c r="T41" s="118"/>
      <c r="U41" s="118"/>
      <c r="V41" s="18">
        <f>'Potential Load Detail Tab'!$P$61</f>
        <v>0</v>
      </c>
      <c r="W41" s="18">
        <f>'Potential Load Detail Tab'!$Q$61</f>
        <v>37701.440113122881</v>
      </c>
      <c r="X41" s="18">
        <f>'Potential Load Detail Tab'!$Q$61</f>
        <v>37701.440113122881</v>
      </c>
      <c r="Y41" s="18">
        <f>'Potential Load Detail Tab'!$Q$61</f>
        <v>37701.440113122881</v>
      </c>
      <c r="Z41" s="18">
        <f>'Potential Load Detail Tab'!$Q$61</f>
        <v>37701.440113122881</v>
      </c>
    </row>
    <row r="42" spans="1:26" x14ac:dyDescent="0.25">
      <c r="A42" s="45">
        <f t="shared" si="54"/>
        <v>2019</v>
      </c>
      <c r="B42" s="15">
        <f t="shared" si="55"/>
        <v>0</v>
      </c>
      <c r="C42" s="15">
        <f t="shared" si="56"/>
        <v>0</v>
      </c>
      <c r="D42" s="15">
        <f t="shared" si="57"/>
        <v>0</v>
      </c>
      <c r="E42" s="15">
        <f t="shared" si="58"/>
        <v>1911.3875180547393</v>
      </c>
      <c r="F42" s="15">
        <f t="shared" si="59"/>
        <v>5070.7178690807095</v>
      </c>
      <c r="G42" s="15">
        <f t="shared" si="60"/>
        <v>5070.7178690807095</v>
      </c>
      <c r="H42" s="15">
        <f t="shared" si="61"/>
        <v>5070.7178690807095</v>
      </c>
      <c r="I42" s="45"/>
      <c r="J42" s="45">
        <f t="shared" si="62"/>
        <v>2019</v>
      </c>
      <c r="K42" s="118"/>
      <c r="L42" s="118"/>
      <c r="M42" s="118"/>
      <c r="N42" s="119">
        <f>'Potential Load Detail Tab'!$P$43</f>
        <v>1911.3875180547393</v>
      </c>
      <c r="O42" s="119">
        <f>'Potential Load Detail Tab'!$Q$43</f>
        <v>5070.7178690807095</v>
      </c>
      <c r="P42" s="119">
        <f>'Potential Load Detail Tab'!$Q$43</f>
        <v>5070.7178690807095</v>
      </c>
      <c r="Q42" s="119">
        <f>'Potential Load Detail Tab'!$Q$43</f>
        <v>5070.7178690807095</v>
      </c>
      <c r="S42" s="45">
        <f t="shared" si="63"/>
        <v>2019</v>
      </c>
      <c r="T42" s="118"/>
      <c r="U42" s="118"/>
      <c r="V42" s="118"/>
      <c r="W42" s="18">
        <f>'Potential Load Detail Tab'!$P$67</f>
        <v>0</v>
      </c>
      <c r="X42" s="18">
        <f>'Potential Load Detail Tab'!$Q$67</f>
        <v>49011.872147059745</v>
      </c>
      <c r="Y42" s="18">
        <f>'Potential Load Detail Tab'!$Q$67</f>
        <v>49011.872147059745</v>
      </c>
      <c r="Z42" s="18">
        <f>'Potential Load Detail Tab'!$Q$67</f>
        <v>49011.872147059745</v>
      </c>
    </row>
    <row r="43" spans="1:26" x14ac:dyDescent="0.25">
      <c r="A43" s="45">
        <f t="shared" si="54"/>
        <v>2020</v>
      </c>
      <c r="B43" s="15">
        <f t="shared" si="55"/>
        <v>0</v>
      </c>
      <c r="C43" s="15">
        <f t="shared" si="56"/>
        <v>0</v>
      </c>
      <c r="D43" s="15">
        <f t="shared" si="57"/>
        <v>0</v>
      </c>
      <c r="E43" s="15">
        <f t="shared" si="58"/>
        <v>0</v>
      </c>
      <c r="F43" s="15">
        <f t="shared" si="59"/>
        <v>1911.3875180547393</v>
      </c>
      <c r="G43" s="15">
        <f t="shared" si="60"/>
        <v>5070.7178690807095</v>
      </c>
      <c r="H43" s="15">
        <f t="shared" si="61"/>
        <v>5070.7178690807095</v>
      </c>
      <c r="I43" s="45"/>
      <c r="J43" s="45">
        <f t="shared" si="62"/>
        <v>2020</v>
      </c>
      <c r="K43" s="118"/>
      <c r="L43" s="118"/>
      <c r="M43" s="118"/>
      <c r="N43" s="118"/>
      <c r="O43" s="119">
        <f>'Potential Load Detail Tab'!$P$43</f>
        <v>1911.3875180547393</v>
      </c>
      <c r="P43" s="119">
        <f>'Potential Load Detail Tab'!$Q$43</f>
        <v>5070.7178690807095</v>
      </c>
      <c r="Q43" s="119">
        <f>'Potential Load Detail Tab'!$Q$43</f>
        <v>5070.7178690807095</v>
      </c>
      <c r="S43" s="45">
        <f t="shared" si="63"/>
        <v>2020</v>
      </c>
      <c r="T43" s="118"/>
      <c r="U43" s="118"/>
      <c r="V43" s="118"/>
      <c r="W43" s="118"/>
      <c r="X43" s="18">
        <f>'Potential Load Detail Tab'!$P$73</f>
        <v>0</v>
      </c>
      <c r="Y43" s="18">
        <f>'Potential Load Detail Tab'!$Q$73</f>
        <v>49011.872147059745</v>
      </c>
      <c r="Z43" s="18">
        <f>'Potential Load Detail Tab'!$Q$73</f>
        <v>49011.872147059745</v>
      </c>
    </row>
    <row r="44" spans="1:26" x14ac:dyDescent="0.25">
      <c r="A44" s="45">
        <f t="shared" si="54"/>
        <v>2021</v>
      </c>
      <c r="B44" s="15">
        <f t="shared" si="55"/>
        <v>0</v>
      </c>
      <c r="C44" s="15">
        <f t="shared" si="56"/>
        <v>0</v>
      </c>
      <c r="D44" s="15">
        <f t="shared" si="57"/>
        <v>0</v>
      </c>
      <c r="E44" s="15">
        <f t="shared" si="58"/>
        <v>0</v>
      </c>
      <c r="F44" s="15">
        <f t="shared" si="59"/>
        <v>0</v>
      </c>
      <c r="G44" s="15">
        <f t="shared" si="60"/>
        <v>1911.3875180547393</v>
      </c>
      <c r="H44" s="15">
        <f t="shared" si="61"/>
        <v>5070.7178690807095</v>
      </c>
      <c r="I44" s="45"/>
      <c r="J44" s="45">
        <f t="shared" si="62"/>
        <v>2021</v>
      </c>
      <c r="K44" s="118"/>
      <c r="L44" s="118"/>
      <c r="M44" s="118"/>
      <c r="N44" s="118"/>
      <c r="O44" s="118"/>
      <c r="P44" s="119">
        <f>'Potential Load Detail Tab'!$P$43</f>
        <v>1911.3875180547393</v>
      </c>
      <c r="Q44" s="119">
        <f>'Potential Load Detail Tab'!$Q$43</f>
        <v>5070.7178690807095</v>
      </c>
      <c r="S44" s="45">
        <f t="shared" si="63"/>
        <v>2021</v>
      </c>
      <c r="T44" s="118"/>
      <c r="U44" s="118"/>
      <c r="V44" s="118"/>
      <c r="W44" s="118"/>
      <c r="X44" s="118"/>
      <c r="Y44" s="117"/>
      <c r="Z44" s="117"/>
    </row>
    <row r="45" spans="1:26" x14ac:dyDescent="0.25">
      <c r="A45" s="45">
        <f t="shared" si="54"/>
        <v>2022</v>
      </c>
      <c r="B45" s="15">
        <f t="shared" si="55"/>
        <v>0</v>
      </c>
      <c r="C45" s="15">
        <f t="shared" si="56"/>
        <v>0</v>
      </c>
      <c r="D45" s="15">
        <f t="shared" si="57"/>
        <v>0</v>
      </c>
      <c r="E45" s="15">
        <f t="shared" si="58"/>
        <v>0</v>
      </c>
      <c r="F45" s="15">
        <f t="shared" si="59"/>
        <v>0</v>
      </c>
      <c r="G45" s="15">
        <f t="shared" si="60"/>
        <v>0</v>
      </c>
      <c r="H45" s="15">
        <f t="shared" si="61"/>
        <v>1911.3875180547393</v>
      </c>
      <c r="I45" s="45"/>
      <c r="J45" s="45">
        <f t="shared" si="62"/>
        <v>2022</v>
      </c>
      <c r="K45" s="118"/>
      <c r="L45" s="118"/>
      <c r="M45" s="118"/>
      <c r="N45" s="118"/>
      <c r="O45" s="118"/>
      <c r="P45" s="118"/>
      <c r="Q45" s="119">
        <f>'Potential Load Detail Tab'!$P$43</f>
        <v>1911.3875180547393</v>
      </c>
      <c r="S45" s="45">
        <f t="shared" si="63"/>
        <v>2022</v>
      </c>
      <c r="T45" s="118"/>
      <c r="U45" s="118"/>
      <c r="V45" s="118"/>
      <c r="W45" s="118"/>
      <c r="X45" s="118"/>
      <c r="Y45" s="118"/>
      <c r="Z45" s="117"/>
    </row>
    <row r="46" spans="1:26" x14ac:dyDescent="0.25">
      <c r="A46" s="139" t="s">
        <v>567</v>
      </c>
      <c r="B46" s="15"/>
      <c r="C46" s="15"/>
      <c r="D46" s="15"/>
      <c r="E46" s="15"/>
      <c r="F46" s="15"/>
      <c r="G46" s="15"/>
      <c r="H46" s="15"/>
      <c r="I46" s="45"/>
      <c r="J46" s="139" t="s">
        <v>567</v>
      </c>
      <c r="K46" s="118"/>
      <c r="L46" s="118"/>
      <c r="M46" s="119">
        <f>Annual!$A$30*1000</f>
        <v>24361.09348509134</v>
      </c>
      <c r="N46" s="119">
        <f>Annual!$A$30*1000</f>
        <v>24361.09348509134</v>
      </c>
      <c r="O46" s="119">
        <f>Annual!$A$30*1000</f>
        <v>24361.09348509134</v>
      </c>
      <c r="P46" s="119">
        <f>Annual!$A$30*1000</f>
        <v>24361.09348509134</v>
      </c>
      <c r="Q46" s="119">
        <f>Annual!$A$30*1000</f>
        <v>24361.09348509134</v>
      </c>
      <c r="S46" s="140" t="s">
        <v>568</v>
      </c>
      <c r="T46" s="118"/>
      <c r="U46" s="141">
        <f>+'[1]2015-21 Energy &amp; Load'!U43</f>
        <v>6409.2448192308902</v>
      </c>
      <c r="V46" s="141">
        <f>+'[1]2015-21 Energy &amp; Load'!V43</f>
        <v>13949.532841855465</v>
      </c>
      <c r="W46" s="141">
        <f>+'[1]2015-21 Energy &amp; Load'!W43</f>
        <v>13949.532841855465</v>
      </c>
      <c r="X46" s="141">
        <f>+'[1]2015-21 Energy &amp; Load'!X43</f>
        <v>13949.532841855465</v>
      </c>
      <c r="Y46" s="141">
        <f>+'[1]2015-21 Energy &amp; Load'!Y43</f>
        <v>13949.532841855465</v>
      </c>
      <c r="Z46" s="141">
        <f>+'[1]2015-21 Energy &amp; Load'!Z43</f>
        <v>13949.532841855465</v>
      </c>
    </row>
    <row r="47" spans="1:26" x14ac:dyDescent="0.25">
      <c r="A47" s="45" t="s">
        <v>70</v>
      </c>
      <c r="B47" s="15">
        <f>K47+T46</f>
        <v>0</v>
      </c>
      <c r="C47" s="15">
        <f t="shared" ref="C47" si="64">L47+U46</f>
        <v>11894.562911862555</v>
      </c>
      <c r="D47" s="15">
        <f t="shared" ref="D47" si="65">M47+V46</f>
        <v>47137.683457139821</v>
      </c>
      <c r="E47" s="15">
        <f t="shared" ref="E47" si="66">N47+W46</f>
        <v>53546.794785122103</v>
      </c>
      <c r="F47" s="15">
        <f t="shared" ref="F47" si="67">O47+X46</f>
        <v>58617.512654202816</v>
      </c>
      <c r="G47" s="15">
        <f t="shared" ref="G47" si="68">P47+Y46</f>
        <v>63688.230523283528</v>
      </c>
      <c r="H47" s="15">
        <f t="shared" ref="H47" si="69">Q47+Z46</f>
        <v>68758.94839236424</v>
      </c>
      <c r="I47" s="45"/>
      <c r="J47" s="45" t="s">
        <v>70</v>
      </c>
      <c r="K47" s="17">
        <f>SUM(K39:K46)</f>
        <v>0</v>
      </c>
      <c r="L47" s="17">
        <f t="shared" ref="L47:Q47" si="70">SUM(L39:L46)</f>
        <v>5485.3180926316654</v>
      </c>
      <c r="M47" s="17">
        <f t="shared" si="70"/>
        <v>33188.150615284358</v>
      </c>
      <c r="N47" s="17">
        <f t="shared" si="70"/>
        <v>39597.26194326664</v>
      </c>
      <c r="O47" s="17">
        <f t="shared" si="70"/>
        <v>44667.979812347352</v>
      </c>
      <c r="P47" s="17">
        <f t="shared" si="70"/>
        <v>49738.697681428064</v>
      </c>
      <c r="Q47" s="17">
        <f t="shared" si="70"/>
        <v>54809.415550508769</v>
      </c>
      <c r="S47" s="45" t="s">
        <v>70</v>
      </c>
      <c r="T47" s="17">
        <f>SUM(T39:T45)</f>
        <v>0</v>
      </c>
      <c r="U47" s="17">
        <f t="shared" ref="U47:Z47" si="71">SUM(U39:U45)</f>
        <v>0</v>
      </c>
      <c r="V47" s="17">
        <f t="shared" si="71"/>
        <v>31669.209695023223</v>
      </c>
      <c r="W47" s="17">
        <f t="shared" si="71"/>
        <v>69370.649808146103</v>
      </c>
      <c r="X47" s="17">
        <f t="shared" si="71"/>
        <v>118382.52195520586</v>
      </c>
      <c r="Y47" s="17">
        <f t="shared" si="71"/>
        <v>167394.39410226559</v>
      </c>
      <c r="Z47" s="17">
        <f t="shared" si="71"/>
        <v>167394.39410226559</v>
      </c>
    </row>
    <row r="49" spans="1:19" x14ac:dyDescent="0.25">
      <c r="A49" s="1" t="s">
        <v>222</v>
      </c>
      <c r="J49" s="1" t="s">
        <v>222</v>
      </c>
      <c r="S49" s="1" t="s">
        <v>222</v>
      </c>
    </row>
    <row r="50" spans="1:19" x14ac:dyDescent="0.25">
      <c r="A50" s="1" t="s">
        <v>546</v>
      </c>
      <c r="J50" s="1" t="s">
        <v>547</v>
      </c>
      <c r="S50" s="1" t="s">
        <v>548</v>
      </c>
    </row>
    <row r="51" spans="1:19" x14ac:dyDescent="0.25">
      <c r="A51" s="1" t="s">
        <v>545</v>
      </c>
      <c r="J51" s="1" t="s">
        <v>545</v>
      </c>
      <c r="S51" s="1" t="s">
        <v>545</v>
      </c>
    </row>
  </sheetData>
  <pageMargins left="0.2" right="0.2" top="0.75" bottom="0.75" header="0.3" footer="0.3"/>
  <pageSetup scale="85" fitToWidth="3" orientation="landscape" r:id="rId1"/>
  <headerFooter>
    <oddFooter>&amp;L&amp;A&amp;R&amp;P of &amp;N</oddFooter>
  </headerFooter>
  <colBreaks count="2" manualBreakCount="2">
    <brk id="9" max="1048575" man="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75"/>
  <sheetViews>
    <sheetView workbookViewId="0">
      <pane xSplit="1" ySplit="2" topLeftCell="P3" activePane="bottomRight" state="frozen"/>
      <selection pane="topRight" activeCell="B1" sqref="B1"/>
      <selection pane="bottomLeft" activeCell="A3" sqref="A3"/>
      <selection pane="bottomRight"/>
    </sheetView>
  </sheetViews>
  <sheetFormatPr defaultRowHeight="13.2" x14ac:dyDescent="0.25"/>
  <cols>
    <col min="1" max="1" width="72.109375" customWidth="1"/>
    <col min="2" max="2" width="14.109375" customWidth="1"/>
    <col min="3" max="3" width="9.5546875" customWidth="1"/>
    <col min="4" max="4" width="11.6640625" customWidth="1"/>
    <col min="5" max="6" width="14" bestFit="1" customWidth="1"/>
    <col min="7" max="7" width="15.44140625" customWidth="1"/>
    <col min="8" max="8" width="8.33203125" customWidth="1"/>
    <col min="9" max="9" width="14" bestFit="1" customWidth="1"/>
    <col min="10" max="10" width="18.33203125" bestFit="1" customWidth="1"/>
    <col min="11" max="11" width="14" bestFit="1" customWidth="1"/>
    <col min="12" max="12" width="18.33203125" bestFit="1" customWidth="1"/>
    <col min="13" max="13" width="2.88671875" customWidth="1"/>
    <col min="14" max="14" width="14.33203125" customWidth="1"/>
    <col min="15" max="15" width="18.6640625" customWidth="1"/>
    <col min="16" max="16" width="14.109375" customWidth="1"/>
    <col min="17" max="17" width="19.44140625" customWidth="1"/>
    <col min="18" max="18" width="2.109375" customWidth="1"/>
    <col min="19" max="19" width="22.44140625" bestFit="1" customWidth="1"/>
    <col min="20" max="20" width="23.44140625" bestFit="1" customWidth="1"/>
  </cols>
  <sheetData>
    <row r="1" spans="1:23" x14ac:dyDescent="0.25">
      <c r="A1" s="25" t="s">
        <v>572</v>
      </c>
      <c r="B1" s="20"/>
      <c r="C1" s="20"/>
      <c r="D1" s="20"/>
      <c r="E1" s="20"/>
      <c r="F1" s="20"/>
      <c r="G1" s="20"/>
      <c r="H1" s="20"/>
      <c r="K1" s="144" t="s">
        <v>78</v>
      </c>
      <c r="L1" s="146"/>
      <c r="N1" s="145" t="s">
        <v>7</v>
      </c>
      <c r="O1" s="145"/>
      <c r="P1" s="145" t="s">
        <v>6</v>
      </c>
      <c r="Q1" s="145"/>
      <c r="S1" s="144" t="s">
        <v>494</v>
      </c>
      <c r="T1" s="144"/>
      <c r="U1" s="24" t="s">
        <v>86</v>
      </c>
      <c r="V1" s="24" t="s">
        <v>87</v>
      </c>
    </row>
    <row r="2" spans="1:23" ht="15.6" x14ac:dyDescent="0.3">
      <c r="A2" s="40" t="s">
        <v>0</v>
      </c>
      <c r="B2" s="27" t="s">
        <v>75</v>
      </c>
      <c r="C2" s="27" t="s">
        <v>76</v>
      </c>
      <c r="D2" s="28" t="s">
        <v>2</v>
      </c>
      <c r="E2" s="28" t="s">
        <v>4</v>
      </c>
      <c r="F2" s="28" t="s">
        <v>3</v>
      </c>
      <c r="G2" s="28" t="s">
        <v>77</v>
      </c>
      <c r="H2" s="28" t="s">
        <v>47</v>
      </c>
      <c r="I2" s="24" t="s">
        <v>71</v>
      </c>
      <c r="J2" s="24" t="s">
        <v>213</v>
      </c>
      <c r="K2" s="24" t="s">
        <v>71</v>
      </c>
      <c r="L2" s="24" t="s">
        <v>213</v>
      </c>
      <c r="N2" s="24" t="s">
        <v>73</v>
      </c>
      <c r="O2" s="24" t="s">
        <v>212</v>
      </c>
      <c r="P2" s="24" t="s">
        <v>73</v>
      </c>
      <c r="Q2" s="24" t="s">
        <v>212</v>
      </c>
      <c r="R2" s="1"/>
      <c r="S2" s="28" t="s">
        <v>45</v>
      </c>
      <c r="T2" s="28" t="s">
        <v>46</v>
      </c>
      <c r="W2" s="115" t="s">
        <v>495</v>
      </c>
    </row>
    <row r="3" spans="1:23" ht="15.6" x14ac:dyDescent="0.3">
      <c r="A3" s="40" t="s">
        <v>499</v>
      </c>
      <c r="B3" s="27"/>
      <c r="C3" s="27"/>
      <c r="D3" s="28"/>
      <c r="E3" s="28"/>
      <c r="F3" s="28"/>
      <c r="G3" s="28"/>
      <c r="H3" s="28"/>
      <c r="I3" s="24"/>
      <c r="J3" s="24"/>
      <c r="K3" s="24"/>
      <c r="L3" s="24"/>
      <c r="N3" s="1"/>
      <c r="O3" s="1"/>
      <c r="P3" s="1"/>
      <c r="Q3" s="1"/>
      <c r="R3" s="1"/>
      <c r="S3" s="20"/>
      <c r="T3" s="20"/>
      <c r="W3" s="116" t="s">
        <v>49</v>
      </c>
    </row>
    <row r="4" spans="1:23" x14ac:dyDescent="0.25">
      <c r="A4" s="26" t="s">
        <v>489</v>
      </c>
      <c r="B4" s="20">
        <f>'Potential New ED Load'!B4</f>
        <v>1</v>
      </c>
      <c r="C4" s="20">
        <f>'Potential New ED Load'!C4</f>
        <v>450</v>
      </c>
      <c r="D4" s="22">
        <f>'Potential New ED Load'!D4</f>
        <v>0.61</v>
      </c>
      <c r="E4" s="18">
        <f>+C4*8760*D4</f>
        <v>2404620</v>
      </c>
      <c r="F4" s="18">
        <f>'Potential New ED Load'!F4</f>
        <v>2404620</v>
      </c>
      <c r="G4" s="18">
        <f>F4*S4</f>
        <v>2533272.6067481497</v>
      </c>
      <c r="H4" s="18">
        <f>B4*C4</f>
        <v>450</v>
      </c>
      <c r="I4" s="15">
        <f>F4*'Potential New ED Load'!I4</f>
        <v>400770</v>
      </c>
      <c r="J4" s="15">
        <f>F4</f>
        <v>2404620</v>
      </c>
      <c r="K4" s="15">
        <f>I4*$S4</f>
        <v>422212.1011246916</v>
      </c>
      <c r="L4" s="15">
        <f>J4*$S4</f>
        <v>2533272.6067481497</v>
      </c>
      <c r="N4" s="15">
        <f>H4*0*T4*U4</f>
        <v>0</v>
      </c>
      <c r="O4" s="15">
        <f>H4*T4*U4</f>
        <v>214.14664166826421</v>
      </c>
      <c r="P4" s="15">
        <f>H4*0*T4*V4</f>
        <v>0</v>
      </c>
      <c r="Q4" s="15">
        <f t="shared" ref="Q4:Q6" si="0">H4*T4*V4</f>
        <v>298.25504611845707</v>
      </c>
      <c r="S4" s="20">
        <f>'2014 Energy Loss'!$C$35</f>
        <v>1.0535022609593823</v>
      </c>
      <c r="T4" s="20">
        <f>'2014 Demand Loss'!$D$38</f>
        <v>1.0698773064961242</v>
      </c>
      <c r="U4" s="33">
        <f>$U$11</f>
        <v>0.44479999999999997</v>
      </c>
      <c r="V4" s="33">
        <f>$V$11</f>
        <v>0.61950000000000005</v>
      </c>
      <c r="W4" s="37" t="s">
        <v>55</v>
      </c>
    </row>
    <row r="5" spans="1:23" x14ac:dyDescent="0.25">
      <c r="A5" s="26" t="s">
        <v>490</v>
      </c>
      <c r="B5" s="20">
        <f>'Potential New ED Load'!B5</f>
        <v>2</v>
      </c>
      <c r="C5" s="20">
        <f>'Potential New ED Load'!C5</f>
        <v>750</v>
      </c>
      <c r="D5" s="22">
        <f>'Potential New ED Load'!D5</f>
        <v>0.63</v>
      </c>
      <c r="E5" s="18">
        <f t="shared" ref="E5:E6" si="1">+C5*8760*D5</f>
        <v>4139100</v>
      </c>
      <c r="F5" s="18">
        <f>'Potential New ED Load'!F5</f>
        <v>8278200</v>
      </c>
      <c r="G5" s="18">
        <f t="shared" ref="G5:G6" si="2">F5*S5</f>
        <v>8713762.4809736684</v>
      </c>
      <c r="H5" s="18">
        <f t="shared" ref="H5:H6" si="3">B5*C5</f>
        <v>1500</v>
      </c>
      <c r="I5" s="15">
        <f>F5*'Potential New ED Load'!I5</f>
        <v>1379700</v>
      </c>
      <c r="J5" s="15">
        <f t="shared" ref="J5:J6" si="4">F5</f>
        <v>8278200</v>
      </c>
      <c r="K5" s="137">
        <f>I5*$S5</f>
        <v>1452293.7468289447</v>
      </c>
      <c r="L5" s="15">
        <f t="shared" ref="L5:L6" si="5">J5*$S5</f>
        <v>8713762.4809736684</v>
      </c>
      <c r="N5" s="15">
        <f t="shared" ref="N5:N6" si="6">H5*0*T5*U5</f>
        <v>0</v>
      </c>
      <c r="O5" s="15">
        <f t="shared" ref="O5:O6" si="7">H5*T5*U5</f>
        <v>1104.3066516968654</v>
      </c>
      <c r="P5" s="15">
        <f t="shared" ref="P5:P6" si="8">H5*0*T5*V5</f>
        <v>0</v>
      </c>
      <c r="Q5" s="15">
        <f t="shared" si="0"/>
        <v>1281.2778439560236</v>
      </c>
      <c r="S5" s="20">
        <f>'2014 Energy Loss'!$C$40</f>
        <v>1.0526156025432665</v>
      </c>
      <c r="T5" s="20">
        <f>'2014 Demand Loss'!$D$43</f>
        <v>1.0686666199224517</v>
      </c>
      <c r="U5" s="33">
        <f>$U$12</f>
        <v>0.68889999999999996</v>
      </c>
      <c r="V5" s="33">
        <f>$V$12</f>
        <v>0.79930000000000001</v>
      </c>
      <c r="W5" s="37" t="s">
        <v>56</v>
      </c>
    </row>
    <row r="6" spans="1:23" x14ac:dyDescent="0.25">
      <c r="A6" s="26" t="s">
        <v>491</v>
      </c>
      <c r="B6" s="20">
        <f>'Potential New ED Load'!B6</f>
        <v>2</v>
      </c>
      <c r="C6" s="20">
        <f>'Potential New ED Load'!C6</f>
        <v>400</v>
      </c>
      <c r="D6" s="22">
        <f>'Potential New ED Load'!D6</f>
        <v>0.61</v>
      </c>
      <c r="E6" s="18">
        <f t="shared" si="1"/>
        <v>2137440</v>
      </c>
      <c r="F6" s="18">
        <f>'Potential New ED Load'!F6</f>
        <v>4274880</v>
      </c>
      <c r="G6" s="18">
        <f t="shared" si="2"/>
        <v>4503595.7453300441</v>
      </c>
      <c r="H6" s="18">
        <f t="shared" si="3"/>
        <v>800</v>
      </c>
      <c r="I6" s="15">
        <f>F6*'Potential New ED Load'!I6</f>
        <v>712480</v>
      </c>
      <c r="J6" s="15">
        <f t="shared" si="4"/>
        <v>4274880</v>
      </c>
      <c r="K6" s="137">
        <f>I6*$S6</f>
        <v>750599.29088834068</v>
      </c>
      <c r="L6" s="15">
        <f t="shared" si="5"/>
        <v>4503595.7453300441</v>
      </c>
      <c r="N6" s="15">
        <f t="shared" si="6"/>
        <v>0</v>
      </c>
      <c r="O6" s="15">
        <f t="shared" si="7"/>
        <v>380.70514074358078</v>
      </c>
      <c r="P6" s="15">
        <f t="shared" si="8"/>
        <v>0</v>
      </c>
      <c r="Q6" s="15">
        <f t="shared" si="0"/>
        <v>530.23119309947913</v>
      </c>
      <c r="S6" s="20">
        <f>'2014 Energy Loss'!$C$35</f>
        <v>1.0535022609593823</v>
      </c>
      <c r="T6" s="20">
        <f>'2014 Demand Loss'!$D$38</f>
        <v>1.0698773064961242</v>
      </c>
      <c r="U6" s="33">
        <f>$U$11</f>
        <v>0.44479999999999997</v>
      </c>
      <c r="V6" s="33">
        <f>$V$11</f>
        <v>0.61950000000000005</v>
      </c>
      <c r="W6" s="37" t="s">
        <v>55</v>
      </c>
    </row>
    <row r="7" spans="1:23" x14ac:dyDescent="0.25">
      <c r="A7" s="26"/>
      <c r="B7" s="20"/>
      <c r="C7" s="20"/>
      <c r="D7" s="22"/>
      <c r="E7" s="18"/>
      <c r="F7" s="18"/>
      <c r="G7" s="18"/>
      <c r="H7" s="18"/>
      <c r="I7" s="15"/>
      <c r="J7" s="15"/>
      <c r="K7" s="15"/>
      <c r="L7" s="15"/>
      <c r="N7" s="15"/>
      <c r="O7" s="15"/>
      <c r="P7" s="15"/>
      <c r="Q7" s="15"/>
      <c r="S7" s="20"/>
      <c r="T7" s="20"/>
      <c r="U7" s="33"/>
      <c r="V7" s="33"/>
      <c r="W7" s="37"/>
    </row>
    <row r="8" spans="1:23" x14ac:dyDescent="0.25">
      <c r="A8" s="26" t="s">
        <v>503</v>
      </c>
      <c r="B8">
        <f>SUM(B4:B7)</f>
        <v>5</v>
      </c>
      <c r="C8" s="18"/>
      <c r="D8" s="22"/>
      <c r="E8" s="18">
        <f>SUM(E4:E7)</f>
        <v>8681160</v>
      </c>
      <c r="F8" s="18">
        <f t="shared" ref="F8:J8" si="9">SUM(F4:F7)</f>
        <v>14957700</v>
      </c>
      <c r="G8" s="18">
        <f t="shared" si="9"/>
        <v>15750630.83305186</v>
      </c>
      <c r="H8" s="18">
        <f t="shared" si="9"/>
        <v>2750</v>
      </c>
      <c r="I8" s="18">
        <f t="shared" si="9"/>
        <v>2492950</v>
      </c>
      <c r="J8" s="18">
        <f t="shared" si="9"/>
        <v>14957700</v>
      </c>
      <c r="K8" s="18">
        <f>SUM(K4:K7)</f>
        <v>2625105.1388419769</v>
      </c>
      <c r="L8" s="18">
        <f t="shared" ref="L8" si="10">SUM(L4:L7)</f>
        <v>15750630.83305186</v>
      </c>
      <c r="N8" s="18">
        <f t="shared" ref="N8" si="11">SUM(N4:N7)</f>
        <v>0</v>
      </c>
      <c r="O8" s="18">
        <f t="shared" ref="O8" si="12">SUM(O4:O7)</f>
        <v>1699.1584341087105</v>
      </c>
      <c r="P8" s="18">
        <f t="shared" ref="P8" si="13">SUM(P4:P7)</f>
        <v>0</v>
      </c>
      <c r="Q8" s="18">
        <f t="shared" ref="Q8" si="14">SUM(Q4:Q7)</f>
        <v>2109.76408317396</v>
      </c>
      <c r="S8" s="20"/>
      <c r="T8" s="20"/>
      <c r="U8" s="33"/>
      <c r="V8" s="33"/>
      <c r="W8" s="23"/>
    </row>
    <row r="9" spans="1:23" x14ac:dyDescent="0.25">
      <c r="A9" s="26"/>
      <c r="C9" s="18"/>
      <c r="D9" s="22"/>
      <c r="E9" s="18"/>
      <c r="F9" s="18"/>
      <c r="G9" s="18"/>
      <c r="H9" s="18"/>
      <c r="I9" s="15"/>
      <c r="J9" s="15"/>
      <c r="K9" s="15"/>
      <c r="L9" s="15"/>
      <c r="N9" s="15"/>
      <c r="O9" s="15"/>
      <c r="P9" s="15"/>
      <c r="Q9" s="15"/>
      <c r="S9" s="20"/>
      <c r="T9" t="s">
        <v>8</v>
      </c>
    </row>
    <row r="10" spans="1:23" x14ac:dyDescent="0.25">
      <c r="A10" s="1" t="s">
        <v>118</v>
      </c>
      <c r="B10" s="27"/>
      <c r="C10" s="27"/>
      <c r="D10" s="28"/>
      <c r="E10" s="28"/>
      <c r="F10" s="28"/>
      <c r="G10" s="28"/>
      <c r="H10" s="28"/>
      <c r="I10" s="24"/>
      <c r="J10" s="24"/>
      <c r="K10" s="24"/>
      <c r="L10" s="24"/>
      <c r="N10" s="1"/>
      <c r="O10" s="41"/>
      <c r="P10" s="1"/>
      <c r="Q10" s="1"/>
      <c r="R10" s="1"/>
      <c r="S10" s="20"/>
      <c r="U10" t="s">
        <v>9</v>
      </c>
      <c r="V10" t="s">
        <v>10</v>
      </c>
      <c r="W10" s="1" t="s">
        <v>74</v>
      </c>
    </row>
    <row r="11" spans="1:23" x14ac:dyDescent="0.25">
      <c r="A11" s="1" t="s">
        <v>519</v>
      </c>
      <c r="I11" s="34"/>
      <c r="J11" s="35"/>
      <c r="O11" s="17"/>
      <c r="T11" t="s">
        <v>7</v>
      </c>
      <c r="U11" s="38">
        <f>'E-11 Report 2014'!C513</f>
        <v>0.44479999999999997</v>
      </c>
      <c r="V11" s="38">
        <f>'E-11 Report 2014'!C609</f>
        <v>0.61950000000000005</v>
      </c>
      <c r="W11" s="38">
        <f>'E-11 Report 2014'!C1287</f>
        <v>0.55269999999999997</v>
      </c>
    </row>
    <row r="12" spans="1:23" x14ac:dyDescent="0.25">
      <c r="A12" s="1" t="s">
        <v>520</v>
      </c>
      <c r="B12" s="27"/>
      <c r="C12" s="27"/>
      <c r="D12" s="28"/>
      <c r="E12" s="28"/>
      <c r="F12" s="28"/>
      <c r="G12" s="28"/>
      <c r="H12" s="28"/>
      <c r="I12" s="24"/>
      <c r="J12" s="24"/>
      <c r="K12" s="24"/>
      <c r="L12" s="24"/>
      <c r="N12" s="1"/>
      <c r="O12" s="41"/>
      <c r="P12" s="1"/>
      <c r="Q12" s="1"/>
      <c r="R12" s="1"/>
      <c r="S12" s="20"/>
      <c r="T12" t="s">
        <v>6</v>
      </c>
      <c r="U12" s="38">
        <f>'E-11 Report 2014'!I513</f>
        <v>0.68889999999999996</v>
      </c>
      <c r="V12" s="38">
        <f>'E-11 Report 2014'!I609</f>
        <v>0.79930000000000001</v>
      </c>
      <c r="W12" s="38">
        <f>'E-11 Report 2014'!I1287</f>
        <v>0.71189999999999998</v>
      </c>
    </row>
    <row r="13" spans="1:23" x14ac:dyDescent="0.25">
      <c r="A13" s="25"/>
      <c r="B13" s="27"/>
      <c r="C13" s="27"/>
      <c r="D13" s="28"/>
      <c r="E13" s="28"/>
      <c r="F13" s="28"/>
      <c r="G13" s="28"/>
      <c r="H13" s="28"/>
      <c r="I13" s="24"/>
      <c r="J13" s="24"/>
      <c r="K13" s="24"/>
      <c r="L13" s="24"/>
      <c r="N13" s="1"/>
      <c r="O13" s="41"/>
      <c r="P13" s="1"/>
      <c r="Q13" s="1"/>
      <c r="R13" s="1"/>
      <c r="S13" s="20"/>
      <c r="T13" s="20"/>
      <c r="W13" s="23"/>
    </row>
    <row r="14" spans="1:23" x14ac:dyDescent="0.25">
      <c r="A14" s="25"/>
      <c r="B14" s="27"/>
      <c r="C14" s="27"/>
      <c r="D14" s="28"/>
      <c r="E14" s="28"/>
      <c r="F14" s="28"/>
      <c r="G14" s="28"/>
      <c r="H14" s="28"/>
      <c r="I14" s="24"/>
      <c r="J14" s="24"/>
      <c r="K14" s="24"/>
      <c r="L14" s="24"/>
      <c r="N14" s="1"/>
      <c r="O14" s="41"/>
      <c r="P14" s="1"/>
      <c r="Q14" s="1"/>
      <c r="R14" s="1"/>
      <c r="S14" s="20"/>
      <c r="T14" s="20"/>
      <c r="W14" s="23"/>
    </row>
    <row r="15" spans="1:23" ht="15.6" x14ac:dyDescent="0.3">
      <c r="A15" s="40" t="s">
        <v>501</v>
      </c>
      <c r="B15" s="27"/>
      <c r="C15" s="27"/>
      <c r="D15" s="28"/>
      <c r="E15" s="28"/>
      <c r="F15" s="28"/>
      <c r="G15" s="28"/>
      <c r="H15" s="28"/>
      <c r="I15" s="24"/>
      <c r="J15" s="24"/>
      <c r="K15" s="24"/>
      <c r="L15" s="24"/>
      <c r="N15" s="1"/>
      <c r="O15" s="41"/>
      <c r="P15" s="1"/>
      <c r="Q15" s="1"/>
      <c r="R15" s="1"/>
      <c r="S15" s="20"/>
      <c r="T15" s="20"/>
      <c r="W15" s="23"/>
    </row>
    <row r="16" spans="1:23" x14ac:dyDescent="0.25">
      <c r="A16" s="26" t="s">
        <v>500</v>
      </c>
      <c r="B16" s="15">
        <f>'Potential New ED Load'!B13</f>
        <v>4</v>
      </c>
      <c r="C16" s="15">
        <f>'Potential New ED Load'!C13</f>
        <v>350</v>
      </c>
      <c r="D16" s="22">
        <f>'Potential New ED Load'!D13</f>
        <v>0.61</v>
      </c>
      <c r="E16" s="18">
        <f>+C16*8760*D16</f>
        <v>1870260</v>
      </c>
      <c r="F16" s="18">
        <f>+E16*B16</f>
        <v>7481040</v>
      </c>
      <c r="G16" s="18">
        <f>F16*S16</f>
        <v>7881292.5543275774</v>
      </c>
      <c r="H16" s="18">
        <f>B16*C16</f>
        <v>1400</v>
      </c>
      <c r="I16" s="15">
        <f>F16*0.5</f>
        <v>3740520</v>
      </c>
      <c r="J16" s="15">
        <f>F16</f>
        <v>7481040</v>
      </c>
      <c r="K16" s="15">
        <f t="shared" ref="K16:L17" si="15">I16*$S16</f>
        <v>3940646.2771637887</v>
      </c>
      <c r="L16" s="15">
        <f t="shared" si="15"/>
        <v>7881292.5543275774</v>
      </c>
      <c r="N16" s="15">
        <f>H16*0.08*T16*U16</f>
        <v>53.298719704101316</v>
      </c>
      <c r="O16" s="15">
        <f>H16*T16*U16</f>
        <v>666.23399630126653</v>
      </c>
      <c r="P16" s="15">
        <f>H16*0.6*T16*V16</f>
        <v>556.74275275445314</v>
      </c>
      <c r="Q16" s="15">
        <f>H16*T16*V16</f>
        <v>927.90458792408867</v>
      </c>
      <c r="S16" s="20">
        <f>'2014 Energy Loss'!$C$35</f>
        <v>1.0535022609593823</v>
      </c>
      <c r="T16" s="20">
        <f>'2014 Demand Loss'!$D$38</f>
        <v>1.0698773064961242</v>
      </c>
      <c r="U16" s="33">
        <f>$U$11</f>
        <v>0.44479999999999997</v>
      </c>
      <c r="V16" s="33">
        <f>$V$11</f>
        <v>0.61950000000000005</v>
      </c>
      <c r="W16" s="37" t="s">
        <v>55</v>
      </c>
    </row>
    <row r="17" spans="1:23" x14ac:dyDescent="0.25">
      <c r="A17" s="26" t="s">
        <v>515</v>
      </c>
      <c r="B17" s="15">
        <f>'Potential New ED Load'!B14</f>
        <v>5</v>
      </c>
      <c r="C17" s="15">
        <f>'Potential New ED Load'!C14</f>
        <v>1100</v>
      </c>
      <c r="D17" s="22">
        <f>'Potential New ED Load'!D14</f>
        <v>0.63</v>
      </c>
      <c r="E17" s="18">
        <f>+C17*8760*D17</f>
        <v>6070680</v>
      </c>
      <c r="F17" s="18">
        <f>+E17*B17</f>
        <v>30353400</v>
      </c>
      <c r="G17" s="18">
        <f>F17*S17</f>
        <v>31950462.430236783</v>
      </c>
      <c r="H17" s="18">
        <f>B17*C17</f>
        <v>5500</v>
      </c>
      <c r="I17" s="15">
        <f>F17*0.5</f>
        <v>15176700</v>
      </c>
      <c r="J17" s="15">
        <f>F17</f>
        <v>30353400</v>
      </c>
      <c r="K17" s="15">
        <f t="shared" si="15"/>
        <v>15975231.215118391</v>
      </c>
      <c r="L17" s="15">
        <f t="shared" si="15"/>
        <v>31950462.430236783</v>
      </c>
      <c r="N17" s="15">
        <f t="shared" ref="N17" si="16">H17*0.08*T17*U17</f>
        <v>323.92995116441386</v>
      </c>
      <c r="O17" s="15">
        <f>H17*T17*U17</f>
        <v>4049.1243895551729</v>
      </c>
      <c r="P17" s="15">
        <f t="shared" ref="P17" si="17">H17*0.6*T17*V17</f>
        <v>2818.8112567032517</v>
      </c>
      <c r="Q17" s="15">
        <f>H17*T17*V17</f>
        <v>4698.0187611720858</v>
      </c>
      <c r="S17" s="20">
        <f>'2014 Energy Loss'!$C$40</f>
        <v>1.0526156025432665</v>
      </c>
      <c r="T17" s="20">
        <f>'2014 Demand Loss'!$D$43</f>
        <v>1.0686666199224517</v>
      </c>
      <c r="U17" s="33">
        <f>$U$12</f>
        <v>0.68889999999999996</v>
      </c>
      <c r="V17" s="33">
        <f>$V$12</f>
        <v>0.79930000000000001</v>
      </c>
      <c r="W17" s="37" t="s">
        <v>56</v>
      </c>
    </row>
    <row r="18" spans="1:23" x14ac:dyDescent="0.25">
      <c r="A18" s="26"/>
      <c r="B18" s="15"/>
      <c r="C18" s="15"/>
      <c r="D18" s="22"/>
      <c r="E18" s="18"/>
      <c r="F18" s="18"/>
      <c r="G18" s="18"/>
      <c r="H18" s="18"/>
      <c r="I18" s="15"/>
      <c r="J18" s="15"/>
      <c r="K18" s="15"/>
      <c r="L18" s="15"/>
      <c r="N18" s="15"/>
      <c r="O18" s="15"/>
      <c r="P18" s="15"/>
      <c r="Q18" s="15"/>
      <c r="S18" s="20"/>
      <c r="T18" s="20"/>
      <c r="U18" s="33"/>
      <c r="V18" s="33"/>
    </row>
    <row r="19" spans="1:23" x14ac:dyDescent="0.25">
      <c r="A19" s="26" t="s">
        <v>506</v>
      </c>
      <c r="B19" s="20">
        <f>SUM(B16:B18)</f>
        <v>9</v>
      </c>
      <c r="C19" s="18"/>
      <c r="D19" s="20"/>
      <c r="E19" s="18">
        <f t="shared" ref="E19:L19" si="18">SUM(E16:E18)</f>
        <v>7940940</v>
      </c>
      <c r="F19" s="18">
        <f t="shared" si="18"/>
        <v>37834440</v>
      </c>
      <c r="G19" s="18">
        <f t="shared" si="18"/>
        <v>39831754.984564364</v>
      </c>
      <c r="H19" s="18">
        <f t="shared" si="18"/>
        <v>6900</v>
      </c>
      <c r="I19" s="18">
        <f t="shared" si="18"/>
        <v>18917220</v>
      </c>
      <c r="J19" s="18">
        <f t="shared" si="18"/>
        <v>37834440</v>
      </c>
      <c r="K19" s="18">
        <f t="shared" si="18"/>
        <v>19915877.492282182</v>
      </c>
      <c r="L19" s="18">
        <f t="shared" si="18"/>
        <v>39831754.984564364</v>
      </c>
      <c r="N19" s="18">
        <f>SUM(N16:N18)</f>
        <v>377.22867086851517</v>
      </c>
      <c r="O19" s="18">
        <f>SUM(O16:O18)</f>
        <v>4715.3583858564398</v>
      </c>
      <c r="P19" s="18">
        <f>SUM(P16:P18)</f>
        <v>3375.554009457705</v>
      </c>
      <c r="Q19" s="18">
        <f>SUM(Q16:Q18)</f>
        <v>5625.9233490961742</v>
      </c>
    </row>
    <row r="21" spans="1:23" x14ac:dyDescent="0.25">
      <c r="A21" s="1" t="s">
        <v>118</v>
      </c>
      <c r="F21" s="19"/>
      <c r="G21" s="19"/>
    </row>
    <row r="22" spans="1:23" x14ac:dyDescent="0.25">
      <c r="A22" s="1" t="s">
        <v>521</v>
      </c>
      <c r="I22" s="34"/>
      <c r="J22" s="35"/>
    </row>
    <row r="23" spans="1:23" x14ac:dyDescent="0.25">
      <c r="A23" s="1" t="s">
        <v>498</v>
      </c>
      <c r="I23" s="36"/>
      <c r="J23" s="35"/>
    </row>
    <row r="24" spans="1:23" x14ac:dyDescent="0.25">
      <c r="A24" s="1"/>
      <c r="I24" s="36"/>
      <c r="J24" s="35"/>
      <c r="U24" s="38"/>
      <c r="V24" s="38"/>
      <c r="W24" s="38"/>
    </row>
    <row r="25" spans="1:23" x14ac:dyDescent="0.25">
      <c r="A25" s="1"/>
      <c r="I25" s="36"/>
      <c r="J25" s="35"/>
      <c r="U25" s="38"/>
      <c r="V25" s="38"/>
      <c r="W25" s="38"/>
    </row>
    <row r="26" spans="1:23" ht="15.6" x14ac:dyDescent="0.3">
      <c r="A26" s="40" t="s">
        <v>507</v>
      </c>
      <c r="B26" s="27"/>
      <c r="C26" s="27"/>
      <c r="D26" s="28"/>
      <c r="E26" s="28"/>
      <c r="F26" s="28"/>
      <c r="G26" s="28"/>
      <c r="H26" s="28"/>
      <c r="I26" s="24"/>
      <c r="J26" s="24"/>
      <c r="K26" s="24"/>
      <c r="L26" s="24"/>
      <c r="N26" s="1"/>
      <c r="O26" s="41"/>
      <c r="P26" s="1"/>
      <c r="Q26" s="1"/>
      <c r="R26" s="1"/>
      <c r="S26" s="20"/>
      <c r="T26" s="20"/>
      <c r="W26" s="23"/>
    </row>
    <row r="27" spans="1:23" x14ac:dyDescent="0.25">
      <c r="A27" s="26" t="s">
        <v>500</v>
      </c>
      <c r="B27" s="15">
        <f>'Potential New ED Load'!B21</f>
        <v>6</v>
      </c>
      <c r="C27" s="15">
        <f>'Potential New ED Load'!C21</f>
        <v>350</v>
      </c>
      <c r="D27" s="33">
        <f>'Potential New ED Load'!D21</f>
        <v>0.61</v>
      </c>
      <c r="E27" s="18">
        <f>+C27*8760*D27</f>
        <v>1870260</v>
      </c>
      <c r="F27" s="18">
        <f>+E27*B27</f>
        <v>11221560</v>
      </c>
      <c r="G27" s="18">
        <f>F27*S27</f>
        <v>11821938.831491366</v>
      </c>
      <c r="H27" s="18">
        <f>B27*C27</f>
        <v>2100</v>
      </c>
      <c r="I27" s="15">
        <f>F27*0.5</f>
        <v>5610780</v>
      </c>
      <c r="J27" s="15">
        <f>F27</f>
        <v>11221560</v>
      </c>
      <c r="K27" s="15">
        <f t="shared" ref="K27:K29" si="19">I27*$S27</f>
        <v>5910969.415745683</v>
      </c>
      <c r="L27" s="15">
        <f t="shared" ref="L27:L29" si="20">J27*$S27</f>
        <v>11821938.831491366</v>
      </c>
      <c r="N27" s="15">
        <f>H27*0.08*T27*U27</f>
        <v>79.948079556151981</v>
      </c>
      <c r="O27" s="15">
        <f>H27*T27*U27</f>
        <v>999.35099445189962</v>
      </c>
      <c r="P27" s="15">
        <f>H27*0.6*T27*V27</f>
        <v>835.11412913167976</v>
      </c>
      <c r="Q27" s="15">
        <f>H27*T27*V27</f>
        <v>1391.8568818861329</v>
      </c>
      <c r="S27" s="20">
        <f>'2014 Energy Loss'!$C$35</f>
        <v>1.0535022609593823</v>
      </c>
      <c r="T27" s="20">
        <f>'2014 Demand Loss'!$D$38</f>
        <v>1.0698773064961242</v>
      </c>
      <c r="U27" s="33">
        <f>$U$11</f>
        <v>0.44479999999999997</v>
      </c>
      <c r="V27" s="33">
        <f>$V$11</f>
        <v>0.61950000000000005</v>
      </c>
      <c r="W27" s="37" t="s">
        <v>55</v>
      </c>
    </row>
    <row r="28" spans="1:23" x14ac:dyDescent="0.25">
      <c r="A28" s="26" t="s">
        <v>491</v>
      </c>
      <c r="B28" s="15">
        <f>'Potential New ED Load'!B22</f>
        <v>1</v>
      </c>
      <c r="C28" s="15">
        <f>'Potential New ED Load'!C22</f>
        <v>500</v>
      </c>
      <c r="D28" s="33">
        <f>'Potential New ED Load'!D22</f>
        <v>0.63</v>
      </c>
      <c r="E28" s="18">
        <f>+C28*8760*D28</f>
        <v>2759400</v>
      </c>
      <c r="F28" s="18">
        <f>+E28*B28</f>
        <v>2759400</v>
      </c>
      <c r="G28" s="18">
        <f>F28*S28</f>
        <v>2904587.4936578893</v>
      </c>
      <c r="H28" s="18">
        <f>B28*C28</f>
        <v>500</v>
      </c>
      <c r="I28" s="15">
        <f>F28*0.5</f>
        <v>1379700</v>
      </c>
      <c r="J28" s="15">
        <f>F28</f>
        <v>2759400</v>
      </c>
      <c r="K28" s="15">
        <f t="shared" si="19"/>
        <v>1452293.7468289447</v>
      </c>
      <c r="L28" s="15">
        <f t="shared" si="20"/>
        <v>2904587.4936578893</v>
      </c>
      <c r="N28" s="15">
        <f t="shared" ref="N28" si="21">H28*0.08*T28*U28</f>
        <v>29.448177378583075</v>
      </c>
      <c r="O28" s="15">
        <f>H28*T28*U28</f>
        <v>368.10221723228847</v>
      </c>
      <c r="P28" s="15">
        <f t="shared" ref="P28" si="22">H28*0.6*T28*V28</f>
        <v>256.25556879120472</v>
      </c>
      <c r="Q28" s="15">
        <f>H28*T28*V28</f>
        <v>427.0926146520078</v>
      </c>
      <c r="S28" s="20">
        <f>'2014 Energy Loss'!$C$40</f>
        <v>1.0526156025432665</v>
      </c>
      <c r="T28" s="20">
        <f>'2014 Demand Loss'!$D$43</f>
        <v>1.0686666199224517</v>
      </c>
      <c r="U28" s="33">
        <f>$U$12</f>
        <v>0.68889999999999996</v>
      </c>
      <c r="V28" s="33">
        <f>$V$12</f>
        <v>0.79930000000000001</v>
      </c>
      <c r="W28" s="37" t="s">
        <v>56</v>
      </c>
    </row>
    <row r="29" spans="1:23" x14ac:dyDescent="0.25">
      <c r="A29" s="26" t="s">
        <v>505</v>
      </c>
      <c r="B29" s="15">
        <f>'Potential New ED Load'!B23</f>
        <v>1</v>
      </c>
      <c r="C29" s="15">
        <f>'Potential New ED Load'!C23</f>
        <v>5000</v>
      </c>
      <c r="D29" s="33">
        <f>'Potential New ED Load'!D23</f>
        <v>0.8</v>
      </c>
      <c r="E29" s="18">
        <f t="shared" ref="E29" si="23">+C29*8760*D29</f>
        <v>35040000</v>
      </c>
      <c r="F29" s="18">
        <f t="shared" ref="F29" si="24">+E29*B29</f>
        <v>35040000</v>
      </c>
      <c r="G29" s="18">
        <f>F29*S29</f>
        <v>36618343.804255903</v>
      </c>
      <c r="H29" s="18">
        <f t="shared" ref="H29" si="25">B29*C29</f>
        <v>5000</v>
      </c>
      <c r="I29" s="15">
        <f>F29*0.25</f>
        <v>8760000</v>
      </c>
      <c r="J29" s="15">
        <f t="shared" ref="J29" si="26">F29</f>
        <v>35040000</v>
      </c>
      <c r="K29" s="15">
        <f t="shared" si="19"/>
        <v>9154585.9510639757</v>
      </c>
      <c r="L29" s="15">
        <f t="shared" si="20"/>
        <v>36618343.804255903</v>
      </c>
      <c r="N29" s="15">
        <v>0</v>
      </c>
      <c r="O29" s="15">
        <f>H29*T29*U29</f>
        <v>2927.0383411326052</v>
      </c>
      <c r="P29" s="15">
        <v>0</v>
      </c>
      <c r="Q29" s="15">
        <f>H29*T29*V29</f>
        <v>3770.1440113122881</v>
      </c>
      <c r="S29" s="20">
        <f>'2014 Energy Loss'!$C$45</f>
        <v>1.0450440583406364</v>
      </c>
      <c r="T29" s="20">
        <f>'2014 Demand Loss'!$D$48</f>
        <v>1.0591779776126671</v>
      </c>
      <c r="U29" s="33">
        <f>$W$11</f>
        <v>0.55269999999999997</v>
      </c>
      <c r="V29" s="33">
        <f>$W$12</f>
        <v>0.71189999999999998</v>
      </c>
      <c r="W29" s="37" t="s">
        <v>57</v>
      </c>
    </row>
    <row r="30" spans="1:23" x14ac:dyDescent="0.25">
      <c r="A30" s="26"/>
      <c r="B30" s="15"/>
      <c r="C30" s="15"/>
      <c r="D30" s="22"/>
      <c r="E30" s="18"/>
      <c r="F30" s="18"/>
      <c r="G30" s="18"/>
      <c r="H30" s="18"/>
      <c r="I30" s="15"/>
      <c r="J30" s="15"/>
      <c r="K30" s="15"/>
      <c r="L30" s="15"/>
      <c r="N30" s="15"/>
      <c r="O30" s="15"/>
      <c r="P30" s="15"/>
      <c r="Q30" s="15"/>
      <c r="S30" s="20"/>
      <c r="T30" s="20"/>
      <c r="U30" s="33"/>
      <c r="V30" s="33"/>
    </row>
    <row r="31" spans="1:23" x14ac:dyDescent="0.25">
      <c r="A31" s="26" t="s">
        <v>508</v>
      </c>
      <c r="B31" s="20">
        <f>SUM(B27:B30)</f>
        <v>8</v>
      </c>
      <c r="C31" s="18"/>
      <c r="D31" s="20"/>
      <c r="E31" s="18">
        <f t="shared" ref="E31:L31" si="27">SUM(E27:E30)</f>
        <v>39669660</v>
      </c>
      <c r="F31" s="18">
        <f t="shared" si="27"/>
        <v>49020960</v>
      </c>
      <c r="G31" s="18">
        <f t="shared" si="27"/>
        <v>51344870.129405156</v>
      </c>
      <c r="H31" s="18">
        <f t="shared" si="27"/>
        <v>7600</v>
      </c>
      <c r="I31" s="18">
        <f t="shared" si="27"/>
        <v>15750480</v>
      </c>
      <c r="J31" s="18">
        <f t="shared" si="27"/>
        <v>49020960</v>
      </c>
      <c r="K31" s="18">
        <f t="shared" si="27"/>
        <v>16517849.113638602</v>
      </c>
      <c r="L31" s="18">
        <f t="shared" si="27"/>
        <v>51344870.129405156</v>
      </c>
      <c r="N31" s="18">
        <f>SUM(N27:N30)</f>
        <v>109.39625693473505</v>
      </c>
      <c r="O31" s="18">
        <f>SUM(O27:O30)</f>
        <v>4294.491552816793</v>
      </c>
      <c r="P31" s="18">
        <f>SUM(P27:P30)</f>
        <v>1091.3696979228844</v>
      </c>
      <c r="Q31" s="18">
        <f>SUM(Q27:Q30)</f>
        <v>5589.093507850429</v>
      </c>
    </row>
    <row r="32" spans="1:23" x14ac:dyDescent="0.25">
      <c r="T32" s="120" t="s">
        <v>8</v>
      </c>
      <c r="U32" s="120"/>
      <c r="V32" s="120"/>
      <c r="W32" s="120"/>
    </row>
    <row r="33" spans="1:23" x14ac:dyDescent="0.25">
      <c r="A33" s="1" t="s">
        <v>118</v>
      </c>
      <c r="F33" s="19"/>
      <c r="G33" s="19"/>
      <c r="T33" s="120"/>
      <c r="U33" s="120" t="s">
        <v>9</v>
      </c>
      <c r="V33" s="120" t="s">
        <v>10</v>
      </c>
      <c r="W33" s="121" t="s">
        <v>74</v>
      </c>
    </row>
    <row r="34" spans="1:23" x14ac:dyDescent="0.25">
      <c r="A34" s="1" t="s">
        <v>522</v>
      </c>
      <c r="I34" s="34"/>
      <c r="J34" s="35"/>
      <c r="T34" s="120" t="s">
        <v>7</v>
      </c>
      <c r="U34" s="122">
        <f>'E-11 Report 2014'!C525</f>
        <v>4.2299999999999997E-2</v>
      </c>
      <c r="V34" s="122">
        <f>'E-11 Report 2014'!C621</f>
        <v>3.73E-2</v>
      </c>
      <c r="W34" s="122">
        <f>'E-11 Report 2014'!C1299</f>
        <v>7.0000000000000001E-3</v>
      </c>
    </row>
    <row r="35" spans="1:23" x14ac:dyDescent="0.25">
      <c r="A35" s="1" t="s">
        <v>523</v>
      </c>
      <c r="I35" s="36"/>
      <c r="J35" s="35"/>
      <c r="T35" s="120" t="s">
        <v>6</v>
      </c>
      <c r="U35" s="122">
        <f>'E-11 Report 2014'!I525</f>
        <v>2.5999999999999999E-2</v>
      </c>
      <c r="V35" s="122">
        <f>'E-11 Report 2014'!I621</f>
        <v>2.6800000000000001E-2</v>
      </c>
      <c r="W35" s="122">
        <f>'E-11 Report 2014'!I1299</f>
        <v>8.0999999999999996E-3</v>
      </c>
    </row>
    <row r="36" spans="1:23" x14ac:dyDescent="0.25">
      <c r="A36" s="1"/>
      <c r="I36" s="36"/>
      <c r="J36" s="35"/>
      <c r="U36" s="38"/>
      <c r="V36" s="38"/>
      <c r="W36" s="38"/>
    </row>
    <row r="37" spans="1:23" x14ac:dyDescent="0.25">
      <c r="A37" s="1"/>
      <c r="I37" s="36"/>
      <c r="J37" s="35"/>
      <c r="U37" s="38"/>
      <c r="V37" s="38"/>
      <c r="W37" s="38"/>
    </row>
    <row r="38" spans="1:23" ht="15.6" x14ac:dyDescent="0.3">
      <c r="A38" s="40" t="s">
        <v>517</v>
      </c>
      <c r="B38" s="27"/>
      <c r="C38" s="27"/>
      <c r="D38" s="28"/>
      <c r="E38" s="28"/>
      <c r="F38" s="28"/>
      <c r="G38" s="28"/>
      <c r="H38" s="28"/>
      <c r="I38" s="24"/>
      <c r="J38" s="24"/>
      <c r="K38" s="24"/>
      <c r="L38" s="24"/>
      <c r="N38" s="1"/>
      <c r="O38" s="41"/>
      <c r="P38" s="1"/>
      <c r="Q38" s="1"/>
      <c r="R38" s="1"/>
      <c r="S38" s="20"/>
      <c r="T38" s="20"/>
      <c r="W38" s="23"/>
    </row>
    <row r="39" spans="1:23" x14ac:dyDescent="0.25">
      <c r="A39" s="26" t="s">
        <v>500</v>
      </c>
      <c r="B39" s="15">
        <f>'Potential New ED Load'!B31</f>
        <v>6</v>
      </c>
      <c r="C39" s="15">
        <f>'Potential New ED Load'!C31</f>
        <v>350</v>
      </c>
      <c r="D39" s="33">
        <f>'Potential New ED Load'!D31</f>
        <v>0.61</v>
      </c>
      <c r="E39" s="18">
        <f>+C39*8760*D39</f>
        <v>1870260</v>
      </c>
      <c r="F39" s="18">
        <f>+E39*B39</f>
        <v>11221560</v>
      </c>
      <c r="G39" s="18">
        <f>F39*S39</f>
        <v>11821938.831491366</v>
      </c>
      <c r="H39" s="18">
        <f>B39*C39</f>
        <v>2100</v>
      </c>
      <c r="I39" s="15">
        <f>F39*0.5</f>
        <v>5610780</v>
      </c>
      <c r="J39" s="15">
        <f>F39</f>
        <v>11221560</v>
      </c>
      <c r="K39" s="15">
        <f t="shared" ref="K39:K41" si="28">I39*$S39</f>
        <v>5910969.415745683</v>
      </c>
      <c r="L39" s="15">
        <f t="shared" ref="L39:L41" si="29">J39*$S39</f>
        <v>11821938.831491366</v>
      </c>
      <c r="N39" s="15">
        <f>H39*0.08*T39*U39</f>
        <v>79.948079556151981</v>
      </c>
      <c r="O39" s="15">
        <f>H39*T39*U39</f>
        <v>999.35099445189962</v>
      </c>
      <c r="P39" s="15">
        <f>H39*0.6*T39*V39</f>
        <v>835.11412913167976</v>
      </c>
      <c r="Q39" s="15">
        <f>H39*T39*V39</f>
        <v>1391.8568818861329</v>
      </c>
      <c r="S39" s="20">
        <f>'2014 Energy Loss'!$C$35</f>
        <v>1.0535022609593823</v>
      </c>
      <c r="T39" s="20">
        <f>'2014 Demand Loss'!$D$38</f>
        <v>1.0698773064961242</v>
      </c>
      <c r="U39" s="33">
        <f>$U$11</f>
        <v>0.44479999999999997</v>
      </c>
      <c r="V39" s="33">
        <f>$V$11</f>
        <v>0.61950000000000005</v>
      </c>
      <c r="W39" s="37" t="s">
        <v>55</v>
      </c>
    </row>
    <row r="40" spans="1:23" x14ac:dyDescent="0.25">
      <c r="A40" s="26" t="s">
        <v>510</v>
      </c>
      <c r="B40" s="15">
        <f>'Potential New ED Load'!B32</f>
        <v>3</v>
      </c>
      <c r="C40" s="15">
        <f>'Potential New ED Load'!C32</f>
        <v>700</v>
      </c>
      <c r="D40" s="33">
        <f>'Potential New ED Load'!D32</f>
        <v>0.63</v>
      </c>
      <c r="E40" s="18">
        <f>+C40*8760*D40</f>
        <v>3863160</v>
      </c>
      <c r="F40" s="18">
        <f>+E40*B40</f>
        <v>11589480</v>
      </c>
      <c r="G40" s="18">
        <f>F40*S40</f>
        <v>12199267.473363135</v>
      </c>
      <c r="H40" s="18">
        <f>B40*C40</f>
        <v>2100</v>
      </c>
      <c r="I40" s="15">
        <f>F40*0.5</f>
        <v>5794740</v>
      </c>
      <c r="J40" s="15">
        <f>F40</f>
        <v>11589480</v>
      </c>
      <c r="K40" s="15">
        <f t="shared" si="28"/>
        <v>6099633.7366815675</v>
      </c>
      <c r="L40" s="15">
        <f t="shared" si="29"/>
        <v>12199267.473363135</v>
      </c>
      <c r="N40" s="15">
        <f t="shared" ref="N40" si="30">H40*0.08*T40*U40</f>
        <v>123.68234499004893</v>
      </c>
      <c r="O40" s="15">
        <f>H40*T40*U40</f>
        <v>1546.0293123756114</v>
      </c>
      <c r="P40" s="15">
        <f t="shared" ref="P40" si="31">H40*0.6*T40*V40</f>
        <v>1076.2733889230597</v>
      </c>
      <c r="Q40" s="15">
        <f>H40*T40*V40</f>
        <v>1793.7889815384328</v>
      </c>
      <c r="S40" s="20">
        <f>'2014 Energy Loss'!$C$40</f>
        <v>1.0526156025432665</v>
      </c>
      <c r="T40" s="20">
        <f>'2014 Demand Loss'!$D$43</f>
        <v>1.0686666199224517</v>
      </c>
      <c r="U40" s="33">
        <f>$U$12</f>
        <v>0.68889999999999996</v>
      </c>
      <c r="V40" s="33">
        <f>$V$12</f>
        <v>0.79930000000000001</v>
      </c>
      <c r="W40" s="37" t="s">
        <v>56</v>
      </c>
    </row>
    <row r="41" spans="1:23" x14ac:dyDescent="0.25">
      <c r="A41" s="26" t="s">
        <v>511</v>
      </c>
      <c r="B41" s="15">
        <f>'Potential New ED Load'!B33</f>
        <v>5</v>
      </c>
      <c r="C41" s="15">
        <f>'Potential New ED Load'!C33</f>
        <v>500</v>
      </c>
      <c r="D41" s="33">
        <f>'Potential New ED Load'!D33</f>
        <v>0.63</v>
      </c>
      <c r="E41" s="18">
        <f t="shared" ref="E41" si="32">+C41*8760*D41</f>
        <v>2759400</v>
      </c>
      <c r="F41" s="18">
        <f t="shared" ref="F41" si="33">+E41*B41</f>
        <v>13797000</v>
      </c>
      <c r="G41" s="18">
        <f>F41*S41</f>
        <v>14418472.87292576</v>
      </c>
      <c r="H41" s="18">
        <f t="shared" ref="H41" si="34">B41*C41</f>
        <v>2500</v>
      </c>
      <c r="I41" s="15">
        <f>F41*0.25</f>
        <v>3449250</v>
      </c>
      <c r="J41" s="15">
        <f t="shared" ref="J41" si="35">F41</f>
        <v>13797000</v>
      </c>
      <c r="K41" s="15">
        <f t="shared" si="28"/>
        <v>3604618.2182314401</v>
      </c>
      <c r="L41" s="15">
        <f t="shared" si="29"/>
        <v>14418472.87292576</v>
      </c>
      <c r="N41" s="15">
        <v>0</v>
      </c>
      <c r="O41" s="15">
        <f>H41*T41*U41</f>
        <v>1463.5191705663026</v>
      </c>
      <c r="P41" s="15">
        <v>0</v>
      </c>
      <c r="Q41" s="15">
        <f>H41*T41*V41</f>
        <v>1885.072005656144</v>
      </c>
      <c r="S41" s="20">
        <f>'2014 Energy Loss'!$C$45</f>
        <v>1.0450440583406364</v>
      </c>
      <c r="T41" s="20">
        <f>'2014 Demand Loss'!$D$48</f>
        <v>1.0591779776126671</v>
      </c>
      <c r="U41" s="33">
        <f>$W$11</f>
        <v>0.55269999999999997</v>
      </c>
      <c r="V41" s="33">
        <f>$W$12</f>
        <v>0.71189999999999998</v>
      </c>
      <c r="W41" s="37" t="s">
        <v>57</v>
      </c>
    </row>
    <row r="42" spans="1:23" x14ac:dyDescent="0.25">
      <c r="A42" s="26"/>
      <c r="B42" s="15"/>
      <c r="C42" s="15"/>
      <c r="D42" s="22"/>
      <c r="E42" s="18"/>
      <c r="F42" s="18"/>
      <c r="G42" s="18"/>
      <c r="H42" s="18"/>
      <c r="I42" s="15"/>
      <c r="J42" s="15"/>
      <c r="K42" s="15"/>
      <c r="L42" s="15"/>
      <c r="N42" s="15"/>
      <c r="O42" s="15"/>
      <c r="P42" s="15"/>
      <c r="Q42" s="15"/>
      <c r="S42" s="20"/>
      <c r="T42" s="20"/>
      <c r="U42" s="33"/>
      <c r="V42" s="33"/>
    </row>
    <row r="43" spans="1:23" x14ac:dyDescent="0.25">
      <c r="A43" s="26" t="s">
        <v>518</v>
      </c>
      <c r="B43" s="20">
        <f>SUM(B39:B42)</f>
        <v>14</v>
      </c>
      <c r="C43" s="18"/>
      <c r="D43" s="20"/>
      <c r="E43" s="18">
        <f t="shared" ref="E43:L43" si="36">SUM(E39:E42)</f>
        <v>8492820</v>
      </c>
      <c r="F43" s="18">
        <f t="shared" si="36"/>
        <v>36608040</v>
      </c>
      <c r="G43" s="18">
        <f t="shared" si="36"/>
        <v>38439679.177780263</v>
      </c>
      <c r="H43" s="18">
        <f t="shared" si="36"/>
        <v>6700</v>
      </c>
      <c r="I43" s="18">
        <f t="shared" si="36"/>
        <v>14854770</v>
      </c>
      <c r="J43" s="18">
        <f t="shared" si="36"/>
        <v>36608040</v>
      </c>
      <c r="K43" s="18">
        <f t="shared" si="36"/>
        <v>15615221.37065869</v>
      </c>
      <c r="L43" s="18">
        <f t="shared" si="36"/>
        <v>38439679.177780263</v>
      </c>
      <c r="N43" s="18">
        <f>SUM(N39:N42)</f>
        <v>203.63042454620091</v>
      </c>
      <c r="O43" s="18">
        <f>SUM(O39:O42)</f>
        <v>4008.8994773938139</v>
      </c>
      <c r="P43" s="18">
        <f>SUM(P39:P42)</f>
        <v>1911.3875180547393</v>
      </c>
      <c r="Q43" s="18">
        <f>SUM(Q39:Q42)</f>
        <v>5070.7178690807095</v>
      </c>
    </row>
    <row r="44" spans="1:23" x14ac:dyDescent="0.25">
      <c r="T44" s="120" t="s">
        <v>8</v>
      </c>
      <c r="U44" s="120"/>
      <c r="V44" s="120"/>
      <c r="W44" s="120"/>
    </row>
    <row r="45" spans="1:23" x14ac:dyDescent="0.25">
      <c r="A45" s="1" t="s">
        <v>118</v>
      </c>
      <c r="F45" s="19"/>
      <c r="G45" s="19"/>
      <c r="T45" s="120"/>
      <c r="U45" s="120" t="s">
        <v>9</v>
      </c>
      <c r="V45" s="120" t="s">
        <v>10</v>
      </c>
      <c r="W45" s="121" t="s">
        <v>74</v>
      </c>
    </row>
    <row r="46" spans="1:23" x14ac:dyDescent="0.25">
      <c r="A46" s="1" t="s">
        <v>521</v>
      </c>
      <c r="I46" s="34"/>
      <c r="J46" s="35"/>
      <c r="T46" s="120" t="s">
        <v>7</v>
      </c>
      <c r="U46" s="122">
        <f>'E-11 Report 2014'!C537</f>
        <v>8.8559999999999999</v>
      </c>
      <c r="V46" s="122">
        <f>'E-11 Report 2014'!C633</f>
        <v>112.779</v>
      </c>
      <c r="W46" s="122">
        <f>'E-11 Report 2014'!C1311</f>
        <v>0</v>
      </c>
    </row>
    <row r="47" spans="1:23" x14ac:dyDescent="0.25">
      <c r="A47" s="1" t="s">
        <v>498</v>
      </c>
      <c r="I47" s="36"/>
      <c r="J47" s="35"/>
      <c r="T47" s="120" t="s">
        <v>6</v>
      </c>
      <c r="U47" s="122">
        <f>'E-11 Report 2014'!I537</f>
        <v>8.7089999999999996</v>
      </c>
      <c r="V47" s="122">
        <f>'E-11 Report 2014'!I633</f>
        <v>121.47499999999999</v>
      </c>
      <c r="W47" s="122">
        <f>'E-11 Report 2014'!I1311</f>
        <v>0</v>
      </c>
    </row>
    <row r="48" spans="1:23" x14ac:dyDescent="0.25">
      <c r="A48" s="1"/>
      <c r="I48" s="36"/>
      <c r="J48" s="35"/>
      <c r="U48" s="38"/>
      <c r="V48" s="38"/>
      <c r="W48" s="38"/>
    </row>
    <row r="49" spans="1:23" x14ac:dyDescent="0.25">
      <c r="A49" s="1"/>
      <c r="I49" s="36"/>
      <c r="J49" s="35"/>
      <c r="U49" s="38"/>
      <c r="V49" s="38"/>
      <c r="W49" s="38"/>
    </row>
    <row r="50" spans="1:23" ht="15.6" x14ac:dyDescent="0.3">
      <c r="A50" s="39" t="s">
        <v>210</v>
      </c>
      <c r="D50" s="22"/>
      <c r="E50" s="28" t="s">
        <v>4</v>
      </c>
      <c r="F50" s="28" t="s">
        <v>3</v>
      </c>
      <c r="G50" s="28" t="s">
        <v>77</v>
      </c>
      <c r="H50" s="28" t="s">
        <v>47</v>
      </c>
      <c r="I50" s="24" t="s">
        <v>71</v>
      </c>
      <c r="J50" s="24" t="s">
        <v>72</v>
      </c>
      <c r="K50" s="24" t="s">
        <v>71</v>
      </c>
      <c r="L50" s="24" t="s">
        <v>72</v>
      </c>
      <c r="N50" s="47" t="s">
        <v>73</v>
      </c>
      <c r="O50" s="47" t="s">
        <v>211</v>
      </c>
      <c r="P50" s="47" t="s">
        <v>73</v>
      </c>
      <c r="Q50" s="47" t="s">
        <v>211</v>
      </c>
      <c r="R50" s="47"/>
      <c r="S50" s="48" t="s">
        <v>45</v>
      </c>
      <c r="T50" s="48" t="s">
        <v>46</v>
      </c>
      <c r="U50" s="24" t="s">
        <v>86</v>
      </c>
      <c r="V50" s="24" t="s">
        <v>87</v>
      </c>
    </row>
    <row r="51" spans="1:23" x14ac:dyDescent="0.25">
      <c r="A51" s="1" t="s">
        <v>537</v>
      </c>
      <c r="B51" s="50"/>
      <c r="C51" s="50"/>
      <c r="D51" s="51"/>
      <c r="E51" s="49"/>
      <c r="F51" s="49"/>
      <c r="G51" s="49"/>
      <c r="H51" s="49"/>
      <c r="I51" s="49"/>
      <c r="J51" s="49"/>
      <c r="K51" s="49"/>
      <c r="L51" s="49"/>
      <c r="M51" s="50"/>
      <c r="N51" s="49"/>
      <c r="O51" s="49"/>
      <c r="P51" s="49"/>
      <c r="Q51" s="49"/>
      <c r="S51" s="20">
        <f>'2014 Energy Loss'!$C$45</f>
        <v>1.0450440583406364</v>
      </c>
      <c r="T51" s="20">
        <f>'2014 Demand Loss'!$D$48</f>
        <v>1.0591779776126671</v>
      </c>
      <c r="U51" s="33">
        <f>$W$11</f>
        <v>0.55269999999999997</v>
      </c>
      <c r="V51" s="33">
        <f>$W$12</f>
        <v>0.71189999999999998</v>
      </c>
    </row>
    <row r="52" spans="1:23" x14ac:dyDescent="0.25">
      <c r="A52" s="1"/>
      <c r="B52" s="50"/>
      <c r="C52" s="50"/>
      <c r="D52" s="51"/>
      <c r="E52" s="49"/>
      <c r="F52" s="49"/>
      <c r="G52" s="49"/>
      <c r="H52" s="49"/>
      <c r="I52" s="49"/>
      <c r="J52" s="49"/>
      <c r="K52" s="49"/>
      <c r="L52" s="49"/>
      <c r="M52" s="50"/>
      <c r="N52" s="49"/>
      <c r="O52" s="49"/>
      <c r="P52" s="49"/>
      <c r="Q52" s="49"/>
      <c r="S52" s="20"/>
      <c r="T52" s="20"/>
      <c r="U52" s="33"/>
      <c r="V52" s="33"/>
    </row>
    <row r="53" spans="1:23" x14ac:dyDescent="0.25">
      <c r="A53" s="21" t="s">
        <v>536</v>
      </c>
      <c r="D53" s="22"/>
      <c r="E53" s="18"/>
      <c r="F53" s="18"/>
      <c r="G53" s="18"/>
      <c r="H53" s="18"/>
      <c r="I53" s="15"/>
      <c r="J53" s="15"/>
      <c r="K53" s="15"/>
      <c r="L53" s="15"/>
      <c r="N53" s="15"/>
      <c r="O53" s="15"/>
      <c r="P53" s="15"/>
      <c r="Q53" s="15"/>
      <c r="S53" s="20"/>
      <c r="T53" s="20"/>
      <c r="U53" s="33"/>
      <c r="V53" s="33"/>
    </row>
    <row r="54" spans="1:23" x14ac:dyDescent="0.25">
      <c r="A54" s="1" t="str">
        <f>'Potential New ED Load'!A43</f>
        <v>CISR Project</v>
      </c>
      <c r="B54">
        <f>'Potential New ED Load'!B43</f>
        <v>1</v>
      </c>
      <c r="C54" s="15">
        <f>'Potential New ED Load'!C43</f>
        <v>10000</v>
      </c>
      <c r="D54" s="33">
        <f>'Potential New ED Load'!D43</f>
        <v>0.8</v>
      </c>
      <c r="E54" s="18">
        <f>+C54*8760*D54</f>
        <v>70080000</v>
      </c>
      <c r="F54" s="18">
        <f>+E54*B54</f>
        <v>70080000</v>
      </c>
      <c r="G54" s="18">
        <f>F54*S54</f>
        <v>73236687.608511806</v>
      </c>
      <c r="H54" s="18">
        <f>B54*C54</f>
        <v>10000</v>
      </c>
      <c r="I54" s="15">
        <f>F54*2/12</f>
        <v>11680000</v>
      </c>
      <c r="J54" s="15">
        <f>F54</f>
        <v>70080000</v>
      </c>
      <c r="K54" s="15">
        <f t="shared" ref="K54:L54" si="37">I54*$S54</f>
        <v>12206114.601418633</v>
      </c>
      <c r="L54" s="15">
        <f t="shared" si="37"/>
        <v>73236687.608511806</v>
      </c>
      <c r="N54" s="15">
        <f>H54*0*T54*U54</f>
        <v>0</v>
      </c>
      <c r="O54" s="15">
        <f>H54*T54*U54</f>
        <v>5854.0766822652104</v>
      </c>
      <c r="P54" s="15">
        <v>0</v>
      </c>
      <c r="Q54" s="15">
        <f>H54*T54*V54</f>
        <v>7540.2880226245761</v>
      </c>
      <c r="S54" s="20">
        <f>'2014 Energy Loss'!$C$45</f>
        <v>1.0450440583406364</v>
      </c>
      <c r="T54" s="20">
        <f>'2014 Demand Loss'!$D$48</f>
        <v>1.0591779776126671</v>
      </c>
      <c r="U54" s="33">
        <f>$W$11</f>
        <v>0.55269999999999997</v>
      </c>
      <c r="V54" s="33">
        <f>$W$12</f>
        <v>0.71189999999999998</v>
      </c>
      <c r="W54" s="1" t="s">
        <v>57</v>
      </c>
    </row>
    <row r="55" spans="1:23" x14ac:dyDescent="0.25">
      <c r="A55" s="1" t="str">
        <f>'Potential New ED Load'!A44</f>
        <v>CISR Project</v>
      </c>
      <c r="B55">
        <f>'Potential New ED Load'!B44</f>
        <v>1</v>
      </c>
      <c r="C55" s="15">
        <f>'Potential New ED Load'!C44</f>
        <v>32000</v>
      </c>
      <c r="D55" s="33">
        <f>'Potential New ED Load'!D44</f>
        <v>0.8</v>
      </c>
      <c r="E55" s="18">
        <f t="shared" ref="E55" si="38">+C55*8760*D55</f>
        <v>224256000</v>
      </c>
      <c r="F55" s="18">
        <f t="shared" ref="F55" si="39">+E55*B55</f>
        <v>224256000</v>
      </c>
      <c r="G55" s="18">
        <f t="shared" ref="G55" si="40">F55*S55</f>
        <v>234357400.34723777</v>
      </c>
      <c r="H55" s="18">
        <f t="shared" ref="H55" si="41">B55*C55</f>
        <v>32000</v>
      </c>
      <c r="I55" s="15">
        <f>F55*2/12</f>
        <v>37376000</v>
      </c>
      <c r="J55" s="15">
        <f>F55</f>
        <v>224256000</v>
      </c>
      <c r="K55" s="15">
        <f t="shared" ref="K55" si="42">I55*$S55</f>
        <v>39059566.724539623</v>
      </c>
      <c r="L55" s="15">
        <f t="shared" ref="L55" si="43">J55*$S55</f>
        <v>234357400.34723777</v>
      </c>
      <c r="N55" s="15">
        <f>H55*0*T55*U55</f>
        <v>0</v>
      </c>
      <c r="O55" s="15">
        <f>H55*T55*U55</f>
        <v>18733.045383248675</v>
      </c>
      <c r="P55" s="15">
        <v>0</v>
      </c>
      <c r="Q55" s="15">
        <f>H55*T55*V55</f>
        <v>24128.921672398646</v>
      </c>
      <c r="S55" s="20">
        <f>'2014 Energy Loss'!$C$45</f>
        <v>1.0450440583406364</v>
      </c>
      <c r="T55" s="20">
        <f>'2014 Demand Loss'!$D$48</f>
        <v>1.0591779776126671</v>
      </c>
      <c r="U55" s="33">
        <f>$W$11</f>
        <v>0.55269999999999997</v>
      </c>
      <c r="V55" s="33">
        <f>$W$12</f>
        <v>0.71189999999999998</v>
      </c>
      <c r="W55" s="1" t="s">
        <v>57</v>
      </c>
    </row>
    <row r="56" spans="1:23" x14ac:dyDescent="0.25">
      <c r="A56" s="21" t="s">
        <v>538</v>
      </c>
      <c r="B56">
        <f>SUM(B54:B55)</f>
        <v>2</v>
      </c>
      <c r="C56" s="15">
        <f>SUM(C54:C55)</f>
        <v>42000</v>
      </c>
      <c r="E56" s="17">
        <f t="shared" ref="E56:L56" si="44">SUM(E54:E55)</f>
        <v>294336000</v>
      </c>
      <c r="F56" s="17">
        <f t="shared" si="44"/>
        <v>294336000</v>
      </c>
      <c r="G56" s="17">
        <f t="shared" si="44"/>
        <v>307594087.95574957</v>
      </c>
      <c r="H56" s="17">
        <f t="shared" si="44"/>
        <v>42000</v>
      </c>
      <c r="I56" s="17">
        <f t="shared" si="44"/>
        <v>49056000</v>
      </c>
      <c r="J56" s="17">
        <f t="shared" si="44"/>
        <v>294336000</v>
      </c>
      <c r="K56" s="17">
        <f t="shared" si="44"/>
        <v>51265681.325958252</v>
      </c>
      <c r="L56" s="17">
        <f t="shared" si="44"/>
        <v>307594087.95574957</v>
      </c>
      <c r="N56" s="17">
        <f>SUM(N54:N55)</f>
        <v>0</v>
      </c>
      <c r="O56" s="17">
        <f>SUM(O54:O55)</f>
        <v>24587.122065513886</v>
      </c>
      <c r="P56" s="17">
        <f>SUM(P54:P55)</f>
        <v>0</v>
      </c>
      <c r="Q56" s="17">
        <f>SUM(Q54:Q55)</f>
        <v>31669.209695023223</v>
      </c>
    </row>
    <row r="57" spans="1:23" x14ac:dyDescent="0.25">
      <c r="A57" s="1"/>
      <c r="C57" s="15"/>
      <c r="E57" s="17"/>
      <c r="F57" s="17"/>
      <c r="G57" s="17"/>
      <c r="H57" s="17"/>
      <c r="I57" s="17"/>
      <c r="J57" s="17"/>
      <c r="K57" s="17"/>
      <c r="L57" s="17"/>
      <c r="N57" s="17"/>
      <c r="O57" s="17"/>
      <c r="P57" s="17"/>
      <c r="Q57" s="17"/>
    </row>
    <row r="58" spans="1:23" x14ac:dyDescent="0.25">
      <c r="A58" s="21" t="s">
        <v>539</v>
      </c>
      <c r="C58" s="15"/>
      <c r="D58" s="22"/>
      <c r="E58" s="18"/>
      <c r="F58" s="18"/>
      <c r="G58" s="18"/>
      <c r="H58" s="18"/>
      <c r="I58" s="15"/>
      <c r="J58" s="15"/>
      <c r="K58" s="15"/>
      <c r="L58" s="15"/>
      <c r="N58" s="15"/>
      <c r="O58" s="15"/>
      <c r="P58" s="15"/>
      <c r="Q58" s="15"/>
      <c r="S58" s="20"/>
      <c r="T58" s="20"/>
      <c r="U58" s="33"/>
      <c r="V58" s="33"/>
    </row>
    <row r="59" spans="1:23" x14ac:dyDescent="0.25">
      <c r="A59" s="1" t="s">
        <v>535</v>
      </c>
      <c r="B59">
        <f>'Potential New ED Load'!B50</f>
        <v>1</v>
      </c>
      <c r="C59" s="15">
        <f>'Potential New ED Load'!C50</f>
        <v>40000</v>
      </c>
      <c r="D59" s="33">
        <f>'Potential New ED Load'!D50</f>
        <v>0.8</v>
      </c>
      <c r="E59" s="18">
        <f>+C59*8760*D59</f>
        <v>280320000</v>
      </c>
      <c r="F59" s="18">
        <f>+E59*B59</f>
        <v>280320000</v>
      </c>
      <c r="G59" s="18">
        <f>F59*S59</f>
        <v>292946750.43404722</v>
      </c>
      <c r="H59" s="18">
        <f>B59*C59</f>
        <v>40000</v>
      </c>
      <c r="I59" s="15">
        <f>F59*2/12</f>
        <v>46720000</v>
      </c>
      <c r="J59" s="15">
        <f>F59</f>
        <v>280320000</v>
      </c>
      <c r="K59" s="15">
        <f t="shared" ref="K59:K60" si="45">I59*$S59</f>
        <v>48824458.405674532</v>
      </c>
      <c r="L59" s="15">
        <f t="shared" ref="L59:L60" si="46">J59*$S59</f>
        <v>292946750.43404722</v>
      </c>
      <c r="N59" s="15">
        <f>H59*0*T59*U59</f>
        <v>0</v>
      </c>
      <c r="O59" s="15">
        <f>H59*T59*U59</f>
        <v>23416.306729060841</v>
      </c>
      <c r="P59" s="15">
        <v>0</v>
      </c>
      <c r="Q59" s="15">
        <f>H59*T59*V59</f>
        <v>30161.152090498304</v>
      </c>
      <c r="S59" s="20">
        <f>'2014 Energy Loss'!$C$45</f>
        <v>1.0450440583406364</v>
      </c>
      <c r="T59" s="20">
        <f>'2014 Demand Loss'!$D$48</f>
        <v>1.0591779776126671</v>
      </c>
      <c r="U59" s="33">
        <f>$W$11</f>
        <v>0.55269999999999997</v>
      </c>
      <c r="V59" s="33">
        <f>$W$12</f>
        <v>0.71189999999999998</v>
      </c>
      <c r="W59" s="1" t="s">
        <v>57</v>
      </c>
    </row>
    <row r="60" spans="1:23" x14ac:dyDescent="0.25">
      <c r="A60" s="1" t="s">
        <v>535</v>
      </c>
      <c r="B60">
        <f>'Potential New ED Load'!B51</f>
        <v>1</v>
      </c>
      <c r="C60" s="15">
        <f>'Potential New ED Load'!C51</f>
        <v>10000</v>
      </c>
      <c r="D60" s="33">
        <f>'Potential New ED Load'!D51</f>
        <v>0.8</v>
      </c>
      <c r="E60" s="18">
        <f t="shared" ref="E60" si="47">+C60*8760*D60</f>
        <v>70080000</v>
      </c>
      <c r="F60" s="18">
        <f t="shared" ref="F60" si="48">+E60*B60</f>
        <v>70080000</v>
      </c>
      <c r="G60" s="18">
        <f t="shared" ref="G60" si="49">F60*S60</f>
        <v>73236687.608511806</v>
      </c>
      <c r="H60" s="18">
        <f t="shared" ref="H60" si="50">B60*C60</f>
        <v>10000</v>
      </c>
      <c r="I60" s="15">
        <f>F60*2/12</f>
        <v>11680000</v>
      </c>
      <c r="J60" s="15">
        <f>F60</f>
        <v>70080000</v>
      </c>
      <c r="K60" s="15">
        <f t="shared" si="45"/>
        <v>12206114.601418633</v>
      </c>
      <c r="L60" s="15">
        <f t="shared" si="46"/>
        <v>73236687.608511806</v>
      </c>
      <c r="N60" s="15">
        <f>H60*0*T60*U60</f>
        <v>0</v>
      </c>
      <c r="O60" s="15">
        <f>H60*T60*U60</f>
        <v>5854.0766822652104</v>
      </c>
      <c r="P60" s="15">
        <v>0</v>
      </c>
      <c r="Q60" s="15">
        <f>H60*T60*V60</f>
        <v>7540.2880226245761</v>
      </c>
      <c r="S60" s="20">
        <f>'2014 Energy Loss'!$C$45</f>
        <v>1.0450440583406364</v>
      </c>
      <c r="T60" s="20">
        <f>'2014 Demand Loss'!$D$48</f>
        <v>1.0591779776126671</v>
      </c>
      <c r="U60" s="33">
        <f>$W$11</f>
        <v>0.55269999999999997</v>
      </c>
      <c r="V60" s="33">
        <f>$W$12</f>
        <v>0.71189999999999998</v>
      </c>
      <c r="W60" s="1" t="s">
        <v>57</v>
      </c>
    </row>
    <row r="61" spans="1:23" x14ac:dyDescent="0.25">
      <c r="A61" s="21" t="s">
        <v>540</v>
      </c>
      <c r="B61">
        <f>SUM(B59:B60)</f>
        <v>2</v>
      </c>
      <c r="C61" s="15">
        <f>SUM(C59:C60)</f>
        <v>50000</v>
      </c>
      <c r="E61" s="17">
        <f t="shared" ref="E61:L61" si="51">SUM(E59:E60)</f>
        <v>350400000</v>
      </c>
      <c r="F61" s="17">
        <f t="shared" si="51"/>
        <v>350400000</v>
      </c>
      <c r="G61" s="17">
        <f t="shared" si="51"/>
        <v>366183438.04255903</v>
      </c>
      <c r="H61" s="17">
        <f t="shared" si="51"/>
        <v>50000</v>
      </c>
      <c r="I61" s="17">
        <f t="shared" si="51"/>
        <v>58400000</v>
      </c>
      <c r="J61" s="17">
        <f t="shared" si="51"/>
        <v>350400000</v>
      </c>
      <c r="K61" s="17">
        <f t="shared" si="51"/>
        <v>61030573.007093161</v>
      </c>
      <c r="L61" s="17">
        <f t="shared" si="51"/>
        <v>366183438.04255903</v>
      </c>
      <c r="N61" s="17">
        <f>SUM(N59:N60)</f>
        <v>0</v>
      </c>
      <c r="O61" s="17">
        <f>SUM(O59:O60)</f>
        <v>29270.383411326053</v>
      </c>
      <c r="P61" s="17">
        <f>SUM(P59:P60)</f>
        <v>0</v>
      </c>
      <c r="Q61" s="17">
        <f>SUM(Q59:Q60)</f>
        <v>37701.440113122881</v>
      </c>
    </row>
    <row r="62" spans="1:23" x14ac:dyDescent="0.25">
      <c r="C62" s="15"/>
    </row>
    <row r="63" spans="1:23" x14ac:dyDescent="0.25">
      <c r="A63" s="21" t="s">
        <v>541</v>
      </c>
      <c r="C63" s="15"/>
      <c r="D63" s="22"/>
      <c r="E63" s="18"/>
      <c r="F63" s="18"/>
      <c r="G63" s="18"/>
      <c r="H63" s="18"/>
      <c r="I63" s="15"/>
      <c r="J63" s="15"/>
      <c r="K63" s="15"/>
      <c r="L63" s="15"/>
      <c r="N63" s="15"/>
      <c r="O63" s="15"/>
      <c r="P63" s="15"/>
      <c r="Q63" s="15"/>
      <c r="S63" s="20"/>
      <c r="T63" s="20"/>
      <c r="U63" s="33"/>
      <c r="V63" s="33"/>
    </row>
    <row r="64" spans="1:23" x14ac:dyDescent="0.25">
      <c r="A64" s="1" t="s">
        <v>535</v>
      </c>
      <c r="B64">
        <f>'Potential New ED Load'!B58</f>
        <v>1</v>
      </c>
      <c r="C64" s="15">
        <f>'Potential New ED Load'!C58</f>
        <v>40000</v>
      </c>
      <c r="D64" s="33">
        <f>'Potential New ED Load'!D58</f>
        <v>0.8</v>
      </c>
      <c r="E64" s="18">
        <f>+C64*8760*D64</f>
        <v>280320000</v>
      </c>
      <c r="F64" s="18">
        <f>+E64*B64</f>
        <v>280320000</v>
      </c>
      <c r="G64" s="18">
        <f>F64*S64</f>
        <v>292946750.43404722</v>
      </c>
      <c r="H64" s="18">
        <f>B64*C64</f>
        <v>40000</v>
      </c>
      <c r="I64" s="15">
        <f>F64*2/12</f>
        <v>46720000</v>
      </c>
      <c r="J64" s="15">
        <f>F64</f>
        <v>280320000</v>
      </c>
      <c r="K64" s="15">
        <f t="shared" ref="K64:K65" si="52">I64*$S64</f>
        <v>48824458.405674532</v>
      </c>
      <c r="L64" s="15">
        <f t="shared" ref="L64:L65" si="53">J64*$S64</f>
        <v>292946750.43404722</v>
      </c>
      <c r="N64" s="15">
        <f>H64*0*T64*U64</f>
        <v>0</v>
      </c>
      <c r="O64" s="15">
        <f>H64*T64*U64</f>
        <v>23416.306729060841</v>
      </c>
      <c r="P64" s="15">
        <v>0</v>
      </c>
      <c r="Q64" s="15">
        <f>H64*T64*V64</f>
        <v>30161.152090498304</v>
      </c>
      <c r="S64" s="20">
        <f>'2014 Energy Loss'!$C$45</f>
        <v>1.0450440583406364</v>
      </c>
      <c r="T64" s="20">
        <f>'2014 Demand Loss'!$D$48</f>
        <v>1.0591779776126671</v>
      </c>
      <c r="U64" s="33">
        <f>$W$11</f>
        <v>0.55269999999999997</v>
      </c>
      <c r="V64" s="33">
        <f>$W$12</f>
        <v>0.71189999999999998</v>
      </c>
      <c r="W64" s="1" t="s">
        <v>57</v>
      </c>
    </row>
    <row r="65" spans="1:23" x14ac:dyDescent="0.25">
      <c r="A65" s="1" t="s">
        <v>535</v>
      </c>
      <c r="B65">
        <f>'Potential New ED Load'!B59</f>
        <v>1</v>
      </c>
      <c r="C65" s="15">
        <f>'Potential New ED Load'!C59</f>
        <v>10000</v>
      </c>
      <c r="D65" s="33">
        <f>'Potential New ED Load'!D59</f>
        <v>0.8</v>
      </c>
      <c r="E65" s="18">
        <f t="shared" ref="E65" si="54">+C65*8760*D65</f>
        <v>70080000</v>
      </c>
      <c r="F65" s="18">
        <f t="shared" ref="F65" si="55">+E65*B65</f>
        <v>70080000</v>
      </c>
      <c r="G65" s="18">
        <f t="shared" ref="G65" si="56">F65*S65</f>
        <v>73236687.608511806</v>
      </c>
      <c r="H65" s="18">
        <f t="shared" ref="H65" si="57">B65*C65</f>
        <v>10000</v>
      </c>
      <c r="I65" s="15">
        <f>F65*2/12</f>
        <v>11680000</v>
      </c>
      <c r="J65" s="15">
        <f>F65</f>
        <v>70080000</v>
      </c>
      <c r="K65" s="15">
        <f t="shared" si="52"/>
        <v>12206114.601418633</v>
      </c>
      <c r="L65" s="15">
        <f t="shared" si="53"/>
        <v>73236687.608511806</v>
      </c>
      <c r="N65" s="15">
        <f>H65*0*T65*U65</f>
        <v>0</v>
      </c>
      <c r="O65" s="15">
        <f>H65*T65*U65</f>
        <v>5854.0766822652104</v>
      </c>
      <c r="P65" s="15">
        <v>0</v>
      </c>
      <c r="Q65" s="15">
        <f>H65*T65*V65</f>
        <v>7540.2880226245761</v>
      </c>
      <c r="S65" s="20">
        <f>'2014 Energy Loss'!$C$45</f>
        <v>1.0450440583406364</v>
      </c>
      <c r="T65" s="20">
        <f>'2014 Demand Loss'!$D$48</f>
        <v>1.0591779776126671</v>
      </c>
      <c r="U65" s="33">
        <f>$W$11</f>
        <v>0.55269999999999997</v>
      </c>
      <c r="V65" s="33">
        <f>$W$12</f>
        <v>0.71189999999999998</v>
      </c>
      <c r="W65" s="1" t="s">
        <v>57</v>
      </c>
    </row>
    <row r="66" spans="1:23" x14ac:dyDescent="0.25">
      <c r="A66" s="1" t="s">
        <v>535</v>
      </c>
      <c r="B66">
        <f>'Potential New ED Load'!B60</f>
        <v>1</v>
      </c>
      <c r="C66" s="15">
        <f>'Potential New ED Load'!C60</f>
        <v>15000</v>
      </c>
      <c r="D66" s="33">
        <f>'Potential New ED Load'!D60</f>
        <v>0.8</v>
      </c>
      <c r="E66" s="18">
        <f t="shared" ref="E66" si="58">+C66*8760*D66</f>
        <v>105120000</v>
      </c>
      <c r="F66" s="18">
        <f t="shared" ref="F66" si="59">+E66*B66</f>
        <v>105120000</v>
      </c>
      <c r="G66" s="18">
        <f t="shared" ref="G66" si="60">F66*S66</f>
        <v>109855031.41276769</v>
      </c>
      <c r="H66" s="18">
        <f t="shared" ref="H66" si="61">B66*C66</f>
        <v>15000</v>
      </c>
      <c r="I66" s="15">
        <f>F66*2/12</f>
        <v>17520000</v>
      </c>
      <c r="J66" s="15">
        <f>F66</f>
        <v>105120000</v>
      </c>
      <c r="K66" s="15">
        <f t="shared" ref="K66" si="62">I66*$S66</f>
        <v>18309171.902127951</v>
      </c>
      <c r="L66" s="15">
        <f t="shared" ref="L66" si="63">J66*$S66</f>
        <v>109855031.41276769</v>
      </c>
      <c r="N66" s="15">
        <f>H66*0*T66*U66</f>
        <v>0</v>
      </c>
      <c r="O66" s="15">
        <f>H66*T66*U66</f>
        <v>8781.1150233978151</v>
      </c>
      <c r="P66" s="15">
        <v>0</v>
      </c>
      <c r="Q66" s="15">
        <f>H66*T66*V66</f>
        <v>11310.432033936864</v>
      </c>
      <c r="S66" s="20">
        <f>'2014 Energy Loss'!$C$45</f>
        <v>1.0450440583406364</v>
      </c>
      <c r="T66" s="20">
        <f>'2014 Demand Loss'!$D$48</f>
        <v>1.0591779776126671</v>
      </c>
      <c r="U66" s="33">
        <f>$W$11</f>
        <v>0.55269999999999997</v>
      </c>
      <c r="V66" s="33">
        <f>$W$12</f>
        <v>0.71189999999999998</v>
      </c>
      <c r="W66" s="1" t="s">
        <v>57</v>
      </c>
    </row>
    <row r="67" spans="1:23" x14ac:dyDescent="0.25">
      <c r="A67" s="21" t="s">
        <v>542</v>
      </c>
      <c r="B67">
        <f>SUM(B64:B66)</f>
        <v>3</v>
      </c>
      <c r="C67" s="15">
        <f>SUM(C64:C66)</f>
        <v>65000</v>
      </c>
      <c r="E67" s="17">
        <f t="shared" ref="E67:L67" si="64">SUM(E64:E66)</f>
        <v>455520000</v>
      </c>
      <c r="F67" s="17">
        <f t="shared" si="64"/>
        <v>455520000</v>
      </c>
      <c r="G67" s="17">
        <f t="shared" si="64"/>
        <v>476038469.45532674</v>
      </c>
      <c r="H67" s="17">
        <f t="shared" si="64"/>
        <v>65000</v>
      </c>
      <c r="I67" s="17">
        <f t="shared" si="64"/>
        <v>75920000</v>
      </c>
      <c r="J67" s="17">
        <f t="shared" si="64"/>
        <v>455520000</v>
      </c>
      <c r="K67" s="17">
        <f t="shared" si="64"/>
        <v>79339744.909221113</v>
      </c>
      <c r="L67" s="17">
        <f t="shared" si="64"/>
        <v>476038469.45532674</v>
      </c>
      <c r="N67" s="17">
        <f>SUM(N64:N66)</f>
        <v>0</v>
      </c>
      <c r="O67" s="17">
        <f>SUM(O64:O66)</f>
        <v>38051.498434723864</v>
      </c>
      <c r="P67" s="17">
        <f>SUM(P64:P66)</f>
        <v>0</v>
      </c>
      <c r="Q67" s="17">
        <f>SUM(Q64:Q66)</f>
        <v>49011.872147059745</v>
      </c>
    </row>
    <row r="68" spans="1:23" x14ac:dyDescent="0.25">
      <c r="C68" s="15"/>
    </row>
    <row r="69" spans="1:23" x14ac:dyDescent="0.25">
      <c r="A69" s="21" t="s">
        <v>543</v>
      </c>
      <c r="C69" s="15"/>
      <c r="D69" s="22"/>
      <c r="E69" s="18"/>
      <c r="F69" s="18"/>
      <c r="G69" s="18"/>
      <c r="H69" s="18"/>
      <c r="I69" s="15"/>
      <c r="J69" s="15"/>
      <c r="K69" s="15"/>
      <c r="L69" s="15"/>
      <c r="N69" s="15"/>
      <c r="O69" s="15"/>
      <c r="P69" s="15"/>
      <c r="Q69" s="15"/>
      <c r="S69" s="20"/>
      <c r="T69" s="20"/>
      <c r="U69" s="33"/>
      <c r="V69" s="33"/>
    </row>
    <row r="70" spans="1:23" x14ac:dyDescent="0.25">
      <c r="A70" s="1" t="s">
        <v>535</v>
      </c>
      <c r="B70">
        <f>'Potential New ED Load'!B66</f>
        <v>1</v>
      </c>
      <c r="C70" s="15">
        <f>'Potential New ED Load'!C66</f>
        <v>40000</v>
      </c>
      <c r="D70" s="33">
        <f>'Potential New ED Load'!D66</f>
        <v>0.8</v>
      </c>
      <c r="E70" s="18">
        <f>+C70*8760*D70</f>
        <v>280320000</v>
      </c>
      <c r="F70" s="18">
        <f>+E70*B70</f>
        <v>280320000</v>
      </c>
      <c r="G70" s="18">
        <f>F70*S70</f>
        <v>292946750.43404722</v>
      </c>
      <c r="H70" s="18">
        <f>B70*C70</f>
        <v>40000</v>
      </c>
      <c r="I70" s="15">
        <f>F70*2/12</f>
        <v>46720000</v>
      </c>
      <c r="J70" s="15">
        <f>F70</f>
        <v>280320000</v>
      </c>
      <c r="K70" s="15">
        <f t="shared" ref="K70:K72" si="65">I70*$S70</f>
        <v>48824458.405674532</v>
      </c>
      <c r="L70" s="15">
        <f t="shared" ref="L70:L72" si="66">J70*$S70</f>
        <v>292946750.43404722</v>
      </c>
      <c r="N70" s="15">
        <f>H70*0*T70*U70</f>
        <v>0</v>
      </c>
      <c r="O70" s="15">
        <f>H70*T70*U70</f>
        <v>23416.306729060841</v>
      </c>
      <c r="P70" s="15">
        <v>0</v>
      </c>
      <c r="Q70" s="15">
        <f>H70*T70*V70</f>
        <v>30161.152090498304</v>
      </c>
      <c r="S70" s="20">
        <f>'2014 Energy Loss'!$C$45</f>
        <v>1.0450440583406364</v>
      </c>
      <c r="T70" s="20">
        <f>'2014 Demand Loss'!$D$48</f>
        <v>1.0591779776126671</v>
      </c>
      <c r="U70" s="33">
        <f>$W$11</f>
        <v>0.55269999999999997</v>
      </c>
      <c r="V70" s="33">
        <f>$W$12</f>
        <v>0.71189999999999998</v>
      </c>
      <c r="W70" s="1" t="s">
        <v>57</v>
      </c>
    </row>
    <row r="71" spans="1:23" x14ac:dyDescent="0.25">
      <c r="A71" s="1" t="s">
        <v>535</v>
      </c>
      <c r="B71">
        <f>'Potential New ED Load'!B67</f>
        <v>1</v>
      </c>
      <c r="C71" s="15">
        <f>'Potential New ED Load'!C67</f>
        <v>10000</v>
      </c>
      <c r="D71" s="33">
        <f>'Potential New ED Load'!D67</f>
        <v>0.8</v>
      </c>
      <c r="E71" s="18">
        <f t="shared" ref="E71:E72" si="67">+C71*8760*D71</f>
        <v>70080000</v>
      </c>
      <c r="F71" s="18">
        <f t="shared" ref="F71:F72" si="68">+E71*B71</f>
        <v>70080000</v>
      </c>
      <c r="G71" s="18">
        <f t="shared" ref="G71:G72" si="69">F71*S71</f>
        <v>73236687.608511806</v>
      </c>
      <c r="H71" s="18">
        <f t="shared" ref="H71:H72" si="70">B71*C71</f>
        <v>10000</v>
      </c>
      <c r="I71" s="15">
        <f>F71*2/12</f>
        <v>11680000</v>
      </c>
      <c r="J71" s="15">
        <f>F71</f>
        <v>70080000</v>
      </c>
      <c r="K71" s="15">
        <f t="shared" si="65"/>
        <v>12206114.601418633</v>
      </c>
      <c r="L71" s="15">
        <f t="shared" si="66"/>
        <v>73236687.608511806</v>
      </c>
      <c r="N71" s="15">
        <f>H71*0*T71*U71</f>
        <v>0</v>
      </c>
      <c r="O71" s="15">
        <f>H71*T71*U71</f>
        <v>5854.0766822652104</v>
      </c>
      <c r="P71" s="15">
        <v>0</v>
      </c>
      <c r="Q71" s="15">
        <f>H71*T71*V71</f>
        <v>7540.2880226245761</v>
      </c>
      <c r="S71" s="20">
        <f>'2014 Energy Loss'!$C$45</f>
        <v>1.0450440583406364</v>
      </c>
      <c r="T71" s="20">
        <f>'2014 Demand Loss'!$D$48</f>
        <v>1.0591779776126671</v>
      </c>
      <c r="U71" s="33">
        <f>$W$11</f>
        <v>0.55269999999999997</v>
      </c>
      <c r="V71" s="33">
        <f>$W$12</f>
        <v>0.71189999999999998</v>
      </c>
      <c r="W71" s="1" t="s">
        <v>57</v>
      </c>
    </row>
    <row r="72" spans="1:23" x14ac:dyDescent="0.25">
      <c r="A72" s="1" t="s">
        <v>535</v>
      </c>
      <c r="B72">
        <f>'Potential New ED Load'!B68</f>
        <v>1</v>
      </c>
      <c r="C72" s="15">
        <f>'Potential New ED Load'!C68</f>
        <v>15000</v>
      </c>
      <c r="D72" s="33">
        <f>'Potential New ED Load'!D68</f>
        <v>0.8</v>
      </c>
      <c r="E72" s="18">
        <f t="shared" si="67"/>
        <v>105120000</v>
      </c>
      <c r="F72" s="18">
        <f t="shared" si="68"/>
        <v>105120000</v>
      </c>
      <c r="G72" s="18">
        <f t="shared" si="69"/>
        <v>109855031.41276769</v>
      </c>
      <c r="H72" s="18">
        <f t="shared" si="70"/>
        <v>15000</v>
      </c>
      <c r="I72" s="15">
        <f>F72*2/12</f>
        <v>17520000</v>
      </c>
      <c r="J72" s="15">
        <f>F72</f>
        <v>105120000</v>
      </c>
      <c r="K72" s="15">
        <f t="shared" si="65"/>
        <v>18309171.902127951</v>
      </c>
      <c r="L72" s="15">
        <f t="shared" si="66"/>
        <v>109855031.41276769</v>
      </c>
      <c r="N72" s="15">
        <f>H72*0*T72*U72</f>
        <v>0</v>
      </c>
      <c r="O72" s="15">
        <f>H72*T72*U72</f>
        <v>8781.1150233978151</v>
      </c>
      <c r="P72" s="15">
        <v>0</v>
      </c>
      <c r="Q72" s="15">
        <f>H72*T72*V72</f>
        <v>11310.432033936864</v>
      </c>
      <c r="S72" s="20">
        <f>'2014 Energy Loss'!$C$45</f>
        <v>1.0450440583406364</v>
      </c>
      <c r="T72" s="20">
        <f>'2014 Demand Loss'!$D$48</f>
        <v>1.0591779776126671</v>
      </c>
      <c r="U72" s="33">
        <f>$W$11</f>
        <v>0.55269999999999997</v>
      </c>
      <c r="V72" s="33">
        <f>$W$12</f>
        <v>0.71189999999999998</v>
      </c>
      <c r="W72" s="1" t="s">
        <v>57</v>
      </c>
    </row>
    <row r="73" spans="1:23" x14ac:dyDescent="0.25">
      <c r="A73" s="21" t="s">
        <v>544</v>
      </c>
      <c r="B73">
        <f>SUM(B70:B72)</f>
        <v>3</v>
      </c>
      <c r="C73" s="15">
        <f>SUM(C70:C72)</f>
        <v>65000</v>
      </c>
      <c r="E73" s="17">
        <f t="shared" ref="E73:L73" si="71">SUM(E70:E72)</f>
        <v>455520000</v>
      </c>
      <c r="F73" s="17">
        <f t="shared" si="71"/>
        <v>455520000</v>
      </c>
      <c r="G73" s="17">
        <f t="shared" si="71"/>
        <v>476038469.45532674</v>
      </c>
      <c r="H73" s="17">
        <f t="shared" si="71"/>
        <v>65000</v>
      </c>
      <c r="I73" s="17">
        <f t="shared" si="71"/>
        <v>75920000</v>
      </c>
      <c r="J73" s="17">
        <f t="shared" si="71"/>
        <v>455520000</v>
      </c>
      <c r="K73" s="17">
        <f t="shared" si="71"/>
        <v>79339744.909221113</v>
      </c>
      <c r="L73" s="17">
        <f t="shared" si="71"/>
        <v>476038469.45532674</v>
      </c>
      <c r="N73" s="17">
        <f>SUM(N70:N72)</f>
        <v>0</v>
      </c>
      <c r="O73" s="17">
        <f>SUM(O70:O72)</f>
        <v>38051.498434723864</v>
      </c>
      <c r="P73" s="17">
        <f>SUM(P70:P72)</f>
        <v>0</v>
      </c>
      <c r="Q73" s="17">
        <f>SUM(Q70:Q72)</f>
        <v>49011.872147059745</v>
      </c>
    </row>
    <row r="75" spans="1:23" x14ac:dyDescent="0.25">
      <c r="A75" t="s">
        <v>549</v>
      </c>
    </row>
  </sheetData>
  <mergeCells count="4">
    <mergeCell ref="S1:T1"/>
    <mergeCell ref="N1:O1"/>
    <mergeCell ref="P1:Q1"/>
    <mergeCell ref="K1:L1"/>
  </mergeCells>
  <phoneticPr fontId="0" type="noConversion"/>
  <pageMargins left="0.2" right="0.2" top="0.75" bottom="0.75" header="0.3" footer="0.3"/>
  <pageSetup scale="72" fitToWidth="2" orientation="landscape" r:id="rId1"/>
  <headerFooter alignWithMargins="0">
    <oddFooter>&amp;L&amp;A&amp;R&amp;P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9"/>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defaultRowHeight="13.2" x14ac:dyDescent="0.25"/>
  <cols>
    <col min="1" max="1" width="35.44140625" customWidth="1"/>
    <col min="2" max="2" width="18.88671875" bestFit="1" customWidth="1"/>
    <col min="3" max="3" width="11.109375" bestFit="1" customWidth="1"/>
    <col min="4" max="4" width="11.44140625" bestFit="1" customWidth="1"/>
    <col min="5" max="5" width="13.5546875" bestFit="1" customWidth="1"/>
    <col min="6" max="6" width="13.44140625" customWidth="1"/>
    <col min="7" max="7" width="8.33203125" bestFit="1" customWidth="1"/>
    <col min="8" max="8" width="10.5546875" style="23" customWidth="1"/>
    <col min="10" max="10" width="11" customWidth="1"/>
  </cols>
  <sheetData>
    <row r="1" spans="1:9" x14ac:dyDescent="0.25">
      <c r="A1" s="21" t="s">
        <v>573</v>
      </c>
    </row>
    <row r="2" spans="1:9" ht="15.6" x14ac:dyDescent="0.3">
      <c r="A2" s="46" t="s">
        <v>504</v>
      </c>
    </row>
    <row r="3" spans="1:9" ht="15.75" customHeight="1" x14ac:dyDescent="0.25">
      <c r="A3" s="24" t="s">
        <v>119</v>
      </c>
      <c r="B3" s="24" t="s">
        <v>5</v>
      </c>
      <c r="C3" s="24" t="s">
        <v>1</v>
      </c>
      <c r="D3" s="24" t="s">
        <v>2</v>
      </c>
      <c r="E3" s="24" t="s">
        <v>4</v>
      </c>
      <c r="F3" s="24" t="s">
        <v>3</v>
      </c>
      <c r="G3" s="24" t="s">
        <v>221</v>
      </c>
      <c r="I3" s="113">
        <v>20.149999999999999</v>
      </c>
    </row>
    <row r="4" spans="1:9" x14ac:dyDescent="0.25">
      <c r="A4" s="26" t="s">
        <v>489</v>
      </c>
      <c r="B4" s="20">
        <v>1</v>
      </c>
      <c r="C4" s="18">
        <v>450</v>
      </c>
      <c r="D4" s="22">
        <v>0.61</v>
      </c>
      <c r="E4" s="18">
        <f>+C4*8760*D4</f>
        <v>2404620</v>
      </c>
      <c r="F4" s="18">
        <f>+E4*B4</f>
        <v>2404620</v>
      </c>
      <c r="G4" s="17">
        <f>B4*C4</f>
        <v>450</v>
      </c>
      <c r="H4" s="37" t="s">
        <v>492</v>
      </c>
      <c r="I4" s="114">
        <f>2/12</f>
        <v>0.16666666666666666</v>
      </c>
    </row>
    <row r="5" spans="1:9" x14ac:dyDescent="0.25">
      <c r="A5" s="26" t="s">
        <v>490</v>
      </c>
      <c r="B5">
        <v>2</v>
      </c>
      <c r="C5" s="18">
        <v>750</v>
      </c>
      <c r="D5" s="22">
        <v>0.63</v>
      </c>
      <c r="E5" s="18">
        <f t="shared" ref="E5:E6" si="0">+C5*8760*D5</f>
        <v>4139100</v>
      </c>
      <c r="F5" s="18">
        <f t="shared" ref="F5:F6" si="1">+E5*B5</f>
        <v>8278200</v>
      </c>
      <c r="G5" s="17">
        <f t="shared" ref="G5:G6" si="2">B5*C5</f>
        <v>1500</v>
      </c>
      <c r="H5" s="37" t="s">
        <v>492</v>
      </c>
      <c r="I5" s="114">
        <f>2/12</f>
        <v>0.16666666666666666</v>
      </c>
    </row>
    <row r="6" spans="1:9" x14ac:dyDescent="0.25">
      <c r="A6" s="26" t="s">
        <v>491</v>
      </c>
      <c r="B6">
        <v>2</v>
      </c>
      <c r="C6" s="18">
        <v>400</v>
      </c>
      <c r="D6" s="22">
        <v>0.61</v>
      </c>
      <c r="E6" s="18">
        <f t="shared" si="0"/>
        <v>2137440</v>
      </c>
      <c r="F6" s="18">
        <f t="shared" si="1"/>
        <v>4274880</v>
      </c>
      <c r="G6" s="17">
        <f t="shared" si="2"/>
        <v>800</v>
      </c>
      <c r="H6" s="37" t="s">
        <v>492</v>
      </c>
      <c r="I6" s="114">
        <f>2/12</f>
        <v>0.16666666666666666</v>
      </c>
    </row>
    <row r="7" spans="1:9" x14ac:dyDescent="0.25">
      <c r="A7" s="26"/>
      <c r="C7" s="18"/>
      <c r="D7" s="22"/>
      <c r="E7" s="18"/>
      <c r="F7" s="18"/>
      <c r="G7" s="17"/>
      <c r="H7" s="37"/>
      <c r="I7" s="114"/>
    </row>
    <row r="8" spans="1:9" x14ac:dyDescent="0.25">
      <c r="A8" s="26" t="s">
        <v>503</v>
      </c>
      <c r="B8">
        <f>SUM(B4:B7)</f>
        <v>5</v>
      </c>
      <c r="C8" s="18"/>
      <c r="D8" s="22"/>
      <c r="E8" s="18">
        <f>SUM(E4:E7)</f>
        <v>8681160</v>
      </c>
      <c r="F8" s="18">
        <f>SUM(F4:F7)</f>
        <v>14957700</v>
      </c>
      <c r="G8" s="17">
        <f>SUM(G4:G7)</f>
        <v>2750</v>
      </c>
    </row>
    <row r="9" spans="1:9" x14ac:dyDescent="0.25">
      <c r="A9" s="26"/>
      <c r="C9" s="18"/>
      <c r="D9" s="22"/>
      <c r="E9" s="18"/>
      <c r="F9" s="18"/>
      <c r="G9" s="17"/>
    </row>
    <row r="11" spans="1:9" x14ac:dyDescent="0.25">
      <c r="A11" s="21" t="s">
        <v>502</v>
      </c>
    </row>
    <row r="12" spans="1:9" ht="14.25" customHeight="1" x14ac:dyDescent="0.25">
      <c r="A12" s="24" t="s">
        <v>119</v>
      </c>
      <c r="B12" s="24" t="s">
        <v>5</v>
      </c>
      <c r="C12" s="24" t="s">
        <v>1</v>
      </c>
      <c r="D12" s="24" t="s">
        <v>2</v>
      </c>
      <c r="E12" s="24" t="s">
        <v>4</v>
      </c>
      <c r="F12" s="24" t="s">
        <v>3</v>
      </c>
    </row>
    <row r="13" spans="1:9" x14ac:dyDescent="0.25">
      <c r="A13" s="26" t="s">
        <v>500</v>
      </c>
      <c r="B13">
        <v>4</v>
      </c>
      <c r="C13" s="18">
        <v>350</v>
      </c>
      <c r="D13" s="22">
        <v>0.61</v>
      </c>
      <c r="E13" s="18">
        <f>+C13*8760*D13</f>
        <v>1870260</v>
      </c>
      <c r="F13" s="18">
        <f>+E13*B13</f>
        <v>7481040</v>
      </c>
      <c r="G13" s="17">
        <f t="shared" ref="G13:G14" si="3">B13*C13</f>
        <v>1400</v>
      </c>
      <c r="H13" s="37" t="s">
        <v>493</v>
      </c>
    </row>
    <row r="14" spans="1:9" x14ac:dyDescent="0.25">
      <c r="A14" s="26" t="s">
        <v>515</v>
      </c>
      <c r="B14">
        <v>5</v>
      </c>
      <c r="C14" s="18">
        <v>1100</v>
      </c>
      <c r="D14" s="22">
        <v>0.63</v>
      </c>
      <c r="E14" s="18">
        <f>+C14*8760*D14</f>
        <v>6070680</v>
      </c>
      <c r="F14" s="18">
        <f>+E14*B14</f>
        <v>30353400</v>
      </c>
      <c r="G14" s="17">
        <f t="shared" si="3"/>
        <v>5500</v>
      </c>
      <c r="H14" s="37" t="s">
        <v>493</v>
      </c>
    </row>
    <row r="15" spans="1:9" x14ac:dyDescent="0.25">
      <c r="A15" s="26"/>
      <c r="C15" s="18"/>
      <c r="D15" s="22"/>
      <c r="E15" s="18"/>
      <c r="F15" s="18"/>
      <c r="G15" s="17"/>
    </row>
    <row r="16" spans="1:9" x14ac:dyDescent="0.25">
      <c r="A16" s="26" t="s">
        <v>512</v>
      </c>
      <c r="B16" s="20">
        <f>SUM(B13:B15)</f>
        <v>9</v>
      </c>
      <c r="C16" s="18">
        <f>SUM(C13:C15)</f>
        <v>1450</v>
      </c>
      <c r="D16" s="18"/>
      <c r="E16" s="18">
        <f>SUM(E13:E15)</f>
        <v>7940940</v>
      </c>
      <c r="F16" s="18">
        <f>SUM(F13:F15)</f>
        <v>37834440</v>
      </c>
      <c r="G16" s="17">
        <f>SUM(G13:G15)</f>
        <v>6900</v>
      </c>
    </row>
    <row r="19" spans="1:8" x14ac:dyDescent="0.25">
      <c r="A19" s="21" t="s">
        <v>509</v>
      </c>
    </row>
    <row r="20" spans="1:8" x14ac:dyDescent="0.25">
      <c r="A20" s="24" t="s">
        <v>119</v>
      </c>
      <c r="B20" s="24" t="s">
        <v>5</v>
      </c>
      <c r="C20" s="24" t="s">
        <v>1</v>
      </c>
      <c r="D20" s="24" t="s">
        <v>2</v>
      </c>
      <c r="E20" s="24" t="s">
        <v>4</v>
      </c>
      <c r="F20" s="24" t="s">
        <v>3</v>
      </c>
    </row>
    <row r="21" spans="1:8" x14ac:dyDescent="0.25">
      <c r="A21" s="26" t="s">
        <v>500</v>
      </c>
      <c r="B21">
        <v>6</v>
      </c>
      <c r="C21" s="18">
        <v>350</v>
      </c>
      <c r="D21" s="22">
        <v>0.61</v>
      </c>
      <c r="E21" s="18">
        <f>+C21*8760*D21</f>
        <v>1870260</v>
      </c>
      <c r="F21" s="18">
        <f>+E21*B21</f>
        <v>11221560</v>
      </c>
      <c r="G21" s="17">
        <f t="shared" ref="G21:G23" si="4">B21*C21</f>
        <v>2100</v>
      </c>
      <c r="H21" s="37" t="s">
        <v>493</v>
      </c>
    </row>
    <row r="22" spans="1:8" x14ac:dyDescent="0.25">
      <c r="A22" s="26" t="s">
        <v>491</v>
      </c>
      <c r="B22">
        <v>1</v>
      </c>
      <c r="C22" s="18">
        <v>500</v>
      </c>
      <c r="D22" s="22">
        <v>0.63</v>
      </c>
      <c r="E22" s="18">
        <f>+C22*8760*D22</f>
        <v>2759400</v>
      </c>
      <c r="F22" s="18">
        <f>+E22*B22</f>
        <v>2759400</v>
      </c>
      <c r="G22" s="17">
        <f t="shared" si="4"/>
        <v>500</v>
      </c>
      <c r="H22" s="37" t="s">
        <v>493</v>
      </c>
    </row>
    <row r="23" spans="1:8" x14ac:dyDescent="0.25">
      <c r="A23" s="26" t="s">
        <v>505</v>
      </c>
      <c r="B23">
        <v>1</v>
      </c>
      <c r="C23" s="18">
        <v>5000</v>
      </c>
      <c r="D23" s="22">
        <v>0.8</v>
      </c>
      <c r="E23" s="18">
        <f>+C23*8760*D23</f>
        <v>35040000</v>
      </c>
      <c r="F23" s="18">
        <f>+E23*B23</f>
        <v>35040000</v>
      </c>
      <c r="G23" s="17">
        <f t="shared" si="4"/>
        <v>5000</v>
      </c>
      <c r="H23" s="37" t="s">
        <v>516</v>
      </c>
    </row>
    <row r="24" spans="1:8" x14ac:dyDescent="0.25">
      <c r="A24" s="26"/>
      <c r="C24" s="18"/>
      <c r="D24" s="22"/>
      <c r="E24" s="18"/>
      <c r="F24" s="18"/>
      <c r="G24" s="17"/>
    </row>
    <row r="25" spans="1:8" x14ac:dyDescent="0.25">
      <c r="A25" s="26" t="s">
        <v>513</v>
      </c>
      <c r="B25" s="20">
        <f>SUM(B21:B24)</f>
        <v>8</v>
      </c>
      <c r="C25" s="18">
        <f>SUM(C21:C24)</f>
        <v>5850</v>
      </c>
      <c r="D25" s="18"/>
      <c r="E25" s="18">
        <f>SUM(E21:E24)</f>
        <v>39669660</v>
      </c>
      <c r="F25" s="18">
        <f>SUM(F21:F24)</f>
        <v>49020960</v>
      </c>
      <c r="G25" s="17">
        <f>SUM(G21:G24)</f>
        <v>7600</v>
      </c>
    </row>
    <row r="29" spans="1:8" x14ac:dyDescent="0.25">
      <c r="A29" s="21" t="s">
        <v>514</v>
      </c>
    </row>
    <row r="30" spans="1:8" x14ac:dyDescent="0.25">
      <c r="A30" s="24" t="s">
        <v>119</v>
      </c>
      <c r="B30" s="24" t="s">
        <v>5</v>
      </c>
      <c r="C30" s="24" t="s">
        <v>1</v>
      </c>
      <c r="D30" s="24" t="s">
        <v>2</v>
      </c>
      <c r="E30" s="24" t="s">
        <v>4</v>
      </c>
      <c r="F30" s="24" t="s">
        <v>3</v>
      </c>
    </row>
    <row r="31" spans="1:8" x14ac:dyDescent="0.25">
      <c r="A31" s="26" t="s">
        <v>489</v>
      </c>
      <c r="B31">
        <v>6</v>
      </c>
      <c r="C31" s="18">
        <v>350</v>
      </c>
      <c r="D31" s="22">
        <v>0.61</v>
      </c>
      <c r="E31" s="18">
        <f>+C31*8760*D31</f>
        <v>1870260</v>
      </c>
      <c r="F31" s="18">
        <f>+E31*B31</f>
        <v>11221560</v>
      </c>
      <c r="G31" s="17">
        <f t="shared" ref="G31:G34" si="5">B31*C31</f>
        <v>2100</v>
      </c>
      <c r="H31" s="37" t="s">
        <v>493</v>
      </c>
    </row>
    <row r="32" spans="1:8" x14ac:dyDescent="0.25">
      <c r="A32" s="26" t="s">
        <v>490</v>
      </c>
      <c r="B32">
        <v>3</v>
      </c>
      <c r="C32" s="18">
        <v>700</v>
      </c>
      <c r="D32" s="22">
        <v>0.63</v>
      </c>
      <c r="E32" s="18">
        <f>+C32*8760*D32</f>
        <v>3863160</v>
      </c>
      <c r="F32" s="18">
        <f>+E32*B32</f>
        <v>11589480</v>
      </c>
      <c r="G32" s="17">
        <f t="shared" si="5"/>
        <v>2100</v>
      </c>
      <c r="H32" s="37" t="s">
        <v>493</v>
      </c>
    </row>
    <row r="33" spans="1:8" x14ac:dyDescent="0.25">
      <c r="A33" s="26" t="s">
        <v>491</v>
      </c>
      <c r="B33">
        <v>5</v>
      </c>
      <c r="C33" s="18">
        <v>500</v>
      </c>
      <c r="D33" s="22">
        <v>0.63</v>
      </c>
      <c r="E33" s="18">
        <f>+C33*8760*D33</f>
        <v>2759400</v>
      </c>
      <c r="F33" s="18">
        <f>+E33*B33</f>
        <v>13797000</v>
      </c>
      <c r="G33" s="17">
        <f t="shared" si="5"/>
        <v>2500</v>
      </c>
      <c r="H33" s="37" t="s">
        <v>493</v>
      </c>
    </row>
    <row r="34" spans="1:8" x14ac:dyDescent="0.25">
      <c r="A34" s="26"/>
      <c r="C34" s="18"/>
      <c r="D34" s="22"/>
      <c r="E34" s="18"/>
      <c r="F34" s="18">
        <f>+E34*B34</f>
        <v>0</v>
      </c>
      <c r="G34" s="17">
        <f t="shared" si="5"/>
        <v>0</v>
      </c>
    </row>
    <row r="35" spans="1:8" x14ac:dyDescent="0.25">
      <c r="A35" s="26" t="s">
        <v>497</v>
      </c>
      <c r="B35" s="20">
        <f>SUM(B31:B34)</f>
        <v>14</v>
      </c>
      <c r="C35" s="18">
        <f>SUM(C31:C34)</f>
        <v>1550</v>
      </c>
      <c r="D35" s="18"/>
      <c r="E35" s="18">
        <f>SUM(E31:E34)</f>
        <v>8492820</v>
      </c>
      <c r="F35" s="18">
        <f>SUM(F31:F34)</f>
        <v>36608040</v>
      </c>
      <c r="G35" s="17">
        <f>SUM(G31:G34)</f>
        <v>6700</v>
      </c>
    </row>
    <row r="36" spans="1:8" ht="15.6" x14ac:dyDescent="0.3">
      <c r="A36" s="46" t="s">
        <v>488</v>
      </c>
    </row>
    <row r="37" spans="1:8" ht="15.75" customHeight="1" x14ac:dyDescent="0.25"/>
    <row r="38" spans="1:8" x14ac:dyDescent="0.25">
      <c r="A38" s="112" t="s">
        <v>524</v>
      </c>
    </row>
    <row r="39" spans="1:8" x14ac:dyDescent="0.25">
      <c r="A39" s="112"/>
    </row>
    <row r="41" spans="1:8" ht="15.6" x14ac:dyDescent="0.3">
      <c r="A41" s="46" t="s">
        <v>527</v>
      </c>
      <c r="B41" s="3"/>
      <c r="C41" s="3"/>
      <c r="E41" s="4"/>
      <c r="F41" s="4"/>
    </row>
    <row r="42" spans="1:8" ht="15.75" customHeight="1" x14ac:dyDescent="0.25">
      <c r="A42" s="24" t="s">
        <v>119</v>
      </c>
      <c r="B42" s="24" t="s">
        <v>5</v>
      </c>
      <c r="C42" s="24" t="s">
        <v>1</v>
      </c>
      <c r="D42" s="24" t="s">
        <v>2</v>
      </c>
      <c r="E42" s="24" t="s">
        <v>4</v>
      </c>
      <c r="F42" s="24" t="s">
        <v>3</v>
      </c>
    </row>
    <row r="43" spans="1:8" x14ac:dyDescent="0.25">
      <c r="A43" s="1" t="s">
        <v>535</v>
      </c>
      <c r="B43">
        <v>1</v>
      </c>
      <c r="C43">
        <v>10000</v>
      </c>
      <c r="D43" s="22">
        <v>0.8</v>
      </c>
      <c r="E43" s="18">
        <f>+C43*8760*D43</f>
        <v>70080000</v>
      </c>
      <c r="F43" s="18">
        <f>+E43*B43</f>
        <v>70080000</v>
      </c>
      <c r="G43" s="17">
        <f>C43*B43</f>
        <v>10000</v>
      </c>
      <c r="H43" s="123" t="s">
        <v>534</v>
      </c>
    </row>
    <row r="44" spans="1:8" x14ac:dyDescent="0.25">
      <c r="A44" s="1" t="s">
        <v>535</v>
      </c>
      <c r="B44">
        <v>1</v>
      </c>
      <c r="C44">
        <v>32000</v>
      </c>
      <c r="D44" s="22">
        <v>0.8</v>
      </c>
      <c r="E44" s="18">
        <f>+C44*8760*D44</f>
        <v>224256000</v>
      </c>
      <c r="F44" s="18">
        <f>+E44*B44</f>
        <v>224256000</v>
      </c>
      <c r="G44" s="17">
        <f>C44*B44</f>
        <v>32000</v>
      </c>
      <c r="H44" s="123" t="s">
        <v>534</v>
      </c>
    </row>
    <row r="45" spans="1:8" x14ac:dyDescent="0.25">
      <c r="A45" s="1"/>
      <c r="C45" s="15"/>
      <c r="D45" s="22"/>
      <c r="E45" s="18"/>
      <c r="F45" s="18"/>
      <c r="G45" s="17"/>
      <c r="H45" s="123"/>
    </row>
    <row r="46" spans="1:8" x14ac:dyDescent="0.25">
      <c r="A46" s="1" t="s">
        <v>530</v>
      </c>
      <c r="B46">
        <f>SUM(B43:B45)</f>
        <v>2</v>
      </c>
      <c r="C46" s="15">
        <f>SUM(C43:C45)</f>
        <v>42000</v>
      </c>
      <c r="E46" s="17">
        <f>SUM(E43:E45)</f>
        <v>294336000</v>
      </c>
      <c r="F46" s="17">
        <f t="shared" ref="F46" si="6">SUM(F43:F45)</f>
        <v>294336000</v>
      </c>
      <c r="G46" s="17">
        <f>SUM(G43:G45)</f>
        <v>42000</v>
      </c>
    </row>
    <row r="48" spans="1:8" ht="15.6" x14ac:dyDescent="0.3">
      <c r="A48" s="46" t="s">
        <v>528</v>
      </c>
      <c r="B48" s="3"/>
      <c r="C48" s="3"/>
      <c r="E48" s="4"/>
      <c r="F48" s="4"/>
    </row>
    <row r="49" spans="1:8" ht="15.75" customHeight="1" x14ac:dyDescent="0.25">
      <c r="A49" s="24" t="s">
        <v>119</v>
      </c>
      <c r="B49" s="24" t="s">
        <v>5</v>
      </c>
      <c r="C49" s="24" t="s">
        <v>1</v>
      </c>
      <c r="D49" s="24" t="s">
        <v>2</v>
      </c>
      <c r="E49" s="24" t="s">
        <v>4</v>
      </c>
      <c r="F49" s="24" t="s">
        <v>3</v>
      </c>
    </row>
    <row r="50" spans="1:8" x14ac:dyDescent="0.25">
      <c r="A50" s="1" t="s">
        <v>535</v>
      </c>
      <c r="B50">
        <v>1</v>
      </c>
      <c r="C50">
        <v>40000</v>
      </c>
      <c r="D50" s="22">
        <v>0.8</v>
      </c>
      <c r="E50" s="18">
        <f>+C50*8760*D50</f>
        <v>280320000</v>
      </c>
      <c r="F50" s="18">
        <f>+E50*B50</f>
        <v>280320000</v>
      </c>
      <c r="G50" s="17">
        <f>C50*B50</f>
        <v>40000</v>
      </c>
      <c r="H50" s="123" t="s">
        <v>534</v>
      </c>
    </row>
    <row r="51" spans="1:8" x14ac:dyDescent="0.25">
      <c r="A51" s="1" t="s">
        <v>535</v>
      </c>
      <c r="B51">
        <v>1</v>
      </c>
      <c r="C51">
        <v>10000</v>
      </c>
      <c r="D51" s="22">
        <v>0.8</v>
      </c>
      <c r="E51" s="18">
        <f>+C51*8760*D51</f>
        <v>70080000</v>
      </c>
      <c r="F51" s="18">
        <f>+E51*B51</f>
        <v>70080000</v>
      </c>
      <c r="G51" s="17">
        <f>C51*B51</f>
        <v>10000</v>
      </c>
      <c r="H51" s="123" t="s">
        <v>534</v>
      </c>
    </row>
    <row r="52" spans="1:8" x14ac:dyDescent="0.25">
      <c r="A52" s="1"/>
      <c r="C52" s="15"/>
      <c r="D52" s="22"/>
      <c r="E52" s="18"/>
      <c r="F52" s="18"/>
      <c r="G52" s="17"/>
      <c r="H52" s="123"/>
    </row>
    <row r="53" spans="1:8" x14ac:dyDescent="0.25">
      <c r="A53" s="1" t="s">
        <v>531</v>
      </c>
      <c r="B53">
        <f>SUM(B50:B52)</f>
        <v>2</v>
      </c>
      <c r="C53" s="15">
        <f>SUM(C50:C52)</f>
        <v>50000</v>
      </c>
      <c r="E53" s="17">
        <f>SUM(E50:E52)</f>
        <v>350400000</v>
      </c>
      <c r="F53" s="17">
        <f t="shared" ref="F53" si="7">SUM(F50:F52)</f>
        <v>350400000</v>
      </c>
      <c r="G53" s="17">
        <f>SUM(G50:G52)</f>
        <v>50000</v>
      </c>
    </row>
    <row r="56" spans="1:8" ht="15.6" x14ac:dyDescent="0.3">
      <c r="A56" s="46" t="s">
        <v>529</v>
      </c>
      <c r="B56" s="3"/>
      <c r="C56" s="3"/>
      <c r="E56" s="4"/>
      <c r="F56" s="4"/>
    </row>
    <row r="57" spans="1:8" ht="15.75" customHeight="1" x14ac:dyDescent="0.25">
      <c r="A57" s="24" t="s">
        <v>119</v>
      </c>
      <c r="B57" s="24" t="s">
        <v>5</v>
      </c>
      <c r="C57" s="24" t="s">
        <v>1</v>
      </c>
      <c r="D57" s="24" t="s">
        <v>2</v>
      </c>
      <c r="E57" s="24" t="s">
        <v>4</v>
      </c>
      <c r="F57" s="24" t="s">
        <v>3</v>
      </c>
    </row>
    <row r="58" spans="1:8" x14ac:dyDescent="0.25">
      <c r="A58" s="1" t="s">
        <v>535</v>
      </c>
      <c r="B58">
        <v>1</v>
      </c>
      <c r="C58">
        <v>40000</v>
      </c>
      <c r="D58" s="22">
        <v>0.8</v>
      </c>
      <c r="E58" s="18">
        <f>+C58*8760*D58</f>
        <v>280320000</v>
      </c>
      <c r="F58" s="18">
        <f>+E58*B58</f>
        <v>280320000</v>
      </c>
      <c r="G58" s="17">
        <f>C58*B58</f>
        <v>40000</v>
      </c>
      <c r="H58" s="123" t="s">
        <v>534</v>
      </c>
    </row>
    <row r="59" spans="1:8" x14ac:dyDescent="0.25">
      <c r="A59" s="1" t="s">
        <v>535</v>
      </c>
      <c r="B59">
        <v>1</v>
      </c>
      <c r="C59">
        <v>10000</v>
      </c>
      <c r="D59" s="22">
        <v>0.8</v>
      </c>
      <c r="E59" s="18">
        <f>+C59*8760*D59</f>
        <v>70080000</v>
      </c>
      <c r="F59" s="18">
        <f>+E59*B59</f>
        <v>70080000</v>
      </c>
      <c r="G59" s="17">
        <f>C59*B59</f>
        <v>10000</v>
      </c>
      <c r="H59" s="123" t="s">
        <v>534</v>
      </c>
    </row>
    <row r="60" spans="1:8" x14ac:dyDescent="0.25">
      <c r="A60" s="1" t="s">
        <v>535</v>
      </c>
      <c r="B60">
        <v>1</v>
      </c>
      <c r="C60">
        <v>15000</v>
      </c>
      <c r="D60" s="22">
        <v>0.8</v>
      </c>
      <c r="E60" s="18">
        <f t="shared" ref="E60" si="8">+C60*8760*D60</f>
        <v>105120000</v>
      </c>
      <c r="F60" s="18">
        <f t="shared" ref="F60" si="9">+E60*B60</f>
        <v>105120000</v>
      </c>
      <c r="G60" s="17">
        <f>C60*B60</f>
        <v>15000</v>
      </c>
      <c r="H60" s="123" t="s">
        <v>534</v>
      </c>
    </row>
    <row r="61" spans="1:8" x14ac:dyDescent="0.25">
      <c r="A61" s="1" t="s">
        <v>532</v>
      </c>
      <c r="B61">
        <f>SUM(B58:B60)</f>
        <v>3</v>
      </c>
      <c r="C61" s="15">
        <f>SUM(C58:C60)</f>
        <v>65000</v>
      </c>
      <c r="E61" s="17">
        <f>SUM(E58:E60)</f>
        <v>455520000</v>
      </c>
      <c r="F61" s="17">
        <f t="shared" ref="F61" si="10">SUM(F58:F60)</f>
        <v>455520000</v>
      </c>
      <c r="G61" s="17">
        <f>SUM(G58:G60)</f>
        <v>65000</v>
      </c>
    </row>
    <row r="64" spans="1:8" ht="15.6" x14ac:dyDescent="0.3">
      <c r="A64" s="46">
        <v>2020</v>
      </c>
      <c r="B64" s="3"/>
      <c r="C64" s="3"/>
      <c r="E64" s="4"/>
      <c r="F64" s="4"/>
    </row>
    <row r="65" spans="1:8" ht="15.75" customHeight="1" x14ac:dyDescent="0.25">
      <c r="A65" s="24" t="s">
        <v>119</v>
      </c>
      <c r="B65" s="24" t="s">
        <v>5</v>
      </c>
      <c r="C65" s="24" t="s">
        <v>1</v>
      </c>
      <c r="D65" s="24" t="s">
        <v>2</v>
      </c>
      <c r="E65" s="24" t="s">
        <v>4</v>
      </c>
      <c r="F65" s="24" t="s">
        <v>3</v>
      </c>
    </row>
    <row r="66" spans="1:8" x14ac:dyDescent="0.25">
      <c r="A66" s="1" t="s">
        <v>535</v>
      </c>
      <c r="B66">
        <v>1</v>
      </c>
      <c r="C66">
        <v>40000</v>
      </c>
      <c r="D66" s="22">
        <v>0.8</v>
      </c>
      <c r="E66" s="18">
        <f>+C66*8760*D66</f>
        <v>280320000</v>
      </c>
      <c r="F66" s="18">
        <f>+E66*B66</f>
        <v>280320000</v>
      </c>
      <c r="G66" s="17">
        <f>C66*B66</f>
        <v>40000</v>
      </c>
      <c r="H66" s="123" t="s">
        <v>534</v>
      </c>
    </row>
    <row r="67" spans="1:8" x14ac:dyDescent="0.25">
      <c r="A67" s="1" t="s">
        <v>535</v>
      </c>
      <c r="B67">
        <v>1</v>
      </c>
      <c r="C67">
        <v>10000</v>
      </c>
      <c r="D67" s="22">
        <v>0.8</v>
      </c>
      <c r="E67" s="18">
        <f>+C67*8760*D67</f>
        <v>70080000</v>
      </c>
      <c r="F67" s="18">
        <f>+E67*B67</f>
        <v>70080000</v>
      </c>
      <c r="G67" s="17">
        <f>C67*B67</f>
        <v>10000</v>
      </c>
      <c r="H67" s="123" t="s">
        <v>534</v>
      </c>
    </row>
    <row r="68" spans="1:8" x14ac:dyDescent="0.25">
      <c r="A68" s="1" t="s">
        <v>535</v>
      </c>
      <c r="B68">
        <v>1</v>
      </c>
      <c r="C68">
        <v>15000</v>
      </c>
      <c r="D68" s="22">
        <v>0.8</v>
      </c>
      <c r="E68" s="18">
        <f t="shared" ref="E68" si="11">+C68*8760*D68</f>
        <v>105120000</v>
      </c>
      <c r="F68" s="18">
        <f t="shared" ref="F68" si="12">+E68*B68</f>
        <v>105120000</v>
      </c>
      <c r="G68" s="17">
        <f>C68*B68</f>
        <v>15000</v>
      </c>
      <c r="H68" s="123" t="s">
        <v>534</v>
      </c>
    </row>
    <row r="69" spans="1:8" x14ac:dyDescent="0.25">
      <c r="A69" s="1" t="s">
        <v>533</v>
      </c>
      <c r="B69">
        <f>SUM(B66:B68)</f>
        <v>3</v>
      </c>
      <c r="C69" s="15">
        <f>SUM(C66:C68)</f>
        <v>65000</v>
      </c>
      <c r="E69" s="17">
        <f>SUM(E66:E68)</f>
        <v>455520000</v>
      </c>
      <c r="F69" s="17">
        <f t="shared" ref="F69" si="13">SUM(F66:F68)</f>
        <v>455520000</v>
      </c>
      <c r="G69" s="17">
        <f>SUM(G66:G68)</f>
        <v>65000</v>
      </c>
    </row>
  </sheetData>
  <phoneticPr fontId="0" type="noConversion"/>
  <pageMargins left="0.2" right="0.2" top="0.75" bottom="0.75" header="0.3" footer="0.3"/>
  <pageSetup orientation="landscape" r:id="rId1"/>
  <headerFooter alignWithMargins="0">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02"/>
  <sheetViews>
    <sheetView tabSelected="1" zoomScale="75" workbookViewId="0">
      <selection activeCell="M15" sqref="M15"/>
    </sheetView>
  </sheetViews>
  <sheetFormatPr defaultRowHeight="13.2" x14ac:dyDescent="0.25"/>
  <cols>
    <col min="1" max="1" width="16.109375" customWidth="1"/>
    <col min="2" max="2" width="14.6640625" customWidth="1"/>
    <col min="3" max="3" width="11.88671875" customWidth="1"/>
    <col min="6" max="6" width="13.88671875" customWidth="1"/>
    <col min="7" max="7" width="11" customWidth="1"/>
  </cols>
  <sheetData>
    <row r="1" spans="1:8" x14ac:dyDescent="0.25">
      <c r="A1" t="s">
        <v>12</v>
      </c>
      <c r="B1" t="s">
        <v>43</v>
      </c>
      <c r="H1" s="21" t="s">
        <v>579</v>
      </c>
    </row>
    <row r="2" spans="1:8" x14ac:dyDescent="0.25">
      <c r="A2" t="s">
        <v>13</v>
      </c>
      <c r="B2" t="s">
        <v>14</v>
      </c>
      <c r="C2">
        <v>40179</v>
      </c>
      <c r="F2">
        <v>40391</v>
      </c>
    </row>
    <row r="3" spans="1:8" x14ac:dyDescent="0.25">
      <c r="A3" t="s">
        <v>13</v>
      </c>
      <c r="B3" t="s">
        <v>15</v>
      </c>
      <c r="C3">
        <v>99977</v>
      </c>
      <c r="F3">
        <v>100400</v>
      </c>
    </row>
    <row r="4" spans="1:8" x14ac:dyDescent="0.25">
      <c r="A4" t="s">
        <v>13</v>
      </c>
      <c r="B4" t="s">
        <v>16</v>
      </c>
      <c r="C4">
        <v>1786163040</v>
      </c>
      <c r="F4">
        <v>2182707671</v>
      </c>
    </row>
    <row r="5" spans="1:8" x14ac:dyDescent="0.25">
      <c r="A5" t="s">
        <v>13</v>
      </c>
      <c r="B5" t="s">
        <v>44</v>
      </c>
      <c r="C5">
        <f>+C4/744</f>
        <v>2400756.7741935486</v>
      </c>
    </row>
    <row r="6" spans="1:8" x14ac:dyDescent="0.25">
      <c r="A6" t="s">
        <v>13</v>
      </c>
      <c r="B6" t="s">
        <v>17</v>
      </c>
      <c r="C6">
        <v>99977</v>
      </c>
      <c r="F6">
        <v>100400</v>
      </c>
    </row>
    <row r="7" spans="1:8" x14ac:dyDescent="0.25">
      <c r="A7" t="s">
        <v>13</v>
      </c>
      <c r="B7" t="s">
        <v>18</v>
      </c>
    </row>
    <row r="8" spans="1:8" x14ac:dyDescent="0.25">
      <c r="A8" t="s">
        <v>13</v>
      </c>
      <c r="B8" t="s">
        <v>19</v>
      </c>
      <c r="C8">
        <v>1786811275</v>
      </c>
      <c r="F8">
        <v>2182917652</v>
      </c>
    </row>
    <row r="9" spans="1:8" x14ac:dyDescent="0.25">
      <c r="A9" t="s">
        <v>13</v>
      </c>
      <c r="B9" t="s">
        <v>20</v>
      </c>
    </row>
    <row r="10" spans="1:8" x14ac:dyDescent="0.25">
      <c r="A10" t="s">
        <v>13</v>
      </c>
      <c r="B10" t="s">
        <v>11</v>
      </c>
      <c r="C10">
        <v>5899887</v>
      </c>
      <c r="D10">
        <f>+C14/C10</f>
        <v>0.48415435753261038</v>
      </c>
      <c r="F10">
        <v>5595628</v>
      </c>
      <c r="G10">
        <f>+F14/F10</f>
        <v>0.74446407087819277</v>
      </c>
    </row>
    <row r="11" spans="1:8" x14ac:dyDescent="0.25">
      <c r="A11" t="s">
        <v>13</v>
      </c>
      <c r="B11" t="s">
        <v>21</v>
      </c>
      <c r="C11" t="s">
        <v>22</v>
      </c>
      <c r="F11" t="s">
        <v>23</v>
      </c>
    </row>
    <row r="12" spans="1:8" x14ac:dyDescent="0.25">
      <c r="A12" t="s">
        <v>13</v>
      </c>
      <c r="B12" t="s">
        <v>24</v>
      </c>
      <c r="C12" t="s">
        <v>25</v>
      </c>
      <c r="F12" t="s">
        <v>25</v>
      </c>
    </row>
    <row r="13" spans="1:8" x14ac:dyDescent="0.25">
      <c r="A13" t="s">
        <v>13</v>
      </c>
      <c r="B13" t="s">
        <v>26</v>
      </c>
      <c r="C13">
        <v>3669469</v>
      </c>
      <c r="D13">
        <f>+C14/C13</f>
        <v>0.77843851521841445</v>
      </c>
      <c r="F13">
        <v>4186657</v>
      </c>
      <c r="G13">
        <f>+F14/F13</f>
        <v>0.99500484515449916</v>
      </c>
    </row>
    <row r="14" spans="1:8" x14ac:dyDescent="0.25">
      <c r="A14" t="s">
        <v>13</v>
      </c>
      <c r="B14" t="s">
        <v>27</v>
      </c>
      <c r="C14">
        <v>2856456</v>
      </c>
      <c r="F14">
        <v>4165744</v>
      </c>
    </row>
    <row r="15" spans="1:8" x14ac:dyDescent="0.25">
      <c r="A15" t="s">
        <v>13</v>
      </c>
      <c r="B15" t="s">
        <v>28</v>
      </c>
      <c r="C15">
        <v>40176</v>
      </c>
      <c r="F15">
        <v>40388</v>
      </c>
    </row>
    <row r="16" spans="1:8" x14ac:dyDescent="0.25">
      <c r="A16" t="s">
        <v>13</v>
      </c>
      <c r="B16" t="s">
        <v>29</v>
      </c>
      <c r="C16">
        <v>0.40710000000000002</v>
      </c>
      <c r="F16">
        <v>0.52429999999999999</v>
      </c>
    </row>
    <row r="17" spans="1:6" x14ac:dyDescent="0.25">
      <c r="A17" t="s">
        <v>13</v>
      </c>
      <c r="B17" t="s">
        <v>30</v>
      </c>
      <c r="C17">
        <v>0.622</v>
      </c>
      <c r="F17">
        <v>0.74819999999999998</v>
      </c>
    </row>
    <row r="18" spans="1:6" x14ac:dyDescent="0.25">
      <c r="A18" t="s">
        <v>13</v>
      </c>
      <c r="B18" t="s">
        <v>8</v>
      </c>
      <c r="C18" s="2">
        <v>0.48420000000000002</v>
      </c>
      <c r="F18" s="2">
        <v>0.74450000000000005</v>
      </c>
    </row>
    <row r="19" spans="1:6" x14ac:dyDescent="0.25">
      <c r="A19" t="s">
        <v>13</v>
      </c>
      <c r="B19" t="s">
        <v>31</v>
      </c>
      <c r="C19">
        <v>0.65449999999999997</v>
      </c>
      <c r="F19">
        <v>0.70079999999999998</v>
      </c>
    </row>
    <row r="20" spans="1:6" x14ac:dyDescent="0.25">
      <c r="A20" t="s">
        <v>13</v>
      </c>
      <c r="B20" t="s">
        <v>32</v>
      </c>
      <c r="C20">
        <v>0.84079999999999999</v>
      </c>
      <c r="F20">
        <v>0.70430000000000004</v>
      </c>
    </row>
    <row r="21" spans="1:6" x14ac:dyDescent="0.25">
      <c r="A21" t="s">
        <v>13</v>
      </c>
      <c r="B21" t="s">
        <v>33</v>
      </c>
    </row>
    <row r="22" spans="1:6" x14ac:dyDescent="0.25">
      <c r="A22" t="s">
        <v>13</v>
      </c>
      <c r="B22" t="s">
        <v>34</v>
      </c>
      <c r="C22">
        <v>5.3100000000000001E-2</v>
      </c>
      <c r="F22">
        <v>5.62E-2</v>
      </c>
    </row>
    <row r="23" spans="1:6" x14ac:dyDescent="0.25">
      <c r="A23" t="s">
        <v>13</v>
      </c>
      <c r="B23" t="s">
        <v>35</v>
      </c>
      <c r="C23">
        <v>5.33E-2</v>
      </c>
      <c r="F23">
        <v>4.5900000000000003E-2</v>
      </c>
    </row>
    <row r="24" spans="1:6" x14ac:dyDescent="0.25">
      <c r="A24" t="s">
        <v>13</v>
      </c>
      <c r="B24" t="s">
        <v>36</v>
      </c>
      <c r="C24">
        <v>7.3099999999999998E-2</v>
      </c>
      <c r="F24">
        <v>4.1200000000000001E-2</v>
      </c>
    </row>
    <row r="27" spans="1:6" x14ac:dyDescent="0.25">
      <c r="A27" t="s">
        <v>37</v>
      </c>
      <c r="B27" t="s">
        <v>38</v>
      </c>
    </row>
    <row r="28" spans="1:6" x14ac:dyDescent="0.25">
      <c r="A28" t="s">
        <v>39</v>
      </c>
      <c r="B28" t="s">
        <v>14</v>
      </c>
      <c r="C28">
        <v>40179</v>
      </c>
      <c r="F28">
        <v>40391</v>
      </c>
    </row>
    <row r="29" spans="1:6" x14ac:dyDescent="0.25">
      <c r="A29" t="s">
        <v>39</v>
      </c>
      <c r="B29" t="s">
        <v>15</v>
      </c>
      <c r="C29">
        <v>1671</v>
      </c>
      <c r="F29">
        <v>2333</v>
      </c>
    </row>
    <row r="30" spans="1:6" x14ac:dyDescent="0.25">
      <c r="A30" t="s">
        <v>39</v>
      </c>
      <c r="B30" t="s">
        <v>16</v>
      </c>
      <c r="C30">
        <v>378726965</v>
      </c>
      <c r="F30">
        <v>702933995</v>
      </c>
    </row>
    <row r="31" spans="1:6" x14ac:dyDescent="0.25">
      <c r="A31" t="s">
        <v>39</v>
      </c>
      <c r="B31" t="s">
        <v>44</v>
      </c>
      <c r="C31">
        <f>+C30/744</f>
        <v>509041.61962365592</v>
      </c>
    </row>
    <row r="32" spans="1:6" x14ac:dyDescent="0.25">
      <c r="A32" t="s">
        <v>39</v>
      </c>
      <c r="B32" t="s">
        <v>17</v>
      </c>
      <c r="C32">
        <v>1671</v>
      </c>
      <c r="F32">
        <v>2333</v>
      </c>
    </row>
    <row r="33" spans="1:7" x14ac:dyDescent="0.25">
      <c r="A33" t="s">
        <v>39</v>
      </c>
      <c r="B33" t="s">
        <v>18</v>
      </c>
    </row>
    <row r="34" spans="1:7" x14ac:dyDescent="0.25">
      <c r="A34" t="s">
        <v>39</v>
      </c>
      <c r="B34" t="s">
        <v>19</v>
      </c>
      <c r="C34">
        <v>378758881</v>
      </c>
      <c r="F34">
        <v>702971049</v>
      </c>
    </row>
    <row r="35" spans="1:7" x14ac:dyDescent="0.25">
      <c r="A35" t="s">
        <v>39</v>
      </c>
      <c r="B35" t="s">
        <v>20</v>
      </c>
    </row>
    <row r="36" spans="1:7" x14ac:dyDescent="0.25">
      <c r="A36" t="s">
        <v>39</v>
      </c>
      <c r="B36" t="s">
        <v>11</v>
      </c>
      <c r="C36">
        <v>1074059</v>
      </c>
      <c r="D36">
        <f>+C40/C36</f>
        <v>0.56339549317123172</v>
      </c>
      <c r="F36">
        <v>1772745</v>
      </c>
      <c r="G36">
        <f>+F40/F36</f>
        <v>0.81150870542576625</v>
      </c>
    </row>
    <row r="37" spans="1:7" x14ac:dyDescent="0.25">
      <c r="A37" t="s">
        <v>39</v>
      </c>
      <c r="B37" t="s">
        <v>21</v>
      </c>
      <c r="C37" t="s">
        <v>40</v>
      </c>
      <c r="F37" t="s">
        <v>41</v>
      </c>
    </row>
    <row r="38" spans="1:7" x14ac:dyDescent="0.25">
      <c r="A38" t="s">
        <v>39</v>
      </c>
      <c r="B38" t="s">
        <v>24</v>
      </c>
      <c r="C38" t="s">
        <v>42</v>
      </c>
      <c r="F38" t="s">
        <v>42</v>
      </c>
    </row>
    <row r="39" spans="1:7" x14ac:dyDescent="0.25">
      <c r="A39" t="s">
        <v>39</v>
      </c>
      <c r="B39" t="s">
        <v>26</v>
      </c>
      <c r="C39">
        <v>897288</v>
      </c>
      <c r="D39">
        <f>+C40/C39</f>
        <v>0.67438771052326563</v>
      </c>
      <c r="F39">
        <v>1500953</v>
      </c>
      <c r="G39">
        <f>+F40/F39</f>
        <v>0.9584563940376547</v>
      </c>
    </row>
    <row r="40" spans="1:7" x14ac:dyDescent="0.25">
      <c r="A40" t="s">
        <v>39</v>
      </c>
      <c r="B40" t="s">
        <v>27</v>
      </c>
      <c r="C40">
        <v>605120</v>
      </c>
      <c r="F40">
        <v>1438598</v>
      </c>
    </row>
    <row r="41" spans="1:7" x14ac:dyDescent="0.25">
      <c r="A41" t="s">
        <v>39</v>
      </c>
      <c r="B41" t="s">
        <v>28</v>
      </c>
      <c r="C41">
        <v>40176</v>
      </c>
      <c r="F41">
        <v>40388</v>
      </c>
    </row>
    <row r="42" spans="1:7" x14ac:dyDescent="0.25">
      <c r="A42" t="s">
        <v>39</v>
      </c>
      <c r="B42" t="s">
        <v>29</v>
      </c>
      <c r="C42">
        <v>0.47399999999999998</v>
      </c>
      <c r="F42">
        <v>0.53300000000000003</v>
      </c>
    </row>
    <row r="43" spans="1:7" x14ac:dyDescent="0.25">
      <c r="A43" t="s">
        <v>39</v>
      </c>
      <c r="B43" t="s">
        <v>30</v>
      </c>
      <c r="C43">
        <v>0.83540000000000003</v>
      </c>
      <c r="F43">
        <v>0.84670000000000001</v>
      </c>
    </row>
    <row r="44" spans="1:7" x14ac:dyDescent="0.25">
      <c r="A44" t="s">
        <v>39</v>
      </c>
      <c r="B44" t="s">
        <v>8</v>
      </c>
      <c r="C44" s="2">
        <v>0.56340000000000001</v>
      </c>
      <c r="F44" s="2">
        <v>0.8115</v>
      </c>
    </row>
    <row r="45" spans="1:7" x14ac:dyDescent="0.25">
      <c r="A45" t="s">
        <v>39</v>
      </c>
      <c r="B45" t="s">
        <v>31</v>
      </c>
      <c r="C45">
        <v>0.56740000000000002</v>
      </c>
      <c r="F45">
        <v>0.62949999999999995</v>
      </c>
    </row>
    <row r="46" spans="1:7" x14ac:dyDescent="0.25">
      <c r="A46" t="s">
        <v>39</v>
      </c>
      <c r="B46" t="s">
        <v>32</v>
      </c>
      <c r="C46">
        <v>0.84130000000000005</v>
      </c>
      <c r="F46">
        <v>0.65680000000000005</v>
      </c>
    </row>
    <row r="47" spans="1:7" x14ac:dyDescent="0.25">
      <c r="A47" t="s">
        <v>39</v>
      </c>
      <c r="B47" t="s">
        <v>33</v>
      </c>
    </row>
    <row r="48" spans="1:7" x14ac:dyDescent="0.25">
      <c r="A48" t="s">
        <v>39</v>
      </c>
      <c r="B48" t="s">
        <v>34</v>
      </c>
      <c r="C48">
        <v>6.2899999999999998E-2</v>
      </c>
      <c r="F48">
        <v>5.6899999999999999E-2</v>
      </c>
    </row>
    <row r="49" spans="1:6" x14ac:dyDescent="0.25">
      <c r="A49" t="s">
        <v>39</v>
      </c>
      <c r="B49" t="s">
        <v>35</v>
      </c>
      <c r="C49">
        <v>5.6099999999999997E-2</v>
      </c>
      <c r="F49">
        <v>4.9000000000000002E-2</v>
      </c>
    </row>
    <row r="50" spans="1:6" x14ac:dyDescent="0.25">
      <c r="A50" t="s">
        <v>39</v>
      </c>
      <c r="B50" t="s">
        <v>36</v>
      </c>
      <c r="C50">
        <v>7.2099999999999997E-2</v>
      </c>
      <c r="F50">
        <v>5.0099999999999999E-2</v>
      </c>
    </row>
    <row r="53" spans="1:6" x14ac:dyDescent="0.25">
      <c r="A53" t="s">
        <v>88</v>
      </c>
      <c r="B53" t="s">
        <v>90</v>
      </c>
    </row>
    <row r="54" spans="1:6" x14ac:dyDescent="0.25">
      <c r="A54" t="s">
        <v>89</v>
      </c>
      <c r="B54" t="s">
        <v>14</v>
      </c>
      <c r="C54" s="32">
        <v>40179</v>
      </c>
      <c r="F54" s="32">
        <v>40391</v>
      </c>
    </row>
    <row r="55" spans="1:6" x14ac:dyDescent="0.25">
      <c r="A55" t="s">
        <v>89</v>
      </c>
      <c r="B55" t="s">
        <v>15</v>
      </c>
      <c r="C55">
        <v>62</v>
      </c>
      <c r="F55">
        <v>93</v>
      </c>
    </row>
    <row r="56" spans="1:6" x14ac:dyDescent="0.25">
      <c r="A56" t="s">
        <v>89</v>
      </c>
      <c r="B56" t="s">
        <v>16</v>
      </c>
      <c r="C56">
        <v>58566436</v>
      </c>
      <c r="F56">
        <v>125768740</v>
      </c>
    </row>
    <row r="57" spans="1:6" x14ac:dyDescent="0.25">
      <c r="A57" t="s">
        <v>89</v>
      </c>
      <c r="B57" t="s">
        <v>91</v>
      </c>
    </row>
    <row r="58" spans="1:6" x14ac:dyDescent="0.25">
      <c r="A58" t="s">
        <v>89</v>
      </c>
      <c r="B58" t="s">
        <v>17</v>
      </c>
      <c r="C58">
        <v>62</v>
      </c>
      <c r="F58">
        <v>92</v>
      </c>
    </row>
    <row r="59" spans="1:6" x14ac:dyDescent="0.25">
      <c r="A59" t="s">
        <v>89</v>
      </c>
      <c r="B59" t="s">
        <v>18</v>
      </c>
    </row>
    <row r="60" spans="1:6" x14ac:dyDescent="0.25">
      <c r="A60" t="s">
        <v>89</v>
      </c>
      <c r="B60" t="s">
        <v>19</v>
      </c>
      <c r="C60">
        <v>58885554</v>
      </c>
      <c r="F60">
        <v>123984365</v>
      </c>
    </row>
    <row r="61" spans="1:6" x14ac:dyDescent="0.25">
      <c r="A61" t="s">
        <v>89</v>
      </c>
      <c r="B61" t="s">
        <v>92</v>
      </c>
      <c r="C61">
        <v>14136567</v>
      </c>
      <c r="F61">
        <v>35409164</v>
      </c>
    </row>
    <row r="62" spans="1:6" x14ac:dyDescent="0.25">
      <c r="A62" t="s">
        <v>89</v>
      </c>
      <c r="B62" t="s">
        <v>93</v>
      </c>
      <c r="C62">
        <v>44748987</v>
      </c>
      <c r="F62">
        <v>88575201</v>
      </c>
    </row>
    <row r="63" spans="1:6" x14ac:dyDescent="0.25">
      <c r="A63" t="s">
        <v>89</v>
      </c>
      <c r="B63" t="s">
        <v>94</v>
      </c>
      <c r="C63" s="29">
        <v>0.24007000000000001</v>
      </c>
      <c r="F63" s="29">
        <v>0.28559000000000001</v>
      </c>
    </row>
    <row r="64" spans="1:6" x14ac:dyDescent="0.25">
      <c r="A64" t="s">
        <v>89</v>
      </c>
      <c r="B64" t="s">
        <v>95</v>
      </c>
      <c r="C64" s="29">
        <v>0.75992999999999999</v>
      </c>
      <c r="F64" s="29">
        <v>0.71440999999999999</v>
      </c>
    </row>
    <row r="65" spans="1:6" x14ac:dyDescent="0.25">
      <c r="A65" t="s">
        <v>89</v>
      </c>
      <c r="B65" t="s">
        <v>20</v>
      </c>
    </row>
    <row r="66" spans="1:6" x14ac:dyDescent="0.25">
      <c r="A66" t="s">
        <v>89</v>
      </c>
      <c r="B66" t="s">
        <v>11</v>
      </c>
      <c r="C66">
        <v>160690</v>
      </c>
      <c r="F66">
        <v>250022</v>
      </c>
    </row>
    <row r="67" spans="1:6" x14ac:dyDescent="0.25">
      <c r="A67" t="s">
        <v>89</v>
      </c>
      <c r="B67" t="s">
        <v>96</v>
      </c>
      <c r="C67">
        <v>131936</v>
      </c>
      <c r="F67">
        <v>224609</v>
      </c>
    </row>
    <row r="68" spans="1:6" x14ac:dyDescent="0.25">
      <c r="A68" t="s">
        <v>89</v>
      </c>
      <c r="B68" t="s">
        <v>97</v>
      </c>
      <c r="C68">
        <v>158866</v>
      </c>
      <c r="F68">
        <v>247670</v>
      </c>
    </row>
    <row r="69" spans="1:6" x14ac:dyDescent="0.25">
      <c r="A69" t="s">
        <v>89</v>
      </c>
      <c r="B69" t="s">
        <v>21</v>
      </c>
      <c r="C69" t="s">
        <v>40</v>
      </c>
      <c r="F69" t="s">
        <v>23</v>
      </c>
    </row>
    <row r="70" spans="1:6" x14ac:dyDescent="0.25">
      <c r="A70" t="s">
        <v>89</v>
      </c>
      <c r="B70" t="s">
        <v>24</v>
      </c>
      <c r="C70" t="s">
        <v>25</v>
      </c>
      <c r="F70" t="s">
        <v>42</v>
      </c>
    </row>
    <row r="71" spans="1:6" x14ac:dyDescent="0.25">
      <c r="A71" t="s">
        <v>89</v>
      </c>
      <c r="B71" t="s">
        <v>26</v>
      </c>
      <c r="C71">
        <v>125896</v>
      </c>
      <c r="F71">
        <v>208671</v>
      </c>
    </row>
    <row r="72" spans="1:6" x14ac:dyDescent="0.25">
      <c r="A72" t="s">
        <v>89</v>
      </c>
      <c r="B72" t="s">
        <v>98</v>
      </c>
      <c r="C72">
        <v>106457</v>
      </c>
      <c r="F72">
        <v>199521</v>
      </c>
    </row>
    <row r="73" spans="1:6" x14ac:dyDescent="0.25">
      <c r="A73" t="s">
        <v>89</v>
      </c>
      <c r="B73" t="s">
        <v>99</v>
      </c>
      <c r="C73">
        <v>125896</v>
      </c>
      <c r="F73">
        <v>208671</v>
      </c>
    </row>
    <row r="74" spans="1:6" x14ac:dyDescent="0.25">
      <c r="A74" t="s">
        <v>89</v>
      </c>
      <c r="B74" t="s">
        <v>27</v>
      </c>
      <c r="C74">
        <v>65501</v>
      </c>
      <c r="F74">
        <v>193250</v>
      </c>
    </row>
    <row r="75" spans="1:6" x14ac:dyDescent="0.25">
      <c r="A75" t="s">
        <v>89</v>
      </c>
      <c r="B75" t="s">
        <v>28</v>
      </c>
      <c r="C75" s="16">
        <v>40176</v>
      </c>
      <c r="F75" s="16">
        <v>40388</v>
      </c>
    </row>
    <row r="76" spans="1:6" x14ac:dyDescent="0.25">
      <c r="A76" t="s">
        <v>89</v>
      </c>
      <c r="B76" t="s">
        <v>29</v>
      </c>
      <c r="C76" s="29">
        <v>0.49249999999999999</v>
      </c>
      <c r="F76" s="29">
        <v>0.66649999999999998</v>
      </c>
    </row>
    <row r="77" spans="1:6" x14ac:dyDescent="0.25">
      <c r="A77" t="s">
        <v>89</v>
      </c>
      <c r="B77" t="s">
        <v>100</v>
      </c>
      <c r="C77" s="29">
        <v>0.60880000000000001</v>
      </c>
      <c r="F77" s="29">
        <v>0.79620000000000002</v>
      </c>
    </row>
    <row r="78" spans="1:6" x14ac:dyDescent="0.25">
      <c r="A78" t="s">
        <v>89</v>
      </c>
      <c r="B78" t="s">
        <v>101</v>
      </c>
      <c r="C78" s="29">
        <v>0.49590000000000001</v>
      </c>
      <c r="F78" s="29">
        <v>0.65500000000000003</v>
      </c>
    </row>
    <row r="79" spans="1:6" x14ac:dyDescent="0.25">
      <c r="A79" t="s">
        <v>89</v>
      </c>
      <c r="B79" t="s">
        <v>30</v>
      </c>
      <c r="C79" s="29">
        <v>0.78349999999999997</v>
      </c>
      <c r="F79" s="29">
        <v>0.83460000000000001</v>
      </c>
    </row>
    <row r="80" spans="1:6" x14ac:dyDescent="0.25">
      <c r="A80" t="s">
        <v>89</v>
      </c>
      <c r="B80" t="s">
        <v>8</v>
      </c>
      <c r="C80" s="31">
        <v>0.40760000000000002</v>
      </c>
      <c r="F80" s="31">
        <v>0.77290000000000003</v>
      </c>
    </row>
    <row r="81" spans="1:6" x14ac:dyDescent="0.25">
      <c r="A81" t="s">
        <v>89</v>
      </c>
      <c r="B81" t="s">
        <v>31</v>
      </c>
      <c r="C81" s="29">
        <v>0.62870000000000004</v>
      </c>
      <c r="F81" s="29">
        <v>0.79859999999999998</v>
      </c>
    </row>
    <row r="82" spans="1:6" x14ac:dyDescent="0.25">
      <c r="A82" t="s">
        <v>89</v>
      </c>
      <c r="B82" t="s">
        <v>102</v>
      </c>
      <c r="C82" s="29">
        <v>0.75449999999999995</v>
      </c>
      <c r="F82" s="29">
        <v>0.89629999999999999</v>
      </c>
    </row>
    <row r="83" spans="1:6" x14ac:dyDescent="0.25">
      <c r="A83" t="s">
        <v>89</v>
      </c>
      <c r="B83" t="s">
        <v>103</v>
      </c>
      <c r="C83" s="29">
        <v>0.62580000000000002</v>
      </c>
      <c r="F83" s="29">
        <v>0.77739999999999998</v>
      </c>
    </row>
    <row r="84" spans="1:6" x14ac:dyDescent="0.25">
      <c r="A84" t="s">
        <v>89</v>
      </c>
      <c r="B84" t="s">
        <v>32</v>
      </c>
      <c r="C84" s="29">
        <v>1.2082999999999999</v>
      </c>
      <c r="F84" s="29">
        <v>0.86229999999999996</v>
      </c>
    </row>
    <row r="85" spans="1:6" x14ac:dyDescent="0.25">
      <c r="A85" t="s">
        <v>89</v>
      </c>
      <c r="B85" t="s">
        <v>33</v>
      </c>
    </row>
    <row r="86" spans="1:6" x14ac:dyDescent="0.25">
      <c r="A86" t="s">
        <v>89</v>
      </c>
      <c r="B86" t="s">
        <v>34</v>
      </c>
      <c r="C86" s="29">
        <v>1.7999999999999999E-2</v>
      </c>
      <c r="F86" s="29">
        <v>6.8999999999999999E-3</v>
      </c>
    </row>
    <row r="87" spans="1:6" x14ac:dyDescent="0.25">
      <c r="A87" t="s">
        <v>89</v>
      </c>
      <c r="B87" t="s">
        <v>104</v>
      </c>
      <c r="C87" s="29">
        <v>1.38E-2</v>
      </c>
      <c r="F87" s="29">
        <v>5.4000000000000003E-3</v>
      </c>
    </row>
    <row r="88" spans="1:6" x14ac:dyDescent="0.25">
      <c r="A88" t="s">
        <v>89</v>
      </c>
      <c r="B88" t="s">
        <v>105</v>
      </c>
      <c r="C88" s="29">
        <v>1.7899999999999999E-2</v>
      </c>
      <c r="F88" s="29">
        <v>6.8999999999999999E-3</v>
      </c>
    </row>
    <row r="89" spans="1:6" x14ac:dyDescent="0.25">
      <c r="A89" t="s">
        <v>89</v>
      </c>
      <c r="B89" t="s">
        <v>35</v>
      </c>
      <c r="C89" s="29">
        <v>1.7100000000000001E-2</v>
      </c>
      <c r="F89" s="29">
        <v>5.4000000000000003E-3</v>
      </c>
    </row>
    <row r="90" spans="1:6" x14ac:dyDescent="0.25">
      <c r="A90" t="s">
        <v>89</v>
      </c>
      <c r="B90" t="s">
        <v>106</v>
      </c>
      <c r="C90" s="29">
        <v>1.5699999999999999E-2</v>
      </c>
      <c r="F90" s="29">
        <v>4.7000000000000002E-3</v>
      </c>
    </row>
    <row r="91" spans="1:6" x14ac:dyDescent="0.25">
      <c r="A91" t="s">
        <v>89</v>
      </c>
      <c r="B91" t="s">
        <v>107</v>
      </c>
      <c r="C91" s="29">
        <v>1.7100000000000001E-2</v>
      </c>
      <c r="F91" s="29">
        <v>5.4000000000000003E-3</v>
      </c>
    </row>
    <row r="92" spans="1:6" x14ac:dyDescent="0.25">
      <c r="A92" t="s">
        <v>89</v>
      </c>
      <c r="B92" t="s">
        <v>36</v>
      </c>
      <c r="C92" s="29">
        <v>2.81E-2</v>
      </c>
      <c r="F92" s="29">
        <v>5.7000000000000002E-3</v>
      </c>
    </row>
    <row r="93" spans="1:6" x14ac:dyDescent="0.25">
      <c r="A93" t="s">
        <v>89</v>
      </c>
      <c r="B93" t="s">
        <v>108</v>
      </c>
    </row>
    <row r="94" spans="1:6" x14ac:dyDescent="0.25">
      <c r="A94" t="s">
        <v>89</v>
      </c>
      <c r="B94" t="s">
        <v>109</v>
      </c>
      <c r="C94">
        <v>59</v>
      </c>
      <c r="F94">
        <v>91</v>
      </c>
    </row>
    <row r="95" spans="1:6" x14ac:dyDescent="0.25">
      <c r="A95" t="s">
        <v>89</v>
      </c>
      <c r="B95" t="s">
        <v>110</v>
      </c>
      <c r="C95">
        <v>59</v>
      </c>
      <c r="F95">
        <v>91</v>
      </c>
    </row>
    <row r="96" spans="1:6" x14ac:dyDescent="0.25">
      <c r="A96" t="s">
        <v>89</v>
      </c>
      <c r="B96" t="s">
        <v>111</v>
      </c>
      <c r="C96">
        <v>59</v>
      </c>
      <c r="F96">
        <v>91</v>
      </c>
    </row>
    <row r="97" spans="1:6" x14ac:dyDescent="0.25">
      <c r="A97" t="s">
        <v>89</v>
      </c>
      <c r="B97" t="s">
        <v>112</v>
      </c>
      <c r="C97">
        <v>59</v>
      </c>
      <c r="F97">
        <v>91</v>
      </c>
    </row>
    <row r="98" spans="1:6" x14ac:dyDescent="0.25">
      <c r="A98" t="s">
        <v>89</v>
      </c>
      <c r="B98" t="s">
        <v>113</v>
      </c>
    </row>
    <row r="99" spans="1:6" x14ac:dyDescent="0.25">
      <c r="A99" t="s">
        <v>89</v>
      </c>
      <c r="B99" t="s">
        <v>114</v>
      </c>
      <c r="C99">
        <v>736.60400000000004</v>
      </c>
      <c r="F99">
        <v>685.67100000000005</v>
      </c>
    </row>
    <row r="100" spans="1:6" x14ac:dyDescent="0.25">
      <c r="A100" t="s">
        <v>89</v>
      </c>
      <c r="B100" t="s">
        <v>115</v>
      </c>
      <c r="C100">
        <v>570.93200000000002</v>
      </c>
      <c r="F100">
        <v>569.55399999999997</v>
      </c>
    </row>
    <row r="101" spans="1:6" x14ac:dyDescent="0.25">
      <c r="A101" t="s">
        <v>89</v>
      </c>
      <c r="B101" t="s">
        <v>116</v>
      </c>
      <c r="C101">
        <v>736.60400000000004</v>
      </c>
      <c r="F101">
        <v>685.67100000000005</v>
      </c>
    </row>
    <row r="102" spans="1:6" x14ac:dyDescent="0.25">
      <c r="A102" t="s">
        <v>89</v>
      </c>
      <c r="B102" t="s">
        <v>117</v>
      </c>
      <c r="C102">
        <v>630.88499999999999</v>
      </c>
      <c r="F102">
        <v>670.22299999999996</v>
      </c>
    </row>
  </sheetData>
  <phoneticPr fontId="0" type="noConversion"/>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7"/>
  <sheetViews>
    <sheetView workbookViewId="0">
      <selection activeCell="G1" sqref="G1"/>
    </sheetView>
  </sheetViews>
  <sheetFormatPr defaultRowHeight="13.2" x14ac:dyDescent="0.25"/>
  <cols>
    <col min="16" max="16" width="3" customWidth="1"/>
  </cols>
  <sheetData>
    <row r="1" spans="1:18" x14ac:dyDescent="0.25">
      <c r="A1" t="s">
        <v>79</v>
      </c>
      <c r="G1" s="21" t="s">
        <v>578</v>
      </c>
      <c r="Q1" t="s">
        <v>86</v>
      </c>
      <c r="R1" t="s">
        <v>87</v>
      </c>
    </row>
    <row r="2" spans="1:18" x14ac:dyDescent="0.25">
      <c r="A2" t="s">
        <v>50</v>
      </c>
      <c r="B2">
        <v>-1</v>
      </c>
      <c r="C2" s="3">
        <v>2103359</v>
      </c>
      <c r="D2" s="3">
        <v>1838230</v>
      </c>
      <c r="E2" s="3">
        <v>1829683</v>
      </c>
      <c r="F2" s="3">
        <v>1841038</v>
      </c>
      <c r="G2" s="3">
        <v>2090020</v>
      </c>
      <c r="H2" s="3">
        <v>2194378</v>
      </c>
      <c r="I2" s="3">
        <v>2341031</v>
      </c>
      <c r="J2" s="3">
        <v>2296398</v>
      </c>
      <c r="K2" s="3">
        <v>2221388</v>
      </c>
      <c r="L2" s="3">
        <v>2172100</v>
      </c>
      <c r="M2" s="3">
        <v>2057961</v>
      </c>
      <c r="N2" s="3">
        <v>2092938</v>
      </c>
    </row>
    <row r="3" spans="1:18" x14ac:dyDescent="0.25">
      <c r="A3" t="s">
        <v>27</v>
      </c>
      <c r="B3" s="3">
        <v>3440761</v>
      </c>
      <c r="C3" s="3">
        <v>2763400</v>
      </c>
      <c r="D3" s="3">
        <v>3074331</v>
      </c>
      <c r="E3" s="3">
        <v>3533675</v>
      </c>
      <c r="F3" s="3">
        <v>4085096</v>
      </c>
      <c r="G3" s="3">
        <v>4097880</v>
      </c>
      <c r="H3" s="3">
        <v>4194653</v>
      </c>
      <c r="I3" s="3">
        <v>4379922</v>
      </c>
      <c r="J3" s="3">
        <v>4076940</v>
      </c>
      <c r="K3" s="3">
        <v>3851276</v>
      </c>
      <c r="L3" s="3">
        <v>4006658</v>
      </c>
      <c r="M3" s="3">
        <v>3735977</v>
      </c>
    </row>
    <row r="4" spans="1:18" x14ac:dyDescent="0.25">
      <c r="A4" t="s">
        <v>82</v>
      </c>
      <c r="B4" s="3">
        <v>4225646</v>
      </c>
      <c r="C4" s="3">
        <v>4023554</v>
      </c>
      <c r="D4" s="3">
        <v>3628059</v>
      </c>
      <c r="E4" s="3">
        <v>3713267</v>
      </c>
      <c r="F4" s="3">
        <v>4085096</v>
      </c>
      <c r="G4" s="3">
        <v>4350660</v>
      </c>
      <c r="H4" s="3">
        <v>4462210</v>
      </c>
      <c r="I4" s="3">
        <v>4379922</v>
      </c>
      <c r="J4" s="3">
        <v>4387850</v>
      </c>
      <c r="K4" s="3">
        <v>4321076</v>
      </c>
      <c r="L4" s="3">
        <v>4548984</v>
      </c>
      <c r="M4" s="3">
        <v>4440710</v>
      </c>
    </row>
    <row r="5" spans="1:18" x14ac:dyDescent="0.25">
      <c r="A5" t="s">
        <v>11</v>
      </c>
      <c r="B5" s="3">
        <v>6454909</v>
      </c>
      <c r="C5" s="3">
        <v>5990442</v>
      </c>
      <c r="D5" s="3">
        <v>5326765</v>
      </c>
      <c r="E5" s="3">
        <v>5299503</v>
      </c>
      <c r="F5" s="3">
        <v>5555429</v>
      </c>
      <c r="G5" s="3">
        <v>5912798</v>
      </c>
      <c r="H5" s="3">
        <v>5948842</v>
      </c>
      <c r="I5" s="3">
        <v>5826400</v>
      </c>
      <c r="J5" s="3">
        <v>5876291</v>
      </c>
      <c r="K5" s="3">
        <v>5773317</v>
      </c>
      <c r="L5" s="3">
        <v>6092131</v>
      </c>
      <c r="M5" s="3">
        <v>6242958</v>
      </c>
    </row>
    <row r="6" spans="1:18" x14ac:dyDescent="0.25">
      <c r="A6" t="s">
        <v>27</v>
      </c>
      <c r="B6" t="s">
        <v>83</v>
      </c>
      <c r="C6" t="s">
        <v>84</v>
      </c>
      <c r="D6" s="29">
        <v>0.8216</v>
      </c>
      <c r="E6" s="29">
        <v>0.9899</v>
      </c>
      <c r="F6" s="29">
        <v>0.79990000000000006</v>
      </c>
      <c r="G6" s="29">
        <v>0.72360000000000002</v>
      </c>
      <c r="H6" s="29">
        <v>0.68769999999999998</v>
      </c>
      <c r="I6" s="29">
        <v>0.74370000000000003</v>
      </c>
      <c r="J6" s="29">
        <v>0.75009999999999999</v>
      </c>
      <c r="K6" s="29">
        <v>0.70469999999999999</v>
      </c>
      <c r="L6" s="29">
        <v>0.75680000000000003</v>
      </c>
      <c r="M6" s="29">
        <v>0.7581</v>
      </c>
      <c r="N6" s="29">
        <v>0.71340000000000003</v>
      </c>
      <c r="O6" s="29">
        <v>0.753</v>
      </c>
    </row>
    <row r="7" spans="1:18" x14ac:dyDescent="0.25">
      <c r="A7" t="s">
        <v>82</v>
      </c>
      <c r="B7" t="s">
        <v>83</v>
      </c>
      <c r="C7" t="s">
        <v>84</v>
      </c>
      <c r="D7" s="29">
        <v>0.66900000000000004</v>
      </c>
      <c r="E7" s="29">
        <v>0.67989999999999995</v>
      </c>
      <c r="F7" s="29">
        <v>0.67779999999999996</v>
      </c>
      <c r="G7" s="29">
        <v>0.68859999999999999</v>
      </c>
      <c r="H7" s="29">
        <v>0.68769999999999998</v>
      </c>
      <c r="I7" s="29">
        <v>0.70050000000000001</v>
      </c>
      <c r="J7" s="29">
        <v>0.70520000000000005</v>
      </c>
      <c r="K7" s="29">
        <v>0.70469999999999999</v>
      </c>
      <c r="L7" s="29">
        <v>0.70309999999999995</v>
      </c>
      <c r="M7" s="29">
        <v>0.67559999999999998</v>
      </c>
      <c r="N7" s="29">
        <v>0.62829999999999997</v>
      </c>
      <c r="O7" s="29">
        <v>0.63349999999999995</v>
      </c>
    </row>
    <row r="8" spans="1:18" x14ac:dyDescent="0.25">
      <c r="A8" t="s">
        <v>11</v>
      </c>
      <c r="B8" t="s">
        <v>83</v>
      </c>
      <c r="C8" t="s">
        <v>84</v>
      </c>
      <c r="D8" s="30">
        <v>0.438</v>
      </c>
      <c r="E8" s="30">
        <v>0.45660000000000001</v>
      </c>
      <c r="F8" s="30">
        <v>0.4617</v>
      </c>
      <c r="G8" s="31">
        <v>0.48249999999999998</v>
      </c>
      <c r="H8" s="31">
        <v>0.50570000000000004</v>
      </c>
      <c r="I8" s="31">
        <v>0.51539999999999997</v>
      </c>
      <c r="J8" s="31">
        <v>0.52890000000000004</v>
      </c>
      <c r="K8" s="31">
        <v>0.52980000000000005</v>
      </c>
      <c r="L8" s="31">
        <v>0.52500000000000002</v>
      </c>
      <c r="M8" s="30">
        <v>0.50570000000000004</v>
      </c>
      <c r="N8" s="30">
        <v>0.46920000000000001</v>
      </c>
      <c r="O8" s="30">
        <v>0.4506</v>
      </c>
      <c r="Q8" s="30">
        <f>AVERAGE(D8,E8,F8,M8,N8,O8)</f>
        <v>0.46363333333333334</v>
      </c>
      <c r="R8" s="31">
        <f>AVERAGE(G8:L8)</f>
        <v>0.51455000000000006</v>
      </c>
    </row>
    <row r="9" spans="1:18" x14ac:dyDescent="0.25">
      <c r="A9" t="s">
        <v>85</v>
      </c>
      <c r="B9">
        <v>744</v>
      </c>
      <c r="C9">
        <v>672</v>
      </c>
      <c r="D9">
        <v>744</v>
      </c>
      <c r="E9">
        <v>720</v>
      </c>
      <c r="F9">
        <v>744</v>
      </c>
      <c r="G9">
        <v>720</v>
      </c>
      <c r="H9">
        <v>744</v>
      </c>
      <c r="I9">
        <v>744</v>
      </c>
      <c r="J9">
        <v>720</v>
      </c>
      <c r="K9">
        <v>744</v>
      </c>
      <c r="L9">
        <v>720</v>
      </c>
      <c r="M9">
        <v>744</v>
      </c>
    </row>
    <row r="10" spans="1:18" x14ac:dyDescent="0.25">
      <c r="A10" t="s">
        <v>80</v>
      </c>
    </row>
    <row r="11" spans="1:18" x14ac:dyDescent="0.25">
      <c r="A11" t="s">
        <v>50</v>
      </c>
      <c r="B11">
        <v>-1</v>
      </c>
      <c r="C11" s="3">
        <v>937949</v>
      </c>
      <c r="D11" s="3">
        <v>844078</v>
      </c>
      <c r="E11" s="3">
        <v>929418</v>
      </c>
      <c r="F11" s="3">
        <v>912477</v>
      </c>
      <c r="G11" s="3">
        <v>960777</v>
      </c>
      <c r="H11" s="3">
        <v>947389</v>
      </c>
      <c r="I11" s="3">
        <v>990885</v>
      </c>
      <c r="J11" s="3">
        <v>977090</v>
      </c>
      <c r="K11" s="3">
        <v>977611</v>
      </c>
      <c r="L11" s="3">
        <v>968749</v>
      </c>
      <c r="M11" s="3">
        <v>928566</v>
      </c>
      <c r="N11" s="3">
        <v>935660</v>
      </c>
    </row>
    <row r="12" spans="1:18" x14ac:dyDescent="0.25">
      <c r="A12" t="s">
        <v>27</v>
      </c>
      <c r="B12" s="3">
        <v>1503625</v>
      </c>
      <c r="C12" s="3">
        <v>1267721</v>
      </c>
      <c r="D12" s="3">
        <v>1550168</v>
      </c>
      <c r="E12" s="3">
        <v>1689226</v>
      </c>
      <c r="F12" s="3">
        <v>1865866</v>
      </c>
      <c r="G12" s="3">
        <v>1746458</v>
      </c>
      <c r="H12" s="3">
        <v>1736088</v>
      </c>
      <c r="I12" s="3">
        <v>1895353</v>
      </c>
      <c r="J12" s="3">
        <v>1831661</v>
      </c>
      <c r="K12" s="3">
        <v>1698722</v>
      </c>
      <c r="L12" s="3">
        <v>1780615</v>
      </c>
      <c r="M12" s="3">
        <v>1633633</v>
      </c>
    </row>
    <row r="13" spans="1:18" x14ac:dyDescent="0.25">
      <c r="A13" t="s">
        <v>82</v>
      </c>
      <c r="B13" s="3">
        <v>1871462</v>
      </c>
      <c r="C13" s="3">
        <v>1816701</v>
      </c>
      <c r="D13" s="3">
        <v>1828451</v>
      </c>
      <c r="E13" s="3">
        <v>1822691</v>
      </c>
      <c r="F13" s="3">
        <v>1870454</v>
      </c>
      <c r="G13" s="3">
        <v>1924406</v>
      </c>
      <c r="H13" s="3">
        <v>1883770</v>
      </c>
      <c r="I13" s="3">
        <v>1891643</v>
      </c>
      <c r="J13" s="3">
        <v>1999060</v>
      </c>
      <c r="K13" s="3">
        <v>1906484</v>
      </c>
      <c r="L13" s="3">
        <v>2057808</v>
      </c>
      <c r="M13" s="3">
        <v>2056285</v>
      </c>
    </row>
    <row r="14" spans="1:18" x14ac:dyDescent="0.25">
      <c r="A14" t="s">
        <v>11</v>
      </c>
      <c r="B14" s="3">
        <v>2178847</v>
      </c>
      <c r="C14" s="3">
        <v>2092264</v>
      </c>
      <c r="D14" s="3">
        <v>2094727</v>
      </c>
      <c r="E14" s="3">
        <v>2130205</v>
      </c>
      <c r="F14" s="3">
        <v>2142385</v>
      </c>
      <c r="G14" s="3">
        <v>2208940</v>
      </c>
      <c r="H14" s="3">
        <v>2193047</v>
      </c>
      <c r="I14" s="3">
        <v>2177160</v>
      </c>
      <c r="J14" s="3">
        <v>2272765</v>
      </c>
      <c r="K14" s="3">
        <v>2183768</v>
      </c>
      <c r="L14" s="3">
        <v>2309463</v>
      </c>
      <c r="M14" s="3">
        <v>2311040</v>
      </c>
    </row>
    <row r="15" spans="1:18" x14ac:dyDescent="0.25">
      <c r="A15" t="s">
        <v>27</v>
      </c>
      <c r="B15" t="s">
        <v>83</v>
      </c>
      <c r="C15" t="s">
        <v>84</v>
      </c>
      <c r="D15" s="29">
        <v>0.83840000000000003</v>
      </c>
      <c r="E15" s="29">
        <v>0.99080000000000001</v>
      </c>
      <c r="F15" s="29">
        <v>0.80589999999999995</v>
      </c>
      <c r="G15" s="29">
        <v>0.75019999999999998</v>
      </c>
      <c r="H15" s="29">
        <v>0.69210000000000005</v>
      </c>
      <c r="I15" s="29">
        <v>0.75339999999999996</v>
      </c>
      <c r="J15" s="29">
        <v>0.7671</v>
      </c>
      <c r="K15" s="29">
        <v>0.69289999999999996</v>
      </c>
      <c r="L15" s="29">
        <v>0.74129999999999996</v>
      </c>
      <c r="M15" s="29">
        <v>0.76649999999999996</v>
      </c>
      <c r="N15" s="29">
        <v>0.72430000000000005</v>
      </c>
      <c r="O15" s="29">
        <v>0.76980000000000004</v>
      </c>
    </row>
    <row r="16" spans="1:18" x14ac:dyDescent="0.25">
      <c r="A16" t="s">
        <v>82</v>
      </c>
      <c r="B16" t="s">
        <v>83</v>
      </c>
      <c r="C16" t="s">
        <v>84</v>
      </c>
      <c r="D16" s="29">
        <v>0.67359999999999998</v>
      </c>
      <c r="E16" s="29">
        <v>0.69140000000000001</v>
      </c>
      <c r="F16" s="29">
        <v>0.68320000000000003</v>
      </c>
      <c r="G16" s="29">
        <v>0.69530000000000003</v>
      </c>
      <c r="H16" s="29">
        <v>0.69040000000000001</v>
      </c>
      <c r="I16" s="29">
        <v>0.68379999999999996</v>
      </c>
      <c r="J16" s="29">
        <v>0.70699999999999996</v>
      </c>
      <c r="K16" s="29">
        <v>0.69430000000000003</v>
      </c>
      <c r="L16" s="29">
        <v>0.67920000000000003</v>
      </c>
      <c r="M16" s="29">
        <v>0.68300000000000005</v>
      </c>
      <c r="N16" s="29">
        <v>0.62670000000000003</v>
      </c>
      <c r="O16" s="29">
        <v>0.61160000000000003</v>
      </c>
    </row>
    <row r="17" spans="1:18" x14ac:dyDescent="0.25">
      <c r="A17" t="s">
        <v>11</v>
      </c>
      <c r="B17" t="s">
        <v>83</v>
      </c>
      <c r="C17" t="s">
        <v>84</v>
      </c>
      <c r="D17" s="30">
        <v>0.5786</v>
      </c>
      <c r="E17" s="30">
        <v>0.60029999999999994</v>
      </c>
      <c r="F17" s="30">
        <v>0.59640000000000004</v>
      </c>
      <c r="G17" s="31">
        <v>0.59489999999999998</v>
      </c>
      <c r="H17" s="31">
        <v>0.6028</v>
      </c>
      <c r="I17" s="31">
        <v>0.59570000000000001</v>
      </c>
      <c r="J17" s="31">
        <v>0.60729999999999995</v>
      </c>
      <c r="K17" s="31">
        <v>0.60319999999999996</v>
      </c>
      <c r="L17" s="31">
        <v>0.59740000000000004</v>
      </c>
      <c r="M17" s="30">
        <v>0.59630000000000005</v>
      </c>
      <c r="N17" s="30">
        <v>0.55840000000000001</v>
      </c>
      <c r="O17" s="30">
        <v>0.54420000000000002</v>
      </c>
      <c r="Q17" s="30">
        <f>AVERAGE(D17,E17,F17,M17,N17,O17)</f>
        <v>0.57903333333333329</v>
      </c>
      <c r="R17" s="31">
        <f>AVERAGE(G17:L17)</f>
        <v>0.60021666666666662</v>
      </c>
    </row>
    <row r="18" spans="1:18" x14ac:dyDescent="0.25">
      <c r="A18" t="s">
        <v>85</v>
      </c>
      <c r="B18">
        <v>744</v>
      </c>
      <c r="C18">
        <v>672</v>
      </c>
      <c r="D18">
        <v>744</v>
      </c>
      <c r="E18">
        <v>720</v>
      </c>
      <c r="F18">
        <v>744</v>
      </c>
      <c r="G18">
        <v>720</v>
      </c>
      <c r="H18">
        <v>744</v>
      </c>
      <c r="I18">
        <v>744</v>
      </c>
      <c r="J18">
        <v>720</v>
      </c>
      <c r="K18">
        <v>744</v>
      </c>
      <c r="L18">
        <v>720</v>
      </c>
      <c r="M18">
        <v>744</v>
      </c>
    </row>
    <row r="19" spans="1:18" x14ac:dyDescent="0.25">
      <c r="A19" t="s">
        <v>81</v>
      </c>
    </row>
    <row r="20" spans="1:18" x14ac:dyDescent="0.25">
      <c r="A20" t="s">
        <v>50</v>
      </c>
      <c r="B20">
        <v>-1</v>
      </c>
      <c r="C20" s="3">
        <v>206505</v>
      </c>
      <c r="D20" s="3">
        <v>191802</v>
      </c>
      <c r="E20" s="3">
        <v>193459</v>
      </c>
      <c r="F20" s="3">
        <v>199803</v>
      </c>
      <c r="G20" s="3">
        <v>208991</v>
      </c>
      <c r="H20" s="3">
        <v>207180</v>
      </c>
      <c r="I20" s="3">
        <v>223449</v>
      </c>
      <c r="J20" s="3">
        <v>221141</v>
      </c>
      <c r="K20" s="3">
        <v>203977</v>
      </c>
      <c r="L20" s="3">
        <v>202199</v>
      </c>
      <c r="M20" s="3">
        <v>193572</v>
      </c>
      <c r="N20" s="3">
        <v>198614</v>
      </c>
    </row>
    <row r="21" spans="1:18" x14ac:dyDescent="0.25">
      <c r="A21" t="s">
        <v>27</v>
      </c>
      <c r="B21" s="3">
        <v>294921</v>
      </c>
      <c r="C21" s="3">
        <v>260346</v>
      </c>
      <c r="D21" s="3">
        <v>297215</v>
      </c>
      <c r="E21" s="3">
        <v>342057</v>
      </c>
      <c r="F21" s="3">
        <v>344883</v>
      </c>
      <c r="G21" s="3">
        <v>321681</v>
      </c>
      <c r="H21" s="3">
        <v>333090</v>
      </c>
      <c r="I21" s="3">
        <v>356061</v>
      </c>
      <c r="J21" s="3">
        <v>317663</v>
      </c>
      <c r="K21" s="3">
        <v>300812</v>
      </c>
      <c r="L21" s="3">
        <v>307425</v>
      </c>
      <c r="M21" s="3">
        <v>300899</v>
      </c>
    </row>
    <row r="22" spans="1:18" x14ac:dyDescent="0.25">
      <c r="A22" t="s">
        <v>82</v>
      </c>
      <c r="B22" s="3">
        <v>371089</v>
      </c>
      <c r="C22" s="3">
        <v>370990</v>
      </c>
      <c r="D22" s="3">
        <v>338918</v>
      </c>
      <c r="E22" s="3">
        <v>346799</v>
      </c>
      <c r="F22" s="3">
        <v>347307</v>
      </c>
      <c r="G22" s="3">
        <v>353492</v>
      </c>
      <c r="H22" s="3">
        <v>363858</v>
      </c>
      <c r="I22" s="3">
        <v>356061</v>
      </c>
      <c r="J22" s="3">
        <v>342862</v>
      </c>
      <c r="K22" s="3">
        <v>337399</v>
      </c>
      <c r="L22" s="3">
        <v>355730</v>
      </c>
      <c r="M22" s="3">
        <v>367498</v>
      </c>
    </row>
    <row r="23" spans="1:18" x14ac:dyDescent="0.25">
      <c r="A23" t="s">
        <v>11</v>
      </c>
      <c r="B23" s="3">
        <v>450328</v>
      </c>
      <c r="C23" s="3">
        <v>455253</v>
      </c>
      <c r="D23" s="3">
        <v>412274</v>
      </c>
      <c r="E23" s="3">
        <v>426955</v>
      </c>
      <c r="F23" s="3">
        <v>416367</v>
      </c>
      <c r="G23" s="3">
        <v>425126</v>
      </c>
      <c r="H23" s="3">
        <v>439491</v>
      </c>
      <c r="I23" s="3">
        <v>425365</v>
      </c>
      <c r="J23" s="3">
        <v>410133</v>
      </c>
      <c r="K23" s="3">
        <v>409230</v>
      </c>
      <c r="L23" s="3">
        <v>427462</v>
      </c>
      <c r="M23" s="3">
        <v>437617</v>
      </c>
    </row>
    <row r="24" spans="1:18" x14ac:dyDescent="0.25">
      <c r="A24" t="s">
        <v>27</v>
      </c>
      <c r="B24" t="s">
        <v>83</v>
      </c>
      <c r="C24" t="s">
        <v>84</v>
      </c>
      <c r="D24" s="29">
        <v>0.94110000000000005</v>
      </c>
      <c r="E24" s="29">
        <v>1.0963000000000001</v>
      </c>
      <c r="F24" s="29">
        <v>0.87490000000000001</v>
      </c>
      <c r="G24" s="29">
        <v>0.81130000000000002</v>
      </c>
      <c r="H24" s="29">
        <v>0.8145</v>
      </c>
      <c r="I24" s="29">
        <v>0.89449999999999996</v>
      </c>
      <c r="J24" s="29">
        <v>0.90169999999999995</v>
      </c>
      <c r="K24" s="29">
        <v>0.83479999999999999</v>
      </c>
      <c r="L24" s="29">
        <v>0.89180000000000004</v>
      </c>
      <c r="M24" s="29">
        <v>0.90349999999999997</v>
      </c>
      <c r="N24" s="29">
        <v>0.87450000000000006</v>
      </c>
      <c r="O24" s="29">
        <v>0.88719999999999999</v>
      </c>
    </row>
    <row r="25" spans="1:18" x14ac:dyDescent="0.25">
      <c r="A25" t="s">
        <v>82</v>
      </c>
      <c r="B25" t="s">
        <v>83</v>
      </c>
      <c r="C25" t="s">
        <v>84</v>
      </c>
      <c r="D25" s="29">
        <v>0.748</v>
      </c>
      <c r="E25" s="29">
        <v>0.76929999999999998</v>
      </c>
      <c r="F25" s="29">
        <v>0.76719999999999999</v>
      </c>
      <c r="G25" s="29">
        <v>0.80020000000000002</v>
      </c>
      <c r="H25" s="29">
        <v>0.80879999999999996</v>
      </c>
      <c r="I25" s="29">
        <v>0.81399999999999995</v>
      </c>
      <c r="J25" s="29">
        <v>0.82540000000000002</v>
      </c>
      <c r="K25" s="29">
        <v>0.83479999999999999</v>
      </c>
      <c r="L25" s="29">
        <v>0.82630000000000003</v>
      </c>
      <c r="M25" s="29">
        <v>0.80549999999999999</v>
      </c>
      <c r="N25" s="29">
        <v>0.75580000000000003</v>
      </c>
      <c r="O25" s="29">
        <v>0.72640000000000005</v>
      </c>
    </row>
    <row r="26" spans="1:18" x14ac:dyDescent="0.25">
      <c r="A26" t="s">
        <v>11</v>
      </c>
      <c r="B26" t="s">
        <v>83</v>
      </c>
      <c r="C26" t="s">
        <v>84</v>
      </c>
      <c r="D26" s="30">
        <v>0.61639999999999995</v>
      </c>
      <c r="E26" s="30">
        <v>0.62690000000000001</v>
      </c>
      <c r="F26" s="30">
        <v>0.63070000000000004</v>
      </c>
      <c r="G26" s="31">
        <v>0.65</v>
      </c>
      <c r="H26" s="31">
        <v>0.67469999999999997</v>
      </c>
      <c r="I26" s="31">
        <v>0.67689999999999995</v>
      </c>
      <c r="J26" s="31">
        <v>0.68340000000000001</v>
      </c>
      <c r="K26" s="31">
        <v>0.69879999999999998</v>
      </c>
      <c r="L26" s="31">
        <v>0.69079999999999997</v>
      </c>
      <c r="M26" s="30">
        <v>0.66410000000000002</v>
      </c>
      <c r="N26" s="30">
        <v>0.62890000000000001</v>
      </c>
      <c r="O26" s="30">
        <v>0.61</v>
      </c>
      <c r="Q26" s="30">
        <f>AVERAGE(D26,E26,F26,M26,N26,O26)</f>
        <v>0.62949999999999995</v>
      </c>
      <c r="R26" s="31">
        <f>AVERAGE(G26:L26)</f>
        <v>0.67909999999999993</v>
      </c>
    </row>
    <row r="27" spans="1:18" x14ac:dyDescent="0.25">
      <c r="A27" t="s">
        <v>85</v>
      </c>
      <c r="B27">
        <v>744</v>
      </c>
      <c r="C27">
        <v>672</v>
      </c>
      <c r="D27">
        <v>744</v>
      </c>
      <c r="E27">
        <v>720</v>
      </c>
      <c r="F27">
        <v>744</v>
      </c>
      <c r="G27">
        <v>720</v>
      </c>
      <c r="H27">
        <v>744</v>
      </c>
      <c r="I27">
        <v>744</v>
      </c>
      <c r="J27">
        <v>720</v>
      </c>
      <c r="K27">
        <v>744</v>
      </c>
      <c r="L27">
        <v>720</v>
      </c>
      <c r="M27">
        <v>744</v>
      </c>
    </row>
  </sheetData>
  <pageMargins left="0.7" right="0.7" top="0.75" bottom="0.75" header="0.3" footer="0.3"/>
  <pageSetup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1456"/>
  <sheetViews>
    <sheetView workbookViewId="0">
      <pane ySplit="12" topLeftCell="A13" activePane="bottomLeft" state="frozen"/>
      <selection pane="bottomLeft" activeCell="E1" sqref="E1"/>
    </sheetView>
  </sheetViews>
  <sheetFormatPr defaultRowHeight="13.2" x14ac:dyDescent="0.25"/>
  <cols>
    <col min="2" max="2" width="22.6640625" customWidth="1"/>
    <col min="3" max="14" width="21.44140625" customWidth="1"/>
  </cols>
  <sheetData>
    <row r="1" spans="1:14" ht="14.4" x14ac:dyDescent="0.3">
      <c r="A1" s="63" t="s">
        <v>225</v>
      </c>
      <c r="B1" s="63"/>
      <c r="C1" s="63"/>
      <c r="D1" s="63"/>
      <c r="E1" s="143" t="s">
        <v>574</v>
      </c>
      <c r="F1" s="63"/>
      <c r="G1" s="63"/>
      <c r="H1" s="63"/>
      <c r="I1" s="63"/>
      <c r="J1" s="63"/>
      <c r="K1" s="63"/>
      <c r="L1" s="63"/>
      <c r="M1" s="63"/>
      <c r="N1" s="63"/>
    </row>
    <row r="2" spans="1:14" ht="14.4" x14ac:dyDescent="0.3">
      <c r="A2" s="63" t="s">
        <v>120</v>
      </c>
      <c r="B2" s="63"/>
      <c r="C2" s="63"/>
      <c r="D2" s="63"/>
      <c r="E2" s="63"/>
      <c r="F2" s="63"/>
      <c r="G2" s="63"/>
      <c r="H2" s="63"/>
      <c r="I2" s="63"/>
      <c r="J2" s="63"/>
      <c r="K2" s="63"/>
      <c r="L2" s="63"/>
      <c r="M2" s="63"/>
      <c r="N2" s="63"/>
    </row>
    <row r="3" spans="1:14" ht="14.4" x14ac:dyDescent="0.3">
      <c r="A3" s="63" t="s">
        <v>121</v>
      </c>
      <c r="B3" s="63"/>
      <c r="C3" s="63"/>
      <c r="D3" s="63"/>
      <c r="E3" s="63"/>
      <c r="F3" s="63"/>
      <c r="G3" s="63"/>
      <c r="H3" s="63"/>
      <c r="I3" s="63"/>
      <c r="J3" s="63"/>
      <c r="K3" s="63"/>
      <c r="L3" s="63"/>
      <c r="M3" s="63"/>
      <c r="N3" s="63"/>
    </row>
    <row r="4" spans="1:14" ht="14.4" x14ac:dyDescent="0.3">
      <c r="A4" s="63"/>
      <c r="B4" s="63" t="s">
        <v>122</v>
      </c>
      <c r="C4" s="63"/>
      <c r="D4" s="63"/>
      <c r="E4" s="63"/>
      <c r="F4" s="63"/>
      <c r="G4" s="63"/>
      <c r="H4" s="63"/>
      <c r="I4" s="63"/>
      <c r="J4" s="63"/>
      <c r="K4" s="63"/>
      <c r="L4" s="63"/>
      <c r="M4" s="63"/>
      <c r="N4" s="63"/>
    </row>
    <row r="5" spans="1:14" ht="14.4" x14ac:dyDescent="0.3">
      <c r="A5" s="63"/>
      <c r="B5" s="63" t="s">
        <v>123</v>
      </c>
      <c r="C5" s="63"/>
      <c r="D5" s="63"/>
      <c r="E5" s="63"/>
      <c r="F5" s="63"/>
      <c r="G5" s="63"/>
      <c r="H5" s="63"/>
      <c r="I5" s="63"/>
      <c r="J5" s="63"/>
      <c r="K5" s="63"/>
      <c r="L5" s="63"/>
      <c r="M5" s="63"/>
      <c r="N5" s="63"/>
    </row>
    <row r="6" spans="1:14" ht="14.4" x14ac:dyDescent="0.3">
      <c r="A6" s="63"/>
      <c r="B6" s="63" t="s">
        <v>124</v>
      </c>
      <c r="C6" s="63"/>
      <c r="D6" s="63"/>
      <c r="E6" s="63"/>
      <c r="F6" s="63"/>
      <c r="G6" s="63"/>
      <c r="H6" s="63"/>
      <c r="I6" s="63"/>
      <c r="J6" s="63"/>
      <c r="K6" s="63"/>
      <c r="L6" s="63"/>
      <c r="M6" s="63"/>
      <c r="N6" s="63"/>
    </row>
    <row r="7" spans="1:14" ht="14.4" x14ac:dyDescent="0.3">
      <c r="A7" s="63" t="s">
        <v>125</v>
      </c>
      <c r="B7" s="63"/>
      <c r="C7" s="63"/>
      <c r="D7" s="63"/>
      <c r="E7" s="63"/>
      <c r="F7" s="63"/>
      <c r="G7" s="63"/>
      <c r="H7" s="63"/>
      <c r="I7" s="63"/>
      <c r="J7" s="63"/>
      <c r="K7" s="63"/>
      <c r="L7" s="63"/>
      <c r="M7" s="63"/>
      <c r="N7" s="63"/>
    </row>
    <row r="8" spans="1:14" ht="14.4" x14ac:dyDescent="0.3">
      <c r="A8" s="63" t="s">
        <v>126</v>
      </c>
      <c r="B8" s="63"/>
      <c r="C8" s="42" t="s">
        <v>214</v>
      </c>
      <c r="D8" s="63"/>
      <c r="E8" s="63"/>
      <c r="F8" s="63"/>
      <c r="G8" s="63"/>
      <c r="H8" s="63"/>
      <c r="I8" s="63"/>
      <c r="J8" s="63"/>
      <c r="K8" s="63"/>
      <c r="L8" s="63"/>
      <c r="M8" s="63"/>
      <c r="N8" s="63"/>
    </row>
    <row r="9" spans="1:14" ht="14.4" x14ac:dyDescent="0.3">
      <c r="A9" s="63" t="s">
        <v>127</v>
      </c>
      <c r="B9" s="63"/>
      <c r="C9" s="56">
        <v>41662</v>
      </c>
      <c r="D9" s="70">
        <v>41694</v>
      </c>
      <c r="E9" s="70">
        <v>41721</v>
      </c>
      <c r="F9" s="70">
        <v>41757</v>
      </c>
      <c r="G9" s="70">
        <v>41782</v>
      </c>
      <c r="H9" s="70">
        <v>41815</v>
      </c>
      <c r="I9" s="61">
        <v>41848</v>
      </c>
      <c r="J9" s="70">
        <v>41872</v>
      </c>
      <c r="K9" s="70">
        <v>41884</v>
      </c>
      <c r="L9" s="70">
        <v>41915</v>
      </c>
      <c r="M9" s="70">
        <v>41967</v>
      </c>
      <c r="N9" s="70">
        <v>41997</v>
      </c>
    </row>
    <row r="10" spans="1:14" ht="14.4" x14ac:dyDescent="0.3">
      <c r="A10" s="63" t="s">
        <v>128</v>
      </c>
      <c r="B10" s="63"/>
      <c r="C10" s="54" t="s">
        <v>226</v>
      </c>
      <c r="D10" s="52" t="s">
        <v>227</v>
      </c>
      <c r="E10" s="52" t="s">
        <v>228</v>
      </c>
      <c r="F10" s="52" t="s">
        <v>227</v>
      </c>
      <c r="G10" s="52" t="s">
        <v>229</v>
      </c>
      <c r="H10" s="52" t="s">
        <v>230</v>
      </c>
      <c r="I10" s="59" t="s">
        <v>227</v>
      </c>
      <c r="J10" s="52" t="s">
        <v>231</v>
      </c>
      <c r="K10" s="52" t="s">
        <v>232</v>
      </c>
      <c r="L10" s="52" t="s">
        <v>229</v>
      </c>
      <c r="M10" s="52" t="s">
        <v>227</v>
      </c>
      <c r="N10" s="52" t="s">
        <v>157</v>
      </c>
    </row>
    <row r="11" spans="1:14" ht="14.4" x14ac:dyDescent="0.3">
      <c r="A11" s="63" t="s">
        <v>129</v>
      </c>
      <c r="B11" s="63"/>
      <c r="C11" s="62">
        <v>0.33333333333333331</v>
      </c>
      <c r="D11" s="71">
        <v>0.66666666666666663</v>
      </c>
      <c r="E11" s="71">
        <v>0.70833333333333337</v>
      </c>
      <c r="F11" s="71">
        <v>0.70833333333333337</v>
      </c>
      <c r="G11" s="71">
        <v>0.70833333333333337</v>
      </c>
      <c r="H11" s="71">
        <v>0.66666666666666663</v>
      </c>
      <c r="I11" s="58">
        <v>0.70833333333333337</v>
      </c>
      <c r="J11" s="71">
        <v>0.70833333333333337</v>
      </c>
      <c r="K11" s="71">
        <v>0.70833333333333337</v>
      </c>
      <c r="L11" s="71">
        <v>0.66666666666666663</v>
      </c>
      <c r="M11" s="71">
        <v>0.625</v>
      </c>
      <c r="N11" s="71">
        <v>0.625</v>
      </c>
    </row>
    <row r="12" spans="1:14" ht="14.4" x14ac:dyDescent="0.3">
      <c r="A12" s="63" t="s">
        <v>130</v>
      </c>
      <c r="B12" s="63"/>
      <c r="C12" s="60">
        <v>17500</v>
      </c>
      <c r="D12" s="69">
        <v>16297</v>
      </c>
      <c r="E12" s="69">
        <v>16183</v>
      </c>
      <c r="F12" s="69">
        <v>19934</v>
      </c>
      <c r="G12" s="69">
        <v>20295</v>
      </c>
      <c r="H12" s="69">
        <v>21786</v>
      </c>
      <c r="I12" s="57">
        <v>22935</v>
      </c>
      <c r="J12" s="69">
        <v>22900</v>
      </c>
      <c r="K12" s="69">
        <v>21673</v>
      </c>
      <c r="L12" s="69">
        <v>21079</v>
      </c>
      <c r="M12" s="69">
        <v>17830</v>
      </c>
      <c r="N12" s="69">
        <v>16095</v>
      </c>
    </row>
    <row r="16" spans="1:14" ht="14.4" x14ac:dyDescent="0.3">
      <c r="A16" s="63" t="s">
        <v>131</v>
      </c>
      <c r="B16" s="63"/>
      <c r="C16" s="71">
        <v>0.29652777777777778</v>
      </c>
      <c r="D16" s="71">
        <v>0.28402777777777777</v>
      </c>
      <c r="E16" s="71">
        <v>0.30694444444444441</v>
      </c>
      <c r="F16" s="71">
        <v>0.28194444444444444</v>
      </c>
      <c r="G16" s="71">
        <v>0.2722222222222222</v>
      </c>
      <c r="H16" s="71">
        <v>0.27152777777777776</v>
      </c>
      <c r="I16" s="71">
        <v>0.28125</v>
      </c>
      <c r="J16" s="71">
        <v>0.28888888888888892</v>
      </c>
      <c r="K16" s="71">
        <v>0.29166666666666669</v>
      </c>
      <c r="L16" s="71">
        <v>0.3</v>
      </c>
      <c r="M16" s="71">
        <v>0.28055555555555556</v>
      </c>
      <c r="N16" s="71">
        <v>0.29375000000000001</v>
      </c>
    </row>
    <row r="17" spans="1:14" ht="14.4" x14ac:dyDescent="0.3">
      <c r="A17" s="63" t="s">
        <v>132</v>
      </c>
      <c r="B17" s="63"/>
      <c r="C17" s="71">
        <v>0.74791666666666667</v>
      </c>
      <c r="D17" s="71">
        <v>0.7631944444444444</v>
      </c>
      <c r="E17" s="71">
        <v>0.81458333333333333</v>
      </c>
      <c r="F17" s="71">
        <v>0.8256944444444444</v>
      </c>
      <c r="G17" s="71">
        <v>0.83472222222222225</v>
      </c>
      <c r="H17" s="71">
        <v>0.84305555555555556</v>
      </c>
      <c r="I17" s="71">
        <v>0.83958333333333324</v>
      </c>
      <c r="J17" s="71">
        <v>0.82777777777777783</v>
      </c>
      <c r="K17" s="71">
        <v>0.81944444444444453</v>
      </c>
      <c r="L17" s="71">
        <v>0.79513888888888884</v>
      </c>
      <c r="M17" s="71">
        <v>0.72986111111111107</v>
      </c>
      <c r="N17" s="71">
        <v>0.73402777777777783</v>
      </c>
    </row>
    <row r="18" spans="1:14" ht="14.4" x14ac:dyDescent="0.3">
      <c r="A18" s="63" t="s">
        <v>158</v>
      </c>
      <c r="B18" s="63"/>
      <c r="C18" s="63"/>
      <c r="D18" s="63"/>
      <c r="E18" s="63"/>
      <c r="F18" s="63"/>
      <c r="G18" s="63"/>
      <c r="H18" s="63"/>
      <c r="I18" s="63"/>
      <c r="J18" s="63"/>
      <c r="K18" s="63"/>
      <c r="L18" s="63"/>
      <c r="M18" s="63"/>
      <c r="N18" s="63"/>
    </row>
    <row r="20" spans="1:14" ht="14.4" x14ac:dyDescent="0.3">
      <c r="A20" s="63" t="s">
        <v>159</v>
      </c>
      <c r="B20" s="63"/>
      <c r="C20" s="63"/>
      <c r="D20" s="63"/>
      <c r="E20" s="63"/>
      <c r="F20" s="63"/>
      <c r="G20" s="63"/>
      <c r="H20" s="63"/>
      <c r="I20" s="63"/>
      <c r="J20" s="63"/>
      <c r="K20" s="63"/>
      <c r="L20" s="63"/>
      <c r="M20" s="63"/>
      <c r="N20" s="63"/>
    </row>
    <row r="21" spans="1:14" ht="14.4" x14ac:dyDescent="0.3">
      <c r="A21" s="63"/>
      <c r="B21" s="63" t="s">
        <v>160</v>
      </c>
      <c r="C21" s="63"/>
      <c r="D21" s="63"/>
      <c r="E21" s="63"/>
      <c r="F21" s="63"/>
      <c r="G21" s="63"/>
      <c r="H21" s="63"/>
      <c r="I21" s="63"/>
      <c r="J21" s="63"/>
      <c r="K21" s="63"/>
      <c r="L21" s="63"/>
      <c r="M21" s="63"/>
      <c r="N21" s="63"/>
    </row>
    <row r="22" spans="1:14" ht="14.4" x14ac:dyDescent="0.3">
      <c r="A22" s="63"/>
      <c r="B22" s="147" t="s">
        <v>233</v>
      </c>
      <c r="C22" s="147"/>
      <c r="D22" s="147"/>
      <c r="E22" s="147"/>
      <c r="F22" s="147"/>
      <c r="G22" s="147"/>
      <c r="H22" s="147"/>
      <c r="I22" s="147"/>
      <c r="J22" s="147"/>
      <c r="K22" s="147"/>
      <c r="L22" s="147"/>
      <c r="M22" s="147"/>
      <c r="N22" s="147"/>
    </row>
    <row r="23" spans="1:14" ht="14.4" x14ac:dyDescent="0.3">
      <c r="A23" s="63"/>
      <c r="B23" s="147" t="s">
        <v>234</v>
      </c>
      <c r="C23" s="147"/>
      <c r="D23" s="147"/>
      <c r="E23" s="147"/>
      <c r="F23" s="147"/>
      <c r="G23" s="147"/>
      <c r="H23" s="147"/>
      <c r="I23" s="147"/>
      <c r="J23" s="147"/>
      <c r="K23" s="147"/>
      <c r="L23" s="147"/>
      <c r="M23" s="147"/>
      <c r="N23" s="147"/>
    </row>
    <row r="24" spans="1:14" ht="14.4" x14ac:dyDescent="0.3">
      <c r="A24" s="63"/>
      <c r="B24" s="147" t="s">
        <v>235</v>
      </c>
      <c r="C24" s="147"/>
      <c r="D24" s="147"/>
      <c r="E24" s="147"/>
      <c r="F24" s="147"/>
      <c r="G24" s="147"/>
      <c r="H24" s="147"/>
      <c r="I24" s="147"/>
      <c r="J24" s="147"/>
      <c r="K24" s="147"/>
      <c r="L24" s="147"/>
      <c r="M24" s="147"/>
      <c r="N24" s="147"/>
    </row>
    <row r="25" spans="1:14" ht="14.4" x14ac:dyDescent="0.3">
      <c r="A25" s="63"/>
      <c r="B25" s="63" t="s">
        <v>236</v>
      </c>
      <c r="C25" s="63"/>
      <c r="D25" s="63"/>
      <c r="E25" s="63"/>
      <c r="F25" s="63"/>
      <c r="G25" s="63"/>
      <c r="H25" s="63"/>
      <c r="I25" s="63"/>
      <c r="J25" s="63"/>
      <c r="K25" s="63"/>
      <c r="L25" s="63"/>
      <c r="M25" s="63"/>
      <c r="N25" s="63"/>
    </row>
    <row r="26" spans="1:14" ht="14.4" x14ac:dyDescent="0.3">
      <c r="A26" s="63"/>
      <c r="B26" s="147" t="s">
        <v>237</v>
      </c>
      <c r="C26" s="147"/>
      <c r="D26" s="147"/>
      <c r="E26" s="147"/>
      <c r="F26" s="147"/>
      <c r="G26" s="147"/>
      <c r="H26" s="147"/>
      <c r="I26" s="147"/>
      <c r="J26" s="147"/>
      <c r="K26" s="147"/>
      <c r="L26" s="147"/>
      <c r="M26" s="147"/>
      <c r="N26" s="147"/>
    </row>
    <row r="27" spans="1:14" ht="14.4" x14ac:dyDescent="0.3">
      <c r="A27" s="63"/>
      <c r="B27" s="63" t="s">
        <v>238</v>
      </c>
      <c r="C27" s="63"/>
      <c r="D27" s="63"/>
      <c r="E27" s="63"/>
      <c r="F27" s="63"/>
      <c r="G27" s="63"/>
      <c r="H27" s="63"/>
      <c r="I27" s="63"/>
      <c r="J27" s="63"/>
      <c r="K27" s="63"/>
      <c r="L27" s="63"/>
      <c r="M27" s="63"/>
      <c r="N27" s="63"/>
    </row>
    <row r="28" spans="1:14" ht="14.4" x14ac:dyDescent="0.3">
      <c r="A28" s="63"/>
      <c r="B28" s="63" t="s">
        <v>239</v>
      </c>
      <c r="C28" s="63"/>
      <c r="D28" s="63"/>
      <c r="E28" s="63"/>
      <c r="F28" s="63"/>
      <c r="G28" s="63"/>
      <c r="H28" s="63"/>
      <c r="I28" s="63"/>
      <c r="J28" s="63"/>
      <c r="K28" s="63"/>
      <c r="L28" s="63"/>
      <c r="M28" s="63"/>
      <c r="N28" s="63"/>
    </row>
    <row r="29" spans="1:14" ht="14.4" x14ac:dyDescent="0.3">
      <c r="A29" s="63"/>
      <c r="B29" s="63" t="s">
        <v>240</v>
      </c>
      <c r="C29" s="63"/>
      <c r="D29" s="63"/>
      <c r="E29" s="63"/>
      <c r="F29" s="63"/>
      <c r="G29" s="63"/>
      <c r="H29" s="63"/>
      <c r="I29" s="63"/>
      <c r="J29" s="63"/>
      <c r="K29" s="63"/>
      <c r="L29" s="63"/>
      <c r="M29" s="63"/>
      <c r="N29" s="63"/>
    </row>
    <row r="30" spans="1:14" ht="14.4" x14ac:dyDescent="0.3">
      <c r="A30" s="63"/>
      <c r="B30" s="63" t="s">
        <v>241</v>
      </c>
      <c r="C30" s="63"/>
      <c r="D30" s="63"/>
      <c r="E30" s="63"/>
      <c r="F30" s="63"/>
      <c r="G30" s="63"/>
      <c r="H30" s="63"/>
      <c r="I30" s="63"/>
      <c r="J30" s="63"/>
      <c r="K30" s="63"/>
      <c r="L30" s="63"/>
      <c r="M30" s="63"/>
      <c r="N30" s="63"/>
    </row>
    <row r="31" spans="1:14" ht="14.4" x14ac:dyDescent="0.3">
      <c r="A31" s="63"/>
      <c r="B31" s="63" t="s">
        <v>242</v>
      </c>
      <c r="C31" s="63"/>
      <c r="D31" s="63"/>
      <c r="E31" s="63"/>
      <c r="F31" s="63"/>
      <c r="G31" s="63"/>
      <c r="H31" s="63"/>
      <c r="I31" s="63"/>
      <c r="J31" s="63"/>
      <c r="K31" s="63"/>
      <c r="L31" s="63"/>
      <c r="M31" s="63"/>
      <c r="N31" s="63"/>
    </row>
    <row r="32" spans="1:14" ht="14.4" x14ac:dyDescent="0.3">
      <c r="A32" s="63"/>
      <c r="B32" s="63" t="s">
        <v>243</v>
      </c>
      <c r="C32" s="63"/>
      <c r="D32" s="63"/>
      <c r="E32" s="63"/>
      <c r="F32" s="63"/>
      <c r="G32" s="63"/>
      <c r="H32" s="63"/>
      <c r="I32" s="63"/>
      <c r="J32" s="63"/>
      <c r="K32" s="63"/>
      <c r="L32" s="63"/>
      <c r="M32" s="63"/>
      <c r="N32" s="63"/>
    </row>
    <row r="33" spans="1:14" ht="14.4" x14ac:dyDescent="0.3">
      <c r="A33" s="63"/>
      <c r="B33" s="63" t="s">
        <v>244</v>
      </c>
      <c r="C33" s="63"/>
      <c r="D33" s="63"/>
      <c r="E33" s="63"/>
      <c r="F33" s="63"/>
      <c r="G33" s="63"/>
      <c r="H33" s="63"/>
      <c r="I33" s="63"/>
      <c r="J33" s="63"/>
      <c r="K33" s="63"/>
      <c r="L33" s="63"/>
      <c r="M33" s="63"/>
      <c r="N33" s="63"/>
    </row>
    <row r="36" spans="1:14" ht="14.4" x14ac:dyDescent="0.3">
      <c r="A36" s="63" t="s">
        <v>161</v>
      </c>
      <c r="B36" s="63"/>
      <c r="C36" s="63"/>
      <c r="D36" s="63"/>
      <c r="E36" s="63"/>
      <c r="F36" s="63"/>
      <c r="G36" s="63"/>
      <c r="H36" s="63"/>
      <c r="I36" s="63"/>
      <c r="J36" s="63"/>
      <c r="K36" s="63"/>
      <c r="L36" s="63"/>
      <c r="M36" s="63"/>
      <c r="N36" s="63"/>
    </row>
    <row r="38" spans="1:14" ht="14.4" x14ac:dyDescent="0.3">
      <c r="A38" s="63"/>
      <c r="B38" s="63" t="s">
        <v>133</v>
      </c>
      <c r="C38" s="63"/>
      <c r="D38" s="63"/>
      <c r="E38" s="63"/>
      <c r="F38" s="63"/>
      <c r="G38" s="63"/>
      <c r="H38" s="63"/>
      <c r="I38" s="63"/>
      <c r="J38" s="63" t="s">
        <v>245</v>
      </c>
      <c r="K38" s="63"/>
      <c r="L38" s="63"/>
      <c r="M38" s="63"/>
      <c r="N38" s="63"/>
    </row>
    <row r="39" spans="1:14" ht="14.4" x14ac:dyDescent="0.3">
      <c r="A39" s="63"/>
      <c r="B39" s="63" t="s">
        <v>134</v>
      </c>
      <c r="C39" s="63"/>
      <c r="D39" s="63"/>
      <c r="E39" s="63"/>
      <c r="F39" s="63"/>
      <c r="G39" s="63"/>
      <c r="H39" s="63"/>
      <c r="I39" s="63"/>
      <c r="J39" s="63" t="s">
        <v>135</v>
      </c>
      <c r="K39" s="63"/>
      <c r="L39" s="63"/>
      <c r="M39" s="63"/>
      <c r="N39" s="63"/>
    </row>
    <row r="40" spans="1:14" ht="14.4" x14ac:dyDescent="0.3">
      <c r="A40" s="63"/>
      <c r="B40" s="63" t="s">
        <v>136</v>
      </c>
      <c r="C40" s="63"/>
      <c r="D40" s="63"/>
      <c r="E40" s="63"/>
      <c r="F40" s="63"/>
      <c r="G40" s="63"/>
      <c r="H40" s="63"/>
      <c r="I40" s="63"/>
      <c r="J40" s="63" t="s">
        <v>137</v>
      </c>
      <c r="K40" s="63"/>
      <c r="L40" s="63"/>
      <c r="M40" s="63"/>
      <c r="N40" s="63"/>
    </row>
    <row r="41" spans="1:14" ht="14.4" x14ac:dyDescent="0.3">
      <c r="A41" s="63"/>
      <c r="B41" s="63" t="s">
        <v>138</v>
      </c>
      <c r="C41" s="63"/>
      <c r="D41" s="63"/>
      <c r="E41" s="63"/>
      <c r="F41" s="63"/>
      <c r="G41" s="63"/>
      <c r="H41" s="63"/>
      <c r="I41" s="63"/>
      <c r="J41" s="63" t="s">
        <v>139</v>
      </c>
      <c r="K41" s="63"/>
      <c r="L41" s="63"/>
      <c r="M41" s="63"/>
      <c r="N41" s="63"/>
    </row>
    <row r="43" spans="1:14" ht="14.4" hidden="1" x14ac:dyDescent="0.3">
      <c r="A43" s="63" t="s">
        <v>246</v>
      </c>
      <c r="B43" s="63" t="s">
        <v>247</v>
      </c>
      <c r="C43" s="63"/>
      <c r="D43" s="63"/>
      <c r="E43" s="63"/>
      <c r="F43" s="63"/>
      <c r="G43" s="63"/>
      <c r="H43" s="63"/>
      <c r="I43" s="63"/>
      <c r="J43" s="63"/>
      <c r="K43" s="63"/>
      <c r="L43" s="63"/>
      <c r="M43" s="63"/>
      <c r="N43" s="63"/>
    </row>
    <row r="44" spans="1:14" ht="14.4" hidden="1" x14ac:dyDescent="0.3">
      <c r="A44" s="63" t="s">
        <v>162</v>
      </c>
      <c r="B44" s="63" t="s">
        <v>14</v>
      </c>
      <c r="C44" s="64">
        <v>41640</v>
      </c>
      <c r="D44" s="64">
        <v>41671</v>
      </c>
      <c r="E44" s="64">
        <v>41699</v>
      </c>
      <c r="F44" s="64">
        <v>41730</v>
      </c>
      <c r="G44" s="64">
        <v>41760</v>
      </c>
      <c r="H44" s="64">
        <v>41791</v>
      </c>
      <c r="I44" s="64">
        <v>41821</v>
      </c>
      <c r="J44" s="64">
        <v>41852</v>
      </c>
      <c r="K44" s="64">
        <v>41883</v>
      </c>
      <c r="L44" s="64">
        <v>41913</v>
      </c>
      <c r="M44" s="64">
        <v>41944</v>
      </c>
      <c r="N44" s="64">
        <v>41974</v>
      </c>
    </row>
    <row r="45" spans="1:14" ht="14.4" hidden="1" x14ac:dyDescent="0.3">
      <c r="A45" s="63" t="s">
        <v>162</v>
      </c>
      <c r="B45" s="63" t="s">
        <v>15</v>
      </c>
      <c r="C45" s="63">
        <v>5</v>
      </c>
      <c r="D45" s="63">
        <v>6</v>
      </c>
      <c r="E45" s="63">
        <v>7</v>
      </c>
      <c r="F45" s="63">
        <v>7</v>
      </c>
      <c r="G45" s="63">
        <v>7</v>
      </c>
      <c r="H45" s="63">
        <v>7</v>
      </c>
      <c r="I45" s="63">
        <v>7</v>
      </c>
      <c r="J45" s="63">
        <v>7</v>
      </c>
      <c r="K45" s="63">
        <v>7</v>
      </c>
      <c r="L45" s="63">
        <v>7</v>
      </c>
      <c r="M45" s="63">
        <v>7</v>
      </c>
      <c r="N45" s="63">
        <v>7</v>
      </c>
    </row>
    <row r="46" spans="1:14" ht="14.4" hidden="1" x14ac:dyDescent="0.3">
      <c r="A46" s="63" t="s">
        <v>162</v>
      </c>
      <c r="B46" s="63" t="s">
        <v>16</v>
      </c>
      <c r="C46" s="63">
        <v>65718983</v>
      </c>
      <c r="D46" s="63">
        <v>363393801</v>
      </c>
      <c r="E46" s="63">
        <v>320951303</v>
      </c>
      <c r="F46" s="63">
        <v>347436900</v>
      </c>
      <c r="G46" s="63">
        <v>372411170</v>
      </c>
      <c r="H46" s="63">
        <v>423074060</v>
      </c>
      <c r="I46" s="63">
        <v>444647562</v>
      </c>
      <c r="J46" s="63">
        <v>469005158</v>
      </c>
      <c r="K46" s="63">
        <v>502571938</v>
      </c>
      <c r="L46" s="63">
        <v>416168345</v>
      </c>
      <c r="M46" s="63">
        <v>395833111</v>
      </c>
      <c r="N46" s="63">
        <v>317966615</v>
      </c>
    </row>
    <row r="47" spans="1:14" ht="14.4" hidden="1" x14ac:dyDescent="0.3">
      <c r="A47" s="63" t="s">
        <v>162</v>
      </c>
      <c r="B47" s="63" t="s">
        <v>91</v>
      </c>
      <c r="C47" s="63"/>
      <c r="D47" s="63"/>
      <c r="E47" s="63"/>
      <c r="F47" s="63"/>
      <c r="G47" s="63"/>
      <c r="H47" s="63"/>
      <c r="I47" s="63"/>
      <c r="J47" s="63"/>
      <c r="K47" s="63"/>
      <c r="L47" s="63"/>
      <c r="M47" s="63"/>
      <c r="N47" s="63"/>
    </row>
    <row r="48" spans="1:14" ht="14.4" hidden="1" x14ac:dyDescent="0.3">
      <c r="A48" s="63" t="s">
        <v>162</v>
      </c>
      <c r="B48" s="63" t="s">
        <v>17</v>
      </c>
      <c r="C48" s="63">
        <v>1</v>
      </c>
      <c r="D48" s="63">
        <v>1</v>
      </c>
      <c r="E48" s="63">
        <v>1</v>
      </c>
      <c r="F48" s="63">
        <v>1</v>
      </c>
      <c r="G48" s="63">
        <v>1</v>
      </c>
      <c r="H48" s="63">
        <v>1</v>
      </c>
      <c r="I48" s="63">
        <v>1</v>
      </c>
      <c r="J48" s="63">
        <v>1</v>
      </c>
      <c r="K48" s="63">
        <v>1</v>
      </c>
      <c r="L48" s="63">
        <v>1</v>
      </c>
      <c r="M48" s="63">
        <v>1</v>
      </c>
      <c r="N48" s="63">
        <v>1</v>
      </c>
    </row>
    <row r="49" spans="1:14" ht="14.4" hidden="1" x14ac:dyDescent="0.3">
      <c r="A49" s="63" t="s">
        <v>162</v>
      </c>
      <c r="B49" s="63" t="s">
        <v>18</v>
      </c>
      <c r="C49" s="63"/>
      <c r="D49" s="63"/>
      <c r="E49" s="63"/>
      <c r="F49" s="63"/>
      <c r="G49" s="63"/>
      <c r="H49" s="63"/>
      <c r="I49" s="63"/>
      <c r="J49" s="63"/>
      <c r="K49" s="63"/>
      <c r="L49" s="63"/>
      <c r="M49" s="63"/>
      <c r="N49" s="63"/>
    </row>
    <row r="50" spans="1:14" ht="14.4" hidden="1" x14ac:dyDescent="0.3">
      <c r="A50" s="63" t="s">
        <v>162</v>
      </c>
      <c r="B50" s="63" t="s">
        <v>19</v>
      </c>
      <c r="C50" s="63">
        <v>3643984</v>
      </c>
      <c r="D50" s="63">
        <v>2606702</v>
      </c>
      <c r="E50" s="63">
        <v>2685405</v>
      </c>
      <c r="F50" s="63">
        <v>2650109</v>
      </c>
      <c r="G50" s="63">
        <v>3184909</v>
      </c>
      <c r="H50" s="63">
        <v>3664642</v>
      </c>
      <c r="I50" s="63">
        <v>3860323</v>
      </c>
      <c r="J50" s="63">
        <v>4054256</v>
      </c>
      <c r="K50" s="63">
        <v>3505075</v>
      </c>
      <c r="L50" s="63">
        <v>2903655</v>
      </c>
      <c r="M50" s="63">
        <v>2827855</v>
      </c>
      <c r="N50" s="63">
        <v>2884736</v>
      </c>
    </row>
    <row r="51" spans="1:14" ht="14.4" hidden="1" x14ac:dyDescent="0.3">
      <c r="A51" s="63" t="s">
        <v>162</v>
      </c>
      <c r="B51" s="63" t="s">
        <v>92</v>
      </c>
      <c r="C51" s="63">
        <v>992555</v>
      </c>
      <c r="D51" s="63">
        <v>696902</v>
      </c>
      <c r="E51" s="63">
        <v>675492</v>
      </c>
      <c r="F51" s="63">
        <v>872910</v>
      </c>
      <c r="G51" s="63">
        <v>1055379</v>
      </c>
      <c r="H51" s="63">
        <v>1250057</v>
      </c>
      <c r="I51" s="63">
        <v>1329894</v>
      </c>
      <c r="J51" s="63">
        <v>1329155</v>
      </c>
      <c r="K51" s="63">
        <v>1170964</v>
      </c>
      <c r="L51" s="63">
        <v>1020929</v>
      </c>
      <c r="M51" s="63">
        <v>673161</v>
      </c>
      <c r="N51" s="63">
        <v>761386</v>
      </c>
    </row>
    <row r="52" spans="1:14" ht="14.4" hidden="1" x14ac:dyDescent="0.3">
      <c r="A52" s="63" t="s">
        <v>162</v>
      </c>
      <c r="B52" s="63" t="s">
        <v>93</v>
      </c>
      <c r="C52" s="63">
        <v>2651430</v>
      </c>
      <c r="D52" s="63">
        <v>1909799</v>
      </c>
      <c r="E52" s="63">
        <v>2009912</v>
      </c>
      <c r="F52" s="63">
        <v>1777199</v>
      </c>
      <c r="G52" s="63">
        <v>2129530</v>
      </c>
      <c r="H52" s="63">
        <v>2414585</v>
      </c>
      <c r="I52" s="63">
        <v>2530430</v>
      </c>
      <c r="J52" s="63">
        <v>2725100</v>
      </c>
      <c r="K52" s="63">
        <v>2334111</v>
      </c>
      <c r="L52" s="63">
        <v>1882725</v>
      </c>
      <c r="M52" s="63">
        <v>2154695</v>
      </c>
      <c r="N52" s="63">
        <v>2123350</v>
      </c>
    </row>
    <row r="53" spans="1:14" ht="14.4" hidden="1" x14ac:dyDescent="0.3">
      <c r="A53" s="63" t="s">
        <v>162</v>
      </c>
      <c r="B53" s="63" t="s">
        <v>94</v>
      </c>
      <c r="C53" s="65">
        <v>0.27238000000000001</v>
      </c>
      <c r="D53" s="65">
        <v>0.26734999999999998</v>
      </c>
      <c r="E53" s="65">
        <v>0.25153999999999999</v>
      </c>
      <c r="F53" s="65">
        <v>0.32939000000000002</v>
      </c>
      <c r="G53" s="65">
        <v>0.33137</v>
      </c>
      <c r="H53" s="65">
        <v>0.34111000000000002</v>
      </c>
      <c r="I53" s="65">
        <v>0.34449999999999997</v>
      </c>
      <c r="J53" s="65">
        <v>0.32784000000000002</v>
      </c>
      <c r="K53" s="65">
        <v>0.33407999999999999</v>
      </c>
      <c r="L53" s="65">
        <v>0.35160000000000002</v>
      </c>
      <c r="M53" s="65">
        <v>0.23805000000000001</v>
      </c>
      <c r="N53" s="65">
        <v>0.26394000000000001</v>
      </c>
    </row>
    <row r="54" spans="1:14" ht="14.4" hidden="1" x14ac:dyDescent="0.3">
      <c r="A54" s="63" t="s">
        <v>162</v>
      </c>
      <c r="B54" s="63" t="s">
        <v>95</v>
      </c>
      <c r="C54" s="65">
        <v>0.72762000000000004</v>
      </c>
      <c r="D54" s="65">
        <v>0.73265000000000002</v>
      </c>
      <c r="E54" s="65">
        <v>0.74846000000000001</v>
      </c>
      <c r="F54" s="65">
        <v>0.67061000000000004</v>
      </c>
      <c r="G54" s="65">
        <v>0.66862999999999995</v>
      </c>
      <c r="H54" s="65">
        <v>0.65888999999999998</v>
      </c>
      <c r="I54" s="65">
        <v>0.65549999999999997</v>
      </c>
      <c r="J54" s="65">
        <v>0.67215999999999998</v>
      </c>
      <c r="K54" s="65">
        <v>0.66591999999999996</v>
      </c>
      <c r="L54" s="65">
        <v>0.64839999999999998</v>
      </c>
      <c r="M54" s="65">
        <v>0.76195000000000002</v>
      </c>
      <c r="N54" s="65">
        <v>0.73606000000000005</v>
      </c>
    </row>
    <row r="55" spans="1:14" ht="14.4" hidden="1" x14ac:dyDescent="0.3">
      <c r="A55" s="63" t="s">
        <v>162</v>
      </c>
      <c r="B55" s="63" t="s">
        <v>20</v>
      </c>
      <c r="C55" s="63"/>
      <c r="D55" s="63"/>
      <c r="E55" s="63"/>
      <c r="F55" s="63"/>
      <c r="G55" s="63"/>
      <c r="H55" s="63"/>
      <c r="I55" s="63"/>
      <c r="J55" s="63"/>
      <c r="K55" s="63"/>
      <c r="L55" s="63"/>
      <c r="M55" s="63"/>
      <c r="N55" s="63"/>
    </row>
    <row r="56" spans="1:14" ht="14.4" hidden="1" x14ac:dyDescent="0.3">
      <c r="A56" s="63" t="s">
        <v>162</v>
      </c>
      <c r="B56" s="63" t="s">
        <v>11</v>
      </c>
      <c r="C56" s="63">
        <v>8505</v>
      </c>
      <c r="D56" s="63">
        <v>6861</v>
      </c>
      <c r="E56" s="63">
        <v>5883</v>
      </c>
      <c r="F56" s="63">
        <v>6515</v>
      </c>
      <c r="G56" s="63">
        <v>7297</v>
      </c>
      <c r="H56" s="63">
        <v>8300</v>
      </c>
      <c r="I56" s="63">
        <v>8358</v>
      </c>
      <c r="J56" s="63">
        <v>8658</v>
      </c>
      <c r="K56" s="63">
        <v>8237</v>
      </c>
      <c r="L56" s="63">
        <v>6928</v>
      </c>
      <c r="M56" s="63">
        <v>7506</v>
      </c>
      <c r="N56" s="63">
        <v>6384</v>
      </c>
    </row>
    <row r="57" spans="1:14" ht="14.4" hidden="1" x14ac:dyDescent="0.3">
      <c r="A57" s="63" t="s">
        <v>162</v>
      </c>
      <c r="B57" s="63" t="s">
        <v>96</v>
      </c>
      <c r="C57" s="63">
        <v>8505</v>
      </c>
      <c r="D57" s="63">
        <v>6861</v>
      </c>
      <c r="E57" s="63">
        <v>5883</v>
      </c>
      <c r="F57" s="63">
        <v>6515</v>
      </c>
      <c r="G57" s="63">
        <v>7297</v>
      </c>
      <c r="H57" s="63">
        <v>8300</v>
      </c>
      <c r="I57" s="63">
        <v>8358</v>
      </c>
      <c r="J57" s="63">
        <v>8658</v>
      </c>
      <c r="K57" s="63">
        <v>8237</v>
      </c>
      <c r="L57" s="63">
        <v>6928</v>
      </c>
      <c r="M57" s="63">
        <v>7506</v>
      </c>
      <c r="N57" s="63">
        <v>6384</v>
      </c>
    </row>
    <row r="58" spans="1:14" ht="14.4" hidden="1" x14ac:dyDescent="0.3">
      <c r="A58" s="63" t="s">
        <v>162</v>
      </c>
      <c r="B58" s="63" t="s">
        <v>97</v>
      </c>
      <c r="C58" s="63">
        <v>8416</v>
      </c>
      <c r="D58" s="63">
        <v>6173</v>
      </c>
      <c r="E58" s="63">
        <v>5785</v>
      </c>
      <c r="F58" s="63">
        <v>5633</v>
      </c>
      <c r="G58" s="63">
        <v>6340</v>
      </c>
      <c r="H58" s="63">
        <v>7387</v>
      </c>
      <c r="I58" s="63">
        <v>7134</v>
      </c>
      <c r="J58" s="63">
        <v>7689</v>
      </c>
      <c r="K58" s="63">
        <v>7149</v>
      </c>
      <c r="L58" s="63">
        <v>6078</v>
      </c>
      <c r="M58" s="63">
        <v>6440</v>
      </c>
      <c r="N58" s="63">
        <v>6017</v>
      </c>
    </row>
    <row r="59" spans="1:14" ht="14.4" hidden="1" x14ac:dyDescent="0.3">
      <c r="A59" s="63" t="s">
        <v>162</v>
      </c>
      <c r="B59" s="63" t="s">
        <v>21</v>
      </c>
      <c r="C59" s="63" t="s">
        <v>248</v>
      </c>
      <c r="D59" s="63" t="s">
        <v>249</v>
      </c>
      <c r="E59" s="63" t="s">
        <v>250</v>
      </c>
      <c r="F59" s="63" t="s">
        <v>251</v>
      </c>
      <c r="G59" s="63" t="s">
        <v>252</v>
      </c>
      <c r="H59" s="63" t="s">
        <v>253</v>
      </c>
      <c r="I59" s="63" t="s">
        <v>254</v>
      </c>
      <c r="J59" s="63" t="s">
        <v>255</v>
      </c>
      <c r="K59" s="63" t="s">
        <v>256</v>
      </c>
      <c r="L59" s="63" t="s">
        <v>257</v>
      </c>
      <c r="M59" s="63" t="s">
        <v>258</v>
      </c>
      <c r="N59" s="63" t="s">
        <v>259</v>
      </c>
    </row>
    <row r="60" spans="1:14" ht="14.4" hidden="1" x14ac:dyDescent="0.3">
      <c r="A60" s="63" t="s">
        <v>162</v>
      </c>
      <c r="B60" s="63" t="s">
        <v>24</v>
      </c>
      <c r="C60" s="63" t="s">
        <v>141</v>
      </c>
      <c r="D60" s="63" t="s">
        <v>163</v>
      </c>
      <c r="E60" s="63" t="s">
        <v>141</v>
      </c>
      <c r="F60" s="63" t="s">
        <v>166</v>
      </c>
      <c r="G60" s="63" t="s">
        <v>166</v>
      </c>
      <c r="H60" s="63" t="s">
        <v>166</v>
      </c>
      <c r="I60" s="63" t="s">
        <v>166</v>
      </c>
      <c r="J60" s="63" t="s">
        <v>140</v>
      </c>
      <c r="K60" s="63" t="s">
        <v>140</v>
      </c>
      <c r="L60" s="63" t="s">
        <v>166</v>
      </c>
      <c r="M60" s="63" t="s">
        <v>163</v>
      </c>
      <c r="N60" s="63" t="s">
        <v>163</v>
      </c>
    </row>
    <row r="61" spans="1:14" ht="14.4" hidden="1" x14ac:dyDescent="0.3">
      <c r="A61" s="63" t="s">
        <v>162</v>
      </c>
      <c r="B61" s="63" t="s">
        <v>26</v>
      </c>
      <c r="C61" s="63">
        <v>8505</v>
      </c>
      <c r="D61" s="63">
        <v>6861</v>
      </c>
      <c r="E61" s="63">
        <v>5883</v>
      </c>
      <c r="F61" s="63">
        <v>6515</v>
      </c>
      <c r="G61" s="63">
        <v>7297</v>
      </c>
      <c r="H61" s="63">
        <v>8300</v>
      </c>
      <c r="I61" s="63">
        <v>8358</v>
      </c>
      <c r="J61" s="63">
        <v>8658</v>
      </c>
      <c r="K61" s="63">
        <v>8237</v>
      </c>
      <c r="L61" s="63">
        <v>6928</v>
      </c>
      <c r="M61" s="63">
        <v>7506</v>
      </c>
      <c r="N61" s="63">
        <v>6384</v>
      </c>
    </row>
    <row r="62" spans="1:14" ht="14.4" hidden="1" x14ac:dyDescent="0.3">
      <c r="A62" s="63" t="s">
        <v>162</v>
      </c>
      <c r="B62" s="63" t="s">
        <v>98</v>
      </c>
      <c r="C62" s="63">
        <v>8505</v>
      </c>
      <c r="D62" s="63">
        <v>6861</v>
      </c>
      <c r="E62" s="63">
        <v>5883</v>
      </c>
      <c r="F62" s="63">
        <v>6515</v>
      </c>
      <c r="G62" s="63">
        <v>7297</v>
      </c>
      <c r="H62" s="63">
        <v>8300</v>
      </c>
      <c r="I62" s="63">
        <v>8358</v>
      </c>
      <c r="J62" s="63">
        <v>8658</v>
      </c>
      <c r="K62" s="63">
        <v>8237</v>
      </c>
      <c r="L62" s="63">
        <v>6928</v>
      </c>
      <c r="M62" s="63">
        <v>7506</v>
      </c>
      <c r="N62" s="63">
        <v>6384</v>
      </c>
    </row>
    <row r="63" spans="1:14" ht="14.4" hidden="1" x14ac:dyDescent="0.3">
      <c r="A63" s="63" t="s">
        <v>162</v>
      </c>
      <c r="B63" s="63" t="s">
        <v>99</v>
      </c>
      <c r="C63" s="63">
        <v>8416</v>
      </c>
      <c r="D63" s="63">
        <v>6173</v>
      </c>
      <c r="E63" s="63">
        <v>5785</v>
      </c>
      <c r="F63" s="63">
        <v>5633</v>
      </c>
      <c r="G63" s="63">
        <v>6340</v>
      </c>
      <c r="H63" s="63">
        <v>7387</v>
      </c>
      <c r="I63" s="63">
        <v>7134</v>
      </c>
      <c r="J63" s="63">
        <v>7689</v>
      </c>
      <c r="K63" s="63">
        <v>7149</v>
      </c>
      <c r="L63" s="63">
        <v>6078</v>
      </c>
      <c r="M63" s="63">
        <v>6440</v>
      </c>
      <c r="N63" s="63">
        <v>6017</v>
      </c>
    </row>
    <row r="64" spans="1:14" ht="14.4" hidden="1" x14ac:dyDescent="0.3">
      <c r="A64" s="63" t="s">
        <v>162</v>
      </c>
      <c r="B64" s="63" t="s">
        <v>27</v>
      </c>
      <c r="C64" s="63">
        <v>7005</v>
      </c>
      <c r="D64" s="63">
        <v>4416</v>
      </c>
      <c r="E64" s="63">
        <v>3073</v>
      </c>
      <c r="F64" s="63">
        <v>6515</v>
      </c>
      <c r="G64" s="63">
        <v>6900</v>
      </c>
      <c r="H64" s="63">
        <v>7066</v>
      </c>
      <c r="I64" s="63">
        <v>8358</v>
      </c>
      <c r="J64" s="63">
        <v>8412</v>
      </c>
      <c r="K64" s="63">
        <v>8215</v>
      </c>
      <c r="L64" s="63">
        <v>5359</v>
      </c>
      <c r="M64" s="63">
        <v>4212</v>
      </c>
      <c r="N64" s="63">
        <v>3874</v>
      </c>
    </row>
    <row r="65" spans="1:14" ht="14.4" hidden="1" x14ac:dyDescent="0.3">
      <c r="A65" s="63" t="s">
        <v>162</v>
      </c>
      <c r="B65" s="63" t="s">
        <v>28</v>
      </c>
      <c r="C65" s="66">
        <v>41640</v>
      </c>
      <c r="D65" s="66">
        <v>41671</v>
      </c>
      <c r="E65" s="66">
        <v>41699</v>
      </c>
      <c r="F65" s="66">
        <v>41730</v>
      </c>
      <c r="G65" s="66">
        <v>41760</v>
      </c>
      <c r="H65" s="66">
        <v>41791</v>
      </c>
      <c r="I65" s="66">
        <v>41821</v>
      </c>
      <c r="J65" s="66">
        <v>41852</v>
      </c>
      <c r="K65" s="66">
        <v>41883</v>
      </c>
      <c r="L65" s="66">
        <v>41913</v>
      </c>
      <c r="M65" s="66">
        <v>41944</v>
      </c>
      <c r="N65" s="66">
        <v>41974</v>
      </c>
    </row>
    <row r="66" spans="1:14" ht="14.4" hidden="1" x14ac:dyDescent="0.3">
      <c r="A66" s="63" t="s">
        <v>162</v>
      </c>
      <c r="B66" s="63" t="s">
        <v>29</v>
      </c>
      <c r="C66" s="65">
        <v>0.57589999999999997</v>
      </c>
      <c r="D66" s="65">
        <v>0.56530000000000002</v>
      </c>
      <c r="E66" s="65">
        <v>0.61439999999999995</v>
      </c>
      <c r="F66" s="65">
        <v>0.56489999999999996</v>
      </c>
      <c r="G66" s="65">
        <v>0.58660000000000001</v>
      </c>
      <c r="H66" s="65">
        <v>0.61319999999999997</v>
      </c>
      <c r="I66" s="65">
        <v>0.62080000000000002</v>
      </c>
      <c r="J66" s="65">
        <v>0.62939999999999996</v>
      </c>
      <c r="K66" s="65">
        <v>0.59099999999999997</v>
      </c>
      <c r="L66" s="65">
        <v>0.56330000000000002</v>
      </c>
      <c r="M66" s="65">
        <v>0.5232</v>
      </c>
      <c r="N66" s="65">
        <v>0.60729999999999995</v>
      </c>
    </row>
    <row r="67" spans="1:14" ht="14.4" hidden="1" x14ac:dyDescent="0.3">
      <c r="A67" s="63" t="s">
        <v>162</v>
      </c>
      <c r="B67" s="63" t="s">
        <v>100</v>
      </c>
      <c r="C67" s="65">
        <v>0.66310000000000002</v>
      </c>
      <c r="D67" s="65">
        <v>0.63480000000000003</v>
      </c>
      <c r="E67" s="65">
        <v>0.6835</v>
      </c>
      <c r="F67" s="65">
        <v>0.67669999999999997</v>
      </c>
      <c r="G67" s="65">
        <v>0.76519999999999999</v>
      </c>
      <c r="H67" s="65">
        <v>0.79690000000000005</v>
      </c>
      <c r="I67" s="65">
        <v>0.80369999999999997</v>
      </c>
      <c r="J67" s="65">
        <v>0.81230000000000002</v>
      </c>
      <c r="K67" s="65">
        <v>0.75209999999999999</v>
      </c>
      <c r="L67" s="65">
        <v>0.71189999999999998</v>
      </c>
      <c r="M67" s="65">
        <v>0.59</v>
      </c>
      <c r="N67" s="65">
        <v>0.67759999999999998</v>
      </c>
    </row>
    <row r="68" spans="1:14" ht="14.4" hidden="1" x14ac:dyDescent="0.3">
      <c r="A68" s="63" t="s">
        <v>162</v>
      </c>
      <c r="B68" s="63" t="s">
        <v>101</v>
      </c>
      <c r="C68" s="65">
        <v>0.55469999999999997</v>
      </c>
      <c r="D68" s="65">
        <v>0.60419999999999996</v>
      </c>
      <c r="E68" s="65">
        <v>0.60419999999999996</v>
      </c>
      <c r="F68" s="65">
        <v>0.60440000000000005</v>
      </c>
      <c r="G68" s="65">
        <v>0.60519999999999996</v>
      </c>
      <c r="H68" s="65">
        <v>0.61560000000000004</v>
      </c>
      <c r="I68" s="65">
        <v>0.64959999999999996</v>
      </c>
      <c r="J68" s="65">
        <v>0.63859999999999995</v>
      </c>
      <c r="K68" s="65">
        <v>0.6149</v>
      </c>
      <c r="L68" s="65">
        <v>0.57679999999999998</v>
      </c>
      <c r="M68" s="65">
        <v>0.58909999999999996</v>
      </c>
      <c r="N68" s="65">
        <v>0.62119999999999997</v>
      </c>
    </row>
    <row r="69" spans="1:14" ht="14.4" hidden="1" x14ac:dyDescent="0.3">
      <c r="A69" s="63" t="s">
        <v>162</v>
      </c>
      <c r="B69" s="63" t="s">
        <v>30</v>
      </c>
      <c r="C69" s="65">
        <v>1</v>
      </c>
      <c r="D69" s="65">
        <v>1</v>
      </c>
      <c r="E69" s="65">
        <v>1</v>
      </c>
      <c r="F69" s="65">
        <v>1</v>
      </c>
      <c r="G69" s="65">
        <v>1</v>
      </c>
      <c r="H69" s="65">
        <v>1</v>
      </c>
      <c r="I69" s="65">
        <v>1</v>
      </c>
      <c r="J69" s="65">
        <v>1</v>
      </c>
      <c r="K69" s="65">
        <v>1</v>
      </c>
      <c r="L69" s="65">
        <v>1</v>
      </c>
      <c r="M69" s="65">
        <v>1</v>
      </c>
      <c r="N69" s="65">
        <v>1</v>
      </c>
    </row>
    <row r="70" spans="1:14" ht="14.4" hidden="1" x14ac:dyDescent="0.3">
      <c r="A70" s="63" t="s">
        <v>162</v>
      </c>
      <c r="B70" s="63" t="s">
        <v>8</v>
      </c>
      <c r="C70" s="65">
        <v>0.8236</v>
      </c>
      <c r="D70" s="65">
        <v>0.64359999999999995</v>
      </c>
      <c r="E70" s="65">
        <v>0.52239999999999998</v>
      </c>
      <c r="F70" s="65">
        <v>1</v>
      </c>
      <c r="G70" s="65">
        <v>0.9456</v>
      </c>
      <c r="H70" s="65">
        <v>0.85129999999999995</v>
      </c>
      <c r="I70" s="65">
        <v>1</v>
      </c>
      <c r="J70" s="65">
        <v>0.97160000000000002</v>
      </c>
      <c r="K70" s="65">
        <v>0.99729999999999996</v>
      </c>
      <c r="L70" s="65">
        <v>0.77349999999999997</v>
      </c>
      <c r="M70" s="65">
        <v>0.56110000000000004</v>
      </c>
      <c r="N70" s="65">
        <v>0.60680000000000001</v>
      </c>
    </row>
    <row r="71" spans="1:14" ht="14.4" hidden="1" x14ac:dyDescent="0.3">
      <c r="A71" s="63" t="s">
        <v>162</v>
      </c>
      <c r="B71" s="63" t="s">
        <v>31</v>
      </c>
      <c r="C71" s="65">
        <v>0.57589999999999997</v>
      </c>
      <c r="D71" s="65">
        <v>0.56530000000000002</v>
      </c>
      <c r="E71" s="65">
        <v>0.61439999999999995</v>
      </c>
      <c r="F71" s="65">
        <v>0.56489999999999996</v>
      </c>
      <c r="G71" s="65">
        <v>0.58660000000000001</v>
      </c>
      <c r="H71" s="65">
        <v>0.61319999999999997</v>
      </c>
      <c r="I71" s="65">
        <v>0.62080000000000002</v>
      </c>
      <c r="J71" s="65">
        <v>0.62939999999999996</v>
      </c>
      <c r="K71" s="65">
        <v>0.59099999999999997</v>
      </c>
      <c r="L71" s="65">
        <v>0.56330000000000002</v>
      </c>
      <c r="M71" s="65">
        <v>0.5232</v>
      </c>
      <c r="N71" s="65">
        <v>0.60729999999999995</v>
      </c>
    </row>
    <row r="72" spans="1:14" ht="14.4" hidden="1" x14ac:dyDescent="0.3">
      <c r="A72" s="63" t="s">
        <v>162</v>
      </c>
      <c r="B72" s="63" t="s">
        <v>102</v>
      </c>
      <c r="C72" s="65">
        <v>0.66310000000000002</v>
      </c>
      <c r="D72" s="65">
        <v>0.63480000000000003</v>
      </c>
      <c r="E72" s="65">
        <v>0.6835</v>
      </c>
      <c r="F72" s="65">
        <v>0.67669999999999997</v>
      </c>
      <c r="G72" s="65">
        <v>0.76519999999999999</v>
      </c>
      <c r="H72" s="65">
        <v>0.79690000000000005</v>
      </c>
      <c r="I72" s="65">
        <v>0.80369999999999997</v>
      </c>
      <c r="J72" s="65">
        <v>0.81230000000000002</v>
      </c>
      <c r="K72" s="65">
        <v>0.75209999999999999</v>
      </c>
      <c r="L72" s="65">
        <v>0.71189999999999998</v>
      </c>
      <c r="M72" s="65">
        <v>0.59</v>
      </c>
      <c r="N72" s="65">
        <v>0.67759999999999998</v>
      </c>
    </row>
    <row r="73" spans="1:14" ht="14.4" hidden="1" x14ac:dyDescent="0.3">
      <c r="A73" s="63" t="s">
        <v>162</v>
      </c>
      <c r="B73" s="63" t="s">
        <v>103</v>
      </c>
      <c r="C73" s="65">
        <v>0.55469999999999997</v>
      </c>
      <c r="D73" s="65">
        <v>0.60419999999999996</v>
      </c>
      <c r="E73" s="65">
        <v>0.60419999999999996</v>
      </c>
      <c r="F73" s="65">
        <v>0.60440000000000005</v>
      </c>
      <c r="G73" s="65">
        <v>0.60519999999999996</v>
      </c>
      <c r="H73" s="65">
        <v>0.61560000000000004</v>
      </c>
      <c r="I73" s="65">
        <v>0.64959999999999996</v>
      </c>
      <c r="J73" s="65">
        <v>0.63859999999999995</v>
      </c>
      <c r="K73" s="65">
        <v>0.6149</v>
      </c>
      <c r="L73" s="65">
        <v>0.57679999999999998</v>
      </c>
      <c r="M73" s="65">
        <v>0.58909999999999996</v>
      </c>
      <c r="N73" s="65">
        <v>0.62119999999999997</v>
      </c>
    </row>
    <row r="74" spans="1:14" ht="14.4" hidden="1" x14ac:dyDescent="0.3">
      <c r="A74" s="63" t="s">
        <v>162</v>
      </c>
      <c r="B74" s="63" t="s">
        <v>32</v>
      </c>
      <c r="C74" s="65">
        <v>0.69920000000000004</v>
      </c>
      <c r="D74" s="65">
        <v>0.87849999999999995</v>
      </c>
      <c r="E74" s="65">
        <v>1.1760999999999999</v>
      </c>
      <c r="F74" s="65">
        <v>0.56489999999999996</v>
      </c>
      <c r="G74" s="65">
        <v>0.62039999999999995</v>
      </c>
      <c r="H74" s="65">
        <v>0.72030000000000005</v>
      </c>
      <c r="I74" s="65">
        <v>0.62080000000000002</v>
      </c>
      <c r="J74" s="65">
        <v>0.64780000000000004</v>
      </c>
      <c r="K74" s="65">
        <v>0.59260000000000002</v>
      </c>
      <c r="L74" s="65">
        <v>0.72829999999999995</v>
      </c>
      <c r="M74" s="65">
        <v>0.9325</v>
      </c>
      <c r="N74" s="65">
        <v>1.0008999999999999</v>
      </c>
    </row>
    <row r="75" spans="1:14" ht="14.4" hidden="1" x14ac:dyDescent="0.3">
      <c r="A75" s="63" t="s">
        <v>162</v>
      </c>
      <c r="B75" s="63" t="s">
        <v>33</v>
      </c>
      <c r="C75" s="63"/>
      <c r="D75" s="63"/>
      <c r="E75" s="63"/>
      <c r="F75" s="63"/>
      <c r="G75" s="63"/>
      <c r="H75" s="63"/>
      <c r="I75" s="63"/>
      <c r="J75" s="63"/>
      <c r="K75" s="63"/>
      <c r="L75" s="63"/>
      <c r="M75" s="63"/>
      <c r="N75" s="63"/>
    </row>
    <row r="76" spans="1:14" ht="14.4" hidden="1" x14ac:dyDescent="0.3">
      <c r="A76" s="63" t="s">
        <v>162</v>
      </c>
      <c r="B76" s="63" t="s">
        <v>34</v>
      </c>
      <c r="C76" s="65">
        <v>0</v>
      </c>
      <c r="D76" s="65">
        <v>0</v>
      </c>
      <c r="E76" s="65">
        <v>0</v>
      </c>
      <c r="F76" s="65">
        <v>0</v>
      </c>
      <c r="G76" s="65">
        <v>0</v>
      </c>
      <c r="H76" s="65">
        <v>0</v>
      </c>
      <c r="I76" s="65">
        <v>0</v>
      </c>
      <c r="J76" s="65">
        <v>0</v>
      </c>
      <c r="K76" s="65">
        <v>0</v>
      </c>
      <c r="L76" s="65">
        <v>0</v>
      </c>
      <c r="M76" s="65">
        <v>0</v>
      </c>
      <c r="N76" s="65">
        <v>0</v>
      </c>
    </row>
    <row r="77" spans="1:14" ht="14.4" hidden="1" x14ac:dyDescent="0.3">
      <c r="A77" s="63" t="s">
        <v>162</v>
      </c>
      <c r="B77" s="63" t="s">
        <v>104</v>
      </c>
      <c r="C77" s="65">
        <v>0</v>
      </c>
      <c r="D77" s="65">
        <v>0</v>
      </c>
      <c r="E77" s="65">
        <v>0</v>
      </c>
      <c r="F77" s="65">
        <v>0</v>
      </c>
      <c r="G77" s="65">
        <v>0</v>
      </c>
      <c r="H77" s="65">
        <v>0</v>
      </c>
      <c r="I77" s="65">
        <v>0</v>
      </c>
      <c r="J77" s="65">
        <v>0</v>
      </c>
      <c r="K77" s="65">
        <v>0</v>
      </c>
      <c r="L77" s="65">
        <v>0</v>
      </c>
      <c r="M77" s="65">
        <v>0</v>
      </c>
      <c r="N77" s="65">
        <v>0</v>
      </c>
    </row>
    <row r="78" spans="1:14" ht="14.4" hidden="1" x14ac:dyDescent="0.3">
      <c r="A78" s="63" t="s">
        <v>162</v>
      </c>
      <c r="B78" s="63" t="s">
        <v>105</v>
      </c>
      <c r="C78" s="65">
        <v>0</v>
      </c>
      <c r="D78" s="65">
        <v>0</v>
      </c>
      <c r="E78" s="65">
        <v>0</v>
      </c>
      <c r="F78" s="65">
        <v>0</v>
      </c>
      <c r="G78" s="65">
        <v>0</v>
      </c>
      <c r="H78" s="65">
        <v>0</v>
      </c>
      <c r="I78" s="65">
        <v>0</v>
      </c>
      <c r="J78" s="65">
        <v>0</v>
      </c>
      <c r="K78" s="65">
        <v>0</v>
      </c>
      <c r="L78" s="65">
        <v>0</v>
      </c>
      <c r="M78" s="65">
        <v>0</v>
      </c>
      <c r="N78" s="65">
        <v>0</v>
      </c>
    </row>
    <row r="79" spans="1:14" ht="14.4" hidden="1" x14ac:dyDescent="0.3">
      <c r="A79" s="63" t="s">
        <v>162</v>
      </c>
      <c r="B79" s="63" t="s">
        <v>35</v>
      </c>
      <c r="C79" s="65">
        <v>0</v>
      </c>
      <c r="D79" s="65">
        <v>0</v>
      </c>
      <c r="E79" s="65">
        <v>0</v>
      </c>
      <c r="F79" s="65">
        <v>0</v>
      </c>
      <c r="G79" s="65">
        <v>0</v>
      </c>
      <c r="H79" s="65">
        <v>0</v>
      </c>
      <c r="I79" s="65">
        <v>0</v>
      </c>
      <c r="J79" s="65">
        <v>0</v>
      </c>
      <c r="K79" s="65">
        <v>0</v>
      </c>
      <c r="L79" s="65">
        <v>0</v>
      </c>
      <c r="M79" s="65">
        <v>0</v>
      </c>
      <c r="N79" s="65">
        <v>0</v>
      </c>
    </row>
    <row r="80" spans="1:14" ht="14.4" hidden="1" x14ac:dyDescent="0.3">
      <c r="A80" s="63" t="s">
        <v>162</v>
      </c>
      <c r="B80" s="63" t="s">
        <v>106</v>
      </c>
      <c r="C80" s="65">
        <v>0</v>
      </c>
      <c r="D80" s="65">
        <v>0</v>
      </c>
      <c r="E80" s="65">
        <v>0</v>
      </c>
      <c r="F80" s="65">
        <v>0</v>
      </c>
      <c r="G80" s="65">
        <v>0</v>
      </c>
      <c r="H80" s="65">
        <v>0</v>
      </c>
      <c r="I80" s="65">
        <v>0</v>
      </c>
      <c r="J80" s="65">
        <v>0</v>
      </c>
      <c r="K80" s="65">
        <v>0</v>
      </c>
      <c r="L80" s="65">
        <v>0</v>
      </c>
      <c r="M80" s="65">
        <v>0</v>
      </c>
      <c r="N80" s="65">
        <v>0</v>
      </c>
    </row>
    <row r="81" spans="1:14" ht="14.4" hidden="1" x14ac:dyDescent="0.3">
      <c r="A81" s="63" t="s">
        <v>162</v>
      </c>
      <c r="B81" s="63" t="s">
        <v>107</v>
      </c>
      <c r="C81" s="65">
        <v>0</v>
      </c>
      <c r="D81" s="65">
        <v>0</v>
      </c>
      <c r="E81" s="65">
        <v>0</v>
      </c>
      <c r="F81" s="65">
        <v>0</v>
      </c>
      <c r="G81" s="65">
        <v>0</v>
      </c>
      <c r="H81" s="65">
        <v>0</v>
      </c>
      <c r="I81" s="65">
        <v>0</v>
      </c>
      <c r="J81" s="65">
        <v>0</v>
      </c>
      <c r="K81" s="65">
        <v>0</v>
      </c>
      <c r="L81" s="65">
        <v>0</v>
      </c>
      <c r="M81" s="65">
        <v>0</v>
      </c>
      <c r="N81" s="65">
        <v>0</v>
      </c>
    </row>
    <row r="82" spans="1:14" ht="14.4" hidden="1" x14ac:dyDescent="0.3">
      <c r="A82" s="63" t="s">
        <v>162</v>
      </c>
      <c r="B82" s="63" t="s">
        <v>36</v>
      </c>
      <c r="C82" s="65">
        <v>0</v>
      </c>
      <c r="D82" s="65">
        <v>0</v>
      </c>
      <c r="E82" s="65">
        <v>0</v>
      </c>
      <c r="F82" s="65">
        <v>0</v>
      </c>
      <c r="G82" s="65">
        <v>0</v>
      </c>
      <c r="H82" s="65">
        <v>0</v>
      </c>
      <c r="I82" s="65">
        <v>0</v>
      </c>
      <c r="J82" s="65">
        <v>0</v>
      </c>
      <c r="K82" s="65">
        <v>0</v>
      </c>
      <c r="L82" s="65">
        <v>0</v>
      </c>
      <c r="M82" s="65">
        <v>0</v>
      </c>
      <c r="N82" s="65">
        <v>0</v>
      </c>
    </row>
    <row r="83" spans="1:14" ht="14.4" hidden="1" x14ac:dyDescent="0.3">
      <c r="A83" s="63" t="s">
        <v>162</v>
      </c>
      <c r="B83" s="63" t="s">
        <v>108</v>
      </c>
      <c r="C83" s="63"/>
      <c r="D83" s="63"/>
      <c r="E83" s="63"/>
      <c r="F83" s="63"/>
      <c r="G83" s="63"/>
      <c r="H83" s="63"/>
      <c r="I83" s="63"/>
      <c r="J83" s="63"/>
      <c r="K83" s="63"/>
      <c r="L83" s="63"/>
      <c r="M83" s="63"/>
      <c r="N83" s="63"/>
    </row>
    <row r="84" spans="1:14" ht="14.4" hidden="1" x14ac:dyDescent="0.3">
      <c r="A84" s="63" t="s">
        <v>162</v>
      </c>
      <c r="B84" s="63" t="s">
        <v>109</v>
      </c>
      <c r="C84" s="63">
        <v>1</v>
      </c>
      <c r="D84" s="63">
        <v>1</v>
      </c>
      <c r="E84" s="63">
        <v>1</v>
      </c>
      <c r="F84" s="63">
        <v>1</v>
      </c>
      <c r="G84" s="63">
        <v>1</v>
      </c>
      <c r="H84" s="63">
        <v>1</v>
      </c>
      <c r="I84" s="63">
        <v>1</v>
      </c>
      <c r="J84" s="63">
        <v>1</v>
      </c>
      <c r="K84" s="63">
        <v>1</v>
      </c>
      <c r="L84" s="63">
        <v>1</v>
      </c>
      <c r="M84" s="63">
        <v>1</v>
      </c>
      <c r="N84" s="63">
        <v>1</v>
      </c>
    </row>
    <row r="85" spans="1:14" ht="14.4" hidden="1" x14ac:dyDescent="0.3">
      <c r="A85" s="63" t="s">
        <v>162</v>
      </c>
      <c r="B85" s="63" t="s">
        <v>110</v>
      </c>
      <c r="C85" s="63">
        <v>1</v>
      </c>
      <c r="D85" s="63">
        <v>1</v>
      </c>
      <c r="E85" s="63">
        <v>1</v>
      </c>
      <c r="F85" s="63">
        <v>1</v>
      </c>
      <c r="G85" s="63">
        <v>1</v>
      </c>
      <c r="H85" s="63">
        <v>1</v>
      </c>
      <c r="I85" s="63">
        <v>1</v>
      </c>
      <c r="J85" s="63">
        <v>1</v>
      </c>
      <c r="K85" s="63">
        <v>1</v>
      </c>
      <c r="L85" s="63">
        <v>1</v>
      </c>
      <c r="M85" s="63">
        <v>1</v>
      </c>
      <c r="N85" s="63">
        <v>1</v>
      </c>
    </row>
    <row r="86" spans="1:14" ht="14.4" hidden="1" x14ac:dyDescent="0.3">
      <c r="A86" s="63" t="s">
        <v>162</v>
      </c>
      <c r="B86" s="63" t="s">
        <v>111</v>
      </c>
      <c r="C86" s="63">
        <v>1</v>
      </c>
      <c r="D86" s="63">
        <v>1</v>
      </c>
      <c r="E86" s="63">
        <v>1</v>
      </c>
      <c r="F86" s="63">
        <v>1</v>
      </c>
      <c r="G86" s="63">
        <v>1</v>
      </c>
      <c r="H86" s="63">
        <v>1</v>
      </c>
      <c r="I86" s="63">
        <v>1</v>
      </c>
      <c r="J86" s="63">
        <v>1</v>
      </c>
      <c r="K86" s="63">
        <v>1</v>
      </c>
      <c r="L86" s="63">
        <v>1</v>
      </c>
      <c r="M86" s="63">
        <v>1</v>
      </c>
      <c r="N86" s="63">
        <v>1</v>
      </c>
    </row>
    <row r="87" spans="1:14" ht="14.4" hidden="1" x14ac:dyDescent="0.3">
      <c r="A87" s="63" t="s">
        <v>162</v>
      </c>
      <c r="B87" s="63" t="s">
        <v>112</v>
      </c>
      <c r="C87" s="63">
        <v>1</v>
      </c>
      <c r="D87" s="63">
        <v>1</v>
      </c>
      <c r="E87" s="63">
        <v>1</v>
      </c>
      <c r="F87" s="63">
        <v>1</v>
      </c>
      <c r="G87" s="63">
        <v>1</v>
      </c>
      <c r="H87" s="63">
        <v>1</v>
      </c>
      <c r="I87" s="63">
        <v>1</v>
      </c>
      <c r="J87" s="63">
        <v>1</v>
      </c>
      <c r="K87" s="63">
        <v>1</v>
      </c>
      <c r="L87" s="63">
        <v>1</v>
      </c>
      <c r="M87" s="63">
        <v>1</v>
      </c>
      <c r="N87" s="63">
        <v>1</v>
      </c>
    </row>
    <row r="88" spans="1:14" hidden="1" x14ac:dyDescent="0.25"/>
    <row r="89" spans="1:14" ht="14.4" hidden="1" x14ac:dyDescent="0.3">
      <c r="A89" s="67" t="s">
        <v>167</v>
      </c>
      <c r="B89" s="63"/>
      <c r="C89" s="63"/>
      <c r="D89" s="63"/>
      <c r="E89" s="63"/>
      <c r="F89" s="63"/>
      <c r="G89" s="63"/>
      <c r="H89" s="63"/>
      <c r="I89" s="63"/>
      <c r="J89" s="63"/>
      <c r="K89" s="63"/>
      <c r="L89" s="63"/>
      <c r="M89" s="63"/>
      <c r="N89" s="63"/>
    </row>
    <row r="90" spans="1:14" ht="14.4" hidden="1" x14ac:dyDescent="0.3">
      <c r="A90" s="68" t="s">
        <v>260</v>
      </c>
      <c r="B90" s="63"/>
      <c r="C90" s="63"/>
      <c r="D90" s="63"/>
      <c r="E90" s="63"/>
      <c r="F90" s="63"/>
      <c r="G90" s="63"/>
      <c r="H90" s="63"/>
      <c r="I90" s="63"/>
      <c r="J90" s="63"/>
      <c r="K90" s="63"/>
      <c r="L90" s="63"/>
      <c r="M90" s="63"/>
      <c r="N90" s="63"/>
    </row>
    <row r="91" spans="1:14" ht="14.4" hidden="1" x14ac:dyDescent="0.3">
      <c r="A91" s="63" t="s">
        <v>261</v>
      </c>
      <c r="B91" s="63" t="s">
        <v>262</v>
      </c>
      <c r="C91" s="63"/>
      <c r="D91" s="63"/>
      <c r="E91" s="63"/>
      <c r="F91" s="63"/>
      <c r="G91" s="63"/>
      <c r="H91" s="63"/>
      <c r="I91" s="63"/>
      <c r="J91" s="63"/>
      <c r="K91" s="63"/>
      <c r="L91" s="63"/>
      <c r="M91" s="63"/>
      <c r="N91" s="63"/>
    </row>
    <row r="92" spans="1:14" ht="14.4" hidden="1" x14ac:dyDescent="0.3">
      <c r="A92" s="63" t="s">
        <v>263</v>
      </c>
      <c r="B92" s="63" t="s">
        <v>14</v>
      </c>
      <c r="C92" s="64">
        <v>41640</v>
      </c>
      <c r="D92" s="64">
        <v>41671</v>
      </c>
      <c r="E92" s="64">
        <v>41699</v>
      </c>
      <c r="F92" s="64">
        <v>41730</v>
      </c>
      <c r="G92" s="64">
        <v>41760</v>
      </c>
      <c r="H92" s="64">
        <v>41791</v>
      </c>
      <c r="I92" s="64">
        <v>41821</v>
      </c>
      <c r="J92" s="64">
        <v>41852</v>
      </c>
      <c r="K92" s="64">
        <v>41883</v>
      </c>
      <c r="L92" s="64">
        <v>41913</v>
      </c>
      <c r="M92" s="64">
        <v>41944</v>
      </c>
      <c r="N92" s="64">
        <v>41974</v>
      </c>
    </row>
    <row r="93" spans="1:14" ht="14.4" hidden="1" x14ac:dyDescent="0.3">
      <c r="A93" s="63" t="s">
        <v>263</v>
      </c>
      <c r="B93" s="63" t="s">
        <v>15</v>
      </c>
      <c r="C93" s="63">
        <v>313</v>
      </c>
      <c r="D93" s="63">
        <v>313</v>
      </c>
      <c r="E93" s="63">
        <v>313</v>
      </c>
      <c r="F93" s="63">
        <v>294</v>
      </c>
      <c r="G93" s="63">
        <v>292</v>
      </c>
      <c r="H93" s="63">
        <v>290</v>
      </c>
      <c r="I93" s="63">
        <v>291</v>
      </c>
      <c r="J93" s="63">
        <v>291</v>
      </c>
      <c r="K93" s="63">
        <v>291</v>
      </c>
      <c r="L93" s="63">
        <v>291</v>
      </c>
      <c r="M93" s="63">
        <v>291</v>
      </c>
      <c r="N93" s="63">
        <v>287</v>
      </c>
    </row>
    <row r="94" spans="1:14" ht="14.4" hidden="1" x14ac:dyDescent="0.3">
      <c r="A94" s="63" t="s">
        <v>263</v>
      </c>
      <c r="B94" s="63" t="s">
        <v>16</v>
      </c>
      <c r="C94" s="63">
        <v>236373858</v>
      </c>
      <c r="D94" s="63">
        <v>221147094</v>
      </c>
      <c r="E94" s="63">
        <v>212538839</v>
      </c>
      <c r="F94" s="63">
        <v>229852165</v>
      </c>
      <c r="G94" s="63">
        <v>228681330</v>
      </c>
      <c r="H94" s="63">
        <v>231558838</v>
      </c>
      <c r="I94" s="63">
        <v>240684459</v>
      </c>
      <c r="J94" s="63">
        <v>241882294</v>
      </c>
      <c r="K94" s="63">
        <v>247186911</v>
      </c>
      <c r="L94" s="63">
        <v>228733040</v>
      </c>
      <c r="M94" s="63">
        <v>219509265</v>
      </c>
      <c r="N94" s="63">
        <v>216001677</v>
      </c>
    </row>
    <row r="95" spans="1:14" ht="14.4" hidden="1" x14ac:dyDescent="0.3">
      <c r="A95" s="63" t="s">
        <v>263</v>
      </c>
      <c r="B95" s="63" t="s">
        <v>91</v>
      </c>
      <c r="C95" s="63"/>
      <c r="D95" s="63"/>
      <c r="E95" s="63"/>
      <c r="F95" s="63"/>
      <c r="G95" s="63"/>
      <c r="H95" s="63"/>
      <c r="I95" s="63"/>
      <c r="J95" s="63"/>
      <c r="K95" s="63"/>
      <c r="L95" s="63"/>
      <c r="M95" s="63"/>
      <c r="N95" s="63"/>
    </row>
    <row r="96" spans="1:14" ht="14.4" hidden="1" x14ac:dyDescent="0.3">
      <c r="A96" s="63" t="s">
        <v>263</v>
      </c>
      <c r="B96" s="63" t="s">
        <v>17</v>
      </c>
      <c r="C96" s="63">
        <v>313</v>
      </c>
      <c r="D96" s="63">
        <v>313</v>
      </c>
      <c r="E96" s="63">
        <v>313</v>
      </c>
      <c r="F96" s="63">
        <v>313</v>
      </c>
      <c r="G96" s="63">
        <v>291</v>
      </c>
      <c r="H96" s="63">
        <v>290</v>
      </c>
      <c r="I96" s="63">
        <v>290</v>
      </c>
      <c r="J96" s="63">
        <v>291</v>
      </c>
      <c r="K96" s="63">
        <v>291</v>
      </c>
      <c r="L96" s="63">
        <v>291</v>
      </c>
      <c r="M96" s="63">
        <v>291</v>
      </c>
      <c r="N96" s="63">
        <v>290</v>
      </c>
    </row>
    <row r="97" spans="1:14" ht="14.4" hidden="1" x14ac:dyDescent="0.3">
      <c r="A97" s="63" t="s">
        <v>263</v>
      </c>
      <c r="B97" s="63" t="s">
        <v>18</v>
      </c>
      <c r="C97" s="63"/>
      <c r="D97" s="63"/>
      <c r="E97" s="63"/>
      <c r="F97" s="63"/>
      <c r="G97" s="63"/>
      <c r="H97" s="63"/>
      <c r="I97" s="63"/>
      <c r="J97" s="63"/>
      <c r="K97" s="63"/>
      <c r="L97" s="63"/>
      <c r="M97" s="63"/>
      <c r="N97" s="63"/>
    </row>
    <row r="98" spans="1:14" ht="14.4" hidden="1" x14ac:dyDescent="0.3">
      <c r="A98" s="63" t="s">
        <v>263</v>
      </c>
      <c r="B98" s="63" t="s">
        <v>19</v>
      </c>
      <c r="C98" s="63">
        <v>238235898</v>
      </c>
      <c r="D98" s="63">
        <v>220275876</v>
      </c>
      <c r="E98" s="63">
        <v>216599087</v>
      </c>
      <c r="F98" s="63">
        <v>226528203</v>
      </c>
      <c r="G98" s="63">
        <v>229739269</v>
      </c>
      <c r="H98" s="63">
        <v>233369529</v>
      </c>
      <c r="I98" s="63">
        <v>239223253</v>
      </c>
      <c r="J98" s="63">
        <v>243426000</v>
      </c>
      <c r="K98" s="63">
        <v>243580177</v>
      </c>
      <c r="L98" s="63">
        <v>229570625</v>
      </c>
      <c r="M98" s="63">
        <v>219350081</v>
      </c>
      <c r="N98" s="63">
        <v>216857105</v>
      </c>
    </row>
    <row r="99" spans="1:14" ht="14.4" hidden="1" x14ac:dyDescent="0.3">
      <c r="A99" s="63" t="s">
        <v>263</v>
      </c>
      <c r="B99" s="63" t="s">
        <v>92</v>
      </c>
      <c r="C99" s="63">
        <v>58320068</v>
      </c>
      <c r="D99" s="63">
        <v>54311150</v>
      </c>
      <c r="E99" s="63">
        <v>50984203</v>
      </c>
      <c r="F99" s="63">
        <v>66168305</v>
      </c>
      <c r="G99" s="63">
        <v>62013281</v>
      </c>
      <c r="H99" s="63">
        <v>64835892</v>
      </c>
      <c r="I99" s="63">
        <v>67525654</v>
      </c>
      <c r="J99" s="63">
        <v>65554295</v>
      </c>
      <c r="K99" s="63">
        <v>67824755</v>
      </c>
      <c r="L99" s="63">
        <v>67862474</v>
      </c>
      <c r="M99" s="63">
        <v>48190040</v>
      </c>
      <c r="N99" s="63">
        <v>52959070</v>
      </c>
    </row>
    <row r="100" spans="1:14" ht="14.4" hidden="1" x14ac:dyDescent="0.3">
      <c r="A100" s="63" t="s">
        <v>263</v>
      </c>
      <c r="B100" s="63" t="s">
        <v>93</v>
      </c>
      <c r="C100" s="63">
        <v>179915830</v>
      </c>
      <c r="D100" s="63">
        <v>165964726</v>
      </c>
      <c r="E100" s="63">
        <v>165614884</v>
      </c>
      <c r="F100" s="63">
        <v>160359899</v>
      </c>
      <c r="G100" s="63">
        <v>167725988</v>
      </c>
      <c r="H100" s="63">
        <v>168533636</v>
      </c>
      <c r="I100" s="63">
        <v>171697599</v>
      </c>
      <c r="J100" s="63">
        <v>177871705</v>
      </c>
      <c r="K100" s="63">
        <v>175755423</v>
      </c>
      <c r="L100" s="63">
        <v>161708151</v>
      </c>
      <c r="M100" s="63">
        <v>171160042</v>
      </c>
      <c r="N100" s="63">
        <v>163898034</v>
      </c>
    </row>
    <row r="101" spans="1:14" ht="14.4" hidden="1" x14ac:dyDescent="0.3">
      <c r="A101" s="63" t="s">
        <v>263</v>
      </c>
      <c r="B101" s="63" t="s">
        <v>94</v>
      </c>
      <c r="C101" s="65">
        <v>0.24479999999999999</v>
      </c>
      <c r="D101" s="65">
        <v>0.24656</v>
      </c>
      <c r="E101" s="65">
        <v>0.23538999999999999</v>
      </c>
      <c r="F101" s="65">
        <v>0.29210000000000003</v>
      </c>
      <c r="G101" s="65">
        <v>0.26993</v>
      </c>
      <c r="H101" s="65">
        <v>0.27783000000000002</v>
      </c>
      <c r="I101" s="65">
        <v>0.28227000000000002</v>
      </c>
      <c r="J101" s="65">
        <v>0.26929999999999998</v>
      </c>
      <c r="K101" s="65">
        <v>0.27844999999999998</v>
      </c>
      <c r="L101" s="65">
        <v>0.29560999999999998</v>
      </c>
      <c r="M101" s="65">
        <v>0.21969</v>
      </c>
      <c r="N101" s="65">
        <v>0.24421000000000001</v>
      </c>
    </row>
    <row r="102" spans="1:14" ht="14.4" hidden="1" x14ac:dyDescent="0.3">
      <c r="A102" s="63" t="s">
        <v>263</v>
      </c>
      <c r="B102" s="63" t="s">
        <v>95</v>
      </c>
      <c r="C102" s="65">
        <v>0.75519999999999998</v>
      </c>
      <c r="D102" s="65">
        <v>0.75344</v>
      </c>
      <c r="E102" s="65">
        <v>0.76461000000000001</v>
      </c>
      <c r="F102" s="65">
        <v>0.70789999999999997</v>
      </c>
      <c r="G102" s="65">
        <v>0.73007</v>
      </c>
      <c r="H102" s="65">
        <v>0.72216999999999998</v>
      </c>
      <c r="I102" s="65">
        <v>0.71772999999999998</v>
      </c>
      <c r="J102" s="65">
        <v>0.73070000000000002</v>
      </c>
      <c r="K102" s="65">
        <v>0.72155000000000002</v>
      </c>
      <c r="L102" s="65">
        <v>0.70438999999999996</v>
      </c>
      <c r="M102" s="65">
        <v>0.78030999999999995</v>
      </c>
      <c r="N102" s="65">
        <v>0.75578999999999996</v>
      </c>
    </row>
    <row r="103" spans="1:14" ht="14.4" hidden="1" x14ac:dyDescent="0.3">
      <c r="A103" s="63" t="s">
        <v>263</v>
      </c>
      <c r="B103" s="63" t="s">
        <v>20</v>
      </c>
      <c r="C103" s="63"/>
      <c r="D103" s="63"/>
      <c r="E103" s="63"/>
      <c r="F103" s="63"/>
      <c r="G103" s="63"/>
      <c r="H103" s="63"/>
      <c r="I103" s="63"/>
      <c r="J103" s="63"/>
      <c r="K103" s="63"/>
      <c r="L103" s="63"/>
      <c r="M103" s="63"/>
      <c r="N103" s="63"/>
    </row>
    <row r="104" spans="1:14" ht="14.4" hidden="1" x14ac:dyDescent="0.3">
      <c r="A104" s="63" t="s">
        <v>263</v>
      </c>
      <c r="B104" s="63" t="s">
        <v>11</v>
      </c>
      <c r="C104" s="63">
        <v>458243</v>
      </c>
      <c r="D104" s="63">
        <v>459732</v>
      </c>
      <c r="E104" s="63">
        <v>413518</v>
      </c>
      <c r="F104" s="63">
        <v>443271</v>
      </c>
      <c r="G104" s="63">
        <v>431321</v>
      </c>
      <c r="H104" s="63">
        <v>450407</v>
      </c>
      <c r="I104" s="63">
        <v>441994</v>
      </c>
      <c r="J104" s="63">
        <v>448459</v>
      </c>
      <c r="K104" s="63">
        <v>463776</v>
      </c>
      <c r="L104" s="63">
        <v>435039</v>
      </c>
      <c r="M104" s="63">
        <v>452544</v>
      </c>
      <c r="N104" s="63">
        <v>420066</v>
      </c>
    </row>
    <row r="105" spans="1:14" ht="14.4" hidden="1" x14ac:dyDescent="0.3">
      <c r="A105" s="63" t="s">
        <v>263</v>
      </c>
      <c r="B105" s="63" t="s">
        <v>96</v>
      </c>
      <c r="C105" s="63">
        <v>442529</v>
      </c>
      <c r="D105" s="63">
        <v>438731</v>
      </c>
      <c r="E105" s="63">
        <v>397789</v>
      </c>
      <c r="F105" s="63">
        <v>426621</v>
      </c>
      <c r="G105" s="63">
        <v>412899</v>
      </c>
      <c r="H105" s="63">
        <v>434116</v>
      </c>
      <c r="I105" s="63">
        <v>424623</v>
      </c>
      <c r="J105" s="63">
        <v>429420</v>
      </c>
      <c r="K105" s="63">
        <v>444510</v>
      </c>
      <c r="L105" s="63">
        <v>417772</v>
      </c>
      <c r="M105" s="63">
        <v>431318</v>
      </c>
      <c r="N105" s="63">
        <v>405654</v>
      </c>
    </row>
    <row r="106" spans="1:14" ht="14.4" hidden="1" x14ac:dyDescent="0.3">
      <c r="A106" s="63" t="s">
        <v>263</v>
      </c>
      <c r="B106" s="63" t="s">
        <v>97</v>
      </c>
      <c r="C106" s="63">
        <v>454566</v>
      </c>
      <c r="D106" s="63">
        <v>457338</v>
      </c>
      <c r="E106" s="63">
        <v>411551</v>
      </c>
      <c r="F106" s="63">
        <v>437835</v>
      </c>
      <c r="G106" s="63">
        <v>426601</v>
      </c>
      <c r="H106" s="63">
        <v>443582</v>
      </c>
      <c r="I106" s="63">
        <v>437541</v>
      </c>
      <c r="J106" s="63">
        <v>445059</v>
      </c>
      <c r="K106" s="63">
        <v>457991</v>
      </c>
      <c r="L106" s="63">
        <v>430363</v>
      </c>
      <c r="M106" s="63">
        <v>450923</v>
      </c>
      <c r="N106" s="63">
        <v>417153</v>
      </c>
    </row>
    <row r="107" spans="1:14" ht="14.4" hidden="1" x14ac:dyDescent="0.3">
      <c r="A107" s="63" t="s">
        <v>263</v>
      </c>
      <c r="B107" s="63" t="s">
        <v>21</v>
      </c>
      <c r="C107" s="63" t="s">
        <v>264</v>
      </c>
      <c r="D107" s="63" t="s">
        <v>265</v>
      </c>
      <c r="E107" s="63" t="s">
        <v>266</v>
      </c>
      <c r="F107" s="63" t="s">
        <v>267</v>
      </c>
      <c r="G107" s="63" t="s">
        <v>268</v>
      </c>
      <c r="H107" s="63" t="s">
        <v>269</v>
      </c>
      <c r="I107" s="63" t="s">
        <v>270</v>
      </c>
      <c r="J107" s="63" t="s">
        <v>271</v>
      </c>
      <c r="K107" s="63" t="s">
        <v>272</v>
      </c>
      <c r="L107" s="63" t="s">
        <v>257</v>
      </c>
      <c r="M107" s="63" t="s">
        <v>273</v>
      </c>
      <c r="N107" s="63" t="s">
        <v>274</v>
      </c>
    </row>
    <row r="108" spans="1:14" ht="14.4" hidden="1" x14ac:dyDescent="0.3">
      <c r="A108" s="63" t="s">
        <v>263</v>
      </c>
      <c r="B108" s="63" t="s">
        <v>24</v>
      </c>
      <c r="C108" s="63" t="s">
        <v>25</v>
      </c>
      <c r="D108" s="63" t="s">
        <v>25</v>
      </c>
      <c r="E108" s="63" t="s">
        <v>142</v>
      </c>
      <c r="F108" s="63" t="s">
        <v>42</v>
      </c>
      <c r="G108" s="63" t="s">
        <v>42</v>
      </c>
      <c r="H108" s="63" t="s">
        <v>140</v>
      </c>
      <c r="I108" s="63" t="s">
        <v>142</v>
      </c>
      <c r="J108" s="63" t="s">
        <v>142</v>
      </c>
      <c r="K108" s="63" t="s">
        <v>42</v>
      </c>
      <c r="L108" s="63" t="s">
        <v>42</v>
      </c>
      <c r="M108" s="63" t="s">
        <v>42</v>
      </c>
      <c r="N108" s="63" t="s">
        <v>25</v>
      </c>
    </row>
    <row r="109" spans="1:14" ht="14.4" hidden="1" x14ac:dyDescent="0.3">
      <c r="A109" s="63" t="s">
        <v>263</v>
      </c>
      <c r="B109" s="63" t="s">
        <v>26</v>
      </c>
      <c r="C109" s="63">
        <v>379547</v>
      </c>
      <c r="D109" s="63">
        <v>382269</v>
      </c>
      <c r="E109" s="63">
        <v>344528</v>
      </c>
      <c r="F109" s="63">
        <v>375042</v>
      </c>
      <c r="G109" s="63">
        <v>362582</v>
      </c>
      <c r="H109" s="63">
        <v>372897</v>
      </c>
      <c r="I109" s="63">
        <v>368770</v>
      </c>
      <c r="J109" s="63">
        <v>376342</v>
      </c>
      <c r="K109" s="63">
        <v>387428</v>
      </c>
      <c r="L109" s="63">
        <v>363279</v>
      </c>
      <c r="M109" s="63">
        <v>379131</v>
      </c>
      <c r="N109" s="63">
        <v>345387</v>
      </c>
    </row>
    <row r="110" spans="1:14" ht="14.4" hidden="1" x14ac:dyDescent="0.3">
      <c r="A110" s="63" t="s">
        <v>263</v>
      </c>
      <c r="B110" s="63" t="s">
        <v>98</v>
      </c>
      <c r="C110" s="63">
        <v>365600</v>
      </c>
      <c r="D110" s="63">
        <v>368020</v>
      </c>
      <c r="E110" s="63">
        <v>334017</v>
      </c>
      <c r="F110" s="63">
        <v>370024</v>
      </c>
      <c r="G110" s="63">
        <v>357781</v>
      </c>
      <c r="H110" s="63">
        <v>372897</v>
      </c>
      <c r="I110" s="63">
        <v>362361</v>
      </c>
      <c r="J110" s="63">
        <v>368393</v>
      </c>
      <c r="K110" s="63">
        <v>382792</v>
      </c>
      <c r="L110" s="63">
        <v>358389</v>
      </c>
      <c r="M110" s="63">
        <v>366049</v>
      </c>
      <c r="N110" s="63">
        <v>337360</v>
      </c>
    </row>
    <row r="111" spans="1:14" ht="14.4" hidden="1" x14ac:dyDescent="0.3">
      <c r="A111" s="63" t="s">
        <v>263</v>
      </c>
      <c r="B111" s="63" t="s">
        <v>99</v>
      </c>
      <c r="C111" s="63">
        <v>379547</v>
      </c>
      <c r="D111" s="63">
        <v>382269</v>
      </c>
      <c r="E111" s="63">
        <v>344528</v>
      </c>
      <c r="F111" s="63">
        <v>375042</v>
      </c>
      <c r="G111" s="63">
        <v>362582</v>
      </c>
      <c r="H111" s="63">
        <v>372456</v>
      </c>
      <c r="I111" s="63">
        <v>368770</v>
      </c>
      <c r="J111" s="63">
        <v>376342</v>
      </c>
      <c r="K111" s="63">
        <v>387428</v>
      </c>
      <c r="L111" s="63">
        <v>363279</v>
      </c>
      <c r="M111" s="63">
        <v>379131</v>
      </c>
      <c r="N111" s="63">
        <v>345387</v>
      </c>
    </row>
    <row r="112" spans="1:14" ht="14.4" hidden="1" x14ac:dyDescent="0.3">
      <c r="A112" s="63" t="s">
        <v>263</v>
      </c>
      <c r="B112" s="63" t="s">
        <v>27</v>
      </c>
      <c r="C112" s="63">
        <v>323588</v>
      </c>
      <c r="D112" s="63">
        <v>364544</v>
      </c>
      <c r="E112" s="63">
        <v>290522</v>
      </c>
      <c r="F112" s="63">
        <v>350991</v>
      </c>
      <c r="G112" s="63">
        <v>324593</v>
      </c>
      <c r="H112" s="63">
        <v>362640</v>
      </c>
      <c r="I112" s="63">
        <v>350324</v>
      </c>
      <c r="J112" s="63">
        <v>351877</v>
      </c>
      <c r="K112" s="63">
        <v>369087</v>
      </c>
      <c r="L112" s="63">
        <v>341846</v>
      </c>
      <c r="M112" s="63">
        <v>375563</v>
      </c>
      <c r="N112" s="63">
        <v>314053</v>
      </c>
    </row>
    <row r="113" spans="1:14" ht="14.4" hidden="1" x14ac:dyDescent="0.3">
      <c r="A113" s="63" t="s">
        <v>263</v>
      </c>
      <c r="B113" s="63" t="s">
        <v>28</v>
      </c>
      <c r="C113" s="66">
        <v>41640</v>
      </c>
      <c r="D113" s="66">
        <v>41671</v>
      </c>
      <c r="E113" s="66">
        <v>41699</v>
      </c>
      <c r="F113" s="66">
        <v>41730</v>
      </c>
      <c r="G113" s="66">
        <v>41760</v>
      </c>
      <c r="H113" s="66">
        <v>41791</v>
      </c>
      <c r="I113" s="66">
        <v>41821</v>
      </c>
      <c r="J113" s="66">
        <v>41852</v>
      </c>
      <c r="K113" s="66">
        <v>41883</v>
      </c>
      <c r="L113" s="66">
        <v>41913</v>
      </c>
      <c r="M113" s="66">
        <v>41944</v>
      </c>
      <c r="N113" s="66">
        <v>41974</v>
      </c>
    </row>
    <row r="114" spans="1:14" ht="14.4" hidden="1" x14ac:dyDescent="0.3">
      <c r="A114" s="63" t="s">
        <v>263</v>
      </c>
      <c r="B114" s="63" t="s">
        <v>29</v>
      </c>
      <c r="C114" s="65">
        <v>0.69879999999999998</v>
      </c>
      <c r="D114" s="65">
        <v>0.71299999999999997</v>
      </c>
      <c r="E114" s="65">
        <v>0.70399999999999996</v>
      </c>
      <c r="F114" s="65">
        <v>0.70979999999999999</v>
      </c>
      <c r="G114" s="65">
        <v>0.71589999999999998</v>
      </c>
      <c r="H114" s="65">
        <v>0.71960000000000002</v>
      </c>
      <c r="I114" s="65">
        <v>0.72750000000000004</v>
      </c>
      <c r="J114" s="65">
        <v>0.72960000000000003</v>
      </c>
      <c r="K114" s="65">
        <v>0.72950000000000004</v>
      </c>
      <c r="L114" s="65">
        <v>0.70930000000000004</v>
      </c>
      <c r="M114" s="65">
        <v>0.67320000000000002</v>
      </c>
      <c r="N114" s="65">
        <v>0.69389999999999996</v>
      </c>
    </row>
    <row r="115" spans="1:14" ht="14.4" hidden="1" x14ac:dyDescent="0.3">
      <c r="A115" s="63" t="s">
        <v>263</v>
      </c>
      <c r="B115" s="63" t="s">
        <v>100</v>
      </c>
      <c r="C115" s="65">
        <v>0.74880000000000002</v>
      </c>
      <c r="D115" s="65">
        <v>0.77370000000000005</v>
      </c>
      <c r="E115" s="65">
        <v>0.76290000000000002</v>
      </c>
      <c r="F115" s="65">
        <v>0.7833</v>
      </c>
      <c r="G115" s="65">
        <v>0.79469999999999996</v>
      </c>
      <c r="H115" s="65">
        <v>0.79020000000000001</v>
      </c>
      <c r="I115" s="65">
        <v>0.80320000000000003</v>
      </c>
      <c r="J115" s="65">
        <v>0.80769999999999997</v>
      </c>
      <c r="K115" s="65">
        <v>0.80730000000000002</v>
      </c>
      <c r="L115" s="65">
        <v>0.78469999999999995</v>
      </c>
      <c r="M115" s="65">
        <v>0.73499999999999999</v>
      </c>
      <c r="N115" s="65">
        <v>0.74180000000000001</v>
      </c>
    </row>
    <row r="116" spans="1:14" ht="14.4" hidden="1" x14ac:dyDescent="0.3">
      <c r="A116" s="63" t="s">
        <v>263</v>
      </c>
      <c r="B116" s="63" t="s">
        <v>101</v>
      </c>
      <c r="C116" s="65">
        <v>0.69679999999999997</v>
      </c>
      <c r="D116" s="65">
        <v>0.70879999999999999</v>
      </c>
      <c r="E116" s="65">
        <v>0.6986</v>
      </c>
      <c r="F116" s="65">
        <v>0.7016</v>
      </c>
      <c r="G116" s="65">
        <v>0.70840000000000003</v>
      </c>
      <c r="H116" s="65">
        <v>0.71550000000000002</v>
      </c>
      <c r="I116" s="65">
        <v>0.71870000000000001</v>
      </c>
      <c r="J116" s="65">
        <v>0.72009999999999996</v>
      </c>
      <c r="K116" s="65">
        <v>0.72270000000000001</v>
      </c>
      <c r="L116" s="65">
        <v>0.69969999999999999</v>
      </c>
      <c r="M116" s="65">
        <v>0.66830000000000001</v>
      </c>
      <c r="N116" s="65">
        <v>0.69169999999999998</v>
      </c>
    </row>
    <row r="117" spans="1:14" ht="14.4" hidden="1" x14ac:dyDescent="0.3">
      <c r="A117" s="63" t="s">
        <v>263</v>
      </c>
      <c r="B117" s="63" t="s">
        <v>30</v>
      </c>
      <c r="C117" s="65">
        <v>0.82830000000000004</v>
      </c>
      <c r="D117" s="65">
        <v>0.83150000000000002</v>
      </c>
      <c r="E117" s="65">
        <v>0.83320000000000005</v>
      </c>
      <c r="F117" s="65">
        <v>0.84609999999999996</v>
      </c>
      <c r="G117" s="65">
        <v>0.84060000000000001</v>
      </c>
      <c r="H117" s="65">
        <v>0.82789999999999997</v>
      </c>
      <c r="I117" s="65">
        <v>0.83430000000000004</v>
      </c>
      <c r="J117" s="65">
        <v>0.83919999999999995</v>
      </c>
      <c r="K117" s="65">
        <v>0.83540000000000003</v>
      </c>
      <c r="L117" s="65">
        <v>0.83499999999999996</v>
      </c>
      <c r="M117" s="65">
        <v>0.83779999999999999</v>
      </c>
      <c r="N117" s="65">
        <v>0.82220000000000004</v>
      </c>
    </row>
    <row r="118" spans="1:14" ht="14.4" hidden="1" x14ac:dyDescent="0.3">
      <c r="A118" s="63" t="s">
        <v>263</v>
      </c>
      <c r="B118" s="63" t="s">
        <v>8</v>
      </c>
      <c r="C118" s="65">
        <v>0.70609999999999995</v>
      </c>
      <c r="D118" s="65">
        <v>0.79290000000000005</v>
      </c>
      <c r="E118" s="65">
        <v>0.7026</v>
      </c>
      <c r="F118" s="65">
        <v>0.79179999999999995</v>
      </c>
      <c r="G118" s="65">
        <v>0.75260000000000005</v>
      </c>
      <c r="H118" s="65">
        <v>0.80510000000000004</v>
      </c>
      <c r="I118" s="65">
        <v>0.79259999999999997</v>
      </c>
      <c r="J118" s="65">
        <v>0.78459999999999996</v>
      </c>
      <c r="K118" s="65">
        <v>0.79579999999999995</v>
      </c>
      <c r="L118" s="65">
        <v>0.78580000000000005</v>
      </c>
      <c r="M118" s="65">
        <v>0.82989999999999997</v>
      </c>
      <c r="N118" s="65">
        <v>0.74760000000000004</v>
      </c>
    </row>
    <row r="119" spans="1:14" ht="14.4" hidden="1" x14ac:dyDescent="0.3">
      <c r="A119" s="63" t="s">
        <v>263</v>
      </c>
      <c r="B119" s="63" t="s">
        <v>31</v>
      </c>
      <c r="C119" s="65">
        <v>0.84370000000000001</v>
      </c>
      <c r="D119" s="65">
        <v>0.85750000000000004</v>
      </c>
      <c r="E119" s="65">
        <v>0.84499999999999997</v>
      </c>
      <c r="F119" s="65">
        <v>0.83889999999999998</v>
      </c>
      <c r="G119" s="65">
        <v>0.85160000000000002</v>
      </c>
      <c r="H119" s="65">
        <v>0.86919999999999997</v>
      </c>
      <c r="I119" s="65">
        <v>0.87190000000000001</v>
      </c>
      <c r="J119" s="65">
        <v>0.86939999999999995</v>
      </c>
      <c r="K119" s="65">
        <v>0.87319999999999998</v>
      </c>
      <c r="L119" s="65">
        <v>0.84940000000000004</v>
      </c>
      <c r="M119" s="65">
        <v>0.80359999999999998</v>
      </c>
      <c r="N119" s="65">
        <v>0.84389999999999998</v>
      </c>
    </row>
    <row r="120" spans="1:14" ht="14.4" hidden="1" x14ac:dyDescent="0.3">
      <c r="A120" s="63" t="s">
        <v>263</v>
      </c>
      <c r="B120" s="63" t="s">
        <v>102</v>
      </c>
      <c r="C120" s="65">
        <v>0.90639999999999998</v>
      </c>
      <c r="D120" s="65">
        <v>0.9224</v>
      </c>
      <c r="E120" s="65">
        <v>0.90859999999999996</v>
      </c>
      <c r="F120" s="65">
        <v>0.90310000000000001</v>
      </c>
      <c r="G120" s="65">
        <v>0.91710000000000003</v>
      </c>
      <c r="H120" s="65">
        <v>0.92</v>
      </c>
      <c r="I120" s="65">
        <v>0.94120000000000004</v>
      </c>
      <c r="J120" s="65">
        <v>0.9415</v>
      </c>
      <c r="K120" s="65">
        <v>0.9375</v>
      </c>
      <c r="L120" s="65">
        <v>0.91479999999999995</v>
      </c>
      <c r="M120" s="65">
        <v>0.86609999999999998</v>
      </c>
      <c r="N120" s="65">
        <v>0.89190000000000003</v>
      </c>
    </row>
    <row r="121" spans="1:14" ht="14.4" hidden="1" x14ac:dyDescent="0.3">
      <c r="A121" s="63" t="s">
        <v>263</v>
      </c>
      <c r="B121" s="63" t="s">
        <v>103</v>
      </c>
      <c r="C121" s="65">
        <v>0.83460000000000001</v>
      </c>
      <c r="D121" s="65">
        <v>0.84799999999999998</v>
      </c>
      <c r="E121" s="65">
        <v>0.83460000000000001</v>
      </c>
      <c r="F121" s="65">
        <v>0.81910000000000005</v>
      </c>
      <c r="G121" s="65">
        <v>0.83350000000000002</v>
      </c>
      <c r="H121" s="65">
        <v>0.85219999999999996</v>
      </c>
      <c r="I121" s="65">
        <v>0.85270000000000001</v>
      </c>
      <c r="J121" s="65">
        <v>0.85160000000000002</v>
      </c>
      <c r="K121" s="65">
        <v>0.85429999999999995</v>
      </c>
      <c r="L121" s="65">
        <v>0.82889999999999997</v>
      </c>
      <c r="M121" s="65">
        <v>0.79479999999999995</v>
      </c>
      <c r="N121" s="65">
        <v>0.83540000000000003</v>
      </c>
    </row>
    <row r="122" spans="1:14" ht="14.4" hidden="1" x14ac:dyDescent="0.3">
      <c r="A122" s="63" t="s">
        <v>263</v>
      </c>
      <c r="B122" s="63" t="s">
        <v>32</v>
      </c>
      <c r="C122" s="65">
        <v>0.98960000000000004</v>
      </c>
      <c r="D122" s="65">
        <v>0.8992</v>
      </c>
      <c r="E122" s="65">
        <v>1.0021</v>
      </c>
      <c r="F122" s="65">
        <v>0.89639999999999997</v>
      </c>
      <c r="G122" s="65">
        <v>0.95130000000000003</v>
      </c>
      <c r="H122" s="65">
        <v>0.89380000000000004</v>
      </c>
      <c r="I122" s="65">
        <v>0.91779999999999995</v>
      </c>
      <c r="J122" s="65">
        <v>0.92979999999999996</v>
      </c>
      <c r="K122" s="65">
        <v>0.91659999999999997</v>
      </c>
      <c r="L122" s="65">
        <v>0.90259999999999996</v>
      </c>
      <c r="M122" s="65">
        <v>0.81120000000000003</v>
      </c>
      <c r="N122" s="65">
        <v>0.92810000000000004</v>
      </c>
    </row>
    <row r="123" spans="1:14" ht="14.4" hidden="1" x14ac:dyDescent="0.3">
      <c r="A123" s="63" t="s">
        <v>263</v>
      </c>
      <c r="B123" s="63" t="s">
        <v>33</v>
      </c>
      <c r="C123" s="63"/>
      <c r="D123" s="63"/>
      <c r="E123" s="63"/>
      <c r="F123" s="63"/>
      <c r="G123" s="63"/>
      <c r="H123" s="63"/>
      <c r="I123" s="63"/>
      <c r="J123" s="63"/>
      <c r="K123" s="63"/>
      <c r="L123" s="63"/>
      <c r="M123" s="63"/>
      <c r="N123" s="63"/>
    </row>
    <row r="124" spans="1:14" ht="14.4" hidden="1" x14ac:dyDescent="0.3">
      <c r="A124" s="63" t="s">
        <v>263</v>
      </c>
      <c r="B124" s="63" t="s">
        <v>34</v>
      </c>
      <c r="C124" s="65">
        <v>1.9E-3</v>
      </c>
      <c r="D124" s="65">
        <v>3.3E-3</v>
      </c>
      <c r="E124" s="65">
        <v>0</v>
      </c>
      <c r="F124" s="65">
        <v>3.3999999999999998E-3</v>
      </c>
      <c r="G124" s="65">
        <v>3.0000000000000001E-3</v>
      </c>
      <c r="H124" s="65">
        <v>2E-3</v>
      </c>
      <c r="I124" s="65">
        <v>3.0999999999999999E-3</v>
      </c>
      <c r="J124" s="65">
        <v>4.3E-3</v>
      </c>
      <c r="K124" s="65">
        <v>4.0000000000000001E-3</v>
      </c>
      <c r="L124" s="65">
        <v>5.0000000000000001E-3</v>
      </c>
      <c r="M124" s="65">
        <v>4.0000000000000001E-3</v>
      </c>
      <c r="N124" s="65">
        <v>3.3E-3</v>
      </c>
    </row>
    <row r="125" spans="1:14" ht="14.4" hidden="1" x14ac:dyDescent="0.3">
      <c r="A125" s="63" t="s">
        <v>263</v>
      </c>
      <c r="B125" s="63" t="s">
        <v>104</v>
      </c>
      <c r="C125" s="65">
        <v>1.9E-3</v>
      </c>
      <c r="D125" s="65">
        <v>3.2000000000000002E-3</v>
      </c>
      <c r="E125" s="65">
        <v>0</v>
      </c>
      <c r="F125" s="65">
        <v>3.2000000000000002E-3</v>
      </c>
      <c r="G125" s="65">
        <v>2.7000000000000001E-3</v>
      </c>
      <c r="H125" s="65">
        <v>1.9E-3</v>
      </c>
      <c r="I125" s="65">
        <v>2.8999999999999998E-3</v>
      </c>
      <c r="J125" s="65">
        <v>4.0000000000000001E-3</v>
      </c>
      <c r="K125" s="65">
        <v>3.8E-3</v>
      </c>
      <c r="L125" s="65">
        <v>4.7000000000000002E-3</v>
      </c>
      <c r="M125" s="65">
        <v>3.8E-3</v>
      </c>
      <c r="N125" s="65">
        <v>3.0999999999999999E-3</v>
      </c>
    </row>
    <row r="126" spans="1:14" ht="14.4" hidden="1" x14ac:dyDescent="0.3">
      <c r="A126" s="63" t="s">
        <v>263</v>
      </c>
      <c r="B126" s="63" t="s">
        <v>105</v>
      </c>
      <c r="C126" s="65">
        <v>1.9E-3</v>
      </c>
      <c r="D126" s="65">
        <v>3.3E-3</v>
      </c>
      <c r="E126" s="65">
        <v>0</v>
      </c>
      <c r="F126" s="65">
        <v>3.3999999999999998E-3</v>
      </c>
      <c r="G126" s="65">
        <v>3.0000000000000001E-3</v>
      </c>
      <c r="H126" s="65">
        <v>1.9E-3</v>
      </c>
      <c r="I126" s="65">
        <v>3.0000000000000001E-3</v>
      </c>
      <c r="J126" s="65">
        <v>4.3E-3</v>
      </c>
      <c r="K126" s="65">
        <v>4.0000000000000001E-3</v>
      </c>
      <c r="L126" s="65">
        <v>5.0000000000000001E-3</v>
      </c>
      <c r="M126" s="65">
        <v>4.0000000000000001E-3</v>
      </c>
      <c r="N126" s="65">
        <v>3.2000000000000002E-3</v>
      </c>
    </row>
    <row r="127" spans="1:14" ht="14.4" hidden="1" x14ac:dyDescent="0.3">
      <c r="A127" s="63" t="s">
        <v>263</v>
      </c>
      <c r="B127" s="63" t="s">
        <v>35</v>
      </c>
      <c r="C127" s="65">
        <v>1.5E-3</v>
      </c>
      <c r="D127" s="65">
        <v>3.5000000000000001E-3</v>
      </c>
      <c r="E127" s="65">
        <v>0</v>
      </c>
      <c r="F127" s="65">
        <v>3.3E-3</v>
      </c>
      <c r="G127" s="65">
        <v>2.3E-3</v>
      </c>
      <c r="H127" s="65">
        <v>1.8E-3</v>
      </c>
      <c r="I127" s="65">
        <v>2.5999999999999999E-3</v>
      </c>
      <c r="J127" s="65">
        <v>4.1000000000000003E-3</v>
      </c>
      <c r="K127" s="65">
        <v>3.3E-3</v>
      </c>
      <c r="L127" s="65">
        <v>3.5999999999999999E-3</v>
      </c>
      <c r="M127" s="65">
        <v>3.0999999999999999E-3</v>
      </c>
      <c r="N127" s="65">
        <v>3.0999999999999999E-3</v>
      </c>
    </row>
    <row r="128" spans="1:14" ht="14.4" hidden="1" x14ac:dyDescent="0.3">
      <c r="A128" s="63" t="s">
        <v>263</v>
      </c>
      <c r="B128" s="63" t="s">
        <v>106</v>
      </c>
      <c r="C128" s="65">
        <v>1.8E-3</v>
      </c>
      <c r="D128" s="65">
        <v>2E-3</v>
      </c>
      <c r="E128" s="65">
        <v>0</v>
      </c>
      <c r="F128" s="65">
        <v>3.0000000000000001E-3</v>
      </c>
      <c r="G128" s="65">
        <v>2.3E-3</v>
      </c>
      <c r="H128" s="65">
        <v>1.8E-3</v>
      </c>
      <c r="I128" s="65">
        <v>2.3999999999999998E-3</v>
      </c>
      <c r="J128" s="65">
        <v>3.2000000000000002E-3</v>
      </c>
      <c r="K128" s="65">
        <v>3.3E-3</v>
      </c>
      <c r="L128" s="65">
        <v>3.5000000000000001E-3</v>
      </c>
      <c r="M128" s="65">
        <v>3.5000000000000001E-3</v>
      </c>
      <c r="N128" s="65">
        <v>2.8999999999999998E-3</v>
      </c>
    </row>
    <row r="129" spans="1:14" ht="14.4" hidden="1" x14ac:dyDescent="0.3">
      <c r="A129" s="63" t="s">
        <v>263</v>
      </c>
      <c r="B129" s="63" t="s">
        <v>107</v>
      </c>
      <c r="C129" s="65">
        <v>1.5E-3</v>
      </c>
      <c r="D129" s="65">
        <v>3.5000000000000001E-3</v>
      </c>
      <c r="E129" s="65">
        <v>0</v>
      </c>
      <c r="F129" s="65">
        <v>3.3E-3</v>
      </c>
      <c r="G129" s="65">
        <v>2.3E-3</v>
      </c>
      <c r="H129" s="65">
        <v>1.5E-3</v>
      </c>
      <c r="I129" s="65">
        <v>2.5999999999999999E-3</v>
      </c>
      <c r="J129" s="65">
        <v>4.1000000000000003E-3</v>
      </c>
      <c r="K129" s="65">
        <v>3.3E-3</v>
      </c>
      <c r="L129" s="65">
        <v>3.5999999999999999E-3</v>
      </c>
      <c r="M129" s="65">
        <v>3.0999999999999999E-3</v>
      </c>
      <c r="N129" s="65">
        <v>3.0999999999999999E-3</v>
      </c>
    </row>
    <row r="130" spans="1:14" ht="14.4" hidden="1" x14ac:dyDescent="0.3">
      <c r="A130" s="63" t="s">
        <v>263</v>
      </c>
      <c r="B130" s="63" t="s">
        <v>36</v>
      </c>
      <c r="C130" s="65">
        <v>1.5E-3</v>
      </c>
      <c r="D130" s="65">
        <v>3.7000000000000002E-3</v>
      </c>
      <c r="E130" s="65">
        <v>0</v>
      </c>
      <c r="F130" s="65">
        <v>2.2000000000000001E-3</v>
      </c>
      <c r="G130" s="65">
        <v>1.8E-3</v>
      </c>
      <c r="H130" s="65">
        <v>1.6999999999999999E-3</v>
      </c>
      <c r="I130" s="65">
        <v>2E-3</v>
      </c>
      <c r="J130" s="65">
        <v>2.3E-3</v>
      </c>
      <c r="K130" s="65">
        <v>2.0999999999999999E-3</v>
      </c>
      <c r="L130" s="65">
        <v>3.2000000000000002E-3</v>
      </c>
      <c r="M130" s="65">
        <v>4.5999999999999999E-3</v>
      </c>
      <c r="N130" s="65">
        <v>2.5000000000000001E-3</v>
      </c>
    </row>
    <row r="131" spans="1:14" ht="14.4" hidden="1" x14ac:dyDescent="0.3">
      <c r="A131" s="63" t="s">
        <v>263</v>
      </c>
      <c r="B131" s="63" t="s">
        <v>108</v>
      </c>
      <c r="C131" s="63"/>
      <c r="D131" s="63"/>
      <c r="E131" s="63"/>
      <c r="F131" s="63"/>
      <c r="G131" s="63"/>
      <c r="H131" s="63"/>
      <c r="I131" s="63"/>
      <c r="J131" s="63"/>
      <c r="K131" s="63"/>
      <c r="L131" s="63"/>
      <c r="M131" s="63"/>
      <c r="N131" s="63"/>
    </row>
    <row r="132" spans="1:14" ht="14.4" hidden="1" x14ac:dyDescent="0.3">
      <c r="A132" s="63" t="s">
        <v>263</v>
      </c>
      <c r="B132" s="63" t="s">
        <v>109</v>
      </c>
      <c r="C132" s="63">
        <v>312</v>
      </c>
      <c r="D132" s="63">
        <v>310</v>
      </c>
      <c r="E132" s="63">
        <v>313</v>
      </c>
      <c r="F132" s="63">
        <v>309</v>
      </c>
      <c r="G132" s="63">
        <v>289</v>
      </c>
      <c r="H132" s="63">
        <v>289</v>
      </c>
      <c r="I132" s="63">
        <v>288</v>
      </c>
      <c r="J132" s="63">
        <v>286</v>
      </c>
      <c r="K132" s="63">
        <v>287</v>
      </c>
      <c r="L132" s="63">
        <v>286</v>
      </c>
      <c r="M132" s="63">
        <v>288</v>
      </c>
      <c r="N132" s="63">
        <v>288</v>
      </c>
    </row>
    <row r="133" spans="1:14" ht="14.4" hidden="1" x14ac:dyDescent="0.3">
      <c r="A133" s="63" t="s">
        <v>263</v>
      </c>
      <c r="B133" s="63" t="s">
        <v>110</v>
      </c>
      <c r="C133" s="63">
        <v>312</v>
      </c>
      <c r="D133" s="63">
        <v>310</v>
      </c>
      <c r="E133" s="63">
        <v>313</v>
      </c>
      <c r="F133" s="63">
        <v>310</v>
      </c>
      <c r="G133" s="63">
        <v>289</v>
      </c>
      <c r="H133" s="63">
        <v>289</v>
      </c>
      <c r="I133" s="63">
        <v>288</v>
      </c>
      <c r="J133" s="63">
        <v>287</v>
      </c>
      <c r="K133" s="63">
        <v>287</v>
      </c>
      <c r="L133" s="63">
        <v>286</v>
      </c>
      <c r="M133" s="63">
        <v>288</v>
      </c>
      <c r="N133" s="63">
        <v>288</v>
      </c>
    </row>
    <row r="134" spans="1:14" ht="14.4" hidden="1" x14ac:dyDescent="0.3">
      <c r="A134" s="63" t="s">
        <v>263</v>
      </c>
      <c r="B134" s="63" t="s">
        <v>111</v>
      </c>
      <c r="C134" s="63">
        <v>312</v>
      </c>
      <c r="D134" s="63">
        <v>310</v>
      </c>
      <c r="E134" s="63">
        <v>313</v>
      </c>
      <c r="F134" s="63">
        <v>309</v>
      </c>
      <c r="G134" s="63">
        <v>289</v>
      </c>
      <c r="H134" s="63">
        <v>289</v>
      </c>
      <c r="I134" s="63">
        <v>288</v>
      </c>
      <c r="J134" s="63">
        <v>286</v>
      </c>
      <c r="K134" s="63">
        <v>287</v>
      </c>
      <c r="L134" s="63">
        <v>286</v>
      </c>
      <c r="M134" s="63">
        <v>288</v>
      </c>
      <c r="N134" s="63">
        <v>288</v>
      </c>
    </row>
    <row r="135" spans="1:14" ht="14.4" hidden="1" x14ac:dyDescent="0.3">
      <c r="A135" s="63" t="s">
        <v>263</v>
      </c>
      <c r="B135" s="63" t="s">
        <v>112</v>
      </c>
      <c r="C135" s="63">
        <v>312</v>
      </c>
      <c r="D135" s="63">
        <v>309</v>
      </c>
      <c r="E135" s="63">
        <v>313</v>
      </c>
      <c r="F135" s="63">
        <v>310</v>
      </c>
      <c r="G135" s="63">
        <v>289</v>
      </c>
      <c r="H135" s="63">
        <v>289</v>
      </c>
      <c r="I135" s="63">
        <v>288</v>
      </c>
      <c r="J135" s="63">
        <v>287</v>
      </c>
      <c r="K135" s="63">
        <v>286</v>
      </c>
      <c r="L135" s="63">
        <v>286</v>
      </c>
      <c r="M135" s="63">
        <v>286</v>
      </c>
      <c r="N135" s="63">
        <v>288</v>
      </c>
    </row>
    <row r="136" spans="1:14" ht="14.4" hidden="1" x14ac:dyDescent="0.3">
      <c r="A136" s="63" t="s">
        <v>263</v>
      </c>
      <c r="B136" s="63" t="s">
        <v>113</v>
      </c>
      <c r="C136" s="63"/>
      <c r="D136" s="63"/>
      <c r="E136" s="63"/>
      <c r="F136" s="63"/>
      <c r="G136" s="63"/>
      <c r="H136" s="63"/>
      <c r="I136" s="63"/>
      <c r="J136" s="63"/>
      <c r="K136" s="63"/>
      <c r="L136" s="63"/>
      <c r="M136" s="63"/>
      <c r="N136" s="63"/>
    </row>
    <row r="137" spans="1:14" ht="14.4" hidden="1" x14ac:dyDescent="0.3">
      <c r="A137" s="63" t="s">
        <v>263</v>
      </c>
      <c r="B137" s="63" t="s">
        <v>114</v>
      </c>
      <c r="C137" s="63">
        <v>336.827</v>
      </c>
      <c r="D137" s="63">
        <v>463.68099999999998</v>
      </c>
      <c r="E137" s="63">
        <v>341.45600000000002</v>
      </c>
      <c r="F137" s="63">
        <v>377.03199999999998</v>
      </c>
      <c r="G137" s="63">
        <v>363.35599999999999</v>
      </c>
      <c r="H137" s="63">
        <v>412.661</v>
      </c>
      <c r="I137" s="63">
        <v>416.58600000000001</v>
      </c>
      <c r="J137" s="63">
        <v>413.23500000000001</v>
      </c>
      <c r="K137" s="63">
        <v>381.851</v>
      </c>
      <c r="L137" s="63">
        <v>357.01499999999999</v>
      </c>
      <c r="M137" s="63">
        <v>414.67599999999999</v>
      </c>
      <c r="N137" s="63">
        <v>464.50599999999997</v>
      </c>
    </row>
    <row r="138" spans="1:14" ht="14.4" hidden="1" x14ac:dyDescent="0.3">
      <c r="A138" s="63" t="s">
        <v>263</v>
      </c>
      <c r="B138" s="63" t="s">
        <v>115</v>
      </c>
      <c r="C138" s="63">
        <v>392.02</v>
      </c>
      <c r="D138" s="63">
        <v>253.887</v>
      </c>
      <c r="E138" s="63">
        <v>310.09199999999998</v>
      </c>
      <c r="F138" s="63">
        <v>383.20400000000001</v>
      </c>
      <c r="G138" s="63">
        <v>352.91199999999998</v>
      </c>
      <c r="H138" s="63">
        <v>412.661</v>
      </c>
      <c r="I138" s="63">
        <v>374.03399999999999</v>
      </c>
      <c r="J138" s="63">
        <v>353.01799999999997</v>
      </c>
      <c r="K138" s="63">
        <v>383.84199999999998</v>
      </c>
      <c r="L138" s="63">
        <v>334.45400000000001</v>
      </c>
      <c r="M138" s="63">
        <v>447.38</v>
      </c>
      <c r="N138" s="63">
        <v>419.572</v>
      </c>
    </row>
    <row r="139" spans="1:14" ht="14.4" hidden="1" x14ac:dyDescent="0.3">
      <c r="A139" s="63" t="s">
        <v>263</v>
      </c>
      <c r="B139" s="63" t="s">
        <v>116</v>
      </c>
      <c r="C139" s="63">
        <v>336.827</v>
      </c>
      <c r="D139" s="63">
        <v>463.68099999999998</v>
      </c>
      <c r="E139" s="63">
        <v>341.45600000000002</v>
      </c>
      <c r="F139" s="63">
        <v>377.03199999999998</v>
      </c>
      <c r="G139" s="63">
        <v>363.35599999999999</v>
      </c>
      <c r="H139" s="63">
        <v>343.31</v>
      </c>
      <c r="I139" s="63">
        <v>416.58600000000001</v>
      </c>
      <c r="J139" s="63">
        <v>413.23500000000001</v>
      </c>
      <c r="K139" s="63">
        <v>381.851</v>
      </c>
      <c r="L139" s="63">
        <v>357.01499999999999</v>
      </c>
      <c r="M139" s="63">
        <v>414.67599999999999</v>
      </c>
      <c r="N139" s="63">
        <v>464.50599999999997</v>
      </c>
    </row>
    <row r="140" spans="1:14" ht="14.4" hidden="1" x14ac:dyDescent="0.3">
      <c r="A140" s="63" t="s">
        <v>263</v>
      </c>
      <c r="B140" s="63" t="s">
        <v>117</v>
      </c>
      <c r="C140" s="63">
        <v>303.48099999999999</v>
      </c>
      <c r="D140" s="63">
        <v>410.363</v>
      </c>
      <c r="E140" s="63">
        <v>303.71800000000002</v>
      </c>
      <c r="F140" s="63">
        <v>265.72899999999998</v>
      </c>
      <c r="G140" s="63">
        <v>244.04599999999999</v>
      </c>
      <c r="H140" s="63">
        <v>382.37599999999998</v>
      </c>
      <c r="I140" s="63">
        <v>304.858</v>
      </c>
      <c r="J140" s="63">
        <v>244.441</v>
      </c>
      <c r="K140" s="63">
        <v>204.024</v>
      </c>
      <c r="L140" s="63">
        <v>295.00099999999998</v>
      </c>
      <c r="M140" s="63">
        <v>467.37200000000001</v>
      </c>
      <c r="N140" s="63">
        <v>334.96499999999997</v>
      </c>
    </row>
    <row r="141" spans="1:14" hidden="1" x14ac:dyDescent="0.25"/>
    <row r="142" spans="1:14" hidden="1" x14ac:dyDescent="0.25"/>
    <row r="143" spans="1:14" hidden="1" x14ac:dyDescent="0.25"/>
    <row r="144" spans="1:14" ht="14.4" hidden="1" x14ac:dyDescent="0.3">
      <c r="A144" s="63" t="s">
        <v>275</v>
      </c>
      <c r="B144" s="63" t="s">
        <v>276</v>
      </c>
      <c r="C144" s="63"/>
      <c r="D144" s="63"/>
      <c r="E144" s="63"/>
      <c r="F144" s="63"/>
      <c r="G144" s="63"/>
      <c r="H144" s="63"/>
      <c r="I144" s="63"/>
      <c r="J144" s="63"/>
      <c r="K144" s="63"/>
      <c r="L144" s="63"/>
      <c r="M144" s="63"/>
      <c r="N144" s="63"/>
    </row>
    <row r="145" spans="1:14" ht="14.4" hidden="1" x14ac:dyDescent="0.3">
      <c r="A145" s="63" t="s">
        <v>277</v>
      </c>
      <c r="B145" s="63" t="s">
        <v>14</v>
      </c>
      <c r="C145" s="64">
        <v>41640</v>
      </c>
      <c r="D145" s="64">
        <v>41671</v>
      </c>
      <c r="E145" s="64">
        <v>41699</v>
      </c>
      <c r="F145" s="64">
        <v>41730</v>
      </c>
      <c r="G145" s="64">
        <v>41760</v>
      </c>
      <c r="H145" s="64">
        <v>41791</v>
      </c>
      <c r="I145" s="64">
        <v>41821</v>
      </c>
      <c r="J145" s="64">
        <v>41852</v>
      </c>
      <c r="K145" s="64">
        <v>41883</v>
      </c>
      <c r="L145" s="64">
        <v>41913</v>
      </c>
      <c r="M145" s="64">
        <v>41944</v>
      </c>
      <c r="N145" s="64">
        <v>41974</v>
      </c>
    </row>
    <row r="146" spans="1:14" ht="14.4" hidden="1" x14ac:dyDescent="0.3">
      <c r="A146" s="63" t="s">
        <v>277</v>
      </c>
      <c r="B146" s="63" t="s">
        <v>15</v>
      </c>
      <c r="C146" s="63">
        <v>105</v>
      </c>
      <c r="D146" s="63">
        <v>105</v>
      </c>
      <c r="E146" s="63">
        <v>105</v>
      </c>
      <c r="F146" s="63">
        <v>83</v>
      </c>
      <c r="G146" s="63">
        <v>76</v>
      </c>
      <c r="H146" s="63">
        <v>78</v>
      </c>
      <c r="I146" s="63">
        <v>78</v>
      </c>
      <c r="J146" s="63">
        <v>78</v>
      </c>
      <c r="K146" s="63">
        <v>77</v>
      </c>
      <c r="L146" s="63">
        <v>73</v>
      </c>
      <c r="M146" s="63">
        <v>73</v>
      </c>
      <c r="N146" s="63">
        <v>66</v>
      </c>
    </row>
    <row r="147" spans="1:14" ht="14.4" hidden="1" x14ac:dyDescent="0.3">
      <c r="A147" s="63" t="s">
        <v>277</v>
      </c>
      <c r="B147" s="63" t="s">
        <v>16</v>
      </c>
      <c r="C147" s="63">
        <v>16455300</v>
      </c>
      <c r="D147" s="63">
        <v>15228340</v>
      </c>
      <c r="E147" s="63">
        <v>14838540</v>
      </c>
      <c r="F147" s="63">
        <v>15501700</v>
      </c>
      <c r="G147" s="63">
        <v>10838220</v>
      </c>
      <c r="H147" s="63">
        <v>11201160</v>
      </c>
      <c r="I147" s="63">
        <v>10918220</v>
      </c>
      <c r="J147" s="63">
        <v>11448020</v>
      </c>
      <c r="K147" s="63">
        <v>11157200</v>
      </c>
      <c r="L147" s="63">
        <v>10027282</v>
      </c>
      <c r="M147" s="63">
        <v>9772200</v>
      </c>
      <c r="N147" s="63">
        <v>9551020</v>
      </c>
    </row>
    <row r="148" spans="1:14" ht="14.4" hidden="1" x14ac:dyDescent="0.3">
      <c r="A148" s="63" t="s">
        <v>277</v>
      </c>
      <c r="B148" s="63" t="s">
        <v>91</v>
      </c>
      <c r="C148" s="63"/>
      <c r="D148" s="63"/>
      <c r="E148" s="63"/>
      <c r="F148" s="63"/>
      <c r="G148" s="63"/>
      <c r="H148" s="63"/>
      <c r="I148" s="63"/>
      <c r="J148" s="63"/>
      <c r="K148" s="63"/>
      <c r="L148" s="63"/>
      <c r="M148" s="63"/>
      <c r="N148" s="63"/>
    </row>
    <row r="149" spans="1:14" ht="14.4" hidden="1" x14ac:dyDescent="0.3">
      <c r="A149" s="63" t="s">
        <v>277</v>
      </c>
      <c r="B149" s="63" t="s">
        <v>17</v>
      </c>
      <c r="C149" s="63">
        <v>105</v>
      </c>
      <c r="D149" s="63">
        <v>105</v>
      </c>
      <c r="E149" s="63">
        <v>105</v>
      </c>
      <c r="F149" s="63">
        <v>105</v>
      </c>
      <c r="G149" s="63">
        <v>77</v>
      </c>
      <c r="H149" s="63">
        <v>78</v>
      </c>
      <c r="I149" s="63">
        <v>78</v>
      </c>
      <c r="J149" s="63">
        <v>77</v>
      </c>
      <c r="K149" s="63">
        <v>76</v>
      </c>
      <c r="L149" s="63">
        <v>74</v>
      </c>
      <c r="M149" s="63">
        <v>73</v>
      </c>
      <c r="N149" s="63">
        <v>71</v>
      </c>
    </row>
    <row r="150" spans="1:14" ht="14.4" hidden="1" x14ac:dyDescent="0.3">
      <c r="A150" s="63" t="s">
        <v>277</v>
      </c>
      <c r="B150" s="63" t="s">
        <v>18</v>
      </c>
      <c r="C150" s="63"/>
      <c r="D150" s="63"/>
      <c r="E150" s="63"/>
      <c r="F150" s="63"/>
      <c r="G150" s="63"/>
      <c r="H150" s="63"/>
      <c r="I150" s="63"/>
      <c r="J150" s="63"/>
      <c r="K150" s="63"/>
      <c r="L150" s="63"/>
      <c r="M150" s="63"/>
      <c r="N150" s="63"/>
    </row>
    <row r="151" spans="1:14" ht="14.4" hidden="1" x14ac:dyDescent="0.3">
      <c r="A151" s="63" t="s">
        <v>277</v>
      </c>
      <c r="B151" s="63" t="s">
        <v>19</v>
      </c>
      <c r="C151" s="63">
        <v>16458096</v>
      </c>
      <c r="D151" s="63">
        <v>15228781</v>
      </c>
      <c r="E151" s="63">
        <v>14841558</v>
      </c>
      <c r="F151" s="63">
        <v>15503259</v>
      </c>
      <c r="G151" s="63">
        <v>10841278</v>
      </c>
      <c r="H151" s="63">
        <v>11205019</v>
      </c>
      <c r="I151" s="63">
        <v>11145752</v>
      </c>
      <c r="J151" s="63">
        <v>11213008</v>
      </c>
      <c r="K151" s="63">
        <v>10949823</v>
      </c>
      <c r="L151" s="63">
        <v>10250246</v>
      </c>
      <c r="M151" s="63">
        <v>9772609</v>
      </c>
      <c r="N151" s="63">
        <v>9551446</v>
      </c>
    </row>
    <row r="152" spans="1:14" ht="14.4" hidden="1" x14ac:dyDescent="0.3">
      <c r="A152" s="63" t="s">
        <v>277</v>
      </c>
      <c r="B152" s="63" t="s">
        <v>92</v>
      </c>
      <c r="C152" s="63">
        <v>4022807</v>
      </c>
      <c r="D152" s="63">
        <v>3750281</v>
      </c>
      <c r="E152" s="63">
        <v>3485470</v>
      </c>
      <c r="F152" s="63">
        <v>4567025</v>
      </c>
      <c r="G152" s="63">
        <v>3018154</v>
      </c>
      <c r="H152" s="63">
        <v>3198839</v>
      </c>
      <c r="I152" s="63">
        <v>3215050</v>
      </c>
      <c r="J152" s="63">
        <v>3106022</v>
      </c>
      <c r="K152" s="63">
        <v>3172555</v>
      </c>
      <c r="L152" s="63">
        <v>3138676</v>
      </c>
      <c r="M152" s="63">
        <v>2198739</v>
      </c>
      <c r="N152" s="63">
        <v>2379391</v>
      </c>
    </row>
    <row r="153" spans="1:14" ht="14.4" hidden="1" x14ac:dyDescent="0.3">
      <c r="A153" s="63" t="s">
        <v>277</v>
      </c>
      <c r="B153" s="63" t="s">
        <v>93</v>
      </c>
      <c r="C153" s="63">
        <v>12435289</v>
      </c>
      <c r="D153" s="63">
        <v>11478500</v>
      </c>
      <c r="E153" s="63">
        <v>11356088</v>
      </c>
      <c r="F153" s="63">
        <v>10936234</v>
      </c>
      <c r="G153" s="63">
        <v>7823123</v>
      </c>
      <c r="H153" s="63">
        <v>8006180</v>
      </c>
      <c r="I153" s="63">
        <v>7930702</v>
      </c>
      <c r="J153" s="63">
        <v>8106986</v>
      </c>
      <c r="K153" s="63">
        <v>7777268</v>
      </c>
      <c r="L153" s="63">
        <v>7111570</v>
      </c>
      <c r="M153" s="63">
        <v>7573870</v>
      </c>
      <c r="N153" s="63">
        <v>7172054</v>
      </c>
    </row>
    <row r="154" spans="1:14" ht="14.4" hidden="1" x14ac:dyDescent="0.3">
      <c r="A154" s="63" t="s">
        <v>277</v>
      </c>
      <c r="B154" s="63" t="s">
        <v>94</v>
      </c>
      <c r="C154" s="65">
        <v>0.24443000000000001</v>
      </c>
      <c r="D154" s="65">
        <v>0.24626000000000001</v>
      </c>
      <c r="E154" s="65">
        <v>0.23485</v>
      </c>
      <c r="F154" s="65">
        <v>0.29458000000000001</v>
      </c>
      <c r="G154" s="65">
        <v>0.27839000000000003</v>
      </c>
      <c r="H154" s="65">
        <v>0.28548000000000001</v>
      </c>
      <c r="I154" s="65">
        <v>0.28845999999999999</v>
      </c>
      <c r="J154" s="65">
        <v>0.27700000000000002</v>
      </c>
      <c r="K154" s="65">
        <v>0.28974</v>
      </c>
      <c r="L154" s="65">
        <v>0.30620000000000003</v>
      </c>
      <c r="M154" s="65">
        <v>0.22499</v>
      </c>
      <c r="N154" s="65">
        <v>0.24911</v>
      </c>
    </row>
    <row r="155" spans="1:14" ht="14.4" hidden="1" x14ac:dyDescent="0.3">
      <c r="A155" s="63" t="s">
        <v>277</v>
      </c>
      <c r="B155" s="63" t="s">
        <v>95</v>
      </c>
      <c r="C155" s="65">
        <v>0.75556999999999996</v>
      </c>
      <c r="D155" s="65">
        <v>0.75373999999999997</v>
      </c>
      <c r="E155" s="65">
        <v>0.76515</v>
      </c>
      <c r="F155" s="65">
        <v>0.70542000000000005</v>
      </c>
      <c r="G155" s="65">
        <v>0.72160999999999997</v>
      </c>
      <c r="H155" s="65">
        <v>0.71452000000000004</v>
      </c>
      <c r="I155" s="65">
        <v>0.71153999999999995</v>
      </c>
      <c r="J155" s="65">
        <v>0.72299999999999998</v>
      </c>
      <c r="K155" s="65">
        <v>0.71026</v>
      </c>
      <c r="L155" s="65">
        <v>0.69379999999999997</v>
      </c>
      <c r="M155" s="65">
        <v>0.77500999999999998</v>
      </c>
      <c r="N155" s="65">
        <v>0.75088999999999995</v>
      </c>
    </row>
    <row r="156" spans="1:14" ht="14.4" hidden="1" x14ac:dyDescent="0.3">
      <c r="A156" s="63" t="s">
        <v>277</v>
      </c>
      <c r="B156" s="63" t="s">
        <v>20</v>
      </c>
      <c r="C156" s="63"/>
      <c r="D156" s="63"/>
      <c r="E156" s="63"/>
      <c r="F156" s="63"/>
      <c r="G156" s="63"/>
      <c r="H156" s="63"/>
      <c r="I156" s="63"/>
      <c r="J156" s="63"/>
      <c r="K156" s="63"/>
      <c r="L156" s="63"/>
      <c r="M156" s="63"/>
      <c r="N156" s="63"/>
    </row>
    <row r="157" spans="1:14" ht="14.4" hidden="1" x14ac:dyDescent="0.3">
      <c r="A157" s="63" t="s">
        <v>277</v>
      </c>
      <c r="B157" s="63" t="s">
        <v>11</v>
      </c>
      <c r="C157" s="63">
        <v>32282</v>
      </c>
      <c r="D157" s="63">
        <v>32547</v>
      </c>
      <c r="E157" s="63">
        <v>28670</v>
      </c>
      <c r="F157" s="63">
        <v>30998</v>
      </c>
      <c r="G157" s="63">
        <v>22757</v>
      </c>
      <c r="H157" s="63">
        <v>24700</v>
      </c>
      <c r="I157" s="63">
        <v>23339</v>
      </c>
      <c r="J157" s="63">
        <v>23168</v>
      </c>
      <c r="K157" s="63">
        <v>23532</v>
      </c>
      <c r="L157" s="63">
        <v>21299</v>
      </c>
      <c r="M157" s="63">
        <v>21898</v>
      </c>
      <c r="N157" s="63">
        <v>20323</v>
      </c>
    </row>
    <row r="158" spans="1:14" ht="14.4" hidden="1" x14ac:dyDescent="0.3">
      <c r="A158" s="63" t="s">
        <v>277</v>
      </c>
      <c r="B158" s="63" t="s">
        <v>96</v>
      </c>
      <c r="C158" s="63">
        <v>30378</v>
      </c>
      <c r="D158" s="63">
        <v>30669</v>
      </c>
      <c r="E158" s="63">
        <v>27127</v>
      </c>
      <c r="F158" s="63">
        <v>29389</v>
      </c>
      <c r="G158" s="63">
        <v>21278</v>
      </c>
      <c r="H158" s="63">
        <v>23294</v>
      </c>
      <c r="I158" s="63">
        <v>22055</v>
      </c>
      <c r="J158" s="63">
        <v>21937</v>
      </c>
      <c r="K158" s="63">
        <v>22186</v>
      </c>
      <c r="L158" s="63">
        <v>20172</v>
      </c>
      <c r="M158" s="63">
        <v>20445</v>
      </c>
      <c r="N158" s="63">
        <v>19153</v>
      </c>
    </row>
    <row r="159" spans="1:14" ht="14.4" hidden="1" x14ac:dyDescent="0.3">
      <c r="A159" s="63" t="s">
        <v>277</v>
      </c>
      <c r="B159" s="63" t="s">
        <v>97</v>
      </c>
      <c r="C159" s="63">
        <v>31720</v>
      </c>
      <c r="D159" s="63">
        <v>32220</v>
      </c>
      <c r="E159" s="63">
        <v>28452</v>
      </c>
      <c r="F159" s="63">
        <v>30361</v>
      </c>
      <c r="G159" s="63">
        <v>22474</v>
      </c>
      <c r="H159" s="63">
        <v>24226</v>
      </c>
      <c r="I159" s="63">
        <v>22920</v>
      </c>
      <c r="J159" s="63">
        <v>22848</v>
      </c>
      <c r="K159" s="63">
        <v>23073</v>
      </c>
      <c r="L159" s="63">
        <v>20947</v>
      </c>
      <c r="M159" s="63">
        <v>21691</v>
      </c>
      <c r="N159" s="63">
        <v>20225</v>
      </c>
    </row>
    <row r="160" spans="1:14" ht="14.4" hidden="1" x14ac:dyDescent="0.3">
      <c r="A160" s="63" t="s">
        <v>277</v>
      </c>
      <c r="B160" s="63" t="s">
        <v>21</v>
      </c>
      <c r="C160" s="63" t="s">
        <v>278</v>
      </c>
      <c r="D160" s="63" t="s">
        <v>279</v>
      </c>
      <c r="E160" s="63" t="s">
        <v>280</v>
      </c>
      <c r="F160" s="63" t="s">
        <v>267</v>
      </c>
      <c r="G160" s="63" t="s">
        <v>281</v>
      </c>
      <c r="H160" s="63" t="s">
        <v>282</v>
      </c>
      <c r="I160" s="63" t="s">
        <v>283</v>
      </c>
      <c r="J160" s="63" t="s">
        <v>284</v>
      </c>
      <c r="K160" s="63" t="s">
        <v>285</v>
      </c>
      <c r="L160" s="63" t="s">
        <v>257</v>
      </c>
      <c r="M160" s="63" t="s">
        <v>273</v>
      </c>
      <c r="N160" s="63" t="s">
        <v>274</v>
      </c>
    </row>
    <row r="161" spans="1:14" ht="14.4" hidden="1" x14ac:dyDescent="0.3">
      <c r="A161" s="63" t="s">
        <v>277</v>
      </c>
      <c r="B161" s="63" t="s">
        <v>24</v>
      </c>
      <c r="C161" s="63" t="s">
        <v>42</v>
      </c>
      <c r="D161" s="63" t="s">
        <v>25</v>
      </c>
      <c r="E161" s="63" t="s">
        <v>42</v>
      </c>
      <c r="F161" s="63" t="s">
        <v>140</v>
      </c>
      <c r="G161" s="63" t="s">
        <v>42</v>
      </c>
      <c r="H161" s="63" t="s">
        <v>142</v>
      </c>
      <c r="I161" s="63" t="s">
        <v>25</v>
      </c>
      <c r="J161" s="63" t="s">
        <v>168</v>
      </c>
      <c r="K161" s="63" t="s">
        <v>142</v>
      </c>
      <c r="L161" s="63" t="s">
        <v>140</v>
      </c>
      <c r="M161" s="63" t="s">
        <v>142</v>
      </c>
      <c r="N161" s="63" t="s">
        <v>42</v>
      </c>
    </row>
    <row r="162" spans="1:14" ht="14.4" hidden="1" x14ac:dyDescent="0.3">
      <c r="A162" s="63" t="s">
        <v>277</v>
      </c>
      <c r="B162" s="63" t="s">
        <v>26</v>
      </c>
      <c r="C162" s="63">
        <v>25511</v>
      </c>
      <c r="D162" s="63">
        <v>26507</v>
      </c>
      <c r="E162" s="63">
        <v>23547</v>
      </c>
      <c r="F162" s="63">
        <v>25426</v>
      </c>
      <c r="G162" s="63">
        <v>17549</v>
      </c>
      <c r="H162" s="63">
        <v>18673</v>
      </c>
      <c r="I162" s="63">
        <v>18246</v>
      </c>
      <c r="J162" s="63">
        <v>17883</v>
      </c>
      <c r="K162" s="63">
        <v>18434</v>
      </c>
      <c r="L162" s="63">
        <v>17067</v>
      </c>
      <c r="M162" s="63">
        <v>17204</v>
      </c>
      <c r="N162" s="63">
        <v>15812</v>
      </c>
    </row>
    <row r="163" spans="1:14" ht="14.4" hidden="1" x14ac:dyDescent="0.3">
      <c r="A163" s="63" t="s">
        <v>277</v>
      </c>
      <c r="B163" s="63" t="s">
        <v>98</v>
      </c>
      <c r="C163" s="63">
        <v>24903</v>
      </c>
      <c r="D163" s="63">
        <v>25677</v>
      </c>
      <c r="E163" s="63">
        <v>23014</v>
      </c>
      <c r="F163" s="63">
        <v>25426</v>
      </c>
      <c r="G163" s="63">
        <v>17515</v>
      </c>
      <c r="H163" s="63">
        <v>18622</v>
      </c>
      <c r="I163" s="63">
        <v>18246</v>
      </c>
      <c r="J163" s="63">
        <v>17883</v>
      </c>
      <c r="K163" s="63">
        <v>18375</v>
      </c>
      <c r="L163" s="63">
        <v>17067</v>
      </c>
      <c r="M163" s="63">
        <v>16902</v>
      </c>
      <c r="N163" s="63">
        <v>15572</v>
      </c>
    </row>
    <row r="164" spans="1:14" ht="14.4" hidden="1" x14ac:dyDescent="0.3">
      <c r="A164" s="63" t="s">
        <v>277</v>
      </c>
      <c r="B164" s="63" t="s">
        <v>99</v>
      </c>
      <c r="C164" s="63">
        <v>25511</v>
      </c>
      <c r="D164" s="63">
        <v>26507</v>
      </c>
      <c r="E164" s="63">
        <v>23547</v>
      </c>
      <c r="F164" s="63">
        <v>25262</v>
      </c>
      <c r="G164" s="63">
        <v>17549</v>
      </c>
      <c r="H164" s="63">
        <v>18673</v>
      </c>
      <c r="I164" s="63">
        <v>17923</v>
      </c>
      <c r="J164" s="63">
        <v>17795</v>
      </c>
      <c r="K164" s="63">
        <v>18434</v>
      </c>
      <c r="L164" s="63">
        <v>16884</v>
      </c>
      <c r="M164" s="63">
        <v>17204</v>
      </c>
      <c r="N164" s="63">
        <v>15812</v>
      </c>
    </row>
    <row r="165" spans="1:14" ht="14.4" hidden="1" x14ac:dyDescent="0.3">
      <c r="A165" s="63" t="s">
        <v>277</v>
      </c>
      <c r="B165" s="63" t="s">
        <v>27</v>
      </c>
      <c r="C165" s="63">
        <v>23400</v>
      </c>
      <c r="D165" s="63">
        <v>25496</v>
      </c>
      <c r="E165" s="63">
        <v>20253</v>
      </c>
      <c r="F165" s="63">
        <v>24417</v>
      </c>
      <c r="G165" s="63">
        <v>16151</v>
      </c>
      <c r="H165" s="63">
        <v>17984</v>
      </c>
      <c r="I165" s="63">
        <v>16615</v>
      </c>
      <c r="J165" s="63">
        <v>16941</v>
      </c>
      <c r="K165" s="63">
        <v>17285</v>
      </c>
      <c r="L165" s="63">
        <v>15990</v>
      </c>
      <c r="M165" s="63">
        <v>16716</v>
      </c>
      <c r="N165" s="63">
        <v>13987</v>
      </c>
    </row>
    <row r="166" spans="1:14" ht="14.4" hidden="1" x14ac:dyDescent="0.3">
      <c r="A166" s="63" t="s">
        <v>277</v>
      </c>
      <c r="B166" s="63" t="s">
        <v>28</v>
      </c>
      <c r="C166" s="66">
        <v>41640</v>
      </c>
      <c r="D166" s="66">
        <v>41671</v>
      </c>
      <c r="E166" s="66">
        <v>41699</v>
      </c>
      <c r="F166" s="66">
        <v>41730</v>
      </c>
      <c r="G166" s="66">
        <v>41760</v>
      </c>
      <c r="H166" s="66">
        <v>41791</v>
      </c>
      <c r="I166" s="66">
        <v>41821</v>
      </c>
      <c r="J166" s="66">
        <v>41852</v>
      </c>
      <c r="K166" s="66">
        <v>41883</v>
      </c>
      <c r="L166" s="66">
        <v>41913</v>
      </c>
      <c r="M166" s="66">
        <v>41944</v>
      </c>
      <c r="N166" s="66">
        <v>41974</v>
      </c>
    </row>
    <row r="167" spans="1:14" ht="14.4" hidden="1" x14ac:dyDescent="0.3">
      <c r="A167" s="63" t="s">
        <v>277</v>
      </c>
      <c r="B167" s="63" t="s">
        <v>29</v>
      </c>
      <c r="C167" s="65">
        <v>0.68520000000000003</v>
      </c>
      <c r="D167" s="65">
        <v>0.69630000000000003</v>
      </c>
      <c r="E167" s="65">
        <v>0.69579999999999997</v>
      </c>
      <c r="F167" s="65">
        <v>0.6946</v>
      </c>
      <c r="G167" s="65">
        <v>0.64029999999999998</v>
      </c>
      <c r="H167" s="65">
        <v>0.63009999999999999</v>
      </c>
      <c r="I167" s="65">
        <v>0.64190000000000003</v>
      </c>
      <c r="J167" s="65">
        <v>0.65049999999999997</v>
      </c>
      <c r="K167" s="65">
        <v>0.64629999999999999</v>
      </c>
      <c r="L167" s="65">
        <v>0.64680000000000004</v>
      </c>
      <c r="M167" s="65">
        <v>0.61980000000000002</v>
      </c>
      <c r="N167" s="65">
        <v>0.63170000000000004</v>
      </c>
    </row>
    <row r="168" spans="1:14" ht="14.4" hidden="1" x14ac:dyDescent="0.3">
      <c r="A168" s="63" t="s">
        <v>277</v>
      </c>
      <c r="B168" s="63" t="s">
        <v>100</v>
      </c>
      <c r="C168" s="65">
        <v>0.75239999999999996</v>
      </c>
      <c r="D168" s="65">
        <v>0.76429999999999998</v>
      </c>
      <c r="E168" s="65">
        <v>0.76480000000000004</v>
      </c>
      <c r="F168" s="65">
        <v>0.78480000000000005</v>
      </c>
      <c r="G168" s="65">
        <v>0.75049999999999994</v>
      </c>
      <c r="H168" s="65">
        <v>0.72660000000000002</v>
      </c>
      <c r="I168" s="65">
        <v>0.73619999999999997</v>
      </c>
      <c r="J168" s="65">
        <v>0.74909999999999999</v>
      </c>
      <c r="K168" s="65">
        <v>0.75660000000000005</v>
      </c>
      <c r="L168" s="65">
        <v>0.75170000000000003</v>
      </c>
      <c r="M168" s="65">
        <v>0.70750000000000002</v>
      </c>
      <c r="N168" s="65">
        <v>0.70579999999999998</v>
      </c>
    </row>
    <row r="169" spans="1:14" ht="14.4" hidden="1" x14ac:dyDescent="0.3">
      <c r="A169" s="63" t="s">
        <v>277</v>
      </c>
      <c r="B169" s="63" t="s">
        <v>101</v>
      </c>
      <c r="C169" s="65">
        <v>0.69020000000000004</v>
      </c>
      <c r="D169" s="65">
        <v>0.69579999999999997</v>
      </c>
      <c r="E169" s="65">
        <v>0.69289999999999996</v>
      </c>
      <c r="F169" s="65">
        <v>0.69010000000000005</v>
      </c>
      <c r="G169" s="65">
        <v>0.62719999999999998</v>
      </c>
      <c r="H169" s="65">
        <v>0.62239999999999995</v>
      </c>
      <c r="I169" s="65">
        <v>0.63370000000000004</v>
      </c>
      <c r="J169" s="65">
        <v>0.63929999999999998</v>
      </c>
      <c r="K169" s="65">
        <v>0.63480000000000003</v>
      </c>
      <c r="L169" s="65">
        <v>0.63219999999999998</v>
      </c>
      <c r="M169" s="65">
        <v>0.61470000000000002</v>
      </c>
      <c r="N169" s="65">
        <v>0.62429999999999997</v>
      </c>
    </row>
    <row r="170" spans="1:14" ht="14.4" hidden="1" x14ac:dyDescent="0.3">
      <c r="A170" s="63" t="s">
        <v>277</v>
      </c>
      <c r="B170" s="63" t="s">
        <v>30</v>
      </c>
      <c r="C170" s="65">
        <v>0.79020000000000001</v>
      </c>
      <c r="D170" s="65">
        <v>0.81440000000000001</v>
      </c>
      <c r="E170" s="65">
        <v>0.82130000000000003</v>
      </c>
      <c r="F170" s="65">
        <v>0.82030000000000003</v>
      </c>
      <c r="G170" s="65">
        <v>0.77110000000000001</v>
      </c>
      <c r="H170" s="65">
        <v>0.75600000000000001</v>
      </c>
      <c r="I170" s="65">
        <v>0.78180000000000005</v>
      </c>
      <c r="J170" s="65">
        <v>0.77190000000000003</v>
      </c>
      <c r="K170" s="65">
        <v>0.7833</v>
      </c>
      <c r="L170" s="65">
        <v>0.80130000000000001</v>
      </c>
      <c r="M170" s="65">
        <v>0.78559999999999997</v>
      </c>
      <c r="N170" s="65">
        <v>0.77810000000000001</v>
      </c>
    </row>
    <row r="171" spans="1:14" ht="14.4" hidden="1" x14ac:dyDescent="0.3">
      <c r="A171" s="63" t="s">
        <v>277</v>
      </c>
      <c r="B171" s="63" t="s">
        <v>8</v>
      </c>
      <c r="C171" s="65">
        <v>0.72489999999999999</v>
      </c>
      <c r="D171" s="65">
        <v>0.78339999999999999</v>
      </c>
      <c r="E171" s="65">
        <v>0.70640000000000003</v>
      </c>
      <c r="F171" s="65">
        <v>0.78769999999999996</v>
      </c>
      <c r="G171" s="65">
        <v>0.7097</v>
      </c>
      <c r="H171" s="65">
        <v>0.72809999999999997</v>
      </c>
      <c r="I171" s="65">
        <v>0.71189999999999998</v>
      </c>
      <c r="J171" s="65">
        <v>0.73119999999999996</v>
      </c>
      <c r="K171" s="65">
        <v>0.73450000000000004</v>
      </c>
      <c r="L171" s="65">
        <v>0.75070000000000003</v>
      </c>
      <c r="M171" s="65">
        <v>0.76329999999999998</v>
      </c>
      <c r="N171" s="65">
        <v>0.68820000000000003</v>
      </c>
    </row>
    <row r="172" spans="1:14" ht="14.4" hidden="1" x14ac:dyDescent="0.3">
      <c r="A172" s="63" t="s">
        <v>277</v>
      </c>
      <c r="B172" s="63" t="s">
        <v>31</v>
      </c>
      <c r="C172" s="65">
        <v>0.86709999999999998</v>
      </c>
      <c r="D172" s="65">
        <v>0.85489999999999999</v>
      </c>
      <c r="E172" s="65">
        <v>0.84719999999999995</v>
      </c>
      <c r="F172" s="65">
        <v>0.84689999999999999</v>
      </c>
      <c r="G172" s="65">
        <v>0.83030000000000004</v>
      </c>
      <c r="H172" s="65">
        <v>0.83340000000000003</v>
      </c>
      <c r="I172" s="65">
        <v>0.82110000000000005</v>
      </c>
      <c r="J172" s="65">
        <v>0.84279999999999999</v>
      </c>
      <c r="K172" s="65">
        <v>0.82499999999999996</v>
      </c>
      <c r="L172" s="65">
        <v>0.80730000000000002</v>
      </c>
      <c r="M172" s="65">
        <v>0.78900000000000003</v>
      </c>
      <c r="N172" s="65">
        <v>0.81189999999999996</v>
      </c>
    </row>
    <row r="173" spans="1:14" ht="14.4" hidden="1" x14ac:dyDescent="0.3">
      <c r="A173" s="63" t="s">
        <v>277</v>
      </c>
      <c r="B173" s="63" t="s">
        <v>102</v>
      </c>
      <c r="C173" s="65">
        <v>0.91779999999999995</v>
      </c>
      <c r="D173" s="65">
        <v>0.91279999999999994</v>
      </c>
      <c r="E173" s="65">
        <v>0.90149999999999997</v>
      </c>
      <c r="F173" s="65">
        <v>0.90720000000000001</v>
      </c>
      <c r="G173" s="65">
        <v>0.91180000000000005</v>
      </c>
      <c r="H173" s="65">
        <v>0.90890000000000004</v>
      </c>
      <c r="I173" s="65">
        <v>0.88990000000000002</v>
      </c>
      <c r="J173" s="65">
        <v>0.91900000000000004</v>
      </c>
      <c r="K173" s="65">
        <v>0.91349999999999998</v>
      </c>
      <c r="L173" s="65">
        <v>0.88839999999999997</v>
      </c>
      <c r="M173" s="65">
        <v>0.85580000000000001</v>
      </c>
      <c r="N173" s="65">
        <v>0.86819999999999997</v>
      </c>
    </row>
    <row r="174" spans="1:14" ht="14.4" hidden="1" x14ac:dyDescent="0.3">
      <c r="A174" s="63" t="s">
        <v>277</v>
      </c>
      <c r="B174" s="63" t="s">
        <v>103</v>
      </c>
      <c r="C174" s="65">
        <v>0.85819999999999996</v>
      </c>
      <c r="D174" s="65">
        <v>0.8458</v>
      </c>
      <c r="E174" s="65">
        <v>0.83730000000000004</v>
      </c>
      <c r="F174" s="65">
        <v>0.82930000000000004</v>
      </c>
      <c r="G174" s="65">
        <v>0.80320000000000003</v>
      </c>
      <c r="H174" s="65">
        <v>0.80740000000000001</v>
      </c>
      <c r="I174" s="65">
        <v>0.81040000000000001</v>
      </c>
      <c r="J174" s="65">
        <v>0.82089999999999996</v>
      </c>
      <c r="K174" s="65">
        <v>0.79449999999999998</v>
      </c>
      <c r="L174" s="65">
        <v>0.7843</v>
      </c>
      <c r="M174" s="65">
        <v>0.77510000000000001</v>
      </c>
      <c r="N174" s="65">
        <v>0.79849999999999999</v>
      </c>
    </row>
    <row r="175" spans="1:14" ht="14.4" hidden="1" x14ac:dyDescent="0.3">
      <c r="A175" s="63" t="s">
        <v>277</v>
      </c>
      <c r="B175" s="63" t="s">
        <v>32</v>
      </c>
      <c r="C175" s="65">
        <v>0.94530000000000003</v>
      </c>
      <c r="D175" s="65">
        <v>0.88880000000000003</v>
      </c>
      <c r="E175" s="65">
        <v>0.98499999999999999</v>
      </c>
      <c r="F175" s="65">
        <v>0.88190000000000002</v>
      </c>
      <c r="G175" s="65">
        <v>0.9022</v>
      </c>
      <c r="H175" s="65">
        <v>0.86539999999999995</v>
      </c>
      <c r="I175" s="65">
        <v>0.90169999999999995</v>
      </c>
      <c r="J175" s="65">
        <v>0.88959999999999995</v>
      </c>
      <c r="K175" s="65">
        <v>0.87980000000000003</v>
      </c>
      <c r="L175" s="65">
        <v>0.86160000000000003</v>
      </c>
      <c r="M175" s="65">
        <v>0.81200000000000006</v>
      </c>
      <c r="N175" s="65">
        <v>0.91790000000000005</v>
      </c>
    </row>
    <row r="176" spans="1:14" ht="14.4" hidden="1" x14ac:dyDescent="0.3">
      <c r="A176" s="63" t="s">
        <v>277</v>
      </c>
      <c r="B176" s="63" t="s">
        <v>33</v>
      </c>
      <c r="C176" s="63"/>
      <c r="D176" s="63"/>
      <c r="E176" s="63"/>
      <c r="F176" s="63"/>
      <c r="G176" s="63"/>
      <c r="H176" s="63"/>
      <c r="I176" s="63"/>
      <c r="J176" s="63"/>
      <c r="K176" s="63"/>
      <c r="L176" s="63"/>
      <c r="M176" s="63"/>
      <c r="N176" s="63"/>
    </row>
    <row r="177" spans="1:14" ht="14.4" hidden="1" x14ac:dyDescent="0.3">
      <c r="A177" s="63" t="s">
        <v>277</v>
      </c>
      <c r="B177" s="63" t="s">
        <v>34</v>
      </c>
      <c r="C177" s="65">
        <v>0</v>
      </c>
      <c r="D177" s="65">
        <v>0</v>
      </c>
      <c r="E177" s="65">
        <v>0</v>
      </c>
      <c r="F177" s="65">
        <v>0</v>
      </c>
      <c r="G177" s="65">
        <v>6.7999999999999996E-3</v>
      </c>
      <c r="H177" s="65">
        <v>9.4999999999999998E-3</v>
      </c>
      <c r="I177" s="65">
        <v>0</v>
      </c>
      <c r="J177" s="65">
        <v>6.4999999999999997E-3</v>
      </c>
      <c r="K177" s="65">
        <v>8.3000000000000001E-3</v>
      </c>
      <c r="L177" s="65">
        <v>6.4000000000000003E-3</v>
      </c>
      <c r="M177" s="65">
        <v>9.1000000000000004E-3</v>
      </c>
      <c r="N177" s="65">
        <v>9.2999999999999992E-3</v>
      </c>
    </row>
    <row r="178" spans="1:14" ht="14.4" hidden="1" x14ac:dyDescent="0.3">
      <c r="A178" s="63" t="s">
        <v>277</v>
      </c>
      <c r="B178" s="63" t="s">
        <v>104</v>
      </c>
      <c r="C178" s="65">
        <v>0</v>
      </c>
      <c r="D178" s="65">
        <v>0</v>
      </c>
      <c r="E178" s="65">
        <v>0</v>
      </c>
      <c r="F178" s="65">
        <v>0</v>
      </c>
      <c r="G178" s="65">
        <v>5.8999999999999999E-3</v>
      </c>
      <c r="H178" s="65">
        <v>8.6E-3</v>
      </c>
      <c r="I178" s="65">
        <v>0</v>
      </c>
      <c r="J178" s="65">
        <v>6.0000000000000001E-3</v>
      </c>
      <c r="K178" s="65">
        <v>7.1000000000000004E-3</v>
      </c>
      <c r="L178" s="65">
        <v>5.4999999999999997E-3</v>
      </c>
      <c r="M178" s="65">
        <v>8.6999999999999994E-3</v>
      </c>
      <c r="N178" s="65">
        <v>8.6E-3</v>
      </c>
    </row>
    <row r="179" spans="1:14" ht="14.4" hidden="1" x14ac:dyDescent="0.3">
      <c r="A179" s="63" t="s">
        <v>277</v>
      </c>
      <c r="B179" s="63" t="s">
        <v>105</v>
      </c>
      <c r="C179" s="65">
        <v>0</v>
      </c>
      <c r="D179" s="65">
        <v>0</v>
      </c>
      <c r="E179" s="65">
        <v>0</v>
      </c>
      <c r="F179" s="65">
        <v>0</v>
      </c>
      <c r="G179" s="65">
        <v>7.0000000000000001E-3</v>
      </c>
      <c r="H179" s="65">
        <v>9.7000000000000003E-3</v>
      </c>
      <c r="I179" s="65">
        <v>0</v>
      </c>
      <c r="J179" s="65">
        <v>6.6E-3</v>
      </c>
      <c r="K179" s="65">
        <v>8.3000000000000001E-3</v>
      </c>
      <c r="L179" s="65">
        <v>6.4999999999999997E-3</v>
      </c>
      <c r="M179" s="65">
        <v>8.8999999999999999E-3</v>
      </c>
      <c r="N179" s="65">
        <v>9.1999999999999998E-3</v>
      </c>
    </row>
    <row r="180" spans="1:14" ht="14.4" hidden="1" x14ac:dyDescent="0.3">
      <c r="A180" s="63" t="s">
        <v>277</v>
      </c>
      <c r="B180" s="63" t="s">
        <v>35</v>
      </c>
      <c r="C180" s="65">
        <v>0</v>
      </c>
      <c r="D180" s="65">
        <v>0</v>
      </c>
      <c r="E180" s="65">
        <v>3.5999999999999999E-3</v>
      </c>
      <c r="F180" s="65">
        <v>0</v>
      </c>
      <c r="G180" s="65">
        <v>6.1000000000000004E-3</v>
      </c>
      <c r="H180" s="65">
        <v>9.5999999999999992E-3</v>
      </c>
      <c r="I180" s="65">
        <v>0</v>
      </c>
      <c r="J180" s="65">
        <v>6.0000000000000001E-3</v>
      </c>
      <c r="K180" s="65">
        <v>7.7000000000000002E-3</v>
      </c>
      <c r="L180" s="65">
        <v>5.4000000000000003E-3</v>
      </c>
      <c r="M180" s="65">
        <v>8.6999999999999994E-3</v>
      </c>
      <c r="N180" s="65">
        <v>7.3000000000000001E-3</v>
      </c>
    </row>
    <row r="181" spans="1:14" ht="14.4" hidden="1" x14ac:dyDescent="0.3">
      <c r="A181" s="63" t="s">
        <v>277</v>
      </c>
      <c r="B181" s="63" t="s">
        <v>106</v>
      </c>
      <c r="C181" s="65">
        <v>0</v>
      </c>
      <c r="D181" s="65">
        <v>0</v>
      </c>
      <c r="E181" s="65">
        <v>4.1000000000000003E-3</v>
      </c>
      <c r="F181" s="65">
        <v>0</v>
      </c>
      <c r="G181" s="65">
        <v>6.1999999999999998E-3</v>
      </c>
      <c r="H181" s="65">
        <v>8.9999999999999993E-3</v>
      </c>
      <c r="I181" s="65">
        <v>0</v>
      </c>
      <c r="J181" s="65">
        <v>6.0000000000000001E-3</v>
      </c>
      <c r="K181" s="65">
        <v>6.6E-3</v>
      </c>
      <c r="L181" s="65">
        <v>5.4000000000000003E-3</v>
      </c>
      <c r="M181" s="65">
        <v>1.03E-2</v>
      </c>
      <c r="N181" s="65">
        <v>7.7999999999999996E-3</v>
      </c>
    </row>
    <row r="182" spans="1:14" ht="14.4" hidden="1" x14ac:dyDescent="0.3">
      <c r="A182" s="63" t="s">
        <v>277</v>
      </c>
      <c r="B182" s="63" t="s">
        <v>107</v>
      </c>
      <c r="C182" s="65">
        <v>0</v>
      </c>
      <c r="D182" s="65">
        <v>0</v>
      </c>
      <c r="E182" s="65">
        <v>3.5999999999999999E-3</v>
      </c>
      <c r="F182" s="65">
        <v>0</v>
      </c>
      <c r="G182" s="65">
        <v>6.1000000000000004E-3</v>
      </c>
      <c r="H182" s="65">
        <v>9.5999999999999992E-3</v>
      </c>
      <c r="I182" s="65">
        <v>0</v>
      </c>
      <c r="J182" s="65">
        <v>4.3E-3</v>
      </c>
      <c r="K182" s="65">
        <v>7.7000000000000002E-3</v>
      </c>
      <c r="L182" s="65">
        <v>5.1999999999999998E-3</v>
      </c>
      <c r="M182" s="65">
        <v>8.6999999999999994E-3</v>
      </c>
      <c r="N182" s="65">
        <v>7.3000000000000001E-3</v>
      </c>
    </row>
    <row r="183" spans="1:14" ht="14.4" hidden="1" x14ac:dyDescent="0.3">
      <c r="A183" s="63" t="s">
        <v>277</v>
      </c>
      <c r="B183" s="63" t="s">
        <v>36</v>
      </c>
      <c r="C183" s="65">
        <v>0</v>
      </c>
      <c r="D183" s="65">
        <v>0</v>
      </c>
      <c r="E183" s="65">
        <v>0</v>
      </c>
      <c r="F183" s="65">
        <v>0</v>
      </c>
      <c r="G183" s="65">
        <v>4.1000000000000003E-3</v>
      </c>
      <c r="H183" s="65">
        <v>7.1000000000000004E-3</v>
      </c>
      <c r="I183" s="65">
        <v>0</v>
      </c>
      <c r="J183" s="65">
        <v>4.3E-3</v>
      </c>
      <c r="K183" s="65">
        <v>6.0000000000000001E-3</v>
      </c>
      <c r="L183" s="65">
        <v>4.7999999999999996E-3</v>
      </c>
      <c r="M183" s="65">
        <v>8.2000000000000007E-3</v>
      </c>
      <c r="N183" s="65">
        <v>7.9000000000000008E-3</v>
      </c>
    </row>
    <row r="184" spans="1:14" ht="14.4" hidden="1" x14ac:dyDescent="0.3">
      <c r="A184" s="63" t="s">
        <v>277</v>
      </c>
      <c r="B184" s="63" t="s">
        <v>108</v>
      </c>
      <c r="C184" s="63"/>
      <c r="D184" s="63"/>
      <c r="E184" s="63"/>
      <c r="F184" s="63"/>
      <c r="G184" s="63"/>
      <c r="H184" s="63"/>
      <c r="I184" s="63"/>
      <c r="J184" s="63"/>
      <c r="K184" s="63"/>
      <c r="L184" s="63"/>
      <c r="M184" s="63"/>
      <c r="N184" s="63"/>
    </row>
    <row r="185" spans="1:14" ht="14.4" hidden="1" x14ac:dyDescent="0.3">
      <c r="A185" s="63" t="s">
        <v>277</v>
      </c>
      <c r="B185" s="63" t="s">
        <v>109</v>
      </c>
      <c r="C185" s="63">
        <v>105</v>
      </c>
      <c r="D185" s="63">
        <v>105</v>
      </c>
      <c r="E185" s="63">
        <v>104</v>
      </c>
      <c r="F185" s="63">
        <v>105</v>
      </c>
      <c r="G185" s="63">
        <v>76</v>
      </c>
      <c r="H185" s="63">
        <v>76</v>
      </c>
      <c r="I185" s="63">
        <v>78</v>
      </c>
      <c r="J185" s="63">
        <v>76</v>
      </c>
      <c r="K185" s="63">
        <v>74</v>
      </c>
      <c r="L185" s="63">
        <v>73</v>
      </c>
      <c r="M185" s="63">
        <v>71</v>
      </c>
      <c r="N185" s="63">
        <v>69</v>
      </c>
    </row>
    <row r="186" spans="1:14" ht="14.4" hidden="1" x14ac:dyDescent="0.3">
      <c r="A186" s="63" t="s">
        <v>277</v>
      </c>
      <c r="B186" s="63" t="s">
        <v>110</v>
      </c>
      <c r="C186" s="63">
        <v>105</v>
      </c>
      <c r="D186" s="63">
        <v>105</v>
      </c>
      <c r="E186" s="63">
        <v>104</v>
      </c>
      <c r="F186" s="63">
        <v>105</v>
      </c>
      <c r="G186" s="63">
        <v>76</v>
      </c>
      <c r="H186" s="63">
        <v>76</v>
      </c>
      <c r="I186" s="63">
        <v>78</v>
      </c>
      <c r="J186" s="63">
        <v>76</v>
      </c>
      <c r="K186" s="63">
        <v>74</v>
      </c>
      <c r="L186" s="63">
        <v>73</v>
      </c>
      <c r="M186" s="63">
        <v>71</v>
      </c>
      <c r="N186" s="63">
        <v>69</v>
      </c>
    </row>
    <row r="187" spans="1:14" ht="14.4" hidden="1" x14ac:dyDescent="0.3">
      <c r="A187" s="63" t="s">
        <v>277</v>
      </c>
      <c r="B187" s="63" t="s">
        <v>111</v>
      </c>
      <c r="C187" s="63">
        <v>105</v>
      </c>
      <c r="D187" s="63">
        <v>105</v>
      </c>
      <c r="E187" s="63">
        <v>104</v>
      </c>
      <c r="F187" s="63">
        <v>105</v>
      </c>
      <c r="G187" s="63">
        <v>76</v>
      </c>
      <c r="H187" s="63">
        <v>76</v>
      </c>
      <c r="I187" s="63">
        <v>78</v>
      </c>
      <c r="J187" s="63">
        <v>76</v>
      </c>
      <c r="K187" s="63">
        <v>74</v>
      </c>
      <c r="L187" s="63">
        <v>73</v>
      </c>
      <c r="M187" s="63">
        <v>71</v>
      </c>
      <c r="N187" s="63">
        <v>69</v>
      </c>
    </row>
    <row r="188" spans="1:14" ht="14.4" hidden="1" x14ac:dyDescent="0.3">
      <c r="A188" s="63" t="s">
        <v>277</v>
      </c>
      <c r="B188" s="63" t="s">
        <v>112</v>
      </c>
      <c r="C188" s="63">
        <v>105</v>
      </c>
      <c r="D188" s="63">
        <v>105</v>
      </c>
      <c r="E188" s="63">
        <v>105</v>
      </c>
      <c r="F188" s="63">
        <v>105</v>
      </c>
      <c r="G188" s="63">
        <v>76</v>
      </c>
      <c r="H188" s="63">
        <v>76</v>
      </c>
      <c r="I188" s="63">
        <v>78</v>
      </c>
      <c r="J188" s="63">
        <v>76</v>
      </c>
      <c r="K188" s="63">
        <v>74</v>
      </c>
      <c r="L188" s="63">
        <v>73</v>
      </c>
      <c r="M188" s="63">
        <v>71</v>
      </c>
      <c r="N188" s="63">
        <v>69</v>
      </c>
    </row>
    <row r="189" spans="1:14" ht="14.4" hidden="1" x14ac:dyDescent="0.3">
      <c r="A189" s="63" t="s">
        <v>277</v>
      </c>
      <c r="B189" s="63" t="s">
        <v>113</v>
      </c>
      <c r="C189" s="63"/>
      <c r="D189" s="63"/>
      <c r="E189" s="63"/>
      <c r="F189" s="63"/>
      <c r="G189" s="63"/>
      <c r="H189" s="63"/>
      <c r="I189" s="63"/>
      <c r="J189" s="63"/>
      <c r="K189" s="63"/>
      <c r="L189" s="63"/>
      <c r="M189" s="63"/>
      <c r="N189" s="63"/>
    </row>
    <row r="190" spans="1:14" ht="14.4" hidden="1" x14ac:dyDescent="0.3">
      <c r="A190" s="63" t="s">
        <v>277</v>
      </c>
      <c r="B190" s="63" t="s">
        <v>114</v>
      </c>
      <c r="C190" s="63">
        <v>51.747</v>
      </c>
      <c r="D190" s="63">
        <v>49.65</v>
      </c>
      <c r="E190" s="63">
        <v>50.607999999999997</v>
      </c>
      <c r="F190" s="63">
        <v>52.213999999999999</v>
      </c>
      <c r="G190" s="63">
        <v>64.600999999999999</v>
      </c>
      <c r="H190" s="63">
        <v>75.671000000000006</v>
      </c>
      <c r="I190" s="63">
        <v>68.268000000000001</v>
      </c>
      <c r="J190" s="63">
        <v>65.3</v>
      </c>
      <c r="K190" s="63">
        <v>60.000999999999998</v>
      </c>
      <c r="L190" s="63">
        <v>55.264000000000003</v>
      </c>
      <c r="M190" s="63">
        <v>63.512999999999998</v>
      </c>
      <c r="N190" s="63">
        <v>49.131999999999998</v>
      </c>
    </row>
    <row r="191" spans="1:14" ht="14.4" hidden="1" x14ac:dyDescent="0.3">
      <c r="A191" s="63" t="s">
        <v>277</v>
      </c>
      <c r="B191" s="63" t="s">
        <v>115</v>
      </c>
      <c r="C191" s="63">
        <v>44.357999999999997</v>
      </c>
      <c r="D191" s="63">
        <v>35.787999999999997</v>
      </c>
      <c r="E191" s="63">
        <v>56.585000000000001</v>
      </c>
      <c r="F191" s="63">
        <v>52.213999999999999</v>
      </c>
      <c r="G191" s="63">
        <v>65.650999999999996</v>
      </c>
      <c r="H191" s="63">
        <v>70.89</v>
      </c>
      <c r="I191" s="63">
        <v>68.268000000000001</v>
      </c>
      <c r="J191" s="63">
        <v>65.3</v>
      </c>
      <c r="K191" s="63">
        <v>51.122999999999998</v>
      </c>
      <c r="L191" s="63">
        <v>55.264000000000003</v>
      </c>
      <c r="M191" s="63">
        <v>73.77</v>
      </c>
      <c r="N191" s="63">
        <v>51.534999999999997</v>
      </c>
    </row>
    <row r="192" spans="1:14" ht="14.4" hidden="1" x14ac:dyDescent="0.3">
      <c r="A192" s="63" t="s">
        <v>277</v>
      </c>
      <c r="B192" s="63" t="s">
        <v>116</v>
      </c>
      <c r="C192" s="63">
        <v>51.747</v>
      </c>
      <c r="D192" s="63">
        <v>49.65</v>
      </c>
      <c r="E192" s="63">
        <v>50.607999999999997</v>
      </c>
      <c r="F192" s="63">
        <v>55.210999999999999</v>
      </c>
      <c r="G192" s="63">
        <v>64.600999999999999</v>
      </c>
      <c r="H192" s="63">
        <v>75.671000000000006</v>
      </c>
      <c r="I192" s="63">
        <v>66.084999999999994</v>
      </c>
      <c r="J192" s="63">
        <v>46.734000000000002</v>
      </c>
      <c r="K192" s="63">
        <v>60.000999999999998</v>
      </c>
      <c r="L192" s="63">
        <v>53.258000000000003</v>
      </c>
      <c r="M192" s="63">
        <v>63.512999999999998</v>
      </c>
      <c r="N192" s="63">
        <v>49.131999999999998</v>
      </c>
    </row>
    <row r="193" spans="1:14" ht="14.4" hidden="1" x14ac:dyDescent="0.3">
      <c r="A193" s="63" t="s">
        <v>277</v>
      </c>
      <c r="B193" s="63" t="s">
        <v>117</v>
      </c>
      <c r="C193" s="63">
        <v>51.481999999999999</v>
      </c>
      <c r="D193" s="63">
        <v>44.185000000000002</v>
      </c>
      <c r="E193" s="63">
        <v>45.936999999999998</v>
      </c>
      <c r="F193" s="63">
        <v>46.081000000000003</v>
      </c>
      <c r="G193" s="63">
        <v>39.606999999999999</v>
      </c>
      <c r="H193" s="63">
        <v>54.131</v>
      </c>
      <c r="I193" s="63">
        <v>62.031999999999996</v>
      </c>
      <c r="J193" s="63">
        <v>44.393000000000001</v>
      </c>
      <c r="K193" s="63">
        <v>43.835000000000001</v>
      </c>
      <c r="L193" s="63">
        <v>46.655999999999999</v>
      </c>
      <c r="M193" s="63">
        <v>58.027999999999999</v>
      </c>
      <c r="N193" s="63">
        <v>46.54</v>
      </c>
    </row>
    <row r="194" spans="1:14" hidden="1" x14ac:dyDescent="0.25"/>
    <row r="195" spans="1:14" hidden="1" x14ac:dyDescent="0.25"/>
    <row r="196" spans="1:14" hidden="1" x14ac:dyDescent="0.25"/>
    <row r="197" spans="1:14" ht="14.4" hidden="1" x14ac:dyDescent="0.3">
      <c r="A197" s="63" t="s">
        <v>286</v>
      </c>
      <c r="B197" s="63" t="s">
        <v>287</v>
      </c>
      <c r="C197" s="63"/>
      <c r="D197" s="63"/>
      <c r="E197" s="63"/>
      <c r="F197" s="63"/>
      <c r="G197" s="63"/>
      <c r="H197" s="63"/>
      <c r="I197" s="63"/>
      <c r="J197" s="63"/>
      <c r="K197" s="63"/>
      <c r="L197" s="63"/>
      <c r="M197" s="63"/>
      <c r="N197" s="63"/>
    </row>
    <row r="198" spans="1:14" ht="14.4" hidden="1" x14ac:dyDescent="0.3">
      <c r="A198" s="63" t="s">
        <v>288</v>
      </c>
      <c r="B198" s="63" t="s">
        <v>14</v>
      </c>
      <c r="C198" s="64">
        <v>41640</v>
      </c>
      <c r="D198" s="64">
        <v>41671</v>
      </c>
      <c r="E198" s="64">
        <v>41699</v>
      </c>
      <c r="F198" s="64">
        <v>41730</v>
      </c>
      <c r="G198" s="64">
        <v>41760</v>
      </c>
      <c r="H198" s="64">
        <v>41791</v>
      </c>
      <c r="I198" s="64">
        <v>41821</v>
      </c>
      <c r="J198" s="64">
        <v>41852</v>
      </c>
      <c r="K198" s="64">
        <v>41883</v>
      </c>
      <c r="L198" s="64">
        <v>41913</v>
      </c>
      <c r="M198" s="64">
        <v>41944</v>
      </c>
      <c r="N198" s="64">
        <v>41974</v>
      </c>
    </row>
    <row r="199" spans="1:14" ht="14.4" hidden="1" x14ac:dyDescent="0.3">
      <c r="A199" s="63" t="s">
        <v>288</v>
      </c>
      <c r="B199" s="63" t="s">
        <v>15</v>
      </c>
      <c r="C199" s="63">
        <v>17</v>
      </c>
      <c r="D199" s="63">
        <v>17</v>
      </c>
      <c r="E199" s="63">
        <v>17</v>
      </c>
      <c r="F199" s="63">
        <v>17</v>
      </c>
      <c r="G199" s="63">
        <v>17</v>
      </c>
      <c r="H199" s="63">
        <v>17</v>
      </c>
      <c r="I199" s="63">
        <v>17</v>
      </c>
      <c r="J199" s="63">
        <v>17</v>
      </c>
      <c r="K199" s="63">
        <v>17</v>
      </c>
      <c r="L199" s="63">
        <v>17</v>
      </c>
      <c r="M199" s="63">
        <v>17</v>
      </c>
      <c r="N199" s="63">
        <v>17</v>
      </c>
    </row>
    <row r="200" spans="1:14" ht="14.4" hidden="1" x14ac:dyDescent="0.3">
      <c r="A200" s="63" t="s">
        <v>288</v>
      </c>
      <c r="B200" s="63" t="s">
        <v>16</v>
      </c>
      <c r="C200" s="63">
        <v>109806259</v>
      </c>
      <c r="D200" s="63">
        <v>104593250</v>
      </c>
      <c r="E200" s="63">
        <v>98403588</v>
      </c>
      <c r="F200" s="63">
        <v>111019519</v>
      </c>
      <c r="G200" s="63">
        <v>116594265</v>
      </c>
      <c r="H200" s="63">
        <v>124092000</v>
      </c>
      <c r="I200" s="63">
        <v>120024097</v>
      </c>
      <c r="J200" s="63">
        <v>118257780</v>
      </c>
      <c r="K200" s="63">
        <v>124184091</v>
      </c>
      <c r="L200" s="63">
        <v>113652829</v>
      </c>
      <c r="M200" s="63">
        <v>111207117</v>
      </c>
      <c r="N200" s="63">
        <v>114819200</v>
      </c>
    </row>
    <row r="201" spans="1:14" ht="14.4" hidden="1" x14ac:dyDescent="0.3">
      <c r="A201" s="63" t="s">
        <v>288</v>
      </c>
      <c r="B201" s="63" t="s">
        <v>91</v>
      </c>
      <c r="C201" s="63"/>
      <c r="D201" s="63"/>
      <c r="E201" s="63"/>
      <c r="F201" s="63"/>
      <c r="G201" s="63"/>
      <c r="H201" s="63"/>
      <c r="I201" s="63"/>
      <c r="J201" s="63"/>
      <c r="K201" s="63"/>
      <c r="L201" s="63"/>
      <c r="M201" s="63"/>
      <c r="N201" s="63"/>
    </row>
    <row r="202" spans="1:14" ht="14.4" hidden="1" x14ac:dyDescent="0.3">
      <c r="A202" s="63" t="s">
        <v>288</v>
      </c>
      <c r="B202" s="63" t="s">
        <v>17</v>
      </c>
      <c r="C202" s="63">
        <v>17</v>
      </c>
      <c r="D202" s="63">
        <v>17</v>
      </c>
      <c r="E202" s="63">
        <v>17</v>
      </c>
      <c r="F202" s="63">
        <v>17</v>
      </c>
      <c r="G202" s="63">
        <v>17</v>
      </c>
      <c r="H202" s="63">
        <v>17</v>
      </c>
      <c r="I202" s="63">
        <v>17</v>
      </c>
      <c r="J202" s="63">
        <v>17</v>
      </c>
      <c r="K202" s="63">
        <v>17</v>
      </c>
      <c r="L202" s="63">
        <v>17</v>
      </c>
      <c r="M202" s="63">
        <v>17</v>
      </c>
      <c r="N202" s="63">
        <v>17</v>
      </c>
    </row>
    <row r="203" spans="1:14" ht="14.4" hidden="1" x14ac:dyDescent="0.3">
      <c r="A203" s="63" t="s">
        <v>288</v>
      </c>
      <c r="B203" s="63" t="s">
        <v>18</v>
      </c>
      <c r="C203" s="63"/>
      <c r="D203" s="63"/>
      <c r="E203" s="63"/>
      <c r="F203" s="63"/>
      <c r="G203" s="63"/>
      <c r="H203" s="63"/>
      <c r="I203" s="63"/>
      <c r="J203" s="63"/>
      <c r="K203" s="63"/>
      <c r="L203" s="63"/>
      <c r="M203" s="63"/>
      <c r="N203" s="63"/>
    </row>
    <row r="204" spans="1:14" ht="14.4" hidden="1" x14ac:dyDescent="0.3">
      <c r="A204" s="63" t="s">
        <v>288</v>
      </c>
      <c r="B204" s="63" t="s">
        <v>19</v>
      </c>
      <c r="C204" s="63">
        <v>109657117</v>
      </c>
      <c r="D204" s="63">
        <v>95153741</v>
      </c>
      <c r="E204" s="63">
        <v>110728089</v>
      </c>
      <c r="F204" s="63">
        <v>113416446</v>
      </c>
      <c r="G204" s="63">
        <v>123313348</v>
      </c>
      <c r="H204" s="63">
        <v>113817995</v>
      </c>
      <c r="I204" s="63">
        <v>122098242</v>
      </c>
      <c r="J204" s="63">
        <v>123729891</v>
      </c>
      <c r="K204" s="63">
        <v>116624196</v>
      </c>
      <c r="L204" s="63">
        <v>119058539</v>
      </c>
      <c r="M204" s="63">
        <v>109270227</v>
      </c>
      <c r="N204" s="63">
        <v>116793866</v>
      </c>
    </row>
    <row r="205" spans="1:14" ht="14.4" hidden="1" x14ac:dyDescent="0.3">
      <c r="A205" s="63" t="s">
        <v>288</v>
      </c>
      <c r="B205" s="63" t="s">
        <v>92</v>
      </c>
      <c r="C205" s="63">
        <v>26215980</v>
      </c>
      <c r="D205" s="63">
        <v>23236798</v>
      </c>
      <c r="E205" s="63">
        <v>25142357</v>
      </c>
      <c r="F205" s="63">
        <v>31549928</v>
      </c>
      <c r="G205" s="63">
        <v>31816691</v>
      </c>
      <c r="H205" s="63">
        <v>30154653</v>
      </c>
      <c r="I205" s="63">
        <v>32858836</v>
      </c>
      <c r="J205" s="63">
        <v>31816830</v>
      </c>
      <c r="K205" s="63">
        <v>30761962</v>
      </c>
      <c r="L205" s="63">
        <v>33661346</v>
      </c>
      <c r="M205" s="63">
        <v>23101680</v>
      </c>
      <c r="N205" s="63">
        <v>27912836</v>
      </c>
    </row>
    <row r="206" spans="1:14" ht="14.4" hidden="1" x14ac:dyDescent="0.3">
      <c r="A206" s="63" t="s">
        <v>288</v>
      </c>
      <c r="B206" s="63" t="s">
        <v>93</v>
      </c>
      <c r="C206" s="63">
        <v>83441137</v>
      </c>
      <c r="D206" s="63">
        <v>71916943</v>
      </c>
      <c r="E206" s="63">
        <v>85585732</v>
      </c>
      <c r="F206" s="63">
        <v>81866518</v>
      </c>
      <c r="G206" s="63">
        <v>91496657</v>
      </c>
      <c r="H206" s="63">
        <v>83663342</v>
      </c>
      <c r="I206" s="63">
        <v>89239406</v>
      </c>
      <c r="J206" s="63">
        <v>91913062</v>
      </c>
      <c r="K206" s="63">
        <v>85862234</v>
      </c>
      <c r="L206" s="63">
        <v>85397194</v>
      </c>
      <c r="M206" s="63">
        <v>86168548</v>
      </c>
      <c r="N206" s="63">
        <v>88881030</v>
      </c>
    </row>
    <row r="207" spans="1:14" ht="14.4" hidden="1" x14ac:dyDescent="0.3">
      <c r="A207" s="63" t="s">
        <v>288</v>
      </c>
      <c r="B207" s="63" t="s">
        <v>94</v>
      </c>
      <c r="C207" s="65">
        <v>0.23907</v>
      </c>
      <c r="D207" s="65">
        <v>0.2442</v>
      </c>
      <c r="E207" s="65">
        <v>0.22706000000000001</v>
      </c>
      <c r="F207" s="65">
        <v>0.27817999999999998</v>
      </c>
      <c r="G207" s="65">
        <v>0.25801000000000002</v>
      </c>
      <c r="H207" s="65">
        <v>0.26494000000000001</v>
      </c>
      <c r="I207" s="65">
        <v>0.26912000000000003</v>
      </c>
      <c r="J207" s="65">
        <v>0.25714999999999999</v>
      </c>
      <c r="K207" s="65">
        <v>0.26377</v>
      </c>
      <c r="L207" s="65">
        <v>0.28272999999999998</v>
      </c>
      <c r="M207" s="65">
        <v>0.21142</v>
      </c>
      <c r="N207" s="65">
        <v>0.23899000000000001</v>
      </c>
    </row>
    <row r="208" spans="1:14" ht="14.4" hidden="1" x14ac:dyDescent="0.3">
      <c r="A208" s="63" t="s">
        <v>288</v>
      </c>
      <c r="B208" s="63" t="s">
        <v>95</v>
      </c>
      <c r="C208" s="65">
        <v>0.76093</v>
      </c>
      <c r="D208" s="65">
        <v>0.75580000000000003</v>
      </c>
      <c r="E208" s="65">
        <v>0.77293999999999996</v>
      </c>
      <c r="F208" s="65">
        <v>0.72182000000000002</v>
      </c>
      <c r="G208" s="65">
        <v>0.74199000000000004</v>
      </c>
      <c r="H208" s="65">
        <v>0.73506000000000005</v>
      </c>
      <c r="I208" s="65">
        <v>0.73087999999999997</v>
      </c>
      <c r="J208" s="65">
        <v>0.74285000000000001</v>
      </c>
      <c r="K208" s="65">
        <v>0.73623000000000005</v>
      </c>
      <c r="L208" s="65">
        <v>0.71726999999999996</v>
      </c>
      <c r="M208" s="65">
        <v>0.78857999999999995</v>
      </c>
      <c r="N208" s="65">
        <v>0.76100999999999996</v>
      </c>
    </row>
    <row r="209" spans="1:14" ht="14.4" hidden="1" x14ac:dyDescent="0.3">
      <c r="A209" s="63" t="s">
        <v>288</v>
      </c>
      <c r="B209" s="63" t="s">
        <v>20</v>
      </c>
      <c r="C209" s="63"/>
      <c r="D209" s="63"/>
      <c r="E209" s="63"/>
      <c r="F209" s="63"/>
      <c r="G209" s="63"/>
      <c r="H209" s="63"/>
      <c r="I209" s="63"/>
      <c r="J209" s="63"/>
      <c r="K209" s="63"/>
      <c r="L209" s="63"/>
      <c r="M209" s="63"/>
      <c r="N209" s="63"/>
    </row>
    <row r="210" spans="1:14" ht="14.4" hidden="1" x14ac:dyDescent="0.3">
      <c r="A210" s="63" t="s">
        <v>288</v>
      </c>
      <c r="B210" s="63" t="s">
        <v>11</v>
      </c>
      <c r="C210" s="63">
        <v>196499</v>
      </c>
      <c r="D210" s="63">
        <v>199166</v>
      </c>
      <c r="E210" s="63">
        <v>202415</v>
      </c>
      <c r="F210" s="63">
        <v>212940</v>
      </c>
      <c r="G210" s="63">
        <v>217041</v>
      </c>
      <c r="H210" s="63">
        <v>223592</v>
      </c>
      <c r="I210" s="63">
        <v>217914</v>
      </c>
      <c r="J210" s="63">
        <v>217506</v>
      </c>
      <c r="K210" s="63">
        <v>219527</v>
      </c>
      <c r="L210" s="63">
        <v>216229</v>
      </c>
      <c r="M210" s="63">
        <v>211240</v>
      </c>
      <c r="N210" s="63">
        <v>204465</v>
      </c>
    </row>
    <row r="211" spans="1:14" ht="14.4" hidden="1" x14ac:dyDescent="0.3">
      <c r="A211" s="63" t="s">
        <v>288</v>
      </c>
      <c r="B211" s="63" t="s">
        <v>96</v>
      </c>
      <c r="C211" s="63">
        <v>192399</v>
      </c>
      <c r="D211" s="63">
        <v>194679</v>
      </c>
      <c r="E211" s="63">
        <v>198144</v>
      </c>
      <c r="F211" s="63">
        <v>208509</v>
      </c>
      <c r="G211" s="63">
        <v>215659</v>
      </c>
      <c r="H211" s="63">
        <v>216795</v>
      </c>
      <c r="I211" s="63">
        <v>214928</v>
      </c>
      <c r="J211" s="63">
        <v>213280</v>
      </c>
      <c r="K211" s="63">
        <v>215080</v>
      </c>
      <c r="L211" s="63">
        <v>210796</v>
      </c>
      <c r="M211" s="63">
        <v>207125</v>
      </c>
      <c r="N211" s="63">
        <v>200564</v>
      </c>
    </row>
    <row r="212" spans="1:14" ht="14.4" hidden="1" x14ac:dyDescent="0.3">
      <c r="A212" s="63" t="s">
        <v>288</v>
      </c>
      <c r="B212" s="63" t="s">
        <v>97</v>
      </c>
      <c r="C212" s="63">
        <v>196218</v>
      </c>
      <c r="D212" s="63">
        <v>198593</v>
      </c>
      <c r="E212" s="63">
        <v>202204</v>
      </c>
      <c r="F212" s="63">
        <v>211348</v>
      </c>
      <c r="G212" s="63">
        <v>213290</v>
      </c>
      <c r="H212" s="63">
        <v>220750</v>
      </c>
      <c r="I212" s="63">
        <v>216978</v>
      </c>
      <c r="J212" s="63">
        <v>214219</v>
      </c>
      <c r="K212" s="63">
        <v>216005</v>
      </c>
      <c r="L212" s="63">
        <v>213795</v>
      </c>
      <c r="M212" s="63">
        <v>209904</v>
      </c>
      <c r="N212" s="63">
        <v>204019</v>
      </c>
    </row>
    <row r="213" spans="1:14" ht="14.4" hidden="1" x14ac:dyDescent="0.3">
      <c r="A213" s="63" t="s">
        <v>288</v>
      </c>
      <c r="B213" s="63" t="s">
        <v>21</v>
      </c>
      <c r="C213" s="63" t="s">
        <v>289</v>
      </c>
      <c r="D213" s="63" t="s">
        <v>249</v>
      </c>
      <c r="E213" s="63" t="s">
        <v>266</v>
      </c>
      <c r="F213" s="63" t="s">
        <v>290</v>
      </c>
      <c r="G213" s="63" t="s">
        <v>291</v>
      </c>
      <c r="H213" s="63" t="s">
        <v>292</v>
      </c>
      <c r="I213" s="63" t="s">
        <v>293</v>
      </c>
      <c r="J213" s="63" t="s">
        <v>294</v>
      </c>
      <c r="K213" s="63" t="s">
        <v>272</v>
      </c>
      <c r="L213" s="63" t="s">
        <v>295</v>
      </c>
      <c r="M213" s="63" t="s">
        <v>296</v>
      </c>
      <c r="N213" s="63" t="s">
        <v>274</v>
      </c>
    </row>
    <row r="214" spans="1:14" ht="14.4" hidden="1" x14ac:dyDescent="0.3">
      <c r="A214" s="63" t="s">
        <v>288</v>
      </c>
      <c r="B214" s="63" t="s">
        <v>24</v>
      </c>
      <c r="C214" s="63" t="s">
        <v>141</v>
      </c>
      <c r="D214" s="63" t="s">
        <v>25</v>
      </c>
      <c r="E214" s="63" t="s">
        <v>163</v>
      </c>
      <c r="F214" s="63" t="s">
        <v>142</v>
      </c>
      <c r="G214" s="63" t="s">
        <v>168</v>
      </c>
      <c r="H214" s="63" t="s">
        <v>163</v>
      </c>
      <c r="I214" s="63" t="s">
        <v>140</v>
      </c>
      <c r="J214" s="63" t="s">
        <v>168</v>
      </c>
      <c r="K214" s="63" t="s">
        <v>142</v>
      </c>
      <c r="L214" s="63" t="s">
        <v>25</v>
      </c>
      <c r="M214" s="63" t="s">
        <v>164</v>
      </c>
      <c r="N214" s="63" t="s">
        <v>25</v>
      </c>
    </row>
    <row r="215" spans="1:14" ht="14.4" hidden="1" x14ac:dyDescent="0.3">
      <c r="A215" s="63" t="s">
        <v>288</v>
      </c>
      <c r="B215" s="63" t="s">
        <v>26</v>
      </c>
      <c r="C215" s="63">
        <v>170267</v>
      </c>
      <c r="D215" s="63">
        <v>171842</v>
      </c>
      <c r="E215" s="63">
        <v>178811</v>
      </c>
      <c r="F215" s="63">
        <v>187233</v>
      </c>
      <c r="G215" s="63">
        <v>191114</v>
      </c>
      <c r="H215" s="63">
        <v>185371</v>
      </c>
      <c r="I215" s="63">
        <v>189900</v>
      </c>
      <c r="J215" s="63">
        <v>185458</v>
      </c>
      <c r="K215" s="63">
        <v>190694</v>
      </c>
      <c r="L215" s="63">
        <v>193326</v>
      </c>
      <c r="M215" s="63">
        <v>178305</v>
      </c>
      <c r="N215" s="63">
        <v>184525</v>
      </c>
    </row>
    <row r="216" spans="1:14" ht="14.4" hidden="1" x14ac:dyDescent="0.3">
      <c r="A216" s="63" t="s">
        <v>288</v>
      </c>
      <c r="B216" s="63" t="s">
        <v>98</v>
      </c>
      <c r="C216" s="63">
        <v>170267</v>
      </c>
      <c r="D216" s="63">
        <v>164807</v>
      </c>
      <c r="E216" s="63">
        <v>178811</v>
      </c>
      <c r="F216" s="63">
        <v>180194</v>
      </c>
      <c r="G216" s="63">
        <v>191114</v>
      </c>
      <c r="H216" s="63">
        <v>181658</v>
      </c>
      <c r="I216" s="63">
        <v>189900</v>
      </c>
      <c r="J216" s="63">
        <v>185458</v>
      </c>
      <c r="K216" s="63">
        <v>180676</v>
      </c>
      <c r="L216" s="63">
        <v>193326</v>
      </c>
      <c r="M216" s="63">
        <v>178305</v>
      </c>
      <c r="N216" s="63">
        <v>183027</v>
      </c>
    </row>
    <row r="217" spans="1:14" ht="14.4" hidden="1" x14ac:dyDescent="0.3">
      <c r="A217" s="63" t="s">
        <v>288</v>
      </c>
      <c r="B217" s="63" t="s">
        <v>99</v>
      </c>
      <c r="C217" s="63">
        <v>169068</v>
      </c>
      <c r="D217" s="63">
        <v>171842</v>
      </c>
      <c r="E217" s="63">
        <v>171584</v>
      </c>
      <c r="F217" s="63">
        <v>187233</v>
      </c>
      <c r="G217" s="63">
        <v>189787</v>
      </c>
      <c r="H217" s="63">
        <v>185371</v>
      </c>
      <c r="I217" s="63">
        <v>187095</v>
      </c>
      <c r="J217" s="63">
        <v>185359</v>
      </c>
      <c r="K217" s="63">
        <v>190694</v>
      </c>
      <c r="L217" s="63">
        <v>189747</v>
      </c>
      <c r="M217" s="63">
        <v>176945</v>
      </c>
      <c r="N217" s="63">
        <v>184525</v>
      </c>
    </row>
    <row r="218" spans="1:14" ht="14.4" hidden="1" x14ac:dyDescent="0.3">
      <c r="A218" s="63" t="s">
        <v>288</v>
      </c>
      <c r="B218" s="63" t="s">
        <v>27</v>
      </c>
      <c r="C218" s="63">
        <v>160829</v>
      </c>
      <c r="D218" s="63">
        <v>135945</v>
      </c>
      <c r="E218" s="63">
        <v>150750</v>
      </c>
      <c r="F218" s="63">
        <v>167741</v>
      </c>
      <c r="G218" s="63">
        <v>184273</v>
      </c>
      <c r="H218" s="63">
        <v>170480</v>
      </c>
      <c r="I218" s="63">
        <v>180279</v>
      </c>
      <c r="J218" s="63">
        <v>167317</v>
      </c>
      <c r="K218" s="63">
        <v>168288</v>
      </c>
      <c r="L218" s="63">
        <v>160680</v>
      </c>
      <c r="M218" s="63">
        <v>163485</v>
      </c>
      <c r="N218" s="63">
        <v>154874</v>
      </c>
    </row>
    <row r="219" spans="1:14" ht="14.4" hidden="1" x14ac:dyDescent="0.3">
      <c r="A219" s="63" t="s">
        <v>288</v>
      </c>
      <c r="B219" s="63" t="s">
        <v>28</v>
      </c>
      <c r="C219" s="66">
        <v>41640</v>
      </c>
      <c r="D219" s="66">
        <v>41671</v>
      </c>
      <c r="E219" s="66">
        <v>41699</v>
      </c>
      <c r="F219" s="66">
        <v>41730</v>
      </c>
      <c r="G219" s="66">
        <v>41760</v>
      </c>
      <c r="H219" s="66">
        <v>41791</v>
      </c>
      <c r="I219" s="66">
        <v>41821</v>
      </c>
      <c r="J219" s="66">
        <v>41852</v>
      </c>
      <c r="K219" s="66">
        <v>41883</v>
      </c>
      <c r="L219" s="66">
        <v>41913</v>
      </c>
      <c r="M219" s="66">
        <v>41944</v>
      </c>
      <c r="N219" s="66">
        <v>41974</v>
      </c>
    </row>
    <row r="220" spans="1:14" ht="14.4" hidden="1" x14ac:dyDescent="0.3">
      <c r="A220" s="63" t="s">
        <v>288</v>
      </c>
      <c r="B220" s="63" t="s">
        <v>29</v>
      </c>
      <c r="C220" s="65">
        <v>0.75009999999999999</v>
      </c>
      <c r="D220" s="65">
        <v>0.71099999999999997</v>
      </c>
      <c r="E220" s="65">
        <v>0.73629999999999995</v>
      </c>
      <c r="F220" s="65">
        <v>0.73980000000000001</v>
      </c>
      <c r="G220" s="65">
        <v>0.76370000000000005</v>
      </c>
      <c r="H220" s="65">
        <v>0.70699999999999996</v>
      </c>
      <c r="I220" s="65">
        <v>0.75309999999999999</v>
      </c>
      <c r="J220" s="65">
        <v>0.76459999999999995</v>
      </c>
      <c r="K220" s="65">
        <v>0.73780000000000001</v>
      </c>
      <c r="L220" s="65">
        <v>0.74009999999999998</v>
      </c>
      <c r="M220" s="65">
        <v>0.71840000000000004</v>
      </c>
      <c r="N220" s="65">
        <v>0.76780000000000004</v>
      </c>
    </row>
    <row r="221" spans="1:14" ht="14.4" hidden="1" x14ac:dyDescent="0.3">
      <c r="A221" s="63" t="s">
        <v>288</v>
      </c>
      <c r="B221" s="63" t="s">
        <v>100</v>
      </c>
      <c r="C221" s="65">
        <v>0.7742</v>
      </c>
      <c r="D221" s="65">
        <v>0.746</v>
      </c>
      <c r="E221" s="65">
        <v>0.75529999999999997</v>
      </c>
      <c r="F221" s="65">
        <v>0.76419999999999999</v>
      </c>
      <c r="G221" s="65">
        <v>0.78059999999999996</v>
      </c>
      <c r="H221" s="65">
        <v>0.7359</v>
      </c>
      <c r="I221" s="65">
        <v>0.77210000000000001</v>
      </c>
      <c r="J221" s="65">
        <v>0.7893</v>
      </c>
      <c r="K221" s="65">
        <v>0.75670000000000004</v>
      </c>
      <c r="L221" s="65">
        <v>0.77139999999999997</v>
      </c>
      <c r="M221" s="65">
        <v>0.73380000000000001</v>
      </c>
      <c r="N221" s="65">
        <v>0.79079999999999995</v>
      </c>
    </row>
    <row r="222" spans="1:14" ht="14.4" hidden="1" x14ac:dyDescent="0.3">
      <c r="A222" s="63" t="s">
        <v>288</v>
      </c>
      <c r="B222" s="63" t="s">
        <v>101</v>
      </c>
      <c r="C222" s="65">
        <v>0.74870000000000003</v>
      </c>
      <c r="D222" s="65">
        <v>0.70730000000000004</v>
      </c>
      <c r="E222" s="65">
        <v>0.73609999999999998</v>
      </c>
      <c r="F222" s="65">
        <v>0.74209999999999998</v>
      </c>
      <c r="G222" s="65">
        <v>0.77290000000000003</v>
      </c>
      <c r="H222" s="65">
        <v>0.7137</v>
      </c>
      <c r="I222" s="65">
        <v>0.75329999999999997</v>
      </c>
      <c r="J222" s="65">
        <v>0.77310000000000001</v>
      </c>
      <c r="K222" s="65">
        <v>0.74860000000000004</v>
      </c>
      <c r="L222" s="65">
        <v>0.74380000000000002</v>
      </c>
      <c r="M222" s="65">
        <v>0.72270000000000001</v>
      </c>
      <c r="N222" s="65">
        <v>0.76700000000000002</v>
      </c>
    </row>
    <row r="223" spans="1:14" ht="14.4" hidden="1" x14ac:dyDescent="0.3">
      <c r="A223" s="63" t="s">
        <v>288</v>
      </c>
      <c r="B223" s="63" t="s">
        <v>30</v>
      </c>
      <c r="C223" s="65">
        <v>0.86650000000000005</v>
      </c>
      <c r="D223" s="65">
        <v>0.86280000000000001</v>
      </c>
      <c r="E223" s="65">
        <v>0.88339999999999996</v>
      </c>
      <c r="F223" s="65">
        <v>0.87929999999999997</v>
      </c>
      <c r="G223" s="65">
        <v>0.88049999999999995</v>
      </c>
      <c r="H223" s="65">
        <v>0.82909999999999995</v>
      </c>
      <c r="I223" s="65">
        <v>0.87139999999999995</v>
      </c>
      <c r="J223" s="65">
        <v>0.85270000000000001</v>
      </c>
      <c r="K223" s="65">
        <v>0.86870000000000003</v>
      </c>
      <c r="L223" s="65">
        <v>0.89410000000000001</v>
      </c>
      <c r="M223" s="65">
        <v>0.84409999999999996</v>
      </c>
      <c r="N223" s="65">
        <v>0.90249999999999997</v>
      </c>
    </row>
    <row r="224" spans="1:14" ht="14.4" hidden="1" x14ac:dyDescent="0.3">
      <c r="A224" s="63" t="s">
        <v>288</v>
      </c>
      <c r="B224" s="63" t="s">
        <v>8</v>
      </c>
      <c r="C224" s="65">
        <v>0.81850000000000001</v>
      </c>
      <c r="D224" s="65">
        <v>0.68259999999999998</v>
      </c>
      <c r="E224" s="65">
        <v>0.74480000000000002</v>
      </c>
      <c r="F224" s="65">
        <v>0.78769999999999996</v>
      </c>
      <c r="G224" s="65">
        <v>0.84899999999999998</v>
      </c>
      <c r="H224" s="65">
        <v>0.76249999999999996</v>
      </c>
      <c r="I224" s="65">
        <v>0.82730000000000004</v>
      </c>
      <c r="J224" s="65">
        <v>0.76929999999999998</v>
      </c>
      <c r="K224" s="65">
        <v>0.76659999999999995</v>
      </c>
      <c r="L224" s="65">
        <v>0.74309999999999998</v>
      </c>
      <c r="M224" s="65">
        <v>0.77390000000000003</v>
      </c>
      <c r="N224" s="65">
        <v>0.75749999999999995</v>
      </c>
    </row>
    <row r="225" spans="1:14" ht="14.4" hidden="1" x14ac:dyDescent="0.3">
      <c r="A225" s="63" t="s">
        <v>288</v>
      </c>
      <c r="B225" s="63" t="s">
        <v>31</v>
      </c>
      <c r="C225" s="65">
        <v>0.86560000000000004</v>
      </c>
      <c r="D225" s="65">
        <v>0.82399999999999995</v>
      </c>
      <c r="E225" s="65">
        <v>0.83340000000000003</v>
      </c>
      <c r="F225" s="65">
        <v>0.84130000000000005</v>
      </c>
      <c r="G225" s="65">
        <v>0.86729999999999996</v>
      </c>
      <c r="H225" s="65">
        <v>0.8528</v>
      </c>
      <c r="I225" s="65">
        <v>0.86419999999999997</v>
      </c>
      <c r="J225" s="65">
        <v>0.89670000000000005</v>
      </c>
      <c r="K225" s="65">
        <v>0.84940000000000004</v>
      </c>
      <c r="L225" s="65">
        <v>0.82769999999999999</v>
      </c>
      <c r="M225" s="65">
        <v>0.85109999999999997</v>
      </c>
      <c r="N225" s="65">
        <v>0.85070000000000001</v>
      </c>
    </row>
    <row r="226" spans="1:14" ht="14.4" hidden="1" x14ac:dyDescent="0.3">
      <c r="A226" s="63" t="s">
        <v>288</v>
      </c>
      <c r="B226" s="63" t="s">
        <v>102</v>
      </c>
      <c r="C226" s="65">
        <v>0.87480000000000002</v>
      </c>
      <c r="D226" s="65">
        <v>0.88119999999999998</v>
      </c>
      <c r="E226" s="65">
        <v>0.83699999999999997</v>
      </c>
      <c r="F226" s="65">
        <v>0.88429999999999997</v>
      </c>
      <c r="G226" s="65">
        <v>0.88080000000000003</v>
      </c>
      <c r="H226" s="65">
        <v>0.87829999999999997</v>
      </c>
      <c r="I226" s="65">
        <v>0.87390000000000001</v>
      </c>
      <c r="J226" s="65">
        <v>0.90769999999999995</v>
      </c>
      <c r="K226" s="65">
        <v>0.90080000000000005</v>
      </c>
      <c r="L226" s="65">
        <v>0.84109999999999996</v>
      </c>
      <c r="M226" s="65">
        <v>0.85240000000000005</v>
      </c>
      <c r="N226" s="65">
        <v>0.86650000000000005</v>
      </c>
    </row>
    <row r="227" spans="1:14" ht="14.4" hidden="1" x14ac:dyDescent="0.3">
      <c r="A227" s="63" t="s">
        <v>288</v>
      </c>
      <c r="B227" s="63" t="s">
        <v>103</v>
      </c>
      <c r="C227" s="65">
        <v>0.86890000000000001</v>
      </c>
      <c r="D227" s="65">
        <v>0.81740000000000002</v>
      </c>
      <c r="E227" s="65">
        <v>0.86750000000000005</v>
      </c>
      <c r="F227" s="65">
        <v>0.83760000000000001</v>
      </c>
      <c r="G227" s="65">
        <v>0.86860000000000004</v>
      </c>
      <c r="H227" s="65">
        <v>0.85</v>
      </c>
      <c r="I227" s="65">
        <v>0.87360000000000004</v>
      </c>
      <c r="J227" s="65">
        <v>0.89349999999999996</v>
      </c>
      <c r="K227" s="65">
        <v>0.84799999999999998</v>
      </c>
      <c r="L227" s="65">
        <v>0.83809999999999996</v>
      </c>
      <c r="M227" s="65">
        <v>0.85740000000000005</v>
      </c>
      <c r="N227" s="65">
        <v>0.84799999999999998</v>
      </c>
    </row>
    <row r="228" spans="1:14" ht="14.4" hidden="1" x14ac:dyDescent="0.3">
      <c r="A228" s="63" t="s">
        <v>288</v>
      </c>
      <c r="B228" s="63" t="s">
        <v>32</v>
      </c>
      <c r="C228" s="65">
        <v>0.91639999999999999</v>
      </c>
      <c r="D228" s="65">
        <v>1.0416000000000001</v>
      </c>
      <c r="E228" s="65">
        <v>0.98860000000000003</v>
      </c>
      <c r="F228" s="65">
        <v>0.93910000000000005</v>
      </c>
      <c r="G228" s="65">
        <v>0.89939999999999998</v>
      </c>
      <c r="H228" s="65">
        <v>0.92730000000000001</v>
      </c>
      <c r="I228" s="65">
        <v>0.9103</v>
      </c>
      <c r="J228" s="65">
        <v>0.99390000000000001</v>
      </c>
      <c r="K228" s="65">
        <v>0.96250000000000002</v>
      </c>
      <c r="L228" s="65">
        <v>0.99590000000000001</v>
      </c>
      <c r="M228" s="65">
        <v>0.92830000000000001</v>
      </c>
      <c r="N228" s="65">
        <v>1.0136000000000001</v>
      </c>
    </row>
    <row r="229" spans="1:14" ht="14.4" hidden="1" x14ac:dyDescent="0.3">
      <c r="A229" s="63" t="s">
        <v>288</v>
      </c>
      <c r="B229" s="63" t="s">
        <v>33</v>
      </c>
      <c r="C229" s="63"/>
      <c r="D229" s="63"/>
      <c r="E229" s="63"/>
      <c r="F229" s="63"/>
      <c r="G229" s="63"/>
      <c r="H229" s="63"/>
      <c r="I229" s="63"/>
      <c r="J229" s="63"/>
      <c r="K229" s="63"/>
      <c r="L229" s="63"/>
      <c r="M229" s="63"/>
      <c r="N229" s="63"/>
    </row>
    <row r="230" spans="1:14" ht="14.4" hidden="1" x14ac:dyDescent="0.3">
      <c r="A230" s="63" t="s">
        <v>288</v>
      </c>
      <c r="B230" s="63" t="s">
        <v>34</v>
      </c>
      <c r="C230" s="65">
        <v>0</v>
      </c>
      <c r="D230" s="65">
        <v>0</v>
      </c>
      <c r="E230" s="65">
        <v>0</v>
      </c>
      <c r="F230" s="65">
        <v>0</v>
      </c>
      <c r="G230" s="65">
        <v>0</v>
      </c>
      <c r="H230" s="65">
        <v>0</v>
      </c>
      <c r="I230" s="65">
        <v>0</v>
      </c>
      <c r="J230" s="65">
        <v>0</v>
      </c>
      <c r="K230" s="65">
        <v>0</v>
      </c>
      <c r="L230" s="65">
        <v>0</v>
      </c>
      <c r="M230" s="65">
        <v>0</v>
      </c>
      <c r="N230" s="65">
        <v>0</v>
      </c>
    </row>
    <row r="231" spans="1:14" ht="14.4" hidden="1" x14ac:dyDescent="0.3">
      <c r="A231" s="63" t="s">
        <v>288</v>
      </c>
      <c r="B231" s="63" t="s">
        <v>104</v>
      </c>
      <c r="C231" s="65">
        <v>0</v>
      </c>
      <c r="D231" s="65">
        <v>0</v>
      </c>
      <c r="E231" s="65">
        <v>0</v>
      </c>
      <c r="F231" s="65">
        <v>0</v>
      </c>
      <c r="G231" s="65">
        <v>0</v>
      </c>
      <c r="H231" s="65">
        <v>0</v>
      </c>
      <c r="I231" s="65">
        <v>0</v>
      </c>
      <c r="J231" s="65">
        <v>0</v>
      </c>
      <c r="K231" s="65">
        <v>0</v>
      </c>
      <c r="L231" s="65">
        <v>0</v>
      </c>
      <c r="M231" s="65">
        <v>0</v>
      </c>
      <c r="N231" s="65">
        <v>0</v>
      </c>
    </row>
    <row r="232" spans="1:14" ht="14.4" hidden="1" x14ac:dyDescent="0.3">
      <c r="A232" s="63" t="s">
        <v>288</v>
      </c>
      <c r="B232" s="63" t="s">
        <v>105</v>
      </c>
      <c r="C232" s="65">
        <v>0</v>
      </c>
      <c r="D232" s="65">
        <v>0</v>
      </c>
      <c r="E232" s="65">
        <v>0</v>
      </c>
      <c r="F232" s="65">
        <v>0</v>
      </c>
      <c r="G232" s="65">
        <v>0</v>
      </c>
      <c r="H232" s="65">
        <v>0</v>
      </c>
      <c r="I232" s="65">
        <v>0</v>
      </c>
      <c r="J232" s="65">
        <v>0</v>
      </c>
      <c r="K232" s="65">
        <v>0</v>
      </c>
      <c r="L232" s="65">
        <v>0</v>
      </c>
      <c r="M232" s="65">
        <v>0</v>
      </c>
      <c r="N232" s="65">
        <v>0</v>
      </c>
    </row>
    <row r="233" spans="1:14" ht="14.4" hidden="1" x14ac:dyDescent="0.3">
      <c r="A233" s="63" t="s">
        <v>288</v>
      </c>
      <c r="B233" s="63" t="s">
        <v>35</v>
      </c>
      <c r="C233" s="65">
        <v>0</v>
      </c>
      <c r="D233" s="65">
        <v>0</v>
      </c>
      <c r="E233" s="65">
        <v>0</v>
      </c>
      <c r="F233" s="65">
        <v>6.8400000000000002E-2</v>
      </c>
      <c r="G233" s="65">
        <v>0</v>
      </c>
      <c r="H233" s="65">
        <v>0</v>
      </c>
      <c r="I233" s="65">
        <v>0</v>
      </c>
      <c r="J233" s="65">
        <v>0</v>
      </c>
      <c r="K233" s="65">
        <v>6.6100000000000006E-2</v>
      </c>
      <c r="L233" s="65">
        <v>6.8000000000000005E-2</v>
      </c>
      <c r="M233" s="65">
        <v>0</v>
      </c>
      <c r="N233" s="65">
        <v>0</v>
      </c>
    </row>
    <row r="234" spans="1:14" ht="14.4" hidden="1" x14ac:dyDescent="0.3">
      <c r="A234" s="63" t="s">
        <v>288</v>
      </c>
      <c r="B234" s="63" t="s">
        <v>106</v>
      </c>
      <c r="C234" s="65">
        <v>0</v>
      </c>
      <c r="D234" s="65">
        <v>0</v>
      </c>
      <c r="E234" s="65">
        <v>0</v>
      </c>
      <c r="F234" s="65">
        <v>0</v>
      </c>
      <c r="G234" s="65">
        <v>0</v>
      </c>
      <c r="H234" s="65">
        <v>0</v>
      </c>
      <c r="I234" s="65">
        <v>0</v>
      </c>
      <c r="J234" s="65">
        <v>0</v>
      </c>
      <c r="K234" s="65">
        <v>0</v>
      </c>
      <c r="L234" s="65">
        <v>6.8000000000000005E-2</v>
      </c>
      <c r="M234" s="65">
        <v>0</v>
      </c>
      <c r="N234" s="65">
        <v>0</v>
      </c>
    </row>
    <row r="235" spans="1:14" ht="14.4" hidden="1" x14ac:dyDescent="0.3">
      <c r="A235" s="63" t="s">
        <v>288</v>
      </c>
      <c r="B235" s="63" t="s">
        <v>107</v>
      </c>
      <c r="C235" s="65">
        <v>0</v>
      </c>
      <c r="D235" s="65">
        <v>0</v>
      </c>
      <c r="E235" s="65">
        <v>0</v>
      </c>
      <c r="F235" s="65">
        <v>6.8400000000000002E-2</v>
      </c>
      <c r="G235" s="65">
        <v>0</v>
      </c>
      <c r="H235" s="65">
        <v>0</v>
      </c>
      <c r="I235" s="65">
        <v>0</v>
      </c>
      <c r="J235" s="65">
        <v>0</v>
      </c>
      <c r="K235" s="65">
        <v>6.6100000000000006E-2</v>
      </c>
      <c r="L235" s="65">
        <v>6.5500000000000003E-2</v>
      </c>
      <c r="M235" s="65">
        <v>0</v>
      </c>
      <c r="N235" s="65">
        <v>0</v>
      </c>
    </row>
    <row r="236" spans="1:14" ht="14.4" hidden="1" x14ac:dyDescent="0.3">
      <c r="A236" s="63" t="s">
        <v>288</v>
      </c>
      <c r="B236" s="63" t="s">
        <v>36</v>
      </c>
      <c r="C236" s="65">
        <v>0</v>
      </c>
      <c r="D236" s="65">
        <v>0</v>
      </c>
      <c r="E236" s="65">
        <v>0</v>
      </c>
      <c r="F236" s="65">
        <v>0</v>
      </c>
      <c r="G236" s="65">
        <v>0</v>
      </c>
      <c r="H236" s="65">
        <v>0</v>
      </c>
      <c r="I236" s="65">
        <v>0</v>
      </c>
      <c r="J236" s="65">
        <v>0</v>
      </c>
      <c r="K236" s="65">
        <v>0</v>
      </c>
      <c r="L236" s="65">
        <v>0</v>
      </c>
      <c r="M236" s="65">
        <v>0</v>
      </c>
      <c r="N236" s="65">
        <v>0</v>
      </c>
    </row>
    <row r="237" spans="1:14" ht="14.4" hidden="1" x14ac:dyDescent="0.3">
      <c r="A237" s="63" t="s">
        <v>288</v>
      </c>
      <c r="B237" s="63" t="s">
        <v>108</v>
      </c>
      <c r="C237" s="63"/>
      <c r="D237" s="63"/>
      <c r="E237" s="63"/>
      <c r="F237" s="63"/>
      <c r="G237" s="63"/>
      <c r="H237" s="63"/>
      <c r="I237" s="63"/>
      <c r="J237" s="63"/>
      <c r="K237" s="63"/>
      <c r="L237" s="63"/>
      <c r="M237" s="63"/>
      <c r="N237" s="63"/>
    </row>
    <row r="238" spans="1:14" ht="14.4" hidden="1" x14ac:dyDescent="0.3">
      <c r="A238" s="63" t="s">
        <v>288</v>
      </c>
      <c r="B238" s="63" t="s">
        <v>109</v>
      </c>
      <c r="C238" s="63">
        <v>17</v>
      </c>
      <c r="D238" s="63">
        <v>17</v>
      </c>
      <c r="E238" s="63">
        <v>17</v>
      </c>
      <c r="F238" s="63">
        <v>16</v>
      </c>
      <c r="G238" s="63">
        <v>17</v>
      </c>
      <c r="H238" s="63">
        <v>17</v>
      </c>
      <c r="I238" s="63">
        <v>17</v>
      </c>
      <c r="J238" s="63">
        <v>17</v>
      </c>
      <c r="K238" s="63">
        <v>16</v>
      </c>
      <c r="L238" s="63">
        <v>16</v>
      </c>
      <c r="M238" s="63">
        <v>17</v>
      </c>
      <c r="N238" s="63">
        <v>17</v>
      </c>
    </row>
    <row r="239" spans="1:14" ht="14.4" hidden="1" x14ac:dyDescent="0.3">
      <c r="A239" s="63" t="s">
        <v>288</v>
      </c>
      <c r="B239" s="63" t="s">
        <v>110</v>
      </c>
      <c r="C239" s="63">
        <v>17</v>
      </c>
      <c r="D239" s="63">
        <v>17</v>
      </c>
      <c r="E239" s="63">
        <v>17</v>
      </c>
      <c r="F239" s="63">
        <v>17</v>
      </c>
      <c r="G239" s="63">
        <v>17</v>
      </c>
      <c r="H239" s="63">
        <v>17</v>
      </c>
      <c r="I239" s="63">
        <v>17</v>
      </c>
      <c r="J239" s="63">
        <v>17</v>
      </c>
      <c r="K239" s="63">
        <v>17</v>
      </c>
      <c r="L239" s="63">
        <v>16</v>
      </c>
      <c r="M239" s="63">
        <v>17</v>
      </c>
      <c r="N239" s="63">
        <v>17</v>
      </c>
    </row>
    <row r="240" spans="1:14" ht="14.4" hidden="1" x14ac:dyDescent="0.3">
      <c r="A240" s="63" t="s">
        <v>288</v>
      </c>
      <c r="B240" s="63" t="s">
        <v>111</v>
      </c>
      <c r="C240" s="63">
        <v>17</v>
      </c>
      <c r="D240" s="63">
        <v>17</v>
      </c>
      <c r="E240" s="63">
        <v>17</v>
      </c>
      <c r="F240" s="63">
        <v>16</v>
      </c>
      <c r="G240" s="63">
        <v>17</v>
      </c>
      <c r="H240" s="63">
        <v>17</v>
      </c>
      <c r="I240" s="63">
        <v>17</v>
      </c>
      <c r="J240" s="63">
        <v>17</v>
      </c>
      <c r="K240" s="63">
        <v>16</v>
      </c>
      <c r="L240" s="63">
        <v>16</v>
      </c>
      <c r="M240" s="63">
        <v>17</v>
      </c>
      <c r="N240" s="63">
        <v>17</v>
      </c>
    </row>
    <row r="241" spans="1:14" ht="14.4" hidden="1" x14ac:dyDescent="0.3">
      <c r="A241" s="63" t="s">
        <v>288</v>
      </c>
      <c r="B241" s="63" t="s">
        <v>112</v>
      </c>
      <c r="C241" s="63">
        <v>17</v>
      </c>
      <c r="D241" s="63">
        <v>17</v>
      </c>
      <c r="E241" s="63">
        <v>17</v>
      </c>
      <c r="F241" s="63">
        <v>17</v>
      </c>
      <c r="G241" s="63">
        <v>17</v>
      </c>
      <c r="H241" s="63">
        <v>17</v>
      </c>
      <c r="I241" s="63">
        <v>17</v>
      </c>
      <c r="J241" s="63">
        <v>17</v>
      </c>
      <c r="K241" s="63">
        <v>17</v>
      </c>
      <c r="L241" s="63">
        <v>17</v>
      </c>
      <c r="M241" s="63">
        <v>17</v>
      </c>
      <c r="N241" s="63">
        <v>17</v>
      </c>
    </row>
    <row r="242" spans="1:14" hidden="1" x14ac:dyDescent="0.25"/>
    <row r="243" spans="1:14" hidden="1" x14ac:dyDescent="0.25"/>
    <row r="244" spans="1:14" hidden="1" x14ac:dyDescent="0.25"/>
    <row r="245" spans="1:14" ht="14.4" hidden="1" x14ac:dyDescent="0.3">
      <c r="A245" s="63" t="s">
        <v>297</v>
      </c>
      <c r="B245" s="63" t="s">
        <v>298</v>
      </c>
      <c r="C245" s="63"/>
      <c r="D245" s="63"/>
      <c r="E245" s="63"/>
      <c r="F245" s="63"/>
      <c r="G245" s="63"/>
      <c r="H245" s="63"/>
      <c r="I245" s="63"/>
      <c r="J245" s="63"/>
      <c r="K245" s="63"/>
      <c r="L245" s="63"/>
      <c r="M245" s="63"/>
      <c r="N245" s="63"/>
    </row>
    <row r="246" spans="1:14" ht="14.4" hidden="1" x14ac:dyDescent="0.3">
      <c r="A246" s="63" t="s">
        <v>299</v>
      </c>
      <c r="B246" s="63" t="s">
        <v>14</v>
      </c>
      <c r="C246" s="64">
        <v>41640</v>
      </c>
      <c r="D246" s="64">
        <v>41671</v>
      </c>
      <c r="E246" s="64">
        <v>41699</v>
      </c>
      <c r="F246" s="64">
        <v>41730</v>
      </c>
      <c r="G246" s="64">
        <v>41760</v>
      </c>
      <c r="H246" s="64">
        <v>41791</v>
      </c>
      <c r="I246" s="64">
        <v>41821</v>
      </c>
      <c r="J246" s="64">
        <v>41852</v>
      </c>
      <c r="K246" s="64">
        <v>41883</v>
      </c>
      <c r="L246" s="64">
        <v>41913</v>
      </c>
      <c r="M246" s="64">
        <v>41944</v>
      </c>
      <c r="N246" s="64">
        <v>41974</v>
      </c>
    </row>
    <row r="247" spans="1:14" ht="14.4" hidden="1" x14ac:dyDescent="0.3">
      <c r="A247" s="63" t="s">
        <v>299</v>
      </c>
      <c r="B247" s="63" t="s">
        <v>15</v>
      </c>
      <c r="C247" s="63">
        <v>5</v>
      </c>
      <c r="D247" s="63">
        <v>6</v>
      </c>
      <c r="E247" s="63">
        <v>7</v>
      </c>
      <c r="F247" s="63">
        <v>7</v>
      </c>
      <c r="G247" s="63">
        <v>7</v>
      </c>
      <c r="H247" s="63">
        <v>7</v>
      </c>
      <c r="I247" s="63">
        <v>7</v>
      </c>
      <c r="J247" s="63">
        <v>7</v>
      </c>
      <c r="K247" s="63">
        <v>7</v>
      </c>
      <c r="L247" s="63">
        <v>7</v>
      </c>
      <c r="M247" s="63">
        <v>7</v>
      </c>
      <c r="N247" s="63">
        <v>7</v>
      </c>
    </row>
    <row r="248" spans="1:14" ht="14.4" hidden="1" x14ac:dyDescent="0.3">
      <c r="A248" s="63" t="s">
        <v>299</v>
      </c>
      <c r="B248" s="63" t="s">
        <v>16</v>
      </c>
      <c r="C248" s="63">
        <v>65718983</v>
      </c>
      <c r="D248" s="63">
        <v>363393801</v>
      </c>
      <c r="E248" s="63">
        <v>320951303</v>
      </c>
      <c r="F248" s="63">
        <v>347436900</v>
      </c>
      <c r="G248" s="63">
        <v>372411170</v>
      </c>
      <c r="H248" s="63">
        <v>423074060</v>
      </c>
      <c r="I248" s="63">
        <v>444647562</v>
      </c>
      <c r="J248" s="63">
        <v>469005158</v>
      </c>
      <c r="K248" s="63">
        <v>502571938</v>
      </c>
      <c r="L248" s="63">
        <v>416168345</v>
      </c>
      <c r="M248" s="63">
        <v>395833111</v>
      </c>
      <c r="N248" s="63">
        <v>317966615</v>
      </c>
    </row>
    <row r="249" spans="1:14" ht="14.4" hidden="1" x14ac:dyDescent="0.3">
      <c r="A249" s="63" t="s">
        <v>299</v>
      </c>
      <c r="B249" s="63" t="s">
        <v>91</v>
      </c>
      <c r="C249" s="63"/>
      <c r="D249" s="63"/>
      <c r="E249" s="63"/>
      <c r="F249" s="63"/>
      <c r="G249" s="63"/>
      <c r="H249" s="63"/>
      <c r="I249" s="63"/>
      <c r="J249" s="63"/>
      <c r="K249" s="63"/>
      <c r="L249" s="63"/>
      <c r="M249" s="63"/>
      <c r="N249" s="63"/>
    </row>
    <row r="250" spans="1:14" ht="14.4" hidden="1" x14ac:dyDescent="0.3">
      <c r="A250" s="63" t="s">
        <v>299</v>
      </c>
      <c r="B250" s="63" t="s">
        <v>17</v>
      </c>
      <c r="C250" s="63">
        <v>1</v>
      </c>
      <c r="D250" s="63">
        <v>1</v>
      </c>
      <c r="E250" s="63">
        <v>1</v>
      </c>
      <c r="F250" s="63">
        <v>1</v>
      </c>
      <c r="G250" s="63">
        <v>1</v>
      </c>
      <c r="H250" s="63">
        <v>1</v>
      </c>
      <c r="I250" s="63">
        <v>1</v>
      </c>
      <c r="J250" s="63">
        <v>1</v>
      </c>
      <c r="K250" s="63">
        <v>1</v>
      </c>
      <c r="L250" s="63">
        <v>1</v>
      </c>
      <c r="M250" s="63">
        <v>1</v>
      </c>
      <c r="N250" s="63">
        <v>1</v>
      </c>
    </row>
    <row r="251" spans="1:14" ht="14.4" hidden="1" x14ac:dyDescent="0.3">
      <c r="A251" s="63" t="s">
        <v>299</v>
      </c>
      <c r="B251" s="63" t="s">
        <v>18</v>
      </c>
      <c r="C251" s="63"/>
      <c r="D251" s="63"/>
      <c r="E251" s="63"/>
      <c r="F251" s="63"/>
      <c r="G251" s="63"/>
      <c r="H251" s="63"/>
      <c r="I251" s="63"/>
      <c r="J251" s="63"/>
      <c r="K251" s="63"/>
      <c r="L251" s="63"/>
      <c r="M251" s="63"/>
      <c r="N251" s="63"/>
    </row>
    <row r="252" spans="1:14" ht="14.4" hidden="1" x14ac:dyDescent="0.3">
      <c r="A252" s="63" t="s">
        <v>299</v>
      </c>
      <c r="B252" s="63" t="s">
        <v>19</v>
      </c>
      <c r="C252" s="63">
        <v>53908077</v>
      </c>
      <c r="D252" s="63">
        <v>55149873</v>
      </c>
      <c r="E252" s="63">
        <v>59094648</v>
      </c>
      <c r="F252" s="63">
        <v>63568647</v>
      </c>
      <c r="G252" s="63">
        <v>69356881</v>
      </c>
      <c r="H252" s="63">
        <v>72738909</v>
      </c>
      <c r="I252" s="63">
        <v>84671098</v>
      </c>
      <c r="J252" s="63">
        <v>85515076</v>
      </c>
      <c r="K252" s="63">
        <v>68248488</v>
      </c>
      <c r="L252" s="63">
        <v>64111841</v>
      </c>
      <c r="M252" s="63">
        <v>50236552</v>
      </c>
      <c r="N252" s="63">
        <v>53858177</v>
      </c>
    </row>
    <row r="253" spans="1:14" ht="14.4" hidden="1" x14ac:dyDescent="0.3">
      <c r="A253" s="63" t="s">
        <v>299</v>
      </c>
      <c r="B253" s="63" t="s">
        <v>92</v>
      </c>
      <c r="C253" s="63">
        <v>13604776</v>
      </c>
      <c r="D253" s="63">
        <v>13733641</v>
      </c>
      <c r="E253" s="63">
        <v>13928287</v>
      </c>
      <c r="F253" s="63">
        <v>21185230</v>
      </c>
      <c r="G253" s="63">
        <v>21071683</v>
      </c>
      <c r="H253" s="63">
        <v>22527888</v>
      </c>
      <c r="I253" s="63">
        <v>26638718</v>
      </c>
      <c r="J253" s="63">
        <v>26025359</v>
      </c>
      <c r="K253" s="63">
        <v>21037355</v>
      </c>
      <c r="L253" s="63">
        <v>21420494</v>
      </c>
      <c r="M253" s="63">
        <v>11111808</v>
      </c>
      <c r="N253" s="63">
        <v>13466759</v>
      </c>
    </row>
    <row r="254" spans="1:14" ht="14.4" hidden="1" x14ac:dyDescent="0.3">
      <c r="A254" s="63" t="s">
        <v>299</v>
      </c>
      <c r="B254" s="63" t="s">
        <v>93</v>
      </c>
      <c r="C254" s="63">
        <v>40303301</v>
      </c>
      <c r="D254" s="63">
        <v>41416232</v>
      </c>
      <c r="E254" s="63">
        <v>45166361</v>
      </c>
      <c r="F254" s="63">
        <v>42383417</v>
      </c>
      <c r="G254" s="63">
        <v>48285198</v>
      </c>
      <c r="H254" s="63">
        <v>50211022</v>
      </c>
      <c r="I254" s="63">
        <v>58032381</v>
      </c>
      <c r="J254" s="63">
        <v>59489716</v>
      </c>
      <c r="K254" s="63">
        <v>47211133</v>
      </c>
      <c r="L254" s="63">
        <v>42691346</v>
      </c>
      <c r="M254" s="63">
        <v>39124745</v>
      </c>
      <c r="N254" s="63">
        <v>40391418</v>
      </c>
    </row>
    <row r="255" spans="1:14" ht="14.4" hidden="1" x14ac:dyDescent="0.3">
      <c r="A255" s="63" t="s">
        <v>299</v>
      </c>
      <c r="B255" s="63" t="s">
        <v>94</v>
      </c>
      <c r="C255" s="65">
        <v>0.25236999999999998</v>
      </c>
      <c r="D255" s="65">
        <v>0.24901999999999999</v>
      </c>
      <c r="E255" s="65">
        <v>0.23569000000000001</v>
      </c>
      <c r="F255" s="65">
        <v>0.33327000000000001</v>
      </c>
      <c r="G255" s="65">
        <v>0.30381999999999998</v>
      </c>
      <c r="H255" s="65">
        <v>0.30970999999999999</v>
      </c>
      <c r="I255" s="65">
        <v>0.31461</v>
      </c>
      <c r="J255" s="65">
        <v>0.30434</v>
      </c>
      <c r="K255" s="65">
        <v>0.30825000000000002</v>
      </c>
      <c r="L255" s="65">
        <v>0.33411000000000002</v>
      </c>
      <c r="M255" s="65">
        <v>0.22119</v>
      </c>
      <c r="N255" s="65">
        <v>0.25003999999999998</v>
      </c>
    </row>
    <row r="256" spans="1:14" ht="14.4" hidden="1" x14ac:dyDescent="0.3">
      <c r="A256" s="63" t="s">
        <v>299</v>
      </c>
      <c r="B256" s="63" t="s">
        <v>95</v>
      </c>
      <c r="C256" s="65">
        <v>0.74763000000000002</v>
      </c>
      <c r="D256" s="65">
        <v>0.75097999999999998</v>
      </c>
      <c r="E256" s="65">
        <v>0.76431000000000004</v>
      </c>
      <c r="F256" s="65">
        <v>0.66673000000000004</v>
      </c>
      <c r="G256" s="65">
        <v>0.69618000000000002</v>
      </c>
      <c r="H256" s="65">
        <v>0.69028999999999996</v>
      </c>
      <c r="I256" s="65">
        <v>0.68539000000000005</v>
      </c>
      <c r="J256" s="65">
        <v>0.69565999999999995</v>
      </c>
      <c r="K256" s="65">
        <v>0.69174999999999998</v>
      </c>
      <c r="L256" s="65">
        <v>0.66588999999999998</v>
      </c>
      <c r="M256" s="65">
        <v>0.77881</v>
      </c>
      <c r="N256" s="65">
        <v>0.74995999999999996</v>
      </c>
    </row>
    <row r="257" spans="1:14" ht="14.4" hidden="1" x14ac:dyDescent="0.3">
      <c r="A257" s="63" t="s">
        <v>299</v>
      </c>
      <c r="B257" s="63" t="s">
        <v>20</v>
      </c>
      <c r="C257" s="63"/>
      <c r="D257" s="63"/>
      <c r="E257" s="63"/>
      <c r="F257" s="63"/>
      <c r="G257" s="63"/>
      <c r="H257" s="63"/>
      <c r="I257" s="63"/>
      <c r="J257" s="63"/>
      <c r="K257" s="63"/>
      <c r="L257" s="63"/>
      <c r="M257" s="63"/>
      <c r="N257" s="63"/>
    </row>
    <row r="258" spans="1:14" ht="14.4" hidden="1" x14ac:dyDescent="0.3">
      <c r="A258" s="63" t="s">
        <v>299</v>
      </c>
      <c r="B258" s="63" t="s">
        <v>11</v>
      </c>
      <c r="C258" s="63">
        <v>119648</v>
      </c>
      <c r="D258" s="63">
        <v>118724</v>
      </c>
      <c r="E258" s="63">
        <v>124969</v>
      </c>
      <c r="F258" s="63">
        <v>130649</v>
      </c>
      <c r="G258" s="63">
        <v>135618</v>
      </c>
      <c r="H258" s="63">
        <v>144202</v>
      </c>
      <c r="I258" s="63">
        <v>158706</v>
      </c>
      <c r="J258" s="63">
        <v>156563</v>
      </c>
      <c r="K258" s="63">
        <v>143516</v>
      </c>
      <c r="L258" s="63">
        <v>136857</v>
      </c>
      <c r="M258" s="63">
        <v>115289</v>
      </c>
      <c r="N258" s="63">
        <v>118302</v>
      </c>
    </row>
    <row r="259" spans="1:14" ht="14.4" hidden="1" x14ac:dyDescent="0.3">
      <c r="A259" s="63" t="s">
        <v>299</v>
      </c>
      <c r="B259" s="63" t="s">
        <v>96</v>
      </c>
      <c r="C259" s="63">
        <v>116339</v>
      </c>
      <c r="D259" s="63">
        <v>111866</v>
      </c>
      <c r="E259" s="63">
        <v>112653</v>
      </c>
      <c r="F259" s="63">
        <v>130649</v>
      </c>
      <c r="G259" s="63">
        <v>129272</v>
      </c>
      <c r="H259" s="63">
        <v>144202</v>
      </c>
      <c r="I259" s="63">
        <v>158706</v>
      </c>
      <c r="J259" s="63">
        <v>156563</v>
      </c>
      <c r="K259" s="63">
        <v>141684</v>
      </c>
      <c r="L259" s="63">
        <v>136857</v>
      </c>
      <c r="M259" s="63">
        <v>110957</v>
      </c>
      <c r="N259" s="63">
        <v>118302</v>
      </c>
    </row>
    <row r="260" spans="1:14" ht="14.4" hidden="1" x14ac:dyDescent="0.3">
      <c r="A260" s="63" t="s">
        <v>299</v>
      </c>
      <c r="B260" s="63" t="s">
        <v>97</v>
      </c>
      <c r="C260" s="63">
        <v>119648</v>
      </c>
      <c r="D260" s="63">
        <v>118724</v>
      </c>
      <c r="E260" s="63">
        <v>124969</v>
      </c>
      <c r="F260" s="63">
        <v>127904</v>
      </c>
      <c r="G260" s="63">
        <v>135618</v>
      </c>
      <c r="H260" s="63">
        <v>143799</v>
      </c>
      <c r="I260" s="63">
        <v>158259</v>
      </c>
      <c r="J260" s="63">
        <v>156275</v>
      </c>
      <c r="K260" s="63">
        <v>143516</v>
      </c>
      <c r="L260" s="63">
        <v>133405</v>
      </c>
      <c r="M260" s="63">
        <v>115289</v>
      </c>
      <c r="N260" s="63">
        <v>114580</v>
      </c>
    </row>
    <row r="261" spans="1:14" ht="14.4" hidden="1" x14ac:dyDescent="0.3">
      <c r="A261" s="63" t="s">
        <v>299</v>
      </c>
      <c r="B261" s="63" t="s">
        <v>21</v>
      </c>
      <c r="C261" s="63" t="s">
        <v>300</v>
      </c>
      <c r="D261" s="63" t="s">
        <v>301</v>
      </c>
      <c r="E261" s="63" t="s">
        <v>302</v>
      </c>
      <c r="F261" s="63" t="s">
        <v>290</v>
      </c>
      <c r="G261" s="63" t="s">
        <v>303</v>
      </c>
      <c r="H261" s="63" t="s">
        <v>304</v>
      </c>
      <c r="I261" s="63" t="s">
        <v>293</v>
      </c>
      <c r="J261" s="63" t="s">
        <v>305</v>
      </c>
      <c r="K261" s="63" t="s">
        <v>306</v>
      </c>
      <c r="L261" s="63" t="s">
        <v>307</v>
      </c>
      <c r="M261" s="63" t="s">
        <v>308</v>
      </c>
      <c r="N261" s="63" t="s">
        <v>309</v>
      </c>
    </row>
    <row r="262" spans="1:14" ht="14.4" hidden="1" x14ac:dyDescent="0.3">
      <c r="A262" s="63" t="s">
        <v>299</v>
      </c>
      <c r="B262" s="63" t="s">
        <v>24</v>
      </c>
      <c r="C262" s="63" t="s">
        <v>170</v>
      </c>
      <c r="D262" s="63" t="s">
        <v>166</v>
      </c>
      <c r="E262" s="63" t="s">
        <v>171</v>
      </c>
      <c r="F262" s="63" t="s">
        <v>166</v>
      </c>
      <c r="G262" s="63" t="s">
        <v>171</v>
      </c>
      <c r="H262" s="63" t="s">
        <v>166</v>
      </c>
      <c r="I262" s="63" t="s">
        <v>166</v>
      </c>
      <c r="J262" s="63" t="s">
        <v>166</v>
      </c>
      <c r="K262" s="63" t="s">
        <v>165</v>
      </c>
      <c r="L262" s="63" t="s">
        <v>165</v>
      </c>
      <c r="M262" s="63" t="s">
        <v>140</v>
      </c>
      <c r="N262" s="63" t="s">
        <v>170</v>
      </c>
    </row>
    <row r="263" spans="1:14" ht="14.4" hidden="1" x14ac:dyDescent="0.3">
      <c r="A263" s="63" t="s">
        <v>299</v>
      </c>
      <c r="B263" s="63" t="s">
        <v>26</v>
      </c>
      <c r="C263" s="63">
        <v>119648</v>
      </c>
      <c r="D263" s="63">
        <v>118724</v>
      </c>
      <c r="E263" s="63">
        <v>124969</v>
      </c>
      <c r="F263" s="63">
        <v>130649</v>
      </c>
      <c r="G263" s="63">
        <v>135618</v>
      </c>
      <c r="H263" s="63">
        <v>144202</v>
      </c>
      <c r="I263" s="63">
        <v>158706</v>
      </c>
      <c r="J263" s="63">
        <v>156563</v>
      </c>
      <c r="K263" s="63">
        <v>143516</v>
      </c>
      <c r="L263" s="63">
        <v>136857</v>
      </c>
      <c r="M263" s="63">
        <v>115289</v>
      </c>
      <c r="N263" s="63">
        <v>118302</v>
      </c>
    </row>
    <row r="264" spans="1:14" ht="14.4" hidden="1" x14ac:dyDescent="0.3">
      <c r="A264" s="63" t="s">
        <v>299</v>
      </c>
      <c r="B264" s="63" t="s">
        <v>98</v>
      </c>
      <c r="C264" s="63">
        <v>116339</v>
      </c>
      <c r="D264" s="63">
        <v>111866</v>
      </c>
      <c r="E264" s="63">
        <v>112653</v>
      </c>
      <c r="F264" s="63">
        <v>130649</v>
      </c>
      <c r="G264" s="63">
        <v>129272</v>
      </c>
      <c r="H264" s="63">
        <v>144202</v>
      </c>
      <c r="I264" s="63">
        <v>158706</v>
      </c>
      <c r="J264" s="63">
        <v>156563</v>
      </c>
      <c r="K264" s="63">
        <v>141684</v>
      </c>
      <c r="L264" s="63">
        <v>136857</v>
      </c>
      <c r="M264" s="63">
        <v>110957</v>
      </c>
      <c r="N264" s="63">
        <v>118302</v>
      </c>
    </row>
    <row r="265" spans="1:14" ht="14.4" hidden="1" x14ac:dyDescent="0.3">
      <c r="A265" s="63" t="s">
        <v>299</v>
      </c>
      <c r="B265" s="63" t="s">
        <v>99</v>
      </c>
      <c r="C265" s="63">
        <v>119648</v>
      </c>
      <c r="D265" s="63">
        <v>118724</v>
      </c>
      <c r="E265" s="63">
        <v>124969</v>
      </c>
      <c r="F265" s="63">
        <v>127904</v>
      </c>
      <c r="G265" s="63">
        <v>135618</v>
      </c>
      <c r="H265" s="63">
        <v>143799</v>
      </c>
      <c r="I265" s="63">
        <v>158259</v>
      </c>
      <c r="J265" s="63">
        <v>156275</v>
      </c>
      <c r="K265" s="63">
        <v>143516</v>
      </c>
      <c r="L265" s="63">
        <v>133405</v>
      </c>
      <c r="M265" s="63">
        <v>115289</v>
      </c>
      <c r="N265" s="63">
        <v>114580</v>
      </c>
    </row>
    <row r="266" spans="1:14" ht="14.4" hidden="1" x14ac:dyDescent="0.3">
      <c r="A266" s="63" t="s">
        <v>299</v>
      </c>
      <c r="B266" s="63" t="s">
        <v>27</v>
      </c>
      <c r="C266" s="63">
        <v>87751</v>
      </c>
      <c r="D266" s="63">
        <v>111326</v>
      </c>
      <c r="E266" s="63">
        <v>123018</v>
      </c>
      <c r="F266" s="63">
        <v>128551</v>
      </c>
      <c r="G266" s="63">
        <v>122592</v>
      </c>
      <c r="H266" s="63">
        <v>140109</v>
      </c>
      <c r="I266" s="63">
        <v>150640</v>
      </c>
      <c r="J266" s="63">
        <v>146084</v>
      </c>
      <c r="K266" s="63">
        <v>128297</v>
      </c>
      <c r="L266" s="63">
        <v>136857</v>
      </c>
      <c r="M266" s="63">
        <v>115289</v>
      </c>
      <c r="N266" s="63">
        <v>105411</v>
      </c>
    </row>
    <row r="267" spans="1:14" ht="14.4" hidden="1" x14ac:dyDescent="0.3">
      <c r="A267" s="63" t="s">
        <v>299</v>
      </c>
      <c r="B267" s="63" t="s">
        <v>28</v>
      </c>
      <c r="C267" s="66">
        <v>41640</v>
      </c>
      <c r="D267" s="66">
        <v>41671</v>
      </c>
      <c r="E267" s="66">
        <v>41699</v>
      </c>
      <c r="F267" s="66">
        <v>41730</v>
      </c>
      <c r="G267" s="66">
        <v>41760</v>
      </c>
      <c r="H267" s="66">
        <v>41791</v>
      </c>
      <c r="I267" s="66">
        <v>41821</v>
      </c>
      <c r="J267" s="66">
        <v>41852</v>
      </c>
      <c r="K267" s="66">
        <v>41883</v>
      </c>
      <c r="L267" s="66">
        <v>41913</v>
      </c>
      <c r="M267" s="66">
        <v>41944</v>
      </c>
      <c r="N267" s="66">
        <v>41974</v>
      </c>
    </row>
    <row r="268" spans="1:14" ht="14.4" hidden="1" x14ac:dyDescent="0.3">
      <c r="A268" s="63" t="s">
        <v>299</v>
      </c>
      <c r="B268" s="63" t="s">
        <v>29</v>
      </c>
      <c r="C268" s="65">
        <v>0.60560000000000003</v>
      </c>
      <c r="D268" s="65">
        <v>0.69120000000000004</v>
      </c>
      <c r="E268" s="65">
        <v>0.63639999999999997</v>
      </c>
      <c r="F268" s="65">
        <v>0.67579999999999996</v>
      </c>
      <c r="G268" s="65">
        <v>0.68740000000000001</v>
      </c>
      <c r="H268" s="65">
        <v>0.7006</v>
      </c>
      <c r="I268" s="65">
        <v>0.71709999999999996</v>
      </c>
      <c r="J268" s="65">
        <v>0.73409999999999997</v>
      </c>
      <c r="K268" s="65">
        <v>0.66049999999999998</v>
      </c>
      <c r="L268" s="65">
        <v>0.62960000000000005</v>
      </c>
      <c r="M268" s="65">
        <v>0.60519999999999996</v>
      </c>
      <c r="N268" s="65">
        <v>0.6119</v>
      </c>
    </row>
    <row r="269" spans="1:14" ht="14.4" hidden="1" x14ac:dyDescent="0.3">
      <c r="A269" s="63" t="s">
        <v>299</v>
      </c>
      <c r="B269" s="63" t="s">
        <v>100</v>
      </c>
      <c r="C269" s="65">
        <v>0.66439999999999999</v>
      </c>
      <c r="D269" s="65">
        <v>0.76729999999999998</v>
      </c>
      <c r="E269" s="65">
        <v>0.7359</v>
      </c>
      <c r="F269" s="65">
        <v>0.81899999999999995</v>
      </c>
      <c r="G269" s="65">
        <v>0.86240000000000006</v>
      </c>
      <c r="H269" s="65">
        <v>0.8266</v>
      </c>
      <c r="I269" s="65">
        <v>0.84770000000000001</v>
      </c>
      <c r="J269" s="65">
        <v>0.87949999999999995</v>
      </c>
      <c r="K269" s="65">
        <v>0.78559999999999997</v>
      </c>
      <c r="L269" s="65">
        <v>0.75609999999999999</v>
      </c>
      <c r="M269" s="65">
        <v>0.65880000000000005</v>
      </c>
      <c r="N269" s="65">
        <v>0.64680000000000004</v>
      </c>
    </row>
    <row r="270" spans="1:14" ht="14.4" hidden="1" x14ac:dyDescent="0.3">
      <c r="A270" s="63" t="s">
        <v>299</v>
      </c>
      <c r="B270" s="63" t="s">
        <v>101</v>
      </c>
      <c r="C270" s="65">
        <v>0.59299999999999997</v>
      </c>
      <c r="D270" s="65">
        <v>0.68130000000000002</v>
      </c>
      <c r="E270" s="65">
        <v>0.62860000000000005</v>
      </c>
      <c r="F270" s="65">
        <v>0.63480000000000003</v>
      </c>
      <c r="G270" s="65">
        <v>0.64149999999999996</v>
      </c>
      <c r="H270" s="65">
        <v>0.65759999999999996</v>
      </c>
      <c r="I270" s="65">
        <v>0.67159999999999997</v>
      </c>
      <c r="J270" s="65">
        <v>0.68589999999999995</v>
      </c>
      <c r="K270" s="65">
        <v>0.61950000000000005</v>
      </c>
      <c r="L270" s="65">
        <v>0.59589999999999999</v>
      </c>
      <c r="M270" s="65">
        <v>0.59750000000000003</v>
      </c>
      <c r="N270" s="65">
        <v>0.62060000000000004</v>
      </c>
    </row>
    <row r="271" spans="1:14" ht="14.4" hidden="1" x14ac:dyDescent="0.3">
      <c r="A271" s="63" t="s">
        <v>299</v>
      </c>
      <c r="B271" s="63" t="s">
        <v>30</v>
      </c>
      <c r="C271" s="65">
        <v>1</v>
      </c>
      <c r="D271" s="65">
        <v>1</v>
      </c>
      <c r="E271" s="65">
        <v>1</v>
      </c>
      <c r="F271" s="65">
        <v>1</v>
      </c>
      <c r="G271" s="65">
        <v>1</v>
      </c>
      <c r="H271" s="65">
        <v>1</v>
      </c>
      <c r="I271" s="65">
        <v>1</v>
      </c>
      <c r="J271" s="65">
        <v>1</v>
      </c>
      <c r="K271" s="65">
        <v>1</v>
      </c>
      <c r="L271" s="65">
        <v>1</v>
      </c>
      <c r="M271" s="65">
        <v>1</v>
      </c>
      <c r="N271" s="65">
        <v>1</v>
      </c>
    </row>
    <row r="272" spans="1:14" ht="14.4" hidden="1" x14ac:dyDescent="0.3">
      <c r="A272" s="63" t="s">
        <v>299</v>
      </c>
      <c r="B272" s="63" t="s">
        <v>8</v>
      </c>
      <c r="C272" s="65">
        <v>0.73340000000000005</v>
      </c>
      <c r="D272" s="65">
        <v>0.93769999999999998</v>
      </c>
      <c r="E272" s="65">
        <v>0.98440000000000005</v>
      </c>
      <c r="F272" s="65">
        <v>0.9839</v>
      </c>
      <c r="G272" s="65">
        <v>0.90400000000000003</v>
      </c>
      <c r="H272" s="65">
        <v>0.97160000000000002</v>
      </c>
      <c r="I272" s="65">
        <v>0.94920000000000004</v>
      </c>
      <c r="J272" s="65">
        <v>0.93310000000000004</v>
      </c>
      <c r="K272" s="65">
        <v>0.89400000000000002</v>
      </c>
      <c r="L272" s="65">
        <v>1</v>
      </c>
      <c r="M272" s="65">
        <v>1</v>
      </c>
      <c r="N272" s="65">
        <v>0.89100000000000001</v>
      </c>
    </row>
    <row r="273" spans="1:14" ht="14.4" hidden="1" x14ac:dyDescent="0.3">
      <c r="A273" s="63" t="s">
        <v>299</v>
      </c>
      <c r="B273" s="63" t="s">
        <v>31</v>
      </c>
      <c r="C273" s="65">
        <v>0.60560000000000003</v>
      </c>
      <c r="D273" s="65">
        <v>0.69120000000000004</v>
      </c>
      <c r="E273" s="65">
        <v>0.63639999999999997</v>
      </c>
      <c r="F273" s="65">
        <v>0.67579999999999996</v>
      </c>
      <c r="G273" s="65">
        <v>0.68740000000000001</v>
      </c>
      <c r="H273" s="65">
        <v>0.7006</v>
      </c>
      <c r="I273" s="65">
        <v>0.71709999999999996</v>
      </c>
      <c r="J273" s="65">
        <v>0.73409999999999997</v>
      </c>
      <c r="K273" s="65">
        <v>0.66049999999999998</v>
      </c>
      <c r="L273" s="65">
        <v>0.62960000000000005</v>
      </c>
      <c r="M273" s="65">
        <v>0.60519999999999996</v>
      </c>
      <c r="N273" s="65">
        <v>0.6119</v>
      </c>
    </row>
    <row r="274" spans="1:14" ht="14.4" hidden="1" x14ac:dyDescent="0.3">
      <c r="A274" s="63" t="s">
        <v>299</v>
      </c>
      <c r="B274" s="63" t="s">
        <v>102</v>
      </c>
      <c r="C274" s="65">
        <v>0.66439999999999999</v>
      </c>
      <c r="D274" s="65">
        <v>0.76729999999999998</v>
      </c>
      <c r="E274" s="65">
        <v>0.7359</v>
      </c>
      <c r="F274" s="65">
        <v>0.81899999999999995</v>
      </c>
      <c r="G274" s="65">
        <v>0.86240000000000006</v>
      </c>
      <c r="H274" s="65">
        <v>0.8266</v>
      </c>
      <c r="I274" s="65">
        <v>0.84770000000000001</v>
      </c>
      <c r="J274" s="65">
        <v>0.87949999999999995</v>
      </c>
      <c r="K274" s="65">
        <v>0.78559999999999997</v>
      </c>
      <c r="L274" s="65">
        <v>0.75609999999999999</v>
      </c>
      <c r="M274" s="65">
        <v>0.65880000000000005</v>
      </c>
      <c r="N274" s="65">
        <v>0.64680000000000004</v>
      </c>
    </row>
    <row r="275" spans="1:14" ht="14.4" hidden="1" x14ac:dyDescent="0.3">
      <c r="A275" s="63" t="s">
        <v>299</v>
      </c>
      <c r="B275" s="63" t="s">
        <v>103</v>
      </c>
      <c r="C275" s="65">
        <v>0.59299999999999997</v>
      </c>
      <c r="D275" s="65">
        <v>0.68130000000000002</v>
      </c>
      <c r="E275" s="65">
        <v>0.62860000000000005</v>
      </c>
      <c r="F275" s="65">
        <v>0.63480000000000003</v>
      </c>
      <c r="G275" s="65">
        <v>0.64149999999999996</v>
      </c>
      <c r="H275" s="65">
        <v>0.65759999999999996</v>
      </c>
      <c r="I275" s="65">
        <v>0.67159999999999997</v>
      </c>
      <c r="J275" s="65">
        <v>0.68589999999999995</v>
      </c>
      <c r="K275" s="65">
        <v>0.61950000000000005</v>
      </c>
      <c r="L275" s="65">
        <v>0.59589999999999999</v>
      </c>
      <c r="M275" s="65">
        <v>0.59750000000000003</v>
      </c>
      <c r="N275" s="65">
        <v>0.62060000000000004</v>
      </c>
    </row>
    <row r="276" spans="1:14" ht="14.4" hidden="1" x14ac:dyDescent="0.3">
      <c r="A276" s="63" t="s">
        <v>299</v>
      </c>
      <c r="B276" s="63" t="s">
        <v>32</v>
      </c>
      <c r="C276" s="65">
        <v>0.82569999999999999</v>
      </c>
      <c r="D276" s="65">
        <v>0.73719999999999997</v>
      </c>
      <c r="E276" s="65">
        <v>0.64649999999999996</v>
      </c>
      <c r="F276" s="65">
        <v>0.68679999999999997</v>
      </c>
      <c r="G276" s="65">
        <v>0.76039999999999996</v>
      </c>
      <c r="H276" s="65">
        <v>0.72109999999999996</v>
      </c>
      <c r="I276" s="65">
        <v>0.75549999999999995</v>
      </c>
      <c r="J276" s="65">
        <v>0.78680000000000005</v>
      </c>
      <c r="K276" s="65">
        <v>0.73880000000000001</v>
      </c>
      <c r="L276" s="65">
        <v>0.62960000000000005</v>
      </c>
      <c r="M276" s="65">
        <v>0.60519999999999996</v>
      </c>
      <c r="N276" s="65">
        <v>0.68669999999999998</v>
      </c>
    </row>
    <row r="277" spans="1:14" ht="14.4" hidden="1" x14ac:dyDescent="0.3">
      <c r="A277" s="63" t="s">
        <v>299</v>
      </c>
      <c r="B277" s="63" t="s">
        <v>33</v>
      </c>
      <c r="C277" s="63"/>
      <c r="D277" s="63"/>
      <c r="E277" s="63"/>
      <c r="F277" s="63"/>
      <c r="G277" s="63"/>
      <c r="H277" s="63"/>
      <c r="I277" s="63"/>
      <c r="J277" s="63"/>
      <c r="K277" s="63"/>
      <c r="L277" s="63"/>
      <c r="M277" s="63"/>
      <c r="N277" s="63"/>
    </row>
    <row r="278" spans="1:14" ht="14.4" hidden="1" x14ac:dyDescent="0.3">
      <c r="A278" s="63" t="s">
        <v>299</v>
      </c>
      <c r="B278" s="63" t="s">
        <v>34</v>
      </c>
      <c r="C278" s="65">
        <v>0</v>
      </c>
      <c r="D278" s="65">
        <v>0</v>
      </c>
      <c r="E278" s="65">
        <v>0</v>
      </c>
      <c r="F278" s="65">
        <v>0</v>
      </c>
      <c r="G278" s="65">
        <v>0</v>
      </c>
      <c r="H278" s="65">
        <v>0</v>
      </c>
      <c r="I278" s="65">
        <v>0</v>
      </c>
      <c r="J278" s="65">
        <v>0</v>
      </c>
      <c r="K278" s="65">
        <v>0</v>
      </c>
      <c r="L278" s="65">
        <v>0</v>
      </c>
      <c r="M278" s="65">
        <v>0</v>
      </c>
      <c r="N278" s="65">
        <v>0</v>
      </c>
    </row>
    <row r="279" spans="1:14" ht="14.4" hidden="1" x14ac:dyDescent="0.3">
      <c r="A279" s="63" t="s">
        <v>299</v>
      </c>
      <c r="B279" s="63" t="s">
        <v>104</v>
      </c>
      <c r="C279" s="65">
        <v>0</v>
      </c>
      <c r="D279" s="65">
        <v>0</v>
      </c>
      <c r="E279" s="65">
        <v>0</v>
      </c>
      <c r="F279" s="65">
        <v>0</v>
      </c>
      <c r="G279" s="65">
        <v>0</v>
      </c>
      <c r="H279" s="65">
        <v>0</v>
      </c>
      <c r="I279" s="65">
        <v>0</v>
      </c>
      <c r="J279" s="65">
        <v>0</v>
      </c>
      <c r="K279" s="65">
        <v>0</v>
      </c>
      <c r="L279" s="65">
        <v>0</v>
      </c>
      <c r="M279" s="65">
        <v>0</v>
      </c>
      <c r="N279" s="65">
        <v>0</v>
      </c>
    </row>
    <row r="280" spans="1:14" ht="14.4" hidden="1" x14ac:dyDescent="0.3">
      <c r="A280" s="63" t="s">
        <v>299</v>
      </c>
      <c r="B280" s="63" t="s">
        <v>105</v>
      </c>
      <c r="C280" s="65">
        <v>0</v>
      </c>
      <c r="D280" s="65">
        <v>0</v>
      </c>
      <c r="E280" s="65">
        <v>0</v>
      </c>
      <c r="F280" s="65">
        <v>0</v>
      </c>
      <c r="G280" s="65">
        <v>0</v>
      </c>
      <c r="H280" s="65">
        <v>0</v>
      </c>
      <c r="I280" s="65">
        <v>0</v>
      </c>
      <c r="J280" s="65">
        <v>0</v>
      </c>
      <c r="K280" s="65">
        <v>0</v>
      </c>
      <c r="L280" s="65">
        <v>0</v>
      </c>
      <c r="M280" s="65">
        <v>0</v>
      </c>
      <c r="N280" s="65">
        <v>0</v>
      </c>
    </row>
    <row r="281" spans="1:14" ht="14.4" hidden="1" x14ac:dyDescent="0.3">
      <c r="A281" s="63" t="s">
        <v>299</v>
      </c>
      <c r="B281" s="63" t="s">
        <v>35</v>
      </c>
      <c r="C281" s="65">
        <v>0</v>
      </c>
      <c r="D281" s="65">
        <v>0</v>
      </c>
      <c r="E281" s="65">
        <v>0</v>
      </c>
      <c r="F281" s="65">
        <v>0</v>
      </c>
      <c r="G281" s="65">
        <v>0</v>
      </c>
      <c r="H281" s="65">
        <v>0</v>
      </c>
      <c r="I281" s="65">
        <v>0</v>
      </c>
      <c r="J281" s="65">
        <v>0</v>
      </c>
      <c r="K281" s="65">
        <v>0</v>
      </c>
      <c r="L281" s="65">
        <v>0</v>
      </c>
      <c r="M281" s="65">
        <v>0</v>
      </c>
      <c r="N281" s="65">
        <v>0</v>
      </c>
    </row>
    <row r="282" spans="1:14" ht="14.4" hidden="1" x14ac:dyDescent="0.3">
      <c r="A282" s="63" t="s">
        <v>299</v>
      </c>
      <c r="B282" s="63" t="s">
        <v>106</v>
      </c>
      <c r="C282" s="65">
        <v>0</v>
      </c>
      <c r="D282" s="65">
        <v>0</v>
      </c>
      <c r="E282" s="65">
        <v>0</v>
      </c>
      <c r="F282" s="65">
        <v>0</v>
      </c>
      <c r="G282" s="65">
        <v>0</v>
      </c>
      <c r="H282" s="65">
        <v>0</v>
      </c>
      <c r="I282" s="65">
        <v>0</v>
      </c>
      <c r="J282" s="65">
        <v>0</v>
      </c>
      <c r="K282" s="65">
        <v>0</v>
      </c>
      <c r="L282" s="65">
        <v>0</v>
      </c>
      <c r="M282" s="65">
        <v>0</v>
      </c>
      <c r="N282" s="65">
        <v>0</v>
      </c>
    </row>
    <row r="283" spans="1:14" ht="14.4" hidden="1" x14ac:dyDescent="0.3">
      <c r="A283" s="63" t="s">
        <v>299</v>
      </c>
      <c r="B283" s="63" t="s">
        <v>107</v>
      </c>
      <c r="C283" s="65">
        <v>0</v>
      </c>
      <c r="D283" s="65">
        <v>0</v>
      </c>
      <c r="E283" s="65">
        <v>0</v>
      </c>
      <c r="F283" s="65">
        <v>0</v>
      </c>
      <c r="G283" s="65">
        <v>0</v>
      </c>
      <c r="H283" s="65">
        <v>0</v>
      </c>
      <c r="I283" s="65">
        <v>0</v>
      </c>
      <c r="J283" s="65">
        <v>0</v>
      </c>
      <c r="K283" s="65">
        <v>0</v>
      </c>
      <c r="L283" s="65">
        <v>0</v>
      </c>
      <c r="M283" s="65">
        <v>0</v>
      </c>
      <c r="N283" s="65">
        <v>0</v>
      </c>
    </row>
    <row r="284" spans="1:14" ht="14.4" hidden="1" x14ac:dyDescent="0.3">
      <c r="A284" s="63" t="s">
        <v>299</v>
      </c>
      <c r="B284" s="63" t="s">
        <v>36</v>
      </c>
      <c r="C284" s="65">
        <v>0</v>
      </c>
      <c r="D284" s="65">
        <v>0</v>
      </c>
      <c r="E284" s="65">
        <v>0</v>
      </c>
      <c r="F284" s="65">
        <v>0</v>
      </c>
      <c r="G284" s="65">
        <v>0</v>
      </c>
      <c r="H284" s="65">
        <v>0</v>
      </c>
      <c r="I284" s="65">
        <v>0</v>
      </c>
      <c r="J284" s="65">
        <v>0</v>
      </c>
      <c r="K284" s="65">
        <v>0</v>
      </c>
      <c r="L284" s="65">
        <v>0</v>
      </c>
      <c r="M284" s="65">
        <v>0</v>
      </c>
      <c r="N284" s="65">
        <v>0</v>
      </c>
    </row>
    <row r="285" spans="1:14" ht="14.4" hidden="1" x14ac:dyDescent="0.3">
      <c r="A285" s="63" t="s">
        <v>299</v>
      </c>
      <c r="B285" s="63" t="s">
        <v>108</v>
      </c>
      <c r="C285" s="63"/>
      <c r="D285" s="63"/>
      <c r="E285" s="63"/>
      <c r="F285" s="63"/>
      <c r="G285" s="63"/>
      <c r="H285" s="63"/>
      <c r="I285" s="63"/>
      <c r="J285" s="63"/>
      <c r="K285" s="63"/>
      <c r="L285" s="63"/>
      <c r="M285" s="63"/>
      <c r="N285" s="63"/>
    </row>
    <row r="286" spans="1:14" ht="14.4" hidden="1" x14ac:dyDescent="0.3">
      <c r="A286" s="63" t="s">
        <v>299</v>
      </c>
      <c r="B286" s="63" t="s">
        <v>109</v>
      </c>
      <c r="C286" s="63">
        <v>1</v>
      </c>
      <c r="D286" s="63">
        <v>1</v>
      </c>
      <c r="E286" s="63">
        <v>1</v>
      </c>
      <c r="F286" s="63">
        <v>1</v>
      </c>
      <c r="G286" s="63">
        <v>1</v>
      </c>
      <c r="H286" s="63">
        <v>1</v>
      </c>
      <c r="I286" s="63">
        <v>1</v>
      </c>
      <c r="J286" s="63">
        <v>1</v>
      </c>
      <c r="K286" s="63">
        <v>1</v>
      </c>
      <c r="L286" s="63">
        <v>1</v>
      </c>
      <c r="M286" s="63">
        <v>1</v>
      </c>
      <c r="N286" s="63">
        <v>1</v>
      </c>
    </row>
    <row r="287" spans="1:14" ht="14.4" hidden="1" x14ac:dyDescent="0.3">
      <c r="A287" s="63" t="s">
        <v>299</v>
      </c>
      <c r="B287" s="63" t="s">
        <v>110</v>
      </c>
      <c r="C287" s="63">
        <v>1</v>
      </c>
      <c r="D287" s="63">
        <v>1</v>
      </c>
      <c r="E287" s="63">
        <v>1</v>
      </c>
      <c r="F287" s="63">
        <v>1</v>
      </c>
      <c r="G287" s="63">
        <v>1</v>
      </c>
      <c r="H287" s="63">
        <v>1</v>
      </c>
      <c r="I287" s="63">
        <v>1</v>
      </c>
      <c r="J287" s="63">
        <v>1</v>
      </c>
      <c r="K287" s="63">
        <v>1</v>
      </c>
      <c r="L287" s="63">
        <v>1</v>
      </c>
      <c r="M287" s="63">
        <v>1</v>
      </c>
      <c r="N287" s="63">
        <v>1</v>
      </c>
    </row>
    <row r="288" spans="1:14" ht="14.4" hidden="1" x14ac:dyDescent="0.3">
      <c r="A288" s="63" t="s">
        <v>299</v>
      </c>
      <c r="B288" s="63" t="s">
        <v>111</v>
      </c>
      <c r="C288" s="63">
        <v>1</v>
      </c>
      <c r="D288" s="63">
        <v>1</v>
      </c>
      <c r="E288" s="63">
        <v>1</v>
      </c>
      <c r="F288" s="63">
        <v>1</v>
      </c>
      <c r="G288" s="63">
        <v>1</v>
      </c>
      <c r="H288" s="63">
        <v>1</v>
      </c>
      <c r="I288" s="63">
        <v>1</v>
      </c>
      <c r="J288" s="63">
        <v>1</v>
      </c>
      <c r="K288" s="63">
        <v>1</v>
      </c>
      <c r="L288" s="63">
        <v>1</v>
      </c>
      <c r="M288" s="63">
        <v>1</v>
      </c>
      <c r="N288" s="63">
        <v>1</v>
      </c>
    </row>
    <row r="289" spans="1:14" ht="14.4" hidden="1" x14ac:dyDescent="0.3">
      <c r="A289" s="63" t="s">
        <v>299</v>
      </c>
      <c r="B289" s="63" t="s">
        <v>112</v>
      </c>
      <c r="C289" s="63">
        <v>1</v>
      </c>
      <c r="D289" s="63">
        <v>1</v>
      </c>
      <c r="E289" s="63">
        <v>1</v>
      </c>
      <c r="F289" s="63">
        <v>1</v>
      </c>
      <c r="G289" s="63">
        <v>1</v>
      </c>
      <c r="H289" s="63">
        <v>1</v>
      </c>
      <c r="I289" s="63">
        <v>1</v>
      </c>
      <c r="J289" s="63">
        <v>1</v>
      </c>
      <c r="K289" s="63">
        <v>1</v>
      </c>
      <c r="L289" s="63">
        <v>1</v>
      </c>
      <c r="M289" s="63">
        <v>1</v>
      </c>
      <c r="N289" s="63">
        <v>1</v>
      </c>
    </row>
    <row r="290" spans="1:14" hidden="1" x14ac:dyDescent="0.25"/>
    <row r="291" spans="1:14" ht="14.4" hidden="1" x14ac:dyDescent="0.3">
      <c r="A291" s="67" t="s">
        <v>167</v>
      </c>
      <c r="B291" s="63"/>
      <c r="C291" s="63"/>
      <c r="D291" s="63"/>
      <c r="E291" s="63"/>
      <c r="F291" s="63"/>
      <c r="G291" s="63"/>
      <c r="H291" s="63"/>
      <c r="I291" s="63"/>
      <c r="J291" s="63"/>
      <c r="K291" s="63"/>
      <c r="L291" s="63"/>
      <c r="M291" s="63"/>
      <c r="N291" s="63"/>
    </row>
    <row r="292" spans="1:14" ht="14.4" hidden="1" x14ac:dyDescent="0.3">
      <c r="A292" s="68" t="s">
        <v>260</v>
      </c>
      <c r="B292" s="63"/>
      <c r="C292" s="63"/>
      <c r="D292" s="63"/>
      <c r="E292" s="63"/>
      <c r="F292" s="63"/>
      <c r="G292" s="63"/>
      <c r="H292" s="63"/>
      <c r="I292" s="63"/>
      <c r="J292" s="63"/>
      <c r="K292" s="63"/>
      <c r="L292" s="63"/>
      <c r="M292" s="63"/>
      <c r="N292" s="63"/>
    </row>
    <row r="293" spans="1:14" hidden="1" x14ac:dyDescent="0.25"/>
    <row r="294" spans="1:14" ht="14.4" hidden="1" x14ac:dyDescent="0.3">
      <c r="A294" s="63" t="s">
        <v>310</v>
      </c>
      <c r="B294" s="63" t="s">
        <v>311</v>
      </c>
      <c r="C294" s="63"/>
      <c r="D294" s="63"/>
      <c r="E294" s="63"/>
      <c r="F294" s="63"/>
      <c r="G294" s="63"/>
      <c r="H294" s="63"/>
      <c r="I294" s="63"/>
      <c r="J294" s="63"/>
      <c r="K294" s="63"/>
      <c r="L294" s="63"/>
      <c r="M294" s="63"/>
      <c r="N294" s="63"/>
    </row>
    <row r="295" spans="1:14" ht="14.4" hidden="1" x14ac:dyDescent="0.3">
      <c r="A295" s="63" t="s">
        <v>312</v>
      </c>
      <c r="B295" s="63" t="s">
        <v>14</v>
      </c>
      <c r="C295" s="64">
        <v>41640</v>
      </c>
      <c r="D295" s="64">
        <v>41671</v>
      </c>
      <c r="E295" s="64">
        <v>41699</v>
      </c>
      <c r="F295" s="64">
        <v>41730</v>
      </c>
      <c r="G295" s="64">
        <v>41760</v>
      </c>
      <c r="H295" s="64">
        <v>41791</v>
      </c>
      <c r="I295" s="64">
        <v>41821</v>
      </c>
      <c r="J295" s="64">
        <v>41852</v>
      </c>
      <c r="K295" s="64">
        <v>41883</v>
      </c>
      <c r="L295" s="64">
        <v>41913</v>
      </c>
      <c r="M295" s="64">
        <v>41944</v>
      </c>
      <c r="N295" s="64">
        <v>41974</v>
      </c>
    </row>
    <row r="296" spans="1:14" ht="14.4" hidden="1" x14ac:dyDescent="0.3">
      <c r="A296" s="63" t="s">
        <v>312</v>
      </c>
      <c r="B296" s="63" t="s">
        <v>15</v>
      </c>
      <c r="C296" s="63">
        <v>418701</v>
      </c>
      <c r="D296" s="63">
        <v>419169</v>
      </c>
      <c r="E296" s="63">
        <v>418708</v>
      </c>
      <c r="F296" s="63">
        <v>420049</v>
      </c>
      <c r="G296" s="63">
        <v>420656</v>
      </c>
      <c r="H296" s="63">
        <v>420732</v>
      </c>
      <c r="I296" s="63">
        <v>410407</v>
      </c>
      <c r="J296" s="63">
        <v>410443</v>
      </c>
      <c r="K296" s="63">
        <v>411492</v>
      </c>
      <c r="L296" s="63">
        <v>412090</v>
      </c>
      <c r="M296" s="63">
        <v>412857</v>
      </c>
      <c r="N296" s="63">
        <v>413270</v>
      </c>
    </row>
    <row r="297" spans="1:14" ht="14.4" hidden="1" x14ac:dyDescent="0.3">
      <c r="A297" s="63" t="s">
        <v>312</v>
      </c>
      <c r="B297" s="63" t="s">
        <v>16</v>
      </c>
      <c r="C297" s="63">
        <v>461380132</v>
      </c>
      <c r="D297" s="63">
        <v>426918154</v>
      </c>
      <c r="E297" s="63">
        <v>429132026</v>
      </c>
      <c r="F297" s="63">
        <v>452779463</v>
      </c>
      <c r="G297" s="63">
        <v>518885327</v>
      </c>
      <c r="H297" s="63">
        <v>532379575</v>
      </c>
      <c r="I297" s="63">
        <v>512601461</v>
      </c>
      <c r="J297" s="63">
        <v>575389721</v>
      </c>
      <c r="K297" s="63">
        <v>577047383</v>
      </c>
      <c r="L297" s="63">
        <v>514570202</v>
      </c>
      <c r="M297" s="63">
        <v>462022193</v>
      </c>
      <c r="N297" s="63">
        <v>428584046</v>
      </c>
    </row>
    <row r="298" spans="1:14" ht="14.4" hidden="1" x14ac:dyDescent="0.3">
      <c r="A298" s="63" t="s">
        <v>312</v>
      </c>
      <c r="B298" s="63" t="s">
        <v>91</v>
      </c>
      <c r="C298" s="63"/>
      <c r="D298" s="63"/>
      <c r="E298" s="63"/>
      <c r="F298" s="63"/>
      <c r="G298" s="63"/>
      <c r="H298" s="63"/>
      <c r="I298" s="63"/>
      <c r="J298" s="63"/>
      <c r="K298" s="63"/>
      <c r="L298" s="63"/>
      <c r="M298" s="63"/>
      <c r="N298" s="63"/>
    </row>
    <row r="299" spans="1:14" ht="14.4" hidden="1" x14ac:dyDescent="0.3">
      <c r="A299" s="63" t="s">
        <v>312</v>
      </c>
      <c r="B299" s="63" t="s">
        <v>17</v>
      </c>
      <c r="C299" s="63">
        <v>412508</v>
      </c>
      <c r="D299" s="63">
        <v>413012</v>
      </c>
      <c r="E299" s="63">
        <v>412301</v>
      </c>
      <c r="F299" s="63">
        <v>413473</v>
      </c>
      <c r="G299" s="63">
        <v>414258</v>
      </c>
      <c r="H299" s="63">
        <v>414551</v>
      </c>
      <c r="I299" s="63">
        <v>414564</v>
      </c>
      <c r="J299" s="63">
        <v>410444</v>
      </c>
      <c r="K299" s="63">
        <v>411492</v>
      </c>
      <c r="L299" s="63">
        <v>412090</v>
      </c>
      <c r="M299" s="63">
        <v>412856</v>
      </c>
      <c r="N299" s="63">
        <v>413271</v>
      </c>
    </row>
    <row r="300" spans="1:14" ht="14.4" hidden="1" x14ac:dyDescent="0.3">
      <c r="A300" s="63" t="s">
        <v>312</v>
      </c>
      <c r="B300" s="63" t="s">
        <v>18</v>
      </c>
      <c r="C300" s="63"/>
      <c r="D300" s="63"/>
      <c r="E300" s="63"/>
      <c r="F300" s="63"/>
      <c r="G300" s="63"/>
      <c r="H300" s="63"/>
      <c r="I300" s="63"/>
      <c r="J300" s="63"/>
      <c r="K300" s="63"/>
      <c r="L300" s="63"/>
      <c r="M300" s="63"/>
      <c r="N300" s="63"/>
    </row>
    <row r="301" spans="1:14" ht="14.4" hidden="1" x14ac:dyDescent="0.3">
      <c r="A301" s="63" t="s">
        <v>312</v>
      </c>
      <c r="B301" s="63" t="s">
        <v>19</v>
      </c>
      <c r="C301" s="63">
        <v>560170537</v>
      </c>
      <c r="D301" s="63">
        <v>522254320</v>
      </c>
      <c r="E301" s="63">
        <v>524996218</v>
      </c>
      <c r="F301" s="63">
        <v>554272429</v>
      </c>
      <c r="G301" s="63">
        <v>634324590</v>
      </c>
      <c r="H301" s="63">
        <v>654238466</v>
      </c>
      <c r="I301" s="63">
        <v>680895353</v>
      </c>
      <c r="J301" s="63">
        <v>575471479</v>
      </c>
      <c r="K301" s="63">
        <v>577054559</v>
      </c>
      <c r="L301" s="63">
        <v>514571404</v>
      </c>
      <c r="M301" s="63">
        <v>462042952</v>
      </c>
      <c r="N301" s="63">
        <v>428706486</v>
      </c>
    </row>
    <row r="302" spans="1:14" ht="14.4" hidden="1" x14ac:dyDescent="0.3">
      <c r="A302" s="63" t="s">
        <v>312</v>
      </c>
      <c r="B302" s="63" t="s">
        <v>92</v>
      </c>
      <c r="C302" s="63">
        <v>134045250</v>
      </c>
      <c r="D302" s="63">
        <v>123772247</v>
      </c>
      <c r="E302" s="63">
        <v>118975754</v>
      </c>
      <c r="F302" s="63">
        <v>201752240</v>
      </c>
      <c r="G302" s="63">
        <v>218780512</v>
      </c>
      <c r="H302" s="63">
        <v>229820837</v>
      </c>
      <c r="I302" s="63">
        <v>238967602</v>
      </c>
      <c r="J302" s="63">
        <v>194830668</v>
      </c>
      <c r="K302" s="63">
        <v>202116865</v>
      </c>
      <c r="L302" s="63">
        <v>191143009</v>
      </c>
      <c r="M302" s="63">
        <v>99321127</v>
      </c>
      <c r="N302" s="63">
        <v>102512249</v>
      </c>
    </row>
    <row r="303" spans="1:14" ht="14.4" hidden="1" x14ac:dyDescent="0.3">
      <c r="A303" s="63" t="s">
        <v>312</v>
      </c>
      <c r="B303" s="63" t="s">
        <v>93</v>
      </c>
      <c r="C303" s="63">
        <v>426125287</v>
      </c>
      <c r="D303" s="63">
        <v>398482073</v>
      </c>
      <c r="E303" s="63">
        <v>406020464</v>
      </c>
      <c r="F303" s="63">
        <v>352520189</v>
      </c>
      <c r="G303" s="63">
        <v>415544078</v>
      </c>
      <c r="H303" s="63">
        <v>424417628</v>
      </c>
      <c r="I303" s="63">
        <v>441927751</v>
      </c>
      <c r="J303" s="63">
        <v>380640812</v>
      </c>
      <c r="K303" s="63">
        <v>374937694</v>
      </c>
      <c r="L303" s="63">
        <v>323428395</v>
      </c>
      <c r="M303" s="63">
        <v>362721825</v>
      </c>
      <c r="N303" s="63">
        <v>326194237</v>
      </c>
    </row>
    <row r="304" spans="1:14" ht="14.4" hidden="1" x14ac:dyDescent="0.3">
      <c r="A304" s="63" t="s">
        <v>312</v>
      </c>
      <c r="B304" s="63" t="s">
        <v>94</v>
      </c>
      <c r="C304" s="65">
        <v>0.23929</v>
      </c>
      <c r="D304" s="65">
        <v>0.23699999999999999</v>
      </c>
      <c r="E304" s="65">
        <v>0.22661999999999999</v>
      </c>
      <c r="F304" s="65">
        <v>0.36398999999999998</v>
      </c>
      <c r="G304" s="65">
        <v>0.34489999999999998</v>
      </c>
      <c r="H304" s="65">
        <v>0.35127999999999998</v>
      </c>
      <c r="I304" s="65">
        <v>0.35095999999999999</v>
      </c>
      <c r="J304" s="65">
        <v>0.33856000000000003</v>
      </c>
      <c r="K304" s="65">
        <v>0.35026000000000002</v>
      </c>
      <c r="L304" s="65">
        <v>0.37146000000000001</v>
      </c>
      <c r="M304" s="65">
        <v>0.21496000000000001</v>
      </c>
      <c r="N304" s="65">
        <v>0.23912</v>
      </c>
    </row>
    <row r="305" spans="1:14" ht="14.4" hidden="1" x14ac:dyDescent="0.3">
      <c r="A305" s="63" t="s">
        <v>312</v>
      </c>
      <c r="B305" s="63" t="s">
        <v>95</v>
      </c>
      <c r="C305" s="65">
        <v>0.76071</v>
      </c>
      <c r="D305" s="65">
        <v>0.76300000000000001</v>
      </c>
      <c r="E305" s="65">
        <v>0.77337999999999996</v>
      </c>
      <c r="F305" s="65">
        <v>0.63600999999999996</v>
      </c>
      <c r="G305" s="65">
        <v>0.65510000000000002</v>
      </c>
      <c r="H305" s="65">
        <v>0.64871999999999996</v>
      </c>
      <c r="I305" s="65">
        <v>0.64903999999999995</v>
      </c>
      <c r="J305" s="65">
        <v>0.66144000000000003</v>
      </c>
      <c r="K305" s="65">
        <v>0.64973999999999998</v>
      </c>
      <c r="L305" s="65">
        <v>0.62853999999999999</v>
      </c>
      <c r="M305" s="65">
        <v>0.78503999999999996</v>
      </c>
      <c r="N305" s="65">
        <v>0.76088</v>
      </c>
    </row>
    <row r="306" spans="1:14" ht="14.4" hidden="1" x14ac:dyDescent="0.3">
      <c r="A306" s="63" t="s">
        <v>312</v>
      </c>
      <c r="B306" s="63" t="s">
        <v>20</v>
      </c>
      <c r="C306" s="63"/>
      <c r="D306" s="63"/>
      <c r="E306" s="63"/>
      <c r="F306" s="63"/>
      <c r="G306" s="63"/>
      <c r="H306" s="63"/>
      <c r="I306" s="63"/>
      <c r="J306" s="63"/>
      <c r="K306" s="63"/>
      <c r="L306" s="63"/>
      <c r="M306" s="63"/>
      <c r="N306" s="63"/>
    </row>
    <row r="307" spans="1:14" ht="14.4" hidden="1" x14ac:dyDescent="0.3">
      <c r="A307" s="63" t="s">
        <v>312</v>
      </c>
      <c r="B307" s="63" t="s">
        <v>11</v>
      </c>
      <c r="C307" s="63">
        <v>2544592</v>
      </c>
      <c r="D307" s="63">
        <v>2358162</v>
      </c>
      <c r="E307" s="63">
        <v>2153780</v>
      </c>
      <c r="F307" s="63">
        <v>2253607</v>
      </c>
      <c r="G307" s="63">
        <v>2375819</v>
      </c>
      <c r="H307" s="63">
        <v>2591468</v>
      </c>
      <c r="I307" s="63">
        <v>2452926</v>
      </c>
      <c r="J307" s="63">
        <v>2081883</v>
      </c>
      <c r="K307" s="63">
        <v>2202357</v>
      </c>
      <c r="L307" s="63">
        <v>1999212</v>
      </c>
      <c r="M307" s="63">
        <v>2120300</v>
      </c>
      <c r="N307" s="63">
        <v>1905819</v>
      </c>
    </row>
    <row r="308" spans="1:14" ht="14.4" hidden="1" x14ac:dyDescent="0.3">
      <c r="A308" s="63" t="s">
        <v>312</v>
      </c>
      <c r="B308" s="63" t="s">
        <v>96</v>
      </c>
      <c r="C308" s="63">
        <v>2162075</v>
      </c>
      <c r="D308" s="63">
        <v>1992059</v>
      </c>
      <c r="E308" s="63">
        <v>1851713</v>
      </c>
      <c r="F308" s="63">
        <v>2125517</v>
      </c>
      <c r="G308" s="63">
        <v>2278361</v>
      </c>
      <c r="H308" s="63">
        <v>2450736</v>
      </c>
      <c r="I308" s="63">
        <v>2343515</v>
      </c>
      <c r="J308" s="63">
        <v>1986834</v>
      </c>
      <c r="K308" s="63">
        <v>2077347</v>
      </c>
      <c r="L308" s="63">
        <v>1897320</v>
      </c>
      <c r="M308" s="63">
        <v>1803435</v>
      </c>
      <c r="N308" s="63">
        <v>1653334</v>
      </c>
    </row>
    <row r="309" spans="1:14" ht="14.4" hidden="1" x14ac:dyDescent="0.3">
      <c r="A309" s="63" t="s">
        <v>312</v>
      </c>
      <c r="B309" s="63" t="s">
        <v>97</v>
      </c>
      <c r="C309" s="63">
        <v>2472837</v>
      </c>
      <c r="D309" s="63">
        <v>2313434</v>
      </c>
      <c r="E309" s="63">
        <v>2114102</v>
      </c>
      <c r="F309" s="63">
        <v>2124986</v>
      </c>
      <c r="G309" s="63">
        <v>2242039</v>
      </c>
      <c r="H309" s="63">
        <v>2467597</v>
      </c>
      <c r="I309" s="63">
        <v>2327855</v>
      </c>
      <c r="J309" s="63">
        <v>1970248</v>
      </c>
      <c r="K309" s="63">
        <v>2103789</v>
      </c>
      <c r="L309" s="63">
        <v>1889090</v>
      </c>
      <c r="M309" s="63">
        <v>2084268</v>
      </c>
      <c r="N309" s="63">
        <v>1849718</v>
      </c>
    </row>
    <row r="310" spans="1:14" ht="14.4" hidden="1" x14ac:dyDescent="0.3">
      <c r="A310" s="63" t="s">
        <v>312</v>
      </c>
      <c r="B310" s="63" t="s">
        <v>21</v>
      </c>
      <c r="C310" s="63" t="s">
        <v>313</v>
      </c>
      <c r="D310" s="63" t="s">
        <v>314</v>
      </c>
      <c r="E310" s="63" t="s">
        <v>266</v>
      </c>
      <c r="F310" s="63" t="s">
        <v>267</v>
      </c>
      <c r="G310" s="63" t="s">
        <v>315</v>
      </c>
      <c r="H310" s="63" t="s">
        <v>316</v>
      </c>
      <c r="I310" s="63" t="s">
        <v>254</v>
      </c>
      <c r="J310" s="63" t="s">
        <v>317</v>
      </c>
      <c r="K310" s="63" t="s">
        <v>256</v>
      </c>
      <c r="L310" s="63" t="s">
        <v>257</v>
      </c>
      <c r="M310" s="63" t="s">
        <v>308</v>
      </c>
      <c r="N310" s="63" t="s">
        <v>318</v>
      </c>
    </row>
    <row r="311" spans="1:14" ht="14.4" hidden="1" x14ac:dyDescent="0.3">
      <c r="A311" s="63" t="s">
        <v>312</v>
      </c>
      <c r="B311" s="63" t="s">
        <v>24</v>
      </c>
      <c r="C311" s="63" t="s">
        <v>140</v>
      </c>
      <c r="D311" s="63" t="s">
        <v>165</v>
      </c>
      <c r="E311" s="63" t="s">
        <v>140</v>
      </c>
      <c r="F311" s="63" t="s">
        <v>165</v>
      </c>
      <c r="G311" s="63" t="s">
        <v>165</v>
      </c>
      <c r="H311" s="63" t="s">
        <v>140</v>
      </c>
      <c r="I311" s="63" t="s">
        <v>165</v>
      </c>
      <c r="J311" s="63" t="s">
        <v>165</v>
      </c>
      <c r="K311" s="63" t="s">
        <v>140</v>
      </c>
      <c r="L311" s="63" t="s">
        <v>165</v>
      </c>
      <c r="M311" s="63" t="s">
        <v>25</v>
      </c>
      <c r="N311" s="63" t="s">
        <v>140</v>
      </c>
    </row>
    <row r="312" spans="1:14" ht="14.4" hidden="1" x14ac:dyDescent="0.3">
      <c r="A312" s="63" t="s">
        <v>312</v>
      </c>
      <c r="B312" s="63" t="s">
        <v>26</v>
      </c>
      <c r="C312" s="63">
        <v>1231551</v>
      </c>
      <c r="D312" s="63">
        <v>1313378</v>
      </c>
      <c r="E312" s="63">
        <v>1182539</v>
      </c>
      <c r="F312" s="63">
        <v>1384291</v>
      </c>
      <c r="G312" s="63">
        <v>1434550</v>
      </c>
      <c r="H312" s="63">
        <v>1605649</v>
      </c>
      <c r="I312" s="63">
        <v>1543768</v>
      </c>
      <c r="J312" s="63">
        <v>1293480</v>
      </c>
      <c r="K312" s="63">
        <v>1398431</v>
      </c>
      <c r="L312" s="63">
        <v>1241796</v>
      </c>
      <c r="M312" s="63">
        <v>1211747</v>
      </c>
      <c r="N312" s="63">
        <v>954068</v>
      </c>
    </row>
    <row r="313" spans="1:14" ht="14.4" hidden="1" x14ac:dyDescent="0.3">
      <c r="A313" s="63" t="s">
        <v>312</v>
      </c>
      <c r="B313" s="63" t="s">
        <v>98</v>
      </c>
      <c r="C313" s="63">
        <v>1015931</v>
      </c>
      <c r="D313" s="63">
        <v>1073481</v>
      </c>
      <c r="E313" s="63">
        <v>985755</v>
      </c>
      <c r="F313" s="63">
        <v>1384291</v>
      </c>
      <c r="G313" s="63">
        <v>1434550</v>
      </c>
      <c r="H313" s="63">
        <v>1605649</v>
      </c>
      <c r="I313" s="63">
        <v>1543768</v>
      </c>
      <c r="J313" s="63">
        <v>1293480</v>
      </c>
      <c r="K313" s="63">
        <v>1398431</v>
      </c>
      <c r="L313" s="63">
        <v>1241796</v>
      </c>
      <c r="M313" s="63">
        <v>1070613</v>
      </c>
      <c r="N313" s="63">
        <v>820253</v>
      </c>
    </row>
    <row r="314" spans="1:14" ht="14.4" hidden="1" x14ac:dyDescent="0.3">
      <c r="A314" s="63" t="s">
        <v>312</v>
      </c>
      <c r="B314" s="63" t="s">
        <v>99</v>
      </c>
      <c r="C314" s="63">
        <v>1231551</v>
      </c>
      <c r="D314" s="63">
        <v>1313378</v>
      </c>
      <c r="E314" s="63">
        <v>1182539</v>
      </c>
      <c r="F314" s="63">
        <v>1305352</v>
      </c>
      <c r="G314" s="63">
        <v>1413630</v>
      </c>
      <c r="H314" s="63">
        <v>1527690</v>
      </c>
      <c r="I314" s="63">
        <v>1487384</v>
      </c>
      <c r="J314" s="63">
        <v>1234972</v>
      </c>
      <c r="K314" s="63">
        <v>1334862</v>
      </c>
      <c r="L314" s="63">
        <v>1185068</v>
      </c>
      <c r="M314" s="63">
        <v>1211747</v>
      </c>
      <c r="N314" s="63">
        <v>954068</v>
      </c>
    </row>
    <row r="315" spans="1:14" ht="14.4" hidden="1" x14ac:dyDescent="0.3">
      <c r="A315" s="63" t="s">
        <v>312</v>
      </c>
      <c r="B315" s="63" t="s">
        <v>27</v>
      </c>
      <c r="C315" s="63">
        <v>640150</v>
      </c>
      <c r="D315" s="63">
        <v>1270152</v>
      </c>
      <c r="E315" s="63">
        <v>663577</v>
      </c>
      <c r="F315" s="63">
        <v>1273390</v>
      </c>
      <c r="G315" s="63">
        <v>1274265</v>
      </c>
      <c r="H315" s="63">
        <v>1595520</v>
      </c>
      <c r="I315" s="63">
        <v>1462737</v>
      </c>
      <c r="J315" s="63">
        <v>1210875</v>
      </c>
      <c r="K315" s="63">
        <v>1286582</v>
      </c>
      <c r="L315" s="63">
        <v>1154527</v>
      </c>
      <c r="M315" s="63">
        <v>1201871</v>
      </c>
      <c r="N315" s="63">
        <v>688842</v>
      </c>
    </row>
    <row r="316" spans="1:14" ht="14.4" hidden="1" x14ac:dyDescent="0.3">
      <c r="A316" s="63" t="s">
        <v>312</v>
      </c>
      <c r="B316" s="63" t="s">
        <v>28</v>
      </c>
      <c r="C316" s="66">
        <v>41640</v>
      </c>
      <c r="D316" s="66">
        <v>41671</v>
      </c>
      <c r="E316" s="66">
        <v>41699</v>
      </c>
      <c r="F316" s="66">
        <v>41730</v>
      </c>
      <c r="G316" s="66">
        <v>41760</v>
      </c>
      <c r="H316" s="66">
        <v>41791</v>
      </c>
      <c r="I316" s="66">
        <v>41821</v>
      </c>
      <c r="J316" s="66">
        <v>41852</v>
      </c>
      <c r="K316" s="66">
        <v>41883</v>
      </c>
      <c r="L316" s="66">
        <v>41913</v>
      </c>
      <c r="M316" s="66">
        <v>41944</v>
      </c>
      <c r="N316" s="66">
        <v>41974</v>
      </c>
    </row>
    <row r="317" spans="1:14" ht="14.4" hidden="1" x14ac:dyDescent="0.3">
      <c r="A317" s="63" t="s">
        <v>312</v>
      </c>
      <c r="B317" s="63" t="s">
        <v>29</v>
      </c>
      <c r="C317" s="65">
        <v>0.2959</v>
      </c>
      <c r="D317" s="65">
        <v>0.3296</v>
      </c>
      <c r="E317" s="65">
        <v>0.3276</v>
      </c>
      <c r="F317" s="65">
        <v>0.34160000000000001</v>
      </c>
      <c r="G317" s="65">
        <v>0.3589</v>
      </c>
      <c r="H317" s="65">
        <v>0.35060000000000002</v>
      </c>
      <c r="I317" s="65">
        <v>0.37309999999999999</v>
      </c>
      <c r="J317" s="65">
        <v>0.3715</v>
      </c>
      <c r="K317" s="65">
        <v>0.3639</v>
      </c>
      <c r="L317" s="65">
        <v>0.34599999999999997</v>
      </c>
      <c r="M317" s="65">
        <v>0.30270000000000002</v>
      </c>
      <c r="N317" s="65">
        <v>0.30230000000000001</v>
      </c>
    </row>
    <row r="318" spans="1:14" ht="14.4" hidden="1" x14ac:dyDescent="0.3">
      <c r="A318" s="63" t="s">
        <v>312</v>
      </c>
      <c r="B318" s="63" t="s">
        <v>100</v>
      </c>
      <c r="C318" s="65">
        <v>0.3523</v>
      </c>
      <c r="D318" s="65">
        <v>0.38829999999999998</v>
      </c>
      <c r="E318" s="65">
        <v>0.38250000000000001</v>
      </c>
      <c r="F318" s="65">
        <v>0.47939999999999999</v>
      </c>
      <c r="G318" s="65">
        <v>0.5081</v>
      </c>
      <c r="H318" s="65">
        <v>0.49619999999999997</v>
      </c>
      <c r="I318" s="65">
        <v>0.51500000000000001</v>
      </c>
      <c r="J318" s="65">
        <v>0.51880000000000004</v>
      </c>
      <c r="K318" s="65">
        <v>0.51480000000000004</v>
      </c>
      <c r="L318" s="65">
        <v>0.48670000000000002</v>
      </c>
      <c r="M318" s="65">
        <v>0.36230000000000001</v>
      </c>
      <c r="N318" s="65">
        <v>0.3523</v>
      </c>
    </row>
    <row r="319" spans="1:14" ht="14.4" hidden="1" x14ac:dyDescent="0.3">
      <c r="A319" s="63" t="s">
        <v>312</v>
      </c>
      <c r="B319" s="63" t="s">
        <v>101</v>
      </c>
      <c r="C319" s="65">
        <v>0.3034</v>
      </c>
      <c r="D319" s="65">
        <v>0.33639999999999998</v>
      </c>
      <c r="E319" s="65">
        <v>0.33339999999999997</v>
      </c>
      <c r="F319" s="65">
        <v>0.31780000000000003</v>
      </c>
      <c r="G319" s="65">
        <v>0.33389999999999997</v>
      </c>
      <c r="H319" s="65">
        <v>0.32390000000000002</v>
      </c>
      <c r="I319" s="65">
        <v>0.34770000000000001</v>
      </c>
      <c r="J319" s="65">
        <v>0.34810000000000002</v>
      </c>
      <c r="K319" s="65">
        <v>0.33560000000000001</v>
      </c>
      <c r="L319" s="65">
        <v>0.31879999999999997</v>
      </c>
      <c r="M319" s="65">
        <v>0.30640000000000001</v>
      </c>
      <c r="N319" s="65">
        <v>0.3105</v>
      </c>
    </row>
    <row r="320" spans="1:14" ht="14.4" hidden="1" x14ac:dyDescent="0.3">
      <c r="A320" s="63" t="s">
        <v>312</v>
      </c>
      <c r="B320" s="63" t="s">
        <v>30</v>
      </c>
      <c r="C320" s="65">
        <v>0.48399999999999999</v>
      </c>
      <c r="D320" s="65">
        <v>0.55689999999999995</v>
      </c>
      <c r="E320" s="65">
        <v>0.54910000000000003</v>
      </c>
      <c r="F320" s="65">
        <v>0.61429999999999996</v>
      </c>
      <c r="G320" s="65">
        <v>0.6038</v>
      </c>
      <c r="H320" s="65">
        <v>0.61960000000000004</v>
      </c>
      <c r="I320" s="65">
        <v>0.62939999999999996</v>
      </c>
      <c r="J320" s="65">
        <v>0.62129999999999996</v>
      </c>
      <c r="K320" s="65">
        <v>0.63500000000000001</v>
      </c>
      <c r="L320" s="65">
        <v>0.62109999999999999</v>
      </c>
      <c r="M320" s="65">
        <v>0.57150000000000001</v>
      </c>
      <c r="N320" s="65">
        <v>0.50060000000000004</v>
      </c>
    </row>
    <row r="321" spans="1:14" ht="14.4" hidden="1" x14ac:dyDescent="0.3">
      <c r="A321" s="63" t="s">
        <v>312</v>
      </c>
      <c r="B321" s="63" t="s">
        <v>8</v>
      </c>
      <c r="C321" s="65">
        <v>0.25159999999999999</v>
      </c>
      <c r="D321" s="65">
        <v>0.53859999999999997</v>
      </c>
      <c r="E321" s="65">
        <v>0.30809999999999998</v>
      </c>
      <c r="F321" s="65">
        <v>0.56499999999999995</v>
      </c>
      <c r="G321" s="65">
        <v>0.5363</v>
      </c>
      <c r="H321" s="65">
        <v>0.61570000000000003</v>
      </c>
      <c r="I321" s="65">
        <v>0.59630000000000005</v>
      </c>
      <c r="J321" s="65">
        <v>0.58160000000000001</v>
      </c>
      <c r="K321" s="65">
        <v>0.58420000000000005</v>
      </c>
      <c r="L321" s="65">
        <v>0.57750000000000001</v>
      </c>
      <c r="M321" s="65">
        <v>0.56679999999999997</v>
      </c>
      <c r="N321" s="65">
        <v>0.3614</v>
      </c>
    </row>
    <row r="322" spans="1:14" ht="14.4" hidden="1" x14ac:dyDescent="0.3">
      <c r="A322" s="63" t="s">
        <v>312</v>
      </c>
      <c r="B322" s="63" t="s">
        <v>31</v>
      </c>
      <c r="C322" s="65">
        <v>0.61140000000000005</v>
      </c>
      <c r="D322" s="65">
        <v>0.5917</v>
      </c>
      <c r="E322" s="65">
        <v>0.59670000000000001</v>
      </c>
      <c r="F322" s="65">
        <v>0.55610000000000004</v>
      </c>
      <c r="G322" s="65">
        <v>0.59430000000000005</v>
      </c>
      <c r="H322" s="65">
        <v>0.56589999999999996</v>
      </c>
      <c r="I322" s="65">
        <v>0.59279999999999999</v>
      </c>
      <c r="J322" s="65">
        <v>0.59799999999999998</v>
      </c>
      <c r="K322" s="65">
        <v>0.57310000000000005</v>
      </c>
      <c r="L322" s="65">
        <v>0.55700000000000005</v>
      </c>
      <c r="M322" s="65">
        <v>0.52959999999999996</v>
      </c>
      <c r="N322" s="65">
        <v>0.60399999999999998</v>
      </c>
    </row>
    <row r="323" spans="1:14" ht="14.4" hidden="1" x14ac:dyDescent="0.3">
      <c r="A323" s="63" t="s">
        <v>312</v>
      </c>
      <c r="B323" s="63" t="s">
        <v>102</v>
      </c>
      <c r="C323" s="65">
        <v>0.74970000000000003</v>
      </c>
      <c r="D323" s="65">
        <v>0.72060000000000002</v>
      </c>
      <c r="E323" s="65">
        <v>0.71840000000000004</v>
      </c>
      <c r="F323" s="65">
        <v>0.73609999999999998</v>
      </c>
      <c r="G323" s="65">
        <v>0.80689999999999995</v>
      </c>
      <c r="H323" s="65">
        <v>0.75729999999999997</v>
      </c>
      <c r="I323" s="65">
        <v>0.78180000000000005</v>
      </c>
      <c r="J323" s="65">
        <v>0.79700000000000004</v>
      </c>
      <c r="K323" s="65">
        <v>0.76470000000000005</v>
      </c>
      <c r="L323" s="65">
        <v>0.74360000000000004</v>
      </c>
      <c r="M323" s="65">
        <v>0.61029999999999995</v>
      </c>
      <c r="N323" s="65">
        <v>0.71009999999999995</v>
      </c>
    </row>
    <row r="324" spans="1:14" ht="14.4" hidden="1" x14ac:dyDescent="0.3">
      <c r="A324" s="63" t="s">
        <v>312</v>
      </c>
      <c r="B324" s="63" t="s">
        <v>103</v>
      </c>
      <c r="C324" s="65">
        <v>0.60919999999999996</v>
      </c>
      <c r="D324" s="65">
        <v>0.59260000000000002</v>
      </c>
      <c r="E324" s="65">
        <v>0.59609999999999996</v>
      </c>
      <c r="F324" s="65">
        <v>0.51739999999999997</v>
      </c>
      <c r="G324" s="65">
        <v>0.52959999999999996</v>
      </c>
      <c r="H324" s="65">
        <v>0.5232</v>
      </c>
      <c r="I324" s="65">
        <v>0.54420000000000002</v>
      </c>
      <c r="J324" s="65">
        <v>0.55530000000000002</v>
      </c>
      <c r="K324" s="65">
        <v>0.52900000000000003</v>
      </c>
      <c r="L324" s="65">
        <v>0.50819999999999999</v>
      </c>
      <c r="M324" s="65">
        <v>0.52700000000000002</v>
      </c>
      <c r="N324" s="65">
        <v>0.60189999999999999</v>
      </c>
    </row>
    <row r="325" spans="1:14" ht="14.4" hidden="1" x14ac:dyDescent="0.3">
      <c r="A325" s="63" t="s">
        <v>312</v>
      </c>
      <c r="B325" s="63" t="s">
        <v>32</v>
      </c>
      <c r="C325" s="65">
        <v>1.1761999999999999</v>
      </c>
      <c r="D325" s="65">
        <v>0.6119</v>
      </c>
      <c r="E325" s="65">
        <v>1.0633999999999999</v>
      </c>
      <c r="F325" s="65">
        <v>0.60450000000000004</v>
      </c>
      <c r="G325" s="65">
        <v>0.66910000000000003</v>
      </c>
      <c r="H325" s="65">
        <v>0.56950000000000001</v>
      </c>
      <c r="I325" s="65">
        <v>0.62570000000000003</v>
      </c>
      <c r="J325" s="65">
        <v>0.63880000000000003</v>
      </c>
      <c r="K325" s="65">
        <v>0.62290000000000001</v>
      </c>
      <c r="L325" s="65">
        <v>0.59909999999999997</v>
      </c>
      <c r="M325" s="65">
        <v>0.53390000000000004</v>
      </c>
      <c r="N325" s="65">
        <v>0.83650000000000002</v>
      </c>
    </row>
    <row r="326" spans="1:14" ht="14.4" hidden="1" x14ac:dyDescent="0.3">
      <c r="A326" s="63" t="s">
        <v>312</v>
      </c>
      <c r="B326" s="63" t="s">
        <v>33</v>
      </c>
      <c r="C326" s="63"/>
      <c r="D326" s="63"/>
      <c r="E326" s="63"/>
      <c r="F326" s="63"/>
      <c r="G326" s="63"/>
      <c r="H326" s="63"/>
      <c r="I326" s="63"/>
      <c r="J326" s="63"/>
      <c r="K326" s="63"/>
      <c r="L326" s="63"/>
      <c r="M326" s="63"/>
      <c r="N326" s="63"/>
    </row>
    <row r="327" spans="1:14" ht="14.4" hidden="1" x14ac:dyDescent="0.3">
      <c r="A327" s="63" t="s">
        <v>312</v>
      </c>
      <c r="B327" s="63" t="s">
        <v>34</v>
      </c>
      <c r="C327" s="65">
        <v>4.2500000000000003E-2</v>
      </c>
      <c r="D327" s="65">
        <v>3.9699999999999999E-2</v>
      </c>
      <c r="E327" s="65">
        <v>4.3700000000000003E-2</v>
      </c>
      <c r="F327" s="65">
        <v>4.1099999999999998E-2</v>
      </c>
      <c r="G327" s="65">
        <v>3.7400000000000003E-2</v>
      </c>
      <c r="H327" s="65">
        <v>3.44E-2</v>
      </c>
      <c r="I327" s="65">
        <v>3.5200000000000002E-2</v>
      </c>
      <c r="J327" s="65">
        <v>4.2999999999999997E-2</v>
      </c>
      <c r="K327" s="65">
        <v>3.6499999999999998E-2</v>
      </c>
      <c r="L327" s="65">
        <v>4.7899999999999998E-2</v>
      </c>
      <c r="M327" s="65">
        <v>5.0500000000000003E-2</v>
      </c>
      <c r="N327" s="65">
        <v>5.6000000000000001E-2</v>
      </c>
    </row>
    <row r="328" spans="1:14" ht="14.4" hidden="1" x14ac:dyDescent="0.3">
      <c r="A328" s="63" t="s">
        <v>312</v>
      </c>
      <c r="B328" s="63" t="s">
        <v>104</v>
      </c>
      <c r="C328" s="65">
        <v>4.1099999999999998E-2</v>
      </c>
      <c r="D328" s="65">
        <v>3.7999999999999999E-2</v>
      </c>
      <c r="E328" s="65">
        <v>4.1300000000000003E-2</v>
      </c>
      <c r="F328" s="65">
        <v>3.9399999999999998E-2</v>
      </c>
      <c r="G328" s="65">
        <v>3.6900000000000002E-2</v>
      </c>
      <c r="H328" s="65">
        <v>3.3799999999999997E-2</v>
      </c>
      <c r="I328" s="65">
        <v>3.5099999999999999E-2</v>
      </c>
      <c r="J328" s="65">
        <v>4.2599999999999999E-2</v>
      </c>
      <c r="K328" s="65">
        <v>3.5099999999999999E-2</v>
      </c>
      <c r="L328" s="65">
        <v>4.7199999999999999E-2</v>
      </c>
      <c r="M328" s="65">
        <v>4.7600000000000003E-2</v>
      </c>
      <c r="N328" s="65">
        <v>5.4899999999999997E-2</v>
      </c>
    </row>
    <row r="329" spans="1:14" ht="14.4" hidden="1" x14ac:dyDescent="0.3">
      <c r="A329" s="63" t="s">
        <v>312</v>
      </c>
      <c r="B329" s="63" t="s">
        <v>105</v>
      </c>
      <c r="C329" s="65">
        <v>4.2099999999999999E-2</v>
      </c>
      <c r="D329" s="65">
        <v>3.9800000000000002E-2</v>
      </c>
      <c r="E329" s="65">
        <v>4.3700000000000003E-2</v>
      </c>
      <c r="F329" s="65">
        <v>4.0500000000000001E-2</v>
      </c>
      <c r="G329" s="65">
        <v>3.5799999999999998E-2</v>
      </c>
      <c r="H329" s="65">
        <v>3.4000000000000002E-2</v>
      </c>
      <c r="I329" s="65">
        <v>3.4599999999999999E-2</v>
      </c>
      <c r="J329" s="65">
        <v>4.1300000000000003E-2</v>
      </c>
      <c r="K329" s="65">
        <v>3.6499999999999998E-2</v>
      </c>
      <c r="L329" s="65">
        <v>4.6399999999999997E-2</v>
      </c>
      <c r="M329" s="65">
        <v>4.99E-2</v>
      </c>
      <c r="N329" s="65">
        <v>5.4899999999999997E-2</v>
      </c>
    </row>
    <row r="330" spans="1:14" ht="14.4" hidden="1" x14ac:dyDescent="0.3">
      <c r="A330" s="63" t="s">
        <v>312</v>
      </c>
      <c r="B330" s="63" t="s">
        <v>35</v>
      </c>
      <c r="C330" s="65">
        <v>5.8799999999999998E-2</v>
      </c>
      <c r="D330" s="65">
        <v>5.33E-2</v>
      </c>
      <c r="E330" s="65">
        <v>5.57E-2</v>
      </c>
      <c r="F330" s="65">
        <v>5.1799999999999999E-2</v>
      </c>
      <c r="G330" s="65">
        <v>4.7100000000000003E-2</v>
      </c>
      <c r="H330" s="65">
        <v>4.3299999999999998E-2</v>
      </c>
      <c r="I330" s="65">
        <v>4.5100000000000001E-2</v>
      </c>
      <c r="J330" s="65">
        <v>5.0200000000000002E-2</v>
      </c>
      <c r="K330" s="65">
        <v>4.7300000000000002E-2</v>
      </c>
      <c r="L330" s="65">
        <v>5.6399999999999999E-2</v>
      </c>
      <c r="M330" s="65">
        <v>6.4199999999999993E-2</v>
      </c>
      <c r="N330" s="65">
        <v>7.46E-2</v>
      </c>
    </row>
    <row r="331" spans="1:14" ht="14.4" hidden="1" x14ac:dyDescent="0.3">
      <c r="A331" s="63" t="s">
        <v>312</v>
      </c>
      <c r="B331" s="63" t="s">
        <v>106</v>
      </c>
      <c r="C331" s="65">
        <v>6.2899999999999998E-2</v>
      </c>
      <c r="D331" s="65">
        <v>5.2499999999999998E-2</v>
      </c>
      <c r="E331" s="65">
        <v>6.0100000000000001E-2</v>
      </c>
      <c r="F331" s="65">
        <v>5.1799999999999999E-2</v>
      </c>
      <c r="G331" s="65">
        <v>4.7100000000000003E-2</v>
      </c>
      <c r="H331" s="65">
        <v>4.3299999999999998E-2</v>
      </c>
      <c r="I331" s="65">
        <v>4.5100000000000001E-2</v>
      </c>
      <c r="J331" s="65">
        <v>5.0200000000000002E-2</v>
      </c>
      <c r="K331" s="65">
        <v>4.7300000000000002E-2</v>
      </c>
      <c r="L331" s="65">
        <v>5.6399999999999999E-2</v>
      </c>
      <c r="M331" s="65">
        <v>6.8199999999999997E-2</v>
      </c>
      <c r="N331" s="65">
        <v>7.7399999999999997E-2</v>
      </c>
    </row>
    <row r="332" spans="1:14" ht="14.4" hidden="1" x14ac:dyDescent="0.3">
      <c r="A332" s="63" t="s">
        <v>312</v>
      </c>
      <c r="B332" s="63" t="s">
        <v>107</v>
      </c>
      <c r="C332" s="65">
        <v>5.8799999999999998E-2</v>
      </c>
      <c r="D332" s="65">
        <v>5.33E-2</v>
      </c>
      <c r="E332" s="65">
        <v>5.57E-2</v>
      </c>
      <c r="F332" s="65">
        <v>5.1400000000000001E-2</v>
      </c>
      <c r="G332" s="65">
        <v>5.04E-2</v>
      </c>
      <c r="H332" s="65">
        <v>4.3999999999999997E-2</v>
      </c>
      <c r="I332" s="65">
        <v>4.3900000000000002E-2</v>
      </c>
      <c r="J332" s="65">
        <v>5.3699999999999998E-2</v>
      </c>
      <c r="K332" s="65">
        <v>4.9200000000000001E-2</v>
      </c>
      <c r="L332" s="65">
        <v>6.0100000000000001E-2</v>
      </c>
      <c r="M332" s="65">
        <v>6.4199999999999993E-2</v>
      </c>
      <c r="N332" s="65">
        <v>7.46E-2</v>
      </c>
    </row>
    <row r="333" spans="1:14" ht="14.4" hidden="1" x14ac:dyDescent="0.3">
      <c r="A333" s="63" t="s">
        <v>312</v>
      </c>
      <c r="B333" s="63" t="s">
        <v>36</v>
      </c>
      <c r="C333" s="65">
        <v>6.4899999999999999E-2</v>
      </c>
      <c r="D333" s="65">
        <v>5.1400000000000001E-2</v>
      </c>
      <c r="E333" s="65">
        <v>6.2300000000000001E-2</v>
      </c>
      <c r="F333" s="65">
        <v>5.5800000000000002E-2</v>
      </c>
      <c r="G333" s="65">
        <v>4.5199999999999997E-2</v>
      </c>
      <c r="H333" s="65">
        <v>4.2599999999999999E-2</v>
      </c>
      <c r="I333" s="65">
        <v>4.65E-2</v>
      </c>
      <c r="J333" s="65">
        <v>4.99E-2</v>
      </c>
      <c r="K333" s="65">
        <v>4.7800000000000002E-2</v>
      </c>
      <c r="L333" s="65">
        <v>5.62E-2</v>
      </c>
      <c r="M333" s="65">
        <v>6.7100000000000007E-2</v>
      </c>
      <c r="N333" s="65">
        <v>7.9100000000000004E-2</v>
      </c>
    </row>
    <row r="334" spans="1:14" ht="14.4" hidden="1" x14ac:dyDescent="0.3">
      <c r="A334" s="63" t="s">
        <v>312</v>
      </c>
      <c r="B334" s="63" t="s">
        <v>108</v>
      </c>
      <c r="C334" s="63"/>
      <c r="D334" s="63"/>
      <c r="E334" s="63"/>
      <c r="F334" s="63"/>
      <c r="G334" s="63"/>
      <c r="H334" s="63"/>
      <c r="I334" s="63"/>
      <c r="J334" s="63"/>
      <c r="K334" s="63"/>
      <c r="L334" s="63"/>
      <c r="M334" s="63"/>
      <c r="N334" s="63"/>
    </row>
    <row r="335" spans="1:14" ht="14.4" hidden="1" x14ac:dyDescent="0.3">
      <c r="A335" s="63" t="s">
        <v>312</v>
      </c>
      <c r="B335" s="63" t="s">
        <v>109</v>
      </c>
      <c r="C335" s="63">
        <v>357</v>
      </c>
      <c r="D335" s="63">
        <v>353</v>
      </c>
      <c r="E335" s="63">
        <v>353</v>
      </c>
      <c r="F335" s="63">
        <v>327</v>
      </c>
      <c r="G335" s="63">
        <v>342</v>
      </c>
      <c r="H335" s="63">
        <v>348</v>
      </c>
      <c r="I335" s="63">
        <v>327</v>
      </c>
      <c r="J335" s="63">
        <v>341</v>
      </c>
      <c r="K335" s="63">
        <v>353</v>
      </c>
      <c r="L335" s="63">
        <v>356</v>
      </c>
      <c r="M335" s="63">
        <v>346</v>
      </c>
      <c r="N335" s="63">
        <v>356</v>
      </c>
    </row>
    <row r="336" spans="1:14" ht="14.4" hidden="1" x14ac:dyDescent="0.3">
      <c r="A336" s="63" t="s">
        <v>312</v>
      </c>
      <c r="B336" s="63" t="s">
        <v>110</v>
      </c>
      <c r="C336" s="63">
        <v>357</v>
      </c>
      <c r="D336" s="63">
        <v>353</v>
      </c>
      <c r="E336" s="63">
        <v>353</v>
      </c>
      <c r="F336" s="63">
        <v>327</v>
      </c>
      <c r="G336" s="63">
        <v>342</v>
      </c>
      <c r="H336" s="63">
        <v>348</v>
      </c>
      <c r="I336" s="63">
        <v>327</v>
      </c>
      <c r="J336" s="63">
        <v>341</v>
      </c>
      <c r="K336" s="63">
        <v>353</v>
      </c>
      <c r="L336" s="63">
        <v>356</v>
      </c>
      <c r="M336" s="63">
        <v>346</v>
      </c>
      <c r="N336" s="63">
        <v>356</v>
      </c>
    </row>
    <row r="337" spans="1:15" ht="14.4" hidden="1" x14ac:dyDescent="0.3">
      <c r="A337" s="63" t="s">
        <v>312</v>
      </c>
      <c r="B337" s="63" t="s">
        <v>111</v>
      </c>
      <c r="C337" s="63">
        <v>357</v>
      </c>
      <c r="D337" s="63">
        <v>353</v>
      </c>
      <c r="E337" s="63">
        <v>353</v>
      </c>
      <c r="F337" s="63">
        <v>327</v>
      </c>
      <c r="G337" s="63">
        <v>342</v>
      </c>
      <c r="H337" s="63">
        <v>348</v>
      </c>
      <c r="I337" s="63">
        <v>327</v>
      </c>
      <c r="J337" s="63">
        <v>341</v>
      </c>
      <c r="K337" s="63">
        <v>353</v>
      </c>
      <c r="L337" s="63">
        <v>356</v>
      </c>
      <c r="M337" s="63">
        <v>346</v>
      </c>
      <c r="N337" s="63">
        <v>356</v>
      </c>
      <c r="O337" s="63"/>
    </row>
    <row r="338" spans="1:15" ht="14.4" hidden="1" x14ac:dyDescent="0.3">
      <c r="A338" s="63" t="s">
        <v>312</v>
      </c>
      <c r="B338" s="63" t="s">
        <v>112</v>
      </c>
      <c r="C338" s="63">
        <v>357</v>
      </c>
      <c r="D338" s="63">
        <v>353</v>
      </c>
      <c r="E338" s="63">
        <v>353</v>
      </c>
      <c r="F338" s="63">
        <v>327</v>
      </c>
      <c r="G338" s="63">
        <v>342</v>
      </c>
      <c r="H338" s="63">
        <v>348</v>
      </c>
      <c r="I338" s="63">
        <v>327</v>
      </c>
      <c r="J338" s="63">
        <v>341</v>
      </c>
      <c r="K338" s="63">
        <v>353</v>
      </c>
      <c r="L338" s="63">
        <v>356</v>
      </c>
      <c r="M338" s="63">
        <v>346</v>
      </c>
      <c r="N338" s="63">
        <v>356</v>
      </c>
      <c r="O338" s="63"/>
    </row>
    <row r="339" spans="1:15" hidden="1" x14ac:dyDescent="0.25"/>
    <row r="340" spans="1:15" ht="14.4" hidden="1" x14ac:dyDescent="0.25">
      <c r="A340" s="148" t="s">
        <v>319</v>
      </c>
      <c r="B340" s="148"/>
      <c r="C340" s="148"/>
      <c r="D340" s="148"/>
      <c r="E340" s="148"/>
      <c r="F340" s="148"/>
      <c r="G340" s="148"/>
      <c r="H340" s="148"/>
      <c r="I340" s="148"/>
      <c r="J340" s="148"/>
      <c r="K340" s="148"/>
      <c r="L340" s="148"/>
      <c r="M340" s="148"/>
      <c r="N340" s="148"/>
      <c r="O340" s="148"/>
    </row>
    <row r="341" spans="1:15" hidden="1" x14ac:dyDescent="0.25"/>
    <row r="342" spans="1:15" ht="14.4" hidden="1" x14ac:dyDescent="0.3">
      <c r="A342" s="63" t="s">
        <v>310</v>
      </c>
      <c r="B342" s="63" t="s">
        <v>311</v>
      </c>
      <c r="C342" s="63"/>
      <c r="D342" s="63"/>
      <c r="E342" s="63"/>
      <c r="F342" s="63"/>
      <c r="G342" s="63"/>
      <c r="H342" s="63"/>
      <c r="I342" s="63"/>
      <c r="J342" s="63"/>
      <c r="K342" s="63"/>
      <c r="L342" s="63"/>
      <c r="M342" s="63"/>
      <c r="N342" s="63"/>
      <c r="O342" s="63"/>
    </row>
    <row r="343" spans="1:15" ht="14.4" hidden="1" x14ac:dyDescent="0.3">
      <c r="A343" s="63" t="s">
        <v>312</v>
      </c>
      <c r="B343" s="63" t="s">
        <v>14</v>
      </c>
      <c r="C343" s="64">
        <v>41640</v>
      </c>
      <c r="D343" s="64">
        <v>41671</v>
      </c>
      <c r="E343" s="64">
        <v>41699</v>
      </c>
      <c r="F343" s="64">
        <v>41730</v>
      </c>
      <c r="G343" s="64">
        <v>41760</v>
      </c>
      <c r="H343" s="64">
        <v>41791</v>
      </c>
      <c r="I343" s="64">
        <v>41821</v>
      </c>
      <c r="J343" s="64">
        <v>41852</v>
      </c>
      <c r="K343" s="64">
        <v>41883</v>
      </c>
      <c r="L343" s="64">
        <v>41913</v>
      </c>
      <c r="M343" s="64">
        <v>41944</v>
      </c>
      <c r="N343" s="64">
        <v>41974</v>
      </c>
      <c r="O343" s="63"/>
    </row>
    <row r="344" spans="1:15" hidden="1" x14ac:dyDescent="0.25"/>
    <row r="345" spans="1:15" ht="14.4" hidden="1" x14ac:dyDescent="0.3">
      <c r="A345" s="63" t="s">
        <v>312</v>
      </c>
      <c r="B345" s="63" t="s">
        <v>114</v>
      </c>
      <c r="C345" s="63">
        <v>0.94199999999999995</v>
      </c>
      <c r="D345" s="63">
        <v>0.95899999999999996</v>
      </c>
      <c r="E345" s="63">
        <v>0.89400000000000002</v>
      </c>
      <c r="F345" s="63">
        <v>0.97399999999999998</v>
      </c>
      <c r="G345" s="63">
        <v>0.90500000000000003</v>
      </c>
      <c r="H345" s="63">
        <v>0.95699999999999996</v>
      </c>
      <c r="I345" s="63">
        <v>0.91100000000000003</v>
      </c>
      <c r="J345" s="63">
        <v>0.92300000000000004</v>
      </c>
      <c r="K345" s="63">
        <v>0.94299999999999995</v>
      </c>
      <c r="L345" s="63">
        <v>1.0009999999999999</v>
      </c>
      <c r="M345" s="63">
        <v>1.002</v>
      </c>
      <c r="N345" s="63">
        <v>0.96299999999999997</v>
      </c>
      <c r="O345" s="63"/>
    </row>
    <row r="346" spans="1:15" ht="14.4" hidden="1" x14ac:dyDescent="0.3">
      <c r="A346" s="63" t="s">
        <v>312</v>
      </c>
      <c r="B346" s="63" t="s">
        <v>115</v>
      </c>
      <c r="C346" s="63">
        <v>0.83399999999999996</v>
      </c>
      <c r="D346" s="63">
        <v>0.755</v>
      </c>
      <c r="E346" s="63">
        <v>0.78</v>
      </c>
      <c r="F346" s="63">
        <v>0.97399999999999998</v>
      </c>
      <c r="G346" s="63">
        <v>0.90500000000000003</v>
      </c>
      <c r="H346" s="63">
        <v>0.95699999999999996</v>
      </c>
      <c r="I346" s="63">
        <v>0.91100000000000003</v>
      </c>
      <c r="J346" s="63">
        <v>0.92300000000000004</v>
      </c>
      <c r="K346" s="63">
        <v>0.94299999999999995</v>
      </c>
      <c r="L346" s="63">
        <v>1.0009999999999999</v>
      </c>
      <c r="M346" s="63">
        <v>0.97799999999999998</v>
      </c>
      <c r="N346" s="63">
        <v>0.85799999999999998</v>
      </c>
      <c r="O346" s="63"/>
    </row>
    <row r="347" spans="1:15" ht="14.4" hidden="1" x14ac:dyDescent="0.3">
      <c r="A347" s="63" t="s">
        <v>312</v>
      </c>
      <c r="B347" s="63" t="s">
        <v>143</v>
      </c>
      <c r="C347" s="63">
        <v>0.94199999999999995</v>
      </c>
      <c r="D347" s="63">
        <v>0.95899999999999996</v>
      </c>
      <c r="E347" s="63">
        <v>0.89400000000000002</v>
      </c>
      <c r="F347" s="63">
        <v>0.88800000000000001</v>
      </c>
      <c r="G347" s="63">
        <v>0.96899999999999997</v>
      </c>
      <c r="H347" s="63">
        <v>0.90600000000000003</v>
      </c>
      <c r="I347" s="63">
        <v>0.86899999999999999</v>
      </c>
      <c r="J347" s="63">
        <v>0.92900000000000005</v>
      </c>
      <c r="K347" s="63">
        <v>0.93100000000000005</v>
      </c>
      <c r="L347" s="63">
        <v>1.006</v>
      </c>
      <c r="M347" s="63">
        <v>1.002</v>
      </c>
      <c r="N347" s="63">
        <v>0.96299999999999997</v>
      </c>
      <c r="O347" s="63"/>
    </row>
    <row r="348" spans="1:15" ht="14.4" hidden="1" x14ac:dyDescent="0.3">
      <c r="A348" s="63" t="s">
        <v>312</v>
      </c>
      <c r="B348" s="63" t="s">
        <v>117</v>
      </c>
      <c r="C348" s="63">
        <v>0.62</v>
      </c>
      <c r="D348" s="63">
        <v>0.86899999999999999</v>
      </c>
      <c r="E348" s="63">
        <v>0.52900000000000003</v>
      </c>
      <c r="F348" s="63">
        <v>0.92800000000000005</v>
      </c>
      <c r="G348" s="63">
        <v>0.77900000000000003</v>
      </c>
      <c r="H348" s="63">
        <v>0.92800000000000005</v>
      </c>
      <c r="I348" s="63">
        <v>0.88100000000000001</v>
      </c>
      <c r="J348" s="63">
        <v>0.85</v>
      </c>
      <c r="K348" s="63">
        <v>0.89</v>
      </c>
      <c r="L348" s="63">
        <v>0.91500000000000004</v>
      </c>
      <c r="M348" s="63">
        <v>1.046</v>
      </c>
      <c r="N348" s="63">
        <v>0.71499999999999997</v>
      </c>
      <c r="O348" s="63"/>
    </row>
    <row r="349" spans="1:15" hidden="1" x14ac:dyDescent="0.25"/>
    <row r="350" spans="1:15" ht="14.4" hidden="1" x14ac:dyDescent="0.3">
      <c r="A350" s="63" t="s">
        <v>312</v>
      </c>
      <c r="B350" s="63" t="s">
        <v>144</v>
      </c>
      <c r="C350" s="63">
        <v>0.86</v>
      </c>
      <c r="D350" s="63">
        <v>0.91600000000000004</v>
      </c>
      <c r="E350" s="63">
        <v>0.69899999999999995</v>
      </c>
      <c r="F350" s="63">
        <v>0.82499999999999996</v>
      </c>
      <c r="G350" s="63">
        <v>0.86399999999999999</v>
      </c>
      <c r="H350" s="63">
        <v>1.1539999999999999</v>
      </c>
      <c r="I350" s="63">
        <v>0.89500000000000002</v>
      </c>
      <c r="J350" s="63">
        <v>0.995</v>
      </c>
      <c r="K350" s="63">
        <v>0.98199999999999998</v>
      </c>
      <c r="L350" s="63">
        <v>1.1559999999999999</v>
      </c>
      <c r="M350" s="63">
        <v>0.88</v>
      </c>
      <c r="N350" s="63">
        <v>0.89700000000000002</v>
      </c>
      <c r="O350" s="63"/>
    </row>
    <row r="351" spans="1:15" ht="14.4" hidden="1" x14ac:dyDescent="0.3">
      <c r="A351" s="63" t="s">
        <v>312</v>
      </c>
      <c r="B351" s="63" t="s">
        <v>145</v>
      </c>
      <c r="C351" s="63">
        <v>0.78700000000000003</v>
      </c>
      <c r="D351" s="63">
        <v>0.57799999999999996</v>
      </c>
      <c r="E351" s="63">
        <v>0.61299999999999999</v>
      </c>
      <c r="F351" s="63">
        <v>0.82499999999999996</v>
      </c>
      <c r="G351" s="63">
        <v>0.86399999999999999</v>
      </c>
      <c r="H351" s="63">
        <v>1.1539999999999999</v>
      </c>
      <c r="I351" s="63">
        <v>0.89500000000000002</v>
      </c>
      <c r="J351" s="63">
        <v>0.995</v>
      </c>
      <c r="K351" s="63">
        <v>0.98199999999999998</v>
      </c>
      <c r="L351" s="63">
        <v>1.1559999999999999</v>
      </c>
      <c r="M351" s="63">
        <v>0.96</v>
      </c>
      <c r="N351" s="63">
        <v>0.878</v>
      </c>
      <c r="O351" s="63"/>
    </row>
    <row r="352" spans="1:15" ht="14.4" hidden="1" x14ac:dyDescent="0.3">
      <c r="A352" s="63" t="s">
        <v>312</v>
      </c>
      <c r="B352" s="63" t="s">
        <v>146</v>
      </c>
      <c r="C352" s="63">
        <v>0.86</v>
      </c>
      <c r="D352" s="63">
        <v>0.91600000000000004</v>
      </c>
      <c r="E352" s="63">
        <v>0.69899999999999995</v>
      </c>
      <c r="F352" s="63">
        <v>0.749</v>
      </c>
      <c r="G352" s="63">
        <v>1.1679999999999999</v>
      </c>
      <c r="H352" s="63">
        <v>0.99199999999999999</v>
      </c>
      <c r="I352" s="63">
        <v>0.94399999999999995</v>
      </c>
      <c r="J352" s="63">
        <v>1.0369999999999999</v>
      </c>
      <c r="K352" s="63">
        <v>1.0860000000000001</v>
      </c>
      <c r="L352" s="63">
        <v>1.3420000000000001</v>
      </c>
      <c r="M352" s="63">
        <v>0.88</v>
      </c>
      <c r="N352" s="63">
        <v>0.89700000000000002</v>
      </c>
      <c r="O352" s="63"/>
    </row>
    <row r="353" spans="1:14" ht="14.4" hidden="1" x14ac:dyDescent="0.3">
      <c r="A353" s="63" t="s">
        <v>312</v>
      </c>
      <c r="B353" s="63" t="s">
        <v>147</v>
      </c>
      <c r="C353" s="63">
        <v>0.64600000000000002</v>
      </c>
      <c r="D353" s="63">
        <v>0.68200000000000005</v>
      </c>
      <c r="E353" s="63">
        <v>0.36699999999999999</v>
      </c>
      <c r="F353" s="63">
        <v>0.85199999999999998</v>
      </c>
      <c r="G353" s="63">
        <v>0.77600000000000002</v>
      </c>
      <c r="H353" s="63">
        <v>0.94699999999999995</v>
      </c>
      <c r="I353" s="63">
        <v>0.77700000000000002</v>
      </c>
      <c r="J353" s="63">
        <v>0.86499999999999999</v>
      </c>
      <c r="K353" s="63">
        <v>1.056</v>
      </c>
      <c r="L353" s="63">
        <v>0.96899999999999997</v>
      </c>
      <c r="M353" s="63">
        <v>0.91300000000000003</v>
      </c>
      <c r="N353" s="63">
        <v>0.64500000000000002</v>
      </c>
    </row>
    <row r="354" spans="1:14" hidden="1" x14ac:dyDescent="0.25"/>
    <row r="355" spans="1:14" ht="14.4" hidden="1" x14ac:dyDescent="0.3">
      <c r="A355" s="63" t="s">
        <v>312</v>
      </c>
      <c r="B355" s="63" t="s">
        <v>148</v>
      </c>
      <c r="C355" s="63">
        <v>1.746</v>
      </c>
      <c r="D355" s="63">
        <v>1.9139999999999999</v>
      </c>
      <c r="E355" s="63">
        <v>1.742</v>
      </c>
      <c r="F355" s="63">
        <v>2.0409999999999999</v>
      </c>
      <c r="G355" s="63">
        <v>1.86</v>
      </c>
      <c r="H355" s="63">
        <v>1.7889999999999999</v>
      </c>
      <c r="I355" s="63">
        <v>1.895</v>
      </c>
      <c r="J355" s="63">
        <v>1.9319999999999999</v>
      </c>
      <c r="K355" s="63">
        <v>1.907</v>
      </c>
      <c r="L355" s="63">
        <v>1.9610000000000001</v>
      </c>
      <c r="M355" s="63">
        <v>1.9430000000000001</v>
      </c>
      <c r="N355" s="63">
        <v>1.923</v>
      </c>
    </row>
    <row r="356" spans="1:14" ht="14.4" hidden="1" x14ac:dyDescent="0.3">
      <c r="A356" s="63" t="s">
        <v>312</v>
      </c>
      <c r="B356" s="63" t="s">
        <v>149</v>
      </c>
      <c r="C356" s="63">
        <v>1.6679999999999999</v>
      </c>
      <c r="D356" s="63">
        <v>1.7190000000000001</v>
      </c>
      <c r="E356" s="63">
        <v>1.5629999999999999</v>
      </c>
      <c r="F356" s="63">
        <v>2.0409999999999999</v>
      </c>
      <c r="G356" s="63">
        <v>1.86</v>
      </c>
      <c r="H356" s="63">
        <v>1.7889999999999999</v>
      </c>
      <c r="I356" s="63">
        <v>1.895</v>
      </c>
      <c r="J356" s="63">
        <v>1.9319999999999999</v>
      </c>
      <c r="K356" s="63">
        <v>1.907</v>
      </c>
      <c r="L356" s="63">
        <v>1.9610000000000001</v>
      </c>
      <c r="M356" s="63">
        <v>2.0449999999999999</v>
      </c>
      <c r="N356" s="63">
        <v>1.665</v>
      </c>
    </row>
    <row r="357" spans="1:14" ht="14.4" hidden="1" x14ac:dyDescent="0.3">
      <c r="A357" s="63" t="s">
        <v>312</v>
      </c>
      <c r="B357" s="63" t="s">
        <v>150</v>
      </c>
      <c r="C357" s="63">
        <v>1.746</v>
      </c>
      <c r="D357" s="63">
        <v>1.9139999999999999</v>
      </c>
      <c r="E357" s="63">
        <v>1.742</v>
      </c>
      <c r="F357" s="63">
        <v>1.919</v>
      </c>
      <c r="G357" s="63">
        <v>1.915</v>
      </c>
      <c r="H357" s="63">
        <v>1.8240000000000001</v>
      </c>
      <c r="I357" s="63">
        <v>1.823</v>
      </c>
      <c r="J357" s="63">
        <v>1.923</v>
      </c>
      <c r="K357" s="63">
        <v>1.76</v>
      </c>
      <c r="L357" s="63">
        <v>1.796</v>
      </c>
      <c r="M357" s="63">
        <v>1.9430000000000001</v>
      </c>
      <c r="N357" s="63">
        <v>1.923</v>
      </c>
    </row>
    <row r="358" spans="1:14" ht="14.4" hidden="1" x14ac:dyDescent="0.3">
      <c r="A358" s="63" t="s">
        <v>312</v>
      </c>
      <c r="B358" s="63" t="s">
        <v>151</v>
      </c>
      <c r="C358" s="63">
        <v>1.5669999999999999</v>
      </c>
      <c r="D358" s="63">
        <v>1.8320000000000001</v>
      </c>
      <c r="E358" s="63">
        <v>1.054</v>
      </c>
      <c r="F358" s="63">
        <v>1.9219999999999999</v>
      </c>
      <c r="G358" s="63">
        <v>1.627</v>
      </c>
      <c r="H358" s="63">
        <v>1.9079999999999999</v>
      </c>
      <c r="I358" s="63">
        <v>1.885</v>
      </c>
      <c r="J358" s="63">
        <v>1.74</v>
      </c>
      <c r="K358" s="63">
        <v>1.7549999999999999</v>
      </c>
      <c r="L358" s="63">
        <v>1.796</v>
      </c>
      <c r="M358" s="63">
        <v>2.0950000000000002</v>
      </c>
      <c r="N358" s="63">
        <v>1.4850000000000001</v>
      </c>
    </row>
    <row r="359" spans="1:14" hidden="1" x14ac:dyDescent="0.25"/>
    <row r="360" spans="1:14" ht="14.4" hidden="1" x14ac:dyDescent="0.3">
      <c r="A360" s="63" t="s">
        <v>312</v>
      </c>
      <c r="B360" s="63" t="s">
        <v>152</v>
      </c>
      <c r="C360" s="63">
        <v>3.335</v>
      </c>
      <c r="D360" s="63">
        <v>3.3119999999999998</v>
      </c>
      <c r="E360" s="63">
        <v>3.35</v>
      </c>
      <c r="F360" s="63">
        <v>3.4780000000000002</v>
      </c>
      <c r="G360" s="63">
        <v>2.9449999999999998</v>
      </c>
      <c r="H360" s="63">
        <v>2.9780000000000002</v>
      </c>
      <c r="I360" s="63">
        <v>2.9630000000000001</v>
      </c>
      <c r="J360" s="63">
        <v>2.9409999999999998</v>
      </c>
      <c r="K360" s="63">
        <v>3.161</v>
      </c>
      <c r="L360" s="63">
        <v>3.1659999999999999</v>
      </c>
      <c r="M360" s="63">
        <v>3.52</v>
      </c>
      <c r="N360" s="63">
        <v>3.2879999999999998</v>
      </c>
    </row>
    <row r="361" spans="1:14" ht="14.4" hidden="1" x14ac:dyDescent="0.3">
      <c r="A361" s="63" t="s">
        <v>312</v>
      </c>
      <c r="B361" s="63" t="s">
        <v>153</v>
      </c>
      <c r="C361" s="63">
        <v>2.661</v>
      </c>
      <c r="D361" s="63">
        <v>2.4300000000000002</v>
      </c>
      <c r="E361" s="63">
        <v>2.786</v>
      </c>
      <c r="F361" s="63">
        <v>3.4780000000000002</v>
      </c>
      <c r="G361" s="63">
        <v>2.9449999999999998</v>
      </c>
      <c r="H361" s="63">
        <v>2.9780000000000002</v>
      </c>
      <c r="I361" s="63">
        <v>2.9630000000000001</v>
      </c>
      <c r="J361" s="63">
        <v>2.9409999999999998</v>
      </c>
      <c r="K361" s="63">
        <v>3.161</v>
      </c>
      <c r="L361" s="63">
        <v>3.1659999999999999</v>
      </c>
      <c r="M361" s="63">
        <v>3.129</v>
      </c>
      <c r="N361" s="63">
        <v>2.867</v>
      </c>
    </row>
    <row r="362" spans="1:14" ht="14.4" hidden="1" x14ac:dyDescent="0.3">
      <c r="A362" s="63" t="s">
        <v>312</v>
      </c>
      <c r="B362" s="63" t="s">
        <v>154</v>
      </c>
      <c r="C362" s="63">
        <v>3.335</v>
      </c>
      <c r="D362" s="63">
        <v>3.3119999999999998</v>
      </c>
      <c r="E362" s="63">
        <v>3.35</v>
      </c>
      <c r="F362" s="63">
        <v>2.952</v>
      </c>
      <c r="G362" s="63">
        <v>2.7170000000000001</v>
      </c>
      <c r="H362" s="63">
        <v>2.7989999999999999</v>
      </c>
      <c r="I362" s="63">
        <v>2.641</v>
      </c>
      <c r="J362" s="63">
        <v>2.8519999999999999</v>
      </c>
      <c r="K362" s="63">
        <v>3.0510000000000002</v>
      </c>
      <c r="L362" s="63">
        <v>2.895</v>
      </c>
      <c r="M362" s="63">
        <v>3.52</v>
      </c>
      <c r="N362" s="63">
        <v>3.2879999999999998</v>
      </c>
    </row>
    <row r="363" spans="1:14" ht="14.4" hidden="1" x14ac:dyDescent="0.3">
      <c r="A363" s="63" t="s">
        <v>312</v>
      </c>
      <c r="B363" s="63" t="s">
        <v>155</v>
      </c>
      <c r="C363" s="63">
        <v>1.468</v>
      </c>
      <c r="D363" s="63">
        <v>3.0289999999999999</v>
      </c>
      <c r="E363" s="63">
        <v>1.92</v>
      </c>
      <c r="F363" s="63">
        <v>3.105</v>
      </c>
      <c r="G363" s="63">
        <v>2.544</v>
      </c>
      <c r="H363" s="63">
        <v>3.0089999999999999</v>
      </c>
      <c r="I363" s="63">
        <v>2.9340000000000002</v>
      </c>
      <c r="J363" s="63">
        <v>2.8769999999999998</v>
      </c>
      <c r="K363" s="63">
        <v>2.8029999999999999</v>
      </c>
      <c r="L363" s="63">
        <v>3.0630000000000002</v>
      </c>
      <c r="M363" s="63">
        <v>3.613</v>
      </c>
      <c r="N363" s="63">
        <v>2.3250000000000002</v>
      </c>
    </row>
    <row r="364" spans="1:14" hidden="1" x14ac:dyDescent="0.25"/>
    <row r="365" spans="1:14" ht="14.4" hidden="1" x14ac:dyDescent="0.3">
      <c r="A365" s="63" t="s">
        <v>312</v>
      </c>
      <c r="B365" s="63" t="s">
        <v>175</v>
      </c>
      <c r="C365" s="63">
        <v>5.5590000000000002</v>
      </c>
      <c r="D365" s="63">
        <v>4.7130000000000001</v>
      </c>
      <c r="E365" s="63">
        <v>4.7770000000000001</v>
      </c>
      <c r="F365" s="63">
        <v>4.3940000000000001</v>
      </c>
      <c r="G365" s="63">
        <v>4.8369999999999997</v>
      </c>
      <c r="H365" s="63">
        <v>4.4420000000000002</v>
      </c>
      <c r="I365" s="63">
        <v>4.4539999999999997</v>
      </c>
      <c r="J365" s="63">
        <v>3.621</v>
      </c>
      <c r="K365" s="63">
        <v>3.9620000000000002</v>
      </c>
      <c r="L365" s="63">
        <v>4.3250000000000002</v>
      </c>
      <c r="M365" s="63">
        <v>5.7329999999999997</v>
      </c>
      <c r="N365" s="63">
        <v>5.1040000000000001</v>
      </c>
    </row>
    <row r="366" spans="1:14" ht="14.4" hidden="1" x14ac:dyDescent="0.3">
      <c r="A366" s="63" t="s">
        <v>312</v>
      </c>
      <c r="B366" s="63" t="s">
        <v>176</v>
      </c>
      <c r="C366" s="63">
        <v>5.0750000000000002</v>
      </c>
      <c r="D366" s="63">
        <v>4.016</v>
      </c>
      <c r="E366" s="63">
        <v>4.4640000000000004</v>
      </c>
      <c r="F366" s="63">
        <v>4.3940000000000001</v>
      </c>
      <c r="G366" s="63">
        <v>4.8369999999999997</v>
      </c>
      <c r="H366" s="63">
        <v>4.4420000000000002</v>
      </c>
      <c r="I366" s="63">
        <v>4.4539999999999997</v>
      </c>
      <c r="J366" s="63">
        <v>3.621</v>
      </c>
      <c r="K366" s="63">
        <v>3.9620000000000002</v>
      </c>
      <c r="L366" s="63">
        <v>4.3250000000000002</v>
      </c>
      <c r="M366" s="63">
        <v>4.9379999999999997</v>
      </c>
      <c r="N366" s="63">
        <v>4.4180000000000001</v>
      </c>
    </row>
    <row r="367" spans="1:14" ht="14.4" hidden="1" x14ac:dyDescent="0.3">
      <c r="A367" s="63" t="s">
        <v>312</v>
      </c>
      <c r="B367" s="63" t="s">
        <v>177</v>
      </c>
      <c r="C367" s="63">
        <v>5.5590000000000002</v>
      </c>
      <c r="D367" s="63">
        <v>4.7130000000000001</v>
      </c>
      <c r="E367" s="63">
        <v>4.7770000000000001</v>
      </c>
      <c r="F367" s="63">
        <v>4.625</v>
      </c>
      <c r="G367" s="63">
        <v>4.9800000000000004</v>
      </c>
      <c r="H367" s="63">
        <v>4.5119999999999996</v>
      </c>
      <c r="I367" s="63">
        <v>3.9729999999999999</v>
      </c>
      <c r="J367" s="63">
        <v>3.9969999999999999</v>
      </c>
      <c r="K367" s="63">
        <v>3.8730000000000002</v>
      </c>
      <c r="L367" s="63">
        <v>4.5860000000000003</v>
      </c>
      <c r="M367" s="63">
        <v>5.7329999999999997</v>
      </c>
      <c r="N367" s="63">
        <v>5.1040000000000001</v>
      </c>
    </row>
    <row r="368" spans="1:14" ht="14.4" hidden="1" x14ac:dyDescent="0.3">
      <c r="A368" s="63" t="s">
        <v>312</v>
      </c>
      <c r="B368" s="63" t="s">
        <v>178</v>
      </c>
      <c r="C368" s="63">
        <v>2.1360000000000001</v>
      </c>
      <c r="D368" s="63">
        <v>4.673</v>
      </c>
      <c r="E368" s="63">
        <v>3.2650000000000001</v>
      </c>
      <c r="F368" s="63">
        <v>4.7969999999999997</v>
      </c>
      <c r="G368" s="63">
        <v>3.605</v>
      </c>
      <c r="H368" s="63">
        <v>4.3710000000000004</v>
      </c>
      <c r="I368" s="63">
        <v>4.4059999999999997</v>
      </c>
      <c r="J368" s="63">
        <v>3.4809999999999999</v>
      </c>
      <c r="K368" s="63">
        <v>3.3639999999999999</v>
      </c>
      <c r="L368" s="63">
        <v>4.1680000000000001</v>
      </c>
      <c r="M368" s="63">
        <v>5.84</v>
      </c>
      <c r="N368" s="63">
        <v>4.0380000000000003</v>
      </c>
    </row>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spans="1:14" hidden="1" x14ac:dyDescent="0.25"/>
    <row r="386" spans="1:14" hidden="1" x14ac:dyDescent="0.25"/>
    <row r="387" spans="1:14" hidden="1" x14ac:dyDescent="0.25"/>
    <row r="388" spans="1:14" hidden="1" x14ac:dyDescent="0.25"/>
    <row r="389" spans="1:14" hidden="1" x14ac:dyDescent="0.25"/>
    <row r="390" spans="1:14" ht="14.4" hidden="1" x14ac:dyDescent="0.3">
      <c r="A390" s="63" t="s">
        <v>320</v>
      </c>
      <c r="B390" s="63" t="s">
        <v>321</v>
      </c>
      <c r="C390" s="63"/>
      <c r="D390" s="63"/>
      <c r="E390" s="63"/>
      <c r="F390" s="63"/>
      <c r="G390" s="63"/>
      <c r="H390" s="63"/>
      <c r="I390" s="63"/>
      <c r="J390" s="63"/>
      <c r="K390" s="63"/>
      <c r="L390" s="63"/>
      <c r="M390" s="63"/>
      <c r="N390" s="63"/>
    </row>
    <row r="391" spans="1:14" ht="14.4" hidden="1" x14ac:dyDescent="0.3">
      <c r="A391" s="63" t="s">
        <v>322</v>
      </c>
      <c r="B391" s="63" t="s">
        <v>14</v>
      </c>
      <c r="C391" s="64">
        <v>41640</v>
      </c>
      <c r="D391" s="64">
        <v>41671</v>
      </c>
      <c r="E391" s="64">
        <v>41699</v>
      </c>
      <c r="F391" s="64">
        <v>41730</v>
      </c>
      <c r="G391" s="64">
        <v>41760</v>
      </c>
      <c r="H391" s="64">
        <v>41791</v>
      </c>
      <c r="I391" s="64">
        <v>41821</v>
      </c>
      <c r="J391" s="64">
        <v>41852</v>
      </c>
      <c r="K391" s="64">
        <v>41883</v>
      </c>
      <c r="L391" s="64">
        <v>41913</v>
      </c>
      <c r="M391" s="64">
        <v>41944</v>
      </c>
      <c r="N391" s="64">
        <v>41974</v>
      </c>
    </row>
    <row r="392" spans="1:14" ht="14.4" hidden="1" x14ac:dyDescent="0.3">
      <c r="A392" s="63" t="s">
        <v>322</v>
      </c>
      <c r="B392" s="63" t="s">
        <v>15</v>
      </c>
      <c r="C392" s="63">
        <v>663</v>
      </c>
      <c r="D392" s="63">
        <v>647</v>
      </c>
      <c r="E392" s="63">
        <v>2255</v>
      </c>
      <c r="F392" s="63">
        <v>2215</v>
      </c>
      <c r="G392" s="63">
        <v>2169</v>
      </c>
      <c r="H392" s="63">
        <v>2126</v>
      </c>
      <c r="I392" s="63">
        <v>12601</v>
      </c>
      <c r="J392" s="63">
        <v>12411</v>
      </c>
      <c r="K392" s="63">
        <v>12238</v>
      </c>
      <c r="L392" s="63">
        <v>12135</v>
      </c>
      <c r="M392" s="63">
        <v>11991</v>
      </c>
      <c r="N392" s="63">
        <v>11865</v>
      </c>
    </row>
    <row r="393" spans="1:14" ht="14.4" hidden="1" x14ac:dyDescent="0.3">
      <c r="A393" s="63" t="s">
        <v>322</v>
      </c>
      <c r="B393" s="63" t="s">
        <v>16</v>
      </c>
      <c r="C393" s="63">
        <v>918671</v>
      </c>
      <c r="D393" s="63">
        <v>804725</v>
      </c>
      <c r="E393" s="63">
        <v>1792597</v>
      </c>
      <c r="F393" s="63">
        <v>1929316</v>
      </c>
      <c r="G393" s="63">
        <v>1958441</v>
      </c>
      <c r="H393" s="63">
        <v>1924211</v>
      </c>
      <c r="I393" s="63">
        <v>41787537</v>
      </c>
      <c r="J393" s="63">
        <v>6819776</v>
      </c>
      <c r="K393" s="63">
        <v>6727169</v>
      </c>
      <c r="L393" s="63">
        <v>6411761</v>
      </c>
      <c r="M393" s="63">
        <v>6377984</v>
      </c>
      <c r="N393" s="63">
        <v>6431428</v>
      </c>
    </row>
    <row r="394" spans="1:14" ht="14.4" hidden="1" x14ac:dyDescent="0.3">
      <c r="A394" s="63" t="s">
        <v>322</v>
      </c>
      <c r="B394" s="63" t="s">
        <v>91</v>
      </c>
      <c r="C394" s="63"/>
      <c r="D394" s="63"/>
      <c r="E394" s="63"/>
      <c r="F394" s="63"/>
      <c r="G394" s="63"/>
      <c r="H394" s="63"/>
      <c r="I394" s="63"/>
      <c r="J394" s="63"/>
      <c r="K394" s="63"/>
      <c r="L394" s="63"/>
      <c r="M394" s="63"/>
      <c r="N394" s="63"/>
    </row>
    <row r="395" spans="1:14" ht="14.4" hidden="1" x14ac:dyDescent="0.3">
      <c r="A395" s="63" t="s">
        <v>322</v>
      </c>
      <c r="B395" s="63" t="s">
        <v>17</v>
      </c>
      <c r="C395" s="63">
        <v>11255</v>
      </c>
      <c r="D395" s="63">
        <v>11234</v>
      </c>
      <c r="E395" s="63">
        <v>12648</v>
      </c>
      <c r="F395" s="63">
        <v>12795</v>
      </c>
      <c r="G395" s="63">
        <v>12743</v>
      </c>
      <c r="H395" s="63">
        <v>12708</v>
      </c>
      <c r="I395" s="63">
        <v>12451</v>
      </c>
      <c r="J395" s="63">
        <v>12411</v>
      </c>
      <c r="K395" s="63">
        <v>12238</v>
      </c>
      <c r="L395" s="63">
        <v>12135</v>
      </c>
      <c r="M395" s="63">
        <v>11991</v>
      </c>
      <c r="N395" s="63">
        <v>11865</v>
      </c>
    </row>
    <row r="396" spans="1:14" ht="14.4" hidden="1" x14ac:dyDescent="0.3">
      <c r="A396" s="63" t="s">
        <v>322</v>
      </c>
      <c r="B396" s="63" t="s">
        <v>18</v>
      </c>
      <c r="C396" s="63"/>
      <c r="D396" s="63"/>
      <c r="E396" s="63"/>
      <c r="F396" s="63"/>
      <c r="G396" s="63"/>
      <c r="H396" s="63"/>
      <c r="I396" s="63"/>
      <c r="J396" s="63"/>
      <c r="K396" s="63"/>
      <c r="L396" s="63"/>
      <c r="M396" s="63"/>
      <c r="N396" s="63"/>
    </row>
    <row r="397" spans="1:14" ht="14.4" hidden="1" x14ac:dyDescent="0.3">
      <c r="A397" s="63" t="s">
        <v>322</v>
      </c>
      <c r="B397" s="63" t="s">
        <v>19</v>
      </c>
      <c r="C397" s="63">
        <v>8299373</v>
      </c>
      <c r="D397" s="63">
        <v>7512177</v>
      </c>
      <c r="E397" s="63">
        <v>7365548</v>
      </c>
      <c r="F397" s="63">
        <v>7584222</v>
      </c>
      <c r="G397" s="63">
        <v>7893259</v>
      </c>
      <c r="H397" s="63">
        <v>7880822</v>
      </c>
      <c r="I397" s="63">
        <v>7911843</v>
      </c>
      <c r="J397" s="63">
        <v>6823391</v>
      </c>
      <c r="K397" s="63">
        <v>6727914</v>
      </c>
      <c r="L397" s="63">
        <v>6414178</v>
      </c>
      <c r="M397" s="63">
        <v>6378240</v>
      </c>
      <c r="N397" s="63">
        <v>6431428</v>
      </c>
    </row>
    <row r="398" spans="1:14" ht="14.4" hidden="1" x14ac:dyDescent="0.3">
      <c r="A398" s="63" t="s">
        <v>322</v>
      </c>
      <c r="B398" s="63" t="s">
        <v>92</v>
      </c>
      <c r="C398" s="63">
        <v>1960001</v>
      </c>
      <c r="D398" s="63">
        <v>1783717</v>
      </c>
      <c r="E398" s="63">
        <v>1663710</v>
      </c>
      <c r="F398" s="63">
        <v>2091260</v>
      </c>
      <c r="G398" s="63">
        <v>2010878</v>
      </c>
      <c r="H398" s="63">
        <v>2068768</v>
      </c>
      <c r="I398" s="63">
        <v>2109375</v>
      </c>
      <c r="J398" s="63">
        <v>1735493</v>
      </c>
      <c r="K398" s="63">
        <v>1768299</v>
      </c>
      <c r="L398" s="63">
        <v>1786979</v>
      </c>
      <c r="M398" s="63">
        <v>1346140</v>
      </c>
      <c r="N398" s="63">
        <v>1518841</v>
      </c>
    </row>
    <row r="399" spans="1:14" ht="14.4" hidden="1" x14ac:dyDescent="0.3">
      <c r="A399" s="63" t="s">
        <v>322</v>
      </c>
      <c r="B399" s="63" t="s">
        <v>93</v>
      </c>
      <c r="C399" s="63">
        <v>6339372</v>
      </c>
      <c r="D399" s="63">
        <v>5728461</v>
      </c>
      <c r="E399" s="63">
        <v>5701838</v>
      </c>
      <c r="F399" s="63">
        <v>5492962</v>
      </c>
      <c r="G399" s="63">
        <v>5882381</v>
      </c>
      <c r="H399" s="63">
        <v>5812054</v>
      </c>
      <c r="I399" s="63">
        <v>5802468</v>
      </c>
      <c r="J399" s="63">
        <v>5087899</v>
      </c>
      <c r="K399" s="63">
        <v>4959615</v>
      </c>
      <c r="L399" s="63">
        <v>4627199</v>
      </c>
      <c r="M399" s="63">
        <v>5032100</v>
      </c>
      <c r="N399" s="63">
        <v>4912587</v>
      </c>
    </row>
    <row r="400" spans="1:14" ht="14.4" hidden="1" x14ac:dyDescent="0.3">
      <c r="A400" s="63" t="s">
        <v>322</v>
      </c>
      <c r="B400" s="63" t="s">
        <v>94</v>
      </c>
      <c r="C400" s="65">
        <v>0.23616000000000001</v>
      </c>
      <c r="D400" s="65">
        <v>0.23744000000000001</v>
      </c>
      <c r="E400" s="65">
        <v>0.22588</v>
      </c>
      <c r="F400" s="65">
        <v>0.27573999999999999</v>
      </c>
      <c r="G400" s="65">
        <v>0.25475999999999999</v>
      </c>
      <c r="H400" s="65">
        <v>0.26251000000000002</v>
      </c>
      <c r="I400" s="65">
        <v>0.26661000000000001</v>
      </c>
      <c r="J400" s="65">
        <v>0.25434000000000001</v>
      </c>
      <c r="K400" s="65">
        <v>0.26283000000000001</v>
      </c>
      <c r="L400" s="65">
        <v>0.27860000000000001</v>
      </c>
      <c r="M400" s="65">
        <v>0.21104999999999999</v>
      </c>
      <c r="N400" s="65">
        <v>0.23616000000000001</v>
      </c>
    </row>
    <row r="401" spans="1:14" ht="14.4" hidden="1" x14ac:dyDescent="0.3">
      <c r="A401" s="63" t="s">
        <v>322</v>
      </c>
      <c r="B401" s="63" t="s">
        <v>95</v>
      </c>
      <c r="C401" s="65">
        <v>0.76383999999999996</v>
      </c>
      <c r="D401" s="65">
        <v>0.76256000000000002</v>
      </c>
      <c r="E401" s="65">
        <v>0.77412000000000003</v>
      </c>
      <c r="F401" s="65">
        <v>0.72426000000000001</v>
      </c>
      <c r="G401" s="65">
        <v>0.74524000000000001</v>
      </c>
      <c r="H401" s="65">
        <v>0.73748999999999998</v>
      </c>
      <c r="I401" s="65">
        <v>0.73338999999999999</v>
      </c>
      <c r="J401" s="65">
        <v>0.74565999999999999</v>
      </c>
      <c r="K401" s="65">
        <v>0.73716999999999999</v>
      </c>
      <c r="L401" s="65">
        <v>0.72140000000000004</v>
      </c>
      <c r="M401" s="65">
        <v>0.78895000000000004</v>
      </c>
      <c r="N401" s="65">
        <v>0.76383999999999996</v>
      </c>
    </row>
    <row r="402" spans="1:14" ht="14.4" hidden="1" x14ac:dyDescent="0.3">
      <c r="A402" s="63" t="s">
        <v>322</v>
      </c>
      <c r="B402" s="63" t="s">
        <v>20</v>
      </c>
      <c r="C402" s="63"/>
      <c r="D402" s="63"/>
      <c r="E402" s="63"/>
      <c r="F402" s="63"/>
      <c r="G402" s="63"/>
      <c r="H402" s="63"/>
      <c r="I402" s="63"/>
      <c r="J402" s="63"/>
      <c r="K402" s="63"/>
      <c r="L402" s="63"/>
      <c r="M402" s="63"/>
      <c r="N402" s="63"/>
    </row>
    <row r="403" spans="1:14" ht="14.4" hidden="1" x14ac:dyDescent="0.3">
      <c r="A403" s="63" t="s">
        <v>322</v>
      </c>
      <c r="B403" s="63" t="s">
        <v>11</v>
      </c>
      <c r="C403" s="63">
        <v>12264</v>
      </c>
      <c r="D403" s="63">
        <v>11976</v>
      </c>
      <c r="E403" s="63">
        <v>10536</v>
      </c>
      <c r="F403" s="63">
        <v>11033</v>
      </c>
      <c r="G403" s="63">
        <v>10960</v>
      </c>
      <c r="H403" s="63">
        <v>12039</v>
      </c>
      <c r="I403" s="63">
        <v>11202</v>
      </c>
      <c r="J403" s="63">
        <v>10094</v>
      </c>
      <c r="K403" s="63">
        <v>10387</v>
      </c>
      <c r="L403" s="63">
        <v>9892</v>
      </c>
      <c r="M403" s="63">
        <v>9425</v>
      </c>
      <c r="N403" s="63">
        <v>9746</v>
      </c>
    </row>
    <row r="404" spans="1:14" ht="14.4" hidden="1" x14ac:dyDescent="0.3">
      <c r="A404" s="63" t="s">
        <v>322</v>
      </c>
      <c r="B404" s="63" t="s">
        <v>96</v>
      </c>
      <c r="C404" s="63">
        <v>11612</v>
      </c>
      <c r="D404" s="63">
        <v>11683</v>
      </c>
      <c r="E404" s="63">
        <v>10124</v>
      </c>
      <c r="F404" s="63">
        <v>10915</v>
      </c>
      <c r="G404" s="63">
        <v>10908</v>
      </c>
      <c r="H404" s="63">
        <v>11819</v>
      </c>
      <c r="I404" s="63">
        <v>11061</v>
      </c>
      <c r="J404" s="63">
        <v>9676</v>
      </c>
      <c r="K404" s="63">
        <v>9877</v>
      </c>
      <c r="L404" s="63">
        <v>9380</v>
      </c>
      <c r="M404" s="63">
        <v>9124</v>
      </c>
      <c r="N404" s="63">
        <v>9034</v>
      </c>
    </row>
    <row r="405" spans="1:14" ht="14.4" hidden="1" x14ac:dyDescent="0.3">
      <c r="A405" s="63" t="s">
        <v>322</v>
      </c>
      <c r="B405" s="63" t="s">
        <v>97</v>
      </c>
      <c r="C405" s="63">
        <v>12244</v>
      </c>
      <c r="D405" s="63">
        <v>11885</v>
      </c>
      <c r="E405" s="63">
        <v>10532</v>
      </c>
      <c r="F405" s="63">
        <v>10838</v>
      </c>
      <c r="G405" s="63">
        <v>10809</v>
      </c>
      <c r="H405" s="63">
        <v>11546</v>
      </c>
      <c r="I405" s="63">
        <v>10981</v>
      </c>
      <c r="J405" s="63">
        <v>9914</v>
      </c>
      <c r="K405" s="63">
        <v>10074</v>
      </c>
      <c r="L405" s="63">
        <v>9608</v>
      </c>
      <c r="M405" s="63">
        <v>9371</v>
      </c>
      <c r="N405" s="63">
        <v>9665</v>
      </c>
    </row>
    <row r="406" spans="1:14" ht="14.4" hidden="1" x14ac:dyDescent="0.3">
      <c r="A406" s="63" t="s">
        <v>322</v>
      </c>
      <c r="B406" s="63" t="s">
        <v>21</v>
      </c>
      <c r="C406" s="63" t="s">
        <v>323</v>
      </c>
      <c r="D406" s="63" t="s">
        <v>324</v>
      </c>
      <c r="E406" s="63" t="s">
        <v>325</v>
      </c>
      <c r="F406" s="63" t="s">
        <v>326</v>
      </c>
      <c r="G406" s="63" t="s">
        <v>327</v>
      </c>
      <c r="H406" s="63" t="s">
        <v>328</v>
      </c>
      <c r="I406" s="63" t="s">
        <v>329</v>
      </c>
      <c r="J406" s="63" t="s">
        <v>330</v>
      </c>
      <c r="K406" s="63" t="s">
        <v>331</v>
      </c>
      <c r="L406" s="63" t="s">
        <v>332</v>
      </c>
      <c r="M406" s="63" t="s">
        <v>333</v>
      </c>
      <c r="N406" s="63" t="s">
        <v>309</v>
      </c>
    </row>
    <row r="407" spans="1:14" ht="14.4" hidden="1" x14ac:dyDescent="0.3">
      <c r="A407" s="63" t="s">
        <v>322</v>
      </c>
      <c r="B407" s="63" t="s">
        <v>24</v>
      </c>
      <c r="C407" s="63" t="s">
        <v>171</v>
      </c>
      <c r="D407" s="63" t="s">
        <v>171</v>
      </c>
      <c r="E407" s="63" t="s">
        <v>42</v>
      </c>
      <c r="F407" s="63" t="s">
        <v>25</v>
      </c>
      <c r="G407" s="63" t="s">
        <v>168</v>
      </c>
      <c r="H407" s="63" t="s">
        <v>168</v>
      </c>
      <c r="I407" s="63" t="s">
        <v>165</v>
      </c>
      <c r="J407" s="63" t="s">
        <v>169</v>
      </c>
      <c r="K407" s="63" t="s">
        <v>140</v>
      </c>
      <c r="L407" s="63" t="s">
        <v>166</v>
      </c>
      <c r="M407" s="63" t="s">
        <v>25</v>
      </c>
      <c r="N407" s="63" t="s">
        <v>171</v>
      </c>
    </row>
    <row r="408" spans="1:14" ht="14.4" hidden="1" x14ac:dyDescent="0.3">
      <c r="A408" s="63" t="s">
        <v>322</v>
      </c>
      <c r="B408" s="63" t="s">
        <v>26</v>
      </c>
      <c r="C408" s="63">
        <v>11473</v>
      </c>
      <c r="D408" s="63">
        <v>11409</v>
      </c>
      <c r="E408" s="63">
        <v>10046</v>
      </c>
      <c r="F408" s="63">
        <v>10666</v>
      </c>
      <c r="G408" s="63">
        <v>10712</v>
      </c>
      <c r="H408" s="63">
        <v>11291</v>
      </c>
      <c r="I408" s="63">
        <v>10819</v>
      </c>
      <c r="J408" s="63">
        <v>9338</v>
      </c>
      <c r="K408" s="63">
        <v>9488</v>
      </c>
      <c r="L408" s="63">
        <v>8854</v>
      </c>
      <c r="M408" s="63">
        <v>8999</v>
      </c>
      <c r="N408" s="63">
        <v>9115</v>
      </c>
    </row>
    <row r="409" spans="1:14" ht="14.4" hidden="1" x14ac:dyDescent="0.3">
      <c r="A409" s="63" t="s">
        <v>322</v>
      </c>
      <c r="B409" s="63" t="s">
        <v>98</v>
      </c>
      <c r="C409" s="63">
        <v>11337</v>
      </c>
      <c r="D409" s="63">
        <v>11382</v>
      </c>
      <c r="E409" s="63">
        <v>9976</v>
      </c>
      <c r="F409" s="63">
        <v>10648</v>
      </c>
      <c r="G409" s="63">
        <v>10712</v>
      </c>
      <c r="H409" s="63">
        <v>11291</v>
      </c>
      <c r="I409" s="63">
        <v>10819</v>
      </c>
      <c r="J409" s="63">
        <v>9278</v>
      </c>
      <c r="K409" s="63">
        <v>9488</v>
      </c>
      <c r="L409" s="63">
        <v>8854</v>
      </c>
      <c r="M409" s="63">
        <v>8939</v>
      </c>
      <c r="N409" s="63">
        <v>8798</v>
      </c>
    </row>
    <row r="410" spans="1:14" ht="14.4" hidden="1" x14ac:dyDescent="0.3">
      <c r="A410" s="63" t="s">
        <v>322</v>
      </c>
      <c r="B410" s="63" t="s">
        <v>99</v>
      </c>
      <c r="C410" s="63">
        <v>11473</v>
      </c>
      <c r="D410" s="63">
        <v>11409</v>
      </c>
      <c r="E410" s="63">
        <v>10046</v>
      </c>
      <c r="F410" s="63">
        <v>10666</v>
      </c>
      <c r="G410" s="63">
        <v>10662</v>
      </c>
      <c r="H410" s="63">
        <v>11117</v>
      </c>
      <c r="I410" s="63">
        <v>10779</v>
      </c>
      <c r="J410" s="63">
        <v>9338</v>
      </c>
      <c r="K410" s="63">
        <v>9482</v>
      </c>
      <c r="L410" s="63">
        <v>8801</v>
      </c>
      <c r="M410" s="63">
        <v>8999</v>
      </c>
      <c r="N410" s="63">
        <v>9115</v>
      </c>
    </row>
    <row r="411" spans="1:14" ht="14.4" hidden="1" x14ac:dyDescent="0.3">
      <c r="A411" s="63" t="s">
        <v>322</v>
      </c>
      <c r="B411" s="63" t="s">
        <v>27</v>
      </c>
      <c r="C411" s="63">
        <v>10834</v>
      </c>
      <c r="D411" s="63">
        <v>11332</v>
      </c>
      <c r="E411" s="63">
        <v>9990</v>
      </c>
      <c r="F411" s="63">
        <v>10062</v>
      </c>
      <c r="G411" s="63">
        <v>10660</v>
      </c>
      <c r="H411" s="63">
        <v>10992</v>
      </c>
      <c r="I411" s="63">
        <v>10653</v>
      </c>
      <c r="J411" s="63">
        <v>9201</v>
      </c>
      <c r="K411" s="63">
        <v>9381</v>
      </c>
      <c r="L411" s="63">
        <v>8673</v>
      </c>
      <c r="M411" s="63">
        <v>8945</v>
      </c>
      <c r="N411" s="63">
        <v>8689</v>
      </c>
    </row>
    <row r="412" spans="1:14" ht="14.4" hidden="1" x14ac:dyDescent="0.3">
      <c r="A412" s="63" t="s">
        <v>322</v>
      </c>
      <c r="B412" s="63" t="s">
        <v>28</v>
      </c>
      <c r="C412" s="66">
        <v>41640</v>
      </c>
      <c r="D412" s="66">
        <v>41671</v>
      </c>
      <c r="E412" s="66">
        <v>41699</v>
      </c>
      <c r="F412" s="66">
        <v>41730</v>
      </c>
      <c r="G412" s="66">
        <v>41760</v>
      </c>
      <c r="H412" s="66">
        <v>41791</v>
      </c>
      <c r="I412" s="66">
        <v>41821</v>
      </c>
      <c r="J412" s="66">
        <v>41852</v>
      </c>
      <c r="K412" s="66">
        <v>41883</v>
      </c>
      <c r="L412" s="66">
        <v>41913</v>
      </c>
      <c r="M412" s="66">
        <v>41944</v>
      </c>
      <c r="N412" s="66">
        <v>41974</v>
      </c>
    </row>
    <row r="413" spans="1:14" ht="14.4" hidden="1" x14ac:dyDescent="0.3">
      <c r="A413" s="63" t="s">
        <v>322</v>
      </c>
      <c r="B413" s="63" t="s">
        <v>29</v>
      </c>
      <c r="C413" s="65">
        <v>0.90959999999999996</v>
      </c>
      <c r="D413" s="65">
        <v>0.93340000000000001</v>
      </c>
      <c r="E413" s="65">
        <v>0.93959999999999999</v>
      </c>
      <c r="F413" s="65">
        <v>0.95469999999999999</v>
      </c>
      <c r="G413" s="65">
        <v>0.96799999999999997</v>
      </c>
      <c r="H413" s="65">
        <v>0.90920000000000001</v>
      </c>
      <c r="I413" s="65">
        <v>0.94930000000000003</v>
      </c>
      <c r="J413" s="65">
        <v>0.90859999999999996</v>
      </c>
      <c r="K413" s="65">
        <v>0.89959999999999996</v>
      </c>
      <c r="L413" s="65">
        <v>0.87150000000000005</v>
      </c>
      <c r="M413" s="65">
        <v>0.93989999999999996</v>
      </c>
      <c r="N413" s="65">
        <v>0.88700000000000001</v>
      </c>
    </row>
    <row r="414" spans="1:14" ht="14.4" hidden="1" x14ac:dyDescent="0.3">
      <c r="A414" s="63" t="s">
        <v>322</v>
      </c>
      <c r="B414" s="63" t="s">
        <v>100</v>
      </c>
      <c r="C414" s="65">
        <v>0.95899999999999996</v>
      </c>
      <c r="D414" s="65">
        <v>0.95420000000000005</v>
      </c>
      <c r="E414" s="65">
        <v>0.97819999999999996</v>
      </c>
      <c r="F414" s="65">
        <v>0.96760000000000002</v>
      </c>
      <c r="G414" s="65">
        <v>0.97540000000000004</v>
      </c>
      <c r="H414" s="65">
        <v>0.92610000000000003</v>
      </c>
      <c r="I414" s="65">
        <v>0.96309999999999996</v>
      </c>
      <c r="J414" s="65">
        <v>0.94899999999999995</v>
      </c>
      <c r="K414" s="65">
        <v>0.94730000000000003</v>
      </c>
      <c r="L414" s="65">
        <v>0.9204</v>
      </c>
      <c r="M414" s="65">
        <v>0.97060000000000002</v>
      </c>
      <c r="N414" s="65">
        <v>0.95530000000000004</v>
      </c>
    </row>
    <row r="415" spans="1:14" ht="14.4" hidden="1" x14ac:dyDescent="0.3">
      <c r="A415" s="63" t="s">
        <v>322</v>
      </c>
      <c r="B415" s="63" t="s">
        <v>101</v>
      </c>
      <c r="C415" s="65">
        <v>0.91149999999999998</v>
      </c>
      <c r="D415" s="65">
        <v>0.94140000000000001</v>
      </c>
      <c r="E415" s="65">
        <v>0.93989999999999996</v>
      </c>
      <c r="F415" s="65">
        <v>0.97089999999999999</v>
      </c>
      <c r="G415" s="65">
        <v>0.98060000000000003</v>
      </c>
      <c r="H415" s="65">
        <v>0.94799999999999995</v>
      </c>
      <c r="I415" s="65">
        <v>0.96779999999999999</v>
      </c>
      <c r="J415" s="65">
        <v>0.92469999999999997</v>
      </c>
      <c r="K415" s="65">
        <v>0.92720000000000002</v>
      </c>
      <c r="L415" s="65">
        <v>0.89680000000000004</v>
      </c>
      <c r="M415" s="65">
        <v>0.94540000000000002</v>
      </c>
      <c r="N415" s="65">
        <v>0.89490000000000003</v>
      </c>
    </row>
    <row r="416" spans="1:14" ht="14.4" hidden="1" x14ac:dyDescent="0.3">
      <c r="A416" s="63" t="s">
        <v>322</v>
      </c>
      <c r="B416" s="63" t="s">
        <v>30</v>
      </c>
      <c r="C416" s="65">
        <v>0.9355</v>
      </c>
      <c r="D416" s="65">
        <v>0.9526</v>
      </c>
      <c r="E416" s="65">
        <v>0.95350000000000001</v>
      </c>
      <c r="F416" s="65">
        <v>0.9667</v>
      </c>
      <c r="G416" s="65">
        <v>0.97740000000000005</v>
      </c>
      <c r="H416" s="65">
        <v>0.93779999999999997</v>
      </c>
      <c r="I416" s="65">
        <v>0.96589999999999998</v>
      </c>
      <c r="J416" s="65">
        <v>0.92510000000000003</v>
      </c>
      <c r="K416" s="65">
        <v>0.91339999999999999</v>
      </c>
      <c r="L416" s="65">
        <v>0.89500000000000002</v>
      </c>
      <c r="M416" s="65">
        <v>0.95479999999999998</v>
      </c>
      <c r="N416" s="65">
        <v>0.93530000000000002</v>
      </c>
    </row>
    <row r="417" spans="1:14" ht="14.4" hidden="1" x14ac:dyDescent="0.3">
      <c r="A417" s="63" t="s">
        <v>322</v>
      </c>
      <c r="B417" s="63" t="s">
        <v>8</v>
      </c>
      <c r="C417" s="65">
        <v>0.88339999999999996</v>
      </c>
      <c r="D417" s="65">
        <v>0.94620000000000004</v>
      </c>
      <c r="E417" s="65">
        <v>0.94820000000000004</v>
      </c>
      <c r="F417" s="65">
        <v>0.91200000000000003</v>
      </c>
      <c r="G417" s="65">
        <v>0.97260000000000002</v>
      </c>
      <c r="H417" s="65">
        <v>0.91310000000000002</v>
      </c>
      <c r="I417" s="65">
        <v>0.95109999999999995</v>
      </c>
      <c r="J417" s="65">
        <v>0.91149999999999998</v>
      </c>
      <c r="K417" s="65">
        <v>0.90310000000000001</v>
      </c>
      <c r="L417" s="65">
        <v>0.87670000000000003</v>
      </c>
      <c r="M417" s="65">
        <v>0.94910000000000005</v>
      </c>
      <c r="N417" s="65">
        <v>0.89149999999999996</v>
      </c>
    </row>
    <row r="418" spans="1:14" ht="14.4" hidden="1" x14ac:dyDescent="0.3">
      <c r="A418" s="63" t="s">
        <v>322</v>
      </c>
      <c r="B418" s="63" t="s">
        <v>31</v>
      </c>
      <c r="C418" s="65">
        <v>0.97230000000000005</v>
      </c>
      <c r="D418" s="65">
        <v>0.9798</v>
      </c>
      <c r="E418" s="65">
        <v>0.98540000000000005</v>
      </c>
      <c r="F418" s="65">
        <v>0.98760000000000003</v>
      </c>
      <c r="G418" s="65">
        <v>0.99039999999999995</v>
      </c>
      <c r="H418" s="65">
        <v>0.96940000000000004</v>
      </c>
      <c r="I418" s="65">
        <v>0.9829</v>
      </c>
      <c r="J418" s="65">
        <v>0.98219999999999996</v>
      </c>
      <c r="K418" s="65">
        <v>0.9849</v>
      </c>
      <c r="L418" s="65">
        <v>0.97370000000000001</v>
      </c>
      <c r="M418" s="65">
        <v>0.98440000000000005</v>
      </c>
      <c r="N418" s="65">
        <v>0.94840000000000002</v>
      </c>
    </row>
    <row r="419" spans="1:14" ht="14.4" hidden="1" x14ac:dyDescent="0.3">
      <c r="A419" s="63" t="s">
        <v>322</v>
      </c>
      <c r="B419" s="63" t="s">
        <v>102</v>
      </c>
      <c r="C419" s="65">
        <v>0.98229999999999995</v>
      </c>
      <c r="D419" s="65">
        <v>0.97940000000000005</v>
      </c>
      <c r="E419" s="65">
        <v>0.99260000000000004</v>
      </c>
      <c r="F419" s="65">
        <v>0.99199999999999999</v>
      </c>
      <c r="G419" s="65">
        <v>0.99319999999999997</v>
      </c>
      <c r="H419" s="65">
        <v>0.96950000000000003</v>
      </c>
      <c r="I419" s="65">
        <v>0.98470000000000002</v>
      </c>
      <c r="J419" s="65">
        <v>0.98970000000000002</v>
      </c>
      <c r="K419" s="65">
        <v>0.98609999999999998</v>
      </c>
      <c r="L419" s="65">
        <v>0.97499999999999998</v>
      </c>
      <c r="M419" s="65">
        <v>0.99080000000000001</v>
      </c>
      <c r="N419" s="65">
        <v>0.98089999999999999</v>
      </c>
    </row>
    <row r="420" spans="1:14" ht="14.4" hidden="1" x14ac:dyDescent="0.3">
      <c r="A420" s="63" t="s">
        <v>322</v>
      </c>
      <c r="B420" s="63" t="s">
        <v>103</v>
      </c>
      <c r="C420" s="65">
        <v>0.9728</v>
      </c>
      <c r="D420" s="65">
        <v>0.98070000000000002</v>
      </c>
      <c r="E420" s="65">
        <v>0.98529999999999995</v>
      </c>
      <c r="F420" s="65">
        <v>0.98660000000000003</v>
      </c>
      <c r="G420" s="65">
        <v>0.99409999999999998</v>
      </c>
      <c r="H420" s="65">
        <v>0.98460000000000003</v>
      </c>
      <c r="I420" s="65">
        <v>0.98599999999999999</v>
      </c>
      <c r="J420" s="65">
        <v>0.98180000000000001</v>
      </c>
      <c r="K420" s="65">
        <v>0.98499999999999999</v>
      </c>
      <c r="L420" s="65">
        <v>0.97909999999999997</v>
      </c>
      <c r="M420" s="65">
        <v>0.98450000000000004</v>
      </c>
      <c r="N420" s="65">
        <v>0.94889999999999997</v>
      </c>
    </row>
    <row r="421" spans="1:14" ht="14.4" hidden="1" x14ac:dyDescent="0.3">
      <c r="A421" s="63" t="s">
        <v>322</v>
      </c>
      <c r="B421" s="63" t="s">
        <v>32</v>
      </c>
      <c r="C421" s="65">
        <v>1.0296000000000001</v>
      </c>
      <c r="D421" s="65">
        <v>0.98640000000000005</v>
      </c>
      <c r="E421" s="65">
        <v>0.9909</v>
      </c>
      <c r="F421" s="65">
        <v>1.0468</v>
      </c>
      <c r="G421" s="65">
        <v>0.99519999999999997</v>
      </c>
      <c r="H421" s="65">
        <v>0.99570000000000003</v>
      </c>
      <c r="I421" s="65">
        <v>0.99819999999999998</v>
      </c>
      <c r="J421" s="65">
        <v>0.99680000000000002</v>
      </c>
      <c r="K421" s="65">
        <v>0.99609999999999999</v>
      </c>
      <c r="L421" s="65">
        <v>0.99399999999999999</v>
      </c>
      <c r="M421" s="65">
        <v>0.99029999999999996</v>
      </c>
      <c r="N421" s="65">
        <v>0.99490000000000001</v>
      </c>
    </row>
    <row r="422" spans="1:14" ht="14.4" hidden="1" x14ac:dyDescent="0.3">
      <c r="A422" s="63" t="s">
        <v>322</v>
      </c>
      <c r="B422" s="63" t="s">
        <v>33</v>
      </c>
      <c r="C422" s="63"/>
      <c r="D422" s="63"/>
      <c r="E422" s="63"/>
      <c r="F422" s="63"/>
      <c r="G422" s="63"/>
      <c r="H422" s="63"/>
      <c r="I422" s="63"/>
      <c r="J422" s="63"/>
      <c r="K422" s="63"/>
      <c r="L422" s="63"/>
      <c r="M422" s="63"/>
      <c r="N422" s="63"/>
    </row>
    <row r="423" spans="1:14" ht="14.4" hidden="1" x14ac:dyDescent="0.3">
      <c r="A423" s="63" t="s">
        <v>322</v>
      </c>
      <c r="B423" s="63" t="s">
        <v>34</v>
      </c>
      <c r="C423" s="65">
        <v>3.8199999999999998E-2</v>
      </c>
      <c r="D423" s="65">
        <v>1.8700000000000001E-2</v>
      </c>
      <c r="E423" s="65">
        <v>2.1499999999999998E-2</v>
      </c>
      <c r="F423" s="65">
        <v>2.06E-2</v>
      </c>
      <c r="G423" s="65">
        <v>1.66E-2</v>
      </c>
      <c r="H423" s="65">
        <v>5.5E-2</v>
      </c>
      <c r="I423" s="65">
        <v>3.1800000000000002E-2</v>
      </c>
      <c r="J423" s="65">
        <v>4.9099999999999998E-2</v>
      </c>
      <c r="K423" s="65">
        <v>5.0099999999999999E-2</v>
      </c>
      <c r="L423" s="65">
        <v>7.3499999999999996E-2</v>
      </c>
      <c r="M423" s="65">
        <v>2.7300000000000001E-2</v>
      </c>
      <c r="N423" s="65">
        <v>9.7799999999999998E-2</v>
      </c>
    </row>
    <row r="424" spans="1:14" ht="14.4" hidden="1" x14ac:dyDescent="0.3">
      <c r="A424" s="63" t="s">
        <v>322</v>
      </c>
      <c r="B424" s="63" t="s">
        <v>104</v>
      </c>
      <c r="C424" s="65">
        <v>1.09E-2</v>
      </c>
      <c r="D424" s="65">
        <v>1.5599999999999999E-2</v>
      </c>
      <c r="E424" s="65">
        <v>0.01</v>
      </c>
      <c r="F424" s="65">
        <v>1.77E-2</v>
      </c>
      <c r="G424" s="65">
        <v>1.5800000000000002E-2</v>
      </c>
      <c r="H424" s="65">
        <v>5.5399999999999998E-2</v>
      </c>
      <c r="I424" s="65">
        <v>2.3400000000000001E-2</v>
      </c>
      <c r="J424" s="65">
        <v>3.1899999999999998E-2</v>
      </c>
      <c r="K424" s="65">
        <v>3.85E-2</v>
      </c>
      <c r="L424" s="65">
        <v>5.67E-2</v>
      </c>
      <c r="M424" s="65">
        <v>1.2999999999999999E-2</v>
      </c>
      <c r="N424" s="65">
        <v>2.7300000000000001E-2</v>
      </c>
    </row>
    <row r="425" spans="1:14" ht="14.4" hidden="1" x14ac:dyDescent="0.3">
      <c r="A425" s="63" t="s">
        <v>322</v>
      </c>
      <c r="B425" s="63" t="s">
        <v>105</v>
      </c>
      <c r="C425" s="65">
        <v>3.8199999999999998E-2</v>
      </c>
      <c r="D425" s="65">
        <v>1.84E-2</v>
      </c>
      <c r="E425" s="65">
        <v>2.1499999999999998E-2</v>
      </c>
      <c r="F425" s="65">
        <v>1.4999999999999999E-2</v>
      </c>
      <c r="G425" s="65">
        <v>7.0000000000000001E-3</v>
      </c>
      <c r="H425" s="65">
        <v>3.04E-2</v>
      </c>
      <c r="I425" s="65">
        <v>2.5399999999999999E-2</v>
      </c>
      <c r="J425" s="65">
        <v>4.3499999999999997E-2</v>
      </c>
      <c r="K425" s="65">
        <v>4.0099999999999997E-2</v>
      </c>
      <c r="L425" s="65">
        <v>6.4000000000000001E-2</v>
      </c>
      <c r="M425" s="65">
        <v>2.6499999999999999E-2</v>
      </c>
      <c r="N425" s="65">
        <v>9.8900000000000002E-2</v>
      </c>
    </row>
    <row r="426" spans="1:14" ht="14.4" hidden="1" x14ac:dyDescent="0.3">
      <c r="A426" s="63" t="s">
        <v>322</v>
      </c>
      <c r="B426" s="63" t="s">
        <v>35</v>
      </c>
      <c r="C426" s="65">
        <v>3.95E-2</v>
      </c>
      <c r="D426" s="65">
        <v>1.6799999999999999E-2</v>
      </c>
      <c r="E426" s="65">
        <v>8.0000000000000002E-3</v>
      </c>
      <c r="F426" s="65">
        <v>1.0699999999999999E-2</v>
      </c>
      <c r="G426" s="65">
        <v>1.2699999999999999E-2</v>
      </c>
      <c r="H426" s="65">
        <v>4.7800000000000002E-2</v>
      </c>
      <c r="I426" s="65">
        <v>2.2599999999999999E-2</v>
      </c>
      <c r="J426" s="65">
        <v>3.95E-2</v>
      </c>
      <c r="K426" s="65">
        <v>3.49E-2</v>
      </c>
      <c r="L426" s="65">
        <v>4.6399999999999997E-2</v>
      </c>
      <c r="M426" s="65">
        <v>1.35E-2</v>
      </c>
      <c r="N426" s="65">
        <v>9.8000000000000004E-2</v>
      </c>
    </row>
    <row r="427" spans="1:14" ht="14.4" hidden="1" x14ac:dyDescent="0.3">
      <c r="A427" s="63" t="s">
        <v>322</v>
      </c>
      <c r="B427" s="63" t="s">
        <v>106</v>
      </c>
      <c r="C427" s="65">
        <v>8.5000000000000006E-3</v>
      </c>
      <c r="D427" s="65">
        <v>1.4200000000000001E-2</v>
      </c>
      <c r="E427" s="65">
        <v>2.8E-3</v>
      </c>
      <c r="F427" s="65">
        <v>1.09E-2</v>
      </c>
      <c r="G427" s="65">
        <v>1.2699999999999999E-2</v>
      </c>
      <c r="H427" s="65">
        <v>4.7800000000000002E-2</v>
      </c>
      <c r="I427" s="65">
        <v>2.2599999999999999E-2</v>
      </c>
      <c r="J427" s="65">
        <v>2.5600000000000001E-2</v>
      </c>
      <c r="K427" s="65">
        <v>3.49E-2</v>
      </c>
      <c r="L427" s="65">
        <v>4.6399999999999997E-2</v>
      </c>
      <c r="M427" s="65">
        <v>3.5999999999999999E-3</v>
      </c>
      <c r="N427" s="65">
        <v>2.6700000000000002E-2</v>
      </c>
    </row>
    <row r="428" spans="1:14" ht="14.4" hidden="1" x14ac:dyDescent="0.3">
      <c r="A428" s="63" t="s">
        <v>322</v>
      </c>
      <c r="B428" s="63" t="s">
        <v>107</v>
      </c>
      <c r="C428" s="65">
        <v>3.95E-2</v>
      </c>
      <c r="D428" s="65">
        <v>1.6799999999999999E-2</v>
      </c>
      <c r="E428" s="65">
        <v>8.0000000000000002E-3</v>
      </c>
      <c r="F428" s="65">
        <v>1.0699999999999999E-2</v>
      </c>
      <c r="G428" s="65">
        <v>2.8999999999999998E-3</v>
      </c>
      <c r="H428" s="65">
        <v>2.6599999999999999E-2</v>
      </c>
      <c r="I428" s="65">
        <v>2.6200000000000001E-2</v>
      </c>
      <c r="J428" s="65">
        <v>3.95E-2</v>
      </c>
      <c r="K428" s="65">
        <v>2.6599999999999999E-2</v>
      </c>
      <c r="L428" s="65">
        <v>4.5400000000000003E-2</v>
      </c>
      <c r="M428" s="65">
        <v>1.35E-2</v>
      </c>
      <c r="N428" s="65">
        <v>9.8000000000000004E-2</v>
      </c>
    </row>
    <row r="429" spans="1:14" ht="14.4" hidden="1" x14ac:dyDescent="0.3">
      <c r="A429" s="63" t="s">
        <v>322</v>
      </c>
      <c r="B429" s="63" t="s">
        <v>36</v>
      </c>
      <c r="C429" s="65">
        <v>1.0800000000000001E-2</v>
      </c>
      <c r="D429" s="65">
        <v>4.0000000000000001E-3</v>
      </c>
      <c r="E429" s="65">
        <v>3.8E-3</v>
      </c>
      <c r="F429" s="65">
        <v>7.1099999999999997E-2</v>
      </c>
      <c r="G429" s="65">
        <v>2.8999999999999998E-3</v>
      </c>
      <c r="H429" s="65">
        <v>5.7000000000000002E-3</v>
      </c>
      <c r="I429" s="65">
        <v>7.9000000000000008E-3</v>
      </c>
      <c r="J429" s="65">
        <v>3.3E-3</v>
      </c>
      <c r="K429" s="65">
        <v>2.7000000000000001E-3</v>
      </c>
      <c r="L429" s="65">
        <v>2.5999999999999999E-3</v>
      </c>
      <c r="M429" s="65">
        <v>4.8999999999999998E-3</v>
      </c>
      <c r="N429" s="65">
        <v>4.1999999999999997E-3</v>
      </c>
    </row>
    <row r="430" spans="1:14" ht="14.4" hidden="1" x14ac:dyDescent="0.3">
      <c r="A430" s="63" t="s">
        <v>322</v>
      </c>
      <c r="B430" s="63" t="s">
        <v>108</v>
      </c>
      <c r="C430" s="63"/>
      <c r="D430" s="63"/>
      <c r="E430" s="63"/>
      <c r="F430" s="63"/>
      <c r="G430" s="63"/>
      <c r="H430" s="63"/>
      <c r="I430" s="63"/>
      <c r="J430" s="63"/>
      <c r="K430" s="63"/>
      <c r="L430" s="63"/>
      <c r="M430" s="63"/>
      <c r="N430" s="63"/>
    </row>
    <row r="431" spans="1:14" ht="14.4" hidden="1" x14ac:dyDescent="0.3">
      <c r="A431" s="63" t="s">
        <v>322</v>
      </c>
      <c r="B431" s="63" t="s">
        <v>109</v>
      </c>
      <c r="C431" s="63">
        <v>60</v>
      </c>
      <c r="D431" s="63">
        <v>59</v>
      </c>
      <c r="E431" s="63">
        <v>56</v>
      </c>
      <c r="F431" s="63">
        <v>34</v>
      </c>
      <c r="G431" s="63">
        <v>39</v>
      </c>
      <c r="H431" s="63">
        <v>47</v>
      </c>
      <c r="I431" s="63">
        <v>36</v>
      </c>
      <c r="J431" s="63">
        <v>50</v>
      </c>
      <c r="K431" s="63">
        <v>58</v>
      </c>
      <c r="L431" s="63">
        <v>58</v>
      </c>
      <c r="M431" s="63">
        <v>50</v>
      </c>
      <c r="N431" s="63">
        <v>59</v>
      </c>
    </row>
    <row r="432" spans="1:14" ht="14.4" hidden="1" x14ac:dyDescent="0.3">
      <c r="A432" s="63" t="s">
        <v>322</v>
      </c>
      <c r="B432" s="63" t="s">
        <v>110</v>
      </c>
      <c r="C432" s="63">
        <v>60</v>
      </c>
      <c r="D432" s="63">
        <v>59</v>
      </c>
      <c r="E432" s="63">
        <v>56</v>
      </c>
      <c r="F432" s="63">
        <v>34</v>
      </c>
      <c r="G432" s="63">
        <v>39</v>
      </c>
      <c r="H432" s="63">
        <v>47</v>
      </c>
      <c r="I432" s="63">
        <v>36</v>
      </c>
      <c r="J432" s="63">
        <v>50</v>
      </c>
      <c r="K432" s="63">
        <v>58</v>
      </c>
      <c r="L432" s="63">
        <v>58</v>
      </c>
      <c r="M432" s="63">
        <v>50</v>
      </c>
      <c r="N432" s="63">
        <v>59</v>
      </c>
    </row>
    <row r="433" spans="1:15" ht="14.4" hidden="1" x14ac:dyDescent="0.3">
      <c r="A433" s="63" t="s">
        <v>322</v>
      </c>
      <c r="B433" s="63" t="s">
        <v>111</v>
      </c>
      <c r="C433" s="63">
        <v>60</v>
      </c>
      <c r="D433" s="63">
        <v>59</v>
      </c>
      <c r="E433" s="63">
        <v>56</v>
      </c>
      <c r="F433" s="63">
        <v>34</v>
      </c>
      <c r="G433" s="63">
        <v>39</v>
      </c>
      <c r="H433" s="63">
        <v>47</v>
      </c>
      <c r="I433" s="63">
        <v>36</v>
      </c>
      <c r="J433" s="63">
        <v>50</v>
      </c>
      <c r="K433" s="63">
        <v>58</v>
      </c>
      <c r="L433" s="63">
        <v>58</v>
      </c>
      <c r="M433" s="63">
        <v>50</v>
      </c>
      <c r="N433" s="63">
        <v>59</v>
      </c>
      <c r="O433" s="63"/>
    </row>
    <row r="434" spans="1:15" ht="14.4" hidden="1" x14ac:dyDescent="0.3">
      <c r="A434" s="63" t="s">
        <v>322</v>
      </c>
      <c r="B434" s="63" t="s">
        <v>112</v>
      </c>
      <c r="C434" s="63">
        <v>60</v>
      </c>
      <c r="D434" s="63">
        <v>59</v>
      </c>
      <c r="E434" s="63">
        <v>56</v>
      </c>
      <c r="F434" s="63">
        <v>34</v>
      </c>
      <c r="G434" s="63">
        <v>39</v>
      </c>
      <c r="H434" s="63">
        <v>47</v>
      </c>
      <c r="I434" s="63">
        <v>36</v>
      </c>
      <c r="J434" s="63">
        <v>50</v>
      </c>
      <c r="K434" s="63">
        <v>58</v>
      </c>
      <c r="L434" s="63">
        <v>58</v>
      </c>
      <c r="M434" s="63">
        <v>50</v>
      </c>
      <c r="N434" s="63">
        <v>59</v>
      </c>
      <c r="O434" s="63"/>
    </row>
    <row r="435" spans="1:15" hidden="1" x14ac:dyDescent="0.25"/>
    <row r="436" spans="1:15" ht="14.4" hidden="1" x14ac:dyDescent="0.25">
      <c r="A436" s="148" t="s">
        <v>319</v>
      </c>
      <c r="B436" s="148"/>
      <c r="C436" s="148"/>
      <c r="D436" s="148"/>
      <c r="E436" s="148"/>
      <c r="F436" s="148"/>
      <c r="G436" s="148"/>
      <c r="H436" s="148"/>
      <c r="I436" s="148"/>
      <c r="J436" s="148"/>
      <c r="K436" s="148"/>
      <c r="L436" s="148"/>
      <c r="M436" s="148"/>
      <c r="N436" s="148"/>
      <c r="O436" s="148"/>
    </row>
    <row r="437" spans="1:15" hidden="1" x14ac:dyDescent="0.25"/>
    <row r="438" spans="1:15" ht="14.4" hidden="1" x14ac:dyDescent="0.3">
      <c r="A438" s="63" t="s">
        <v>320</v>
      </c>
      <c r="B438" s="63" t="s">
        <v>321</v>
      </c>
      <c r="C438" s="63"/>
      <c r="D438" s="63"/>
      <c r="E438" s="63"/>
      <c r="F438" s="63"/>
      <c r="G438" s="63"/>
      <c r="H438" s="63"/>
      <c r="I438" s="63"/>
      <c r="J438" s="63"/>
      <c r="K438" s="63"/>
      <c r="L438" s="63"/>
      <c r="M438" s="63"/>
      <c r="N438" s="63"/>
      <c r="O438" s="63"/>
    </row>
    <row r="439" spans="1:15" ht="14.4" hidden="1" x14ac:dyDescent="0.3">
      <c r="A439" s="63" t="s">
        <v>322</v>
      </c>
      <c r="B439" s="63" t="s">
        <v>14</v>
      </c>
      <c r="C439" s="64">
        <v>41640</v>
      </c>
      <c r="D439" s="64">
        <v>41671</v>
      </c>
      <c r="E439" s="64">
        <v>41699</v>
      </c>
      <c r="F439" s="64">
        <v>41730</v>
      </c>
      <c r="G439" s="64">
        <v>41760</v>
      </c>
      <c r="H439" s="64">
        <v>41791</v>
      </c>
      <c r="I439" s="64">
        <v>41821</v>
      </c>
      <c r="J439" s="64">
        <v>41852</v>
      </c>
      <c r="K439" s="64">
        <v>41883</v>
      </c>
      <c r="L439" s="64">
        <v>41913</v>
      </c>
      <c r="M439" s="64">
        <v>41944</v>
      </c>
      <c r="N439" s="64">
        <v>41974</v>
      </c>
      <c r="O439" s="63"/>
    </row>
    <row r="440" spans="1:15" hidden="1" x14ac:dyDescent="0.25"/>
    <row r="441" spans="1:15" ht="14.4" hidden="1" x14ac:dyDescent="0.3">
      <c r="A441" s="63" t="s">
        <v>322</v>
      </c>
      <c r="B441" s="63" t="s">
        <v>114</v>
      </c>
      <c r="C441" s="63">
        <v>0.13700000000000001</v>
      </c>
      <c r="D441" s="63">
        <v>5.8000000000000003E-2</v>
      </c>
      <c r="E441" s="63">
        <v>2.1000000000000001E-2</v>
      </c>
      <c r="F441" s="63">
        <v>2.1999999999999999E-2</v>
      </c>
      <c r="G441" s="63">
        <v>0.03</v>
      </c>
      <c r="H441" s="63">
        <v>0.125</v>
      </c>
      <c r="I441" s="63">
        <v>5.0999999999999997E-2</v>
      </c>
      <c r="J441" s="63">
        <v>9.4E-2</v>
      </c>
      <c r="K441" s="63">
        <v>0.09</v>
      </c>
      <c r="L441" s="63">
        <v>0.114</v>
      </c>
      <c r="M441" s="63">
        <v>0.03</v>
      </c>
      <c r="N441" s="63">
        <v>0.249</v>
      </c>
      <c r="O441" s="63"/>
    </row>
    <row r="442" spans="1:15" ht="14.4" hidden="1" x14ac:dyDescent="0.3">
      <c r="A442" s="63" t="s">
        <v>322</v>
      </c>
      <c r="B442" s="63" t="s">
        <v>115</v>
      </c>
      <c r="C442" s="63">
        <v>0.03</v>
      </c>
      <c r="D442" s="63">
        <v>4.9000000000000002E-2</v>
      </c>
      <c r="E442" s="63">
        <v>7.0000000000000001E-3</v>
      </c>
      <c r="F442" s="63">
        <v>2.1999999999999999E-2</v>
      </c>
      <c r="G442" s="63">
        <v>0.03</v>
      </c>
      <c r="H442" s="63">
        <v>0.125</v>
      </c>
      <c r="I442" s="63">
        <v>5.0999999999999997E-2</v>
      </c>
      <c r="J442" s="63">
        <v>5.8000000000000003E-2</v>
      </c>
      <c r="K442" s="63">
        <v>0.09</v>
      </c>
      <c r="L442" s="63">
        <v>0.114</v>
      </c>
      <c r="M442" s="63">
        <v>8.9999999999999993E-3</v>
      </c>
      <c r="N442" s="63">
        <v>6.5000000000000002E-2</v>
      </c>
      <c r="O442" s="63"/>
    </row>
    <row r="443" spans="1:15" ht="14.4" hidden="1" x14ac:dyDescent="0.3">
      <c r="A443" s="63" t="s">
        <v>322</v>
      </c>
      <c r="B443" s="63" t="s">
        <v>143</v>
      </c>
      <c r="C443" s="63">
        <v>0.13700000000000001</v>
      </c>
      <c r="D443" s="63">
        <v>5.8000000000000003E-2</v>
      </c>
      <c r="E443" s="63">
        <v>2.1000000000000001E-2</v>
      </c>
      <c r="F443" s="63">
        <v>2.1999999999999999E-2</v>
      </c>
      <c r="G443" s="63">
        <v>6.0000000000000001E-3</v>
      </c>
      <c r="H443" s="63">
        <v>6.9000000000000006E-2</v>
      </c>
      <c r="I443" s="63">
        <v>5.8999999999999997E-2</v>
      </c>
      <c r="J443" s="63">
        <v>9.4E-2</v>
      </c>
      <c r="K443" s="63">
        <v>6.9000000000000006E-2</v>
      </c>
      <c r="L443" s="63">
        <v>0.108</v>
      </c>
      <c r="M443" s="63">
        <v>0.03</v>
      </c>
      <c r="N443" s="63">
        <v>0.249</v>
      </c>
      <c r="O443" s="63"/>
    </row>
    <row r="444" spans="1:15" ht="14.4" hidden="1" x14ac:dyDescent="0.3">
      <c r="A444" s="63" t="s">
        <v>322</v>
      </c>
      <c r="B444" s="63" t="s">
        <v>117</v>
      </c>
      <c r="C444" s="63">
        <v>3.5999999999999997E-2</v>
      </c>
      <c r="D444" s="63">
        <v>1.4E-2</v>
      </c>
      <c r="E444" s="63">
        <v>0.01</v>
      </c>
      <c r="F444" s="63">
        <v>0.14099999999999999</v>
      </c>
      <c r="G444" s="63">
        <v>6.0000000000000001E-3</v>
      </c>
      <c r="H444" s="63">
        <v>1.4999999999999999E-2</v>
      </c>
      <c r="I444" s="63">
        <v>1.7999999999999999E-2</v>
      </c>
      <c r="J444" s="63">
        <v>8.0000000000000002E-3</v>
      </c>
      <c r="K444" s="63">
        <v>7.0000000000000001E-3</v>
      </c>
      <c r="L444" s="63">
        <v>6.0000000000000001E-3</v>
      </c>
      <c r="M444" s="63">
        <v>1.0999999999999999E-2</v>
      </c>
      <c r="N444" s="63">
        <v>0.01</v>
      </c>
      <c r="O444" s="63"/>
    </row>
    <row r="445" spans="1:15" hidden="1" x14ac:dyDescent="0.25"/>
    <row r="446" spans="1:15" ht="14.4" hidden="1" x14ac:dyDescent="0.3">
      <c r="A446" s="63" t="s">
        <v>322</v>
      </c>
      <c r="B446" s="63" t="s">
        <v>144</v>
      </c>
      <c r="C446" s="63">
        <v>1.9E-2</v>
      </c>
      <c r="D446" s="63">
        <v>1.2E-2</v>
      </c>
      <c r="E446" s="63">
        <v>2.5000000000000001E-2</v>
      </c>
      <c r="F446" s="63">
        <v>2.4E-2</v>
      </c>
      <c r="G446" s="63">
        <v>7.0000000000000001E-3</v>
      </c>
      <c r="H446" s="63">
        <v>0.154</v>
      </c>
      <c r="I446" s="63">
        <v>6.3E-2</v>
      </c>
      <c r="J446" s="63">
        <v>1.4E-2</v>
      </c>
      <c r="K446" s="63">
        <v>0.11</v>
      </c>
      <c r="L446" s="63">
        <v>0.14099999999999999</v>
      </c>
      <c r="M446" s="63">
        <v>3.6999999999999998E-2</v>
      </c>
      <c r="N446" s="63">
        <v>0.308</v>
      </c>
      <c r="O446" s="63"/>
    </row>
    <row r="447" spans="1:15" ht="14.4" hidden="1" x14ac:dyDescent="0.3">
      <c r="A447" s="63" t="s">
        <v>322</v>
      </c>
      <c r="B447" s="63" t="s">
        <v>145</v>
      </c>
      <c r="C447" s="63">
        <v>0.01</v>
      </c>
      <c r="D447" s="63">
        <v>1.0999999999999999E-2</v>
      </c>
      <c r="E447" s="63">
        <v>5.0000000000000001E-3</v>
      </c>
      <c r="F447" s="63">
        <v>2.5000000000000001E-2</v>
      </c>
      <c r="G447" s="63">
        <v>7.0000000000000001E-3</v>
      </c>
      <c r="H447" s="63">
        <v>0.154</v>
      </c>
      <c r="I447" s="63">
        <v>6.3E-2</v>
      </c>
      <c r="J447" s="63">
        <v>7.0999999999999994E-2</v>
      </c>
      <c r="K447" s="63">
        <v>0.11</v>
      </c>
      <c r="L447" s="63">
        <v>0.14099999999999999</v>
      </c>
      <c r="M447" s="63">
        <v>5.0000000000000001E-3</v>
      </c>
      <c r="N447" s="63">
        <v>0.08</v>
      </c>
      <c r="O447" s="63"/>
    </row>
    <row r="448" spans="1:15" ht="14.4" hidden="1" x14ac:dyDescent="0.3">
      <c r="A448" s="63" t="s">
        <v>322</v>
      </c>
      <c r="B448" s="63" t="s">
        <v>146</v>
      </c>
      <c r="C448" s="63">
        <v>1.9E-2</v>
      </c>
      <c r="D448" s="63">
        <v>1.2E-2</v>
      </c>
      <c r="E448" s="63">
        <v>2.5000000000000001E-2</v>
      </c>
      <c r="F448" s="63">
        <v>2.4E-2</v>
      </c>
      <c r="G448" s="63">
        <v>7.0000000000000001E-3</v>
      </c>
      <c r="H448" s="63">
        <v>8.4000000000000005E-2</v>
      </c>
      <c r="I448" s="63">
        <v>7.2999999999999995E-2</v>
      </c>
      <c r="J448" s="63">
        <v>1.4E-2</v>
      </c>
      <c r="K448" s="63">
        <v>8.9999999999999993E-3</v>
      </c>
      <c r="L448" s="63">
        <v>1.4999999999999999E-2</v>
      </c>
      <c r="M448" s="63">
        <v>3.6999999999999998E-2</v>
      </c>
      <c r="N448" s="63">
        <v>0.308</v>
      </c>
      <c r="O448" s="63"/>
    </row>
    <row r="449" spans="1:14" ht="14.4" hidden="1" x14ac:dyDescent="0.3">
      <c r="A449" s="63" t="s">
        <v>322</v>
      </c>
      <c r="B449" s="63" t="s">
        <v>147</v>
      </c>
      <c r="C449" s="63">
        <v>2.8000000000000001E-2</v>
      </c>
      <c r="D449" s="63">
        <v>8.9999999999999993E-3</v>
      </c>
      <c r="E449" s="63">
        <v>8.9999999999999993E-3</v>
      </c>
      <c r="F449" s="63">
        <v>0.11799999999999999</v>
      </c>
      <c r="G449" s="63">
        <v>7.0000000000000001E-3</v>
      </c>
      <c r="H449" s="63">
        <v>7.0000000000000001E-3</v>
      </c>
      <c r="I449" s="63">
        <v>0.01</v>
      </c>
      <c r="J449" s="63">
        <v>7.0000000000000001E-3</v>
      </c>
      <c r="K449" s="63">
        <v>3.0000000000000001E-3</v>
      </c>
      <c r="L449" s="63">
        <v>4.0000000000000001E-3</v>
      </c>
      <c r="M449" s="63">
        <v>8.0000000000000002E-3</v>
      </c>
      <c r="N449" s="63">
        <v>6.0000000000000001E-3</v>
      </c>
    </row>
    <row r="450" spans="1:14" hidden="1" x14ac:dyDescent="0.25"/>
    <row r="451" spans="1:14" ht="14.4" hidden="1" x14ac:dyDescent="0.3">
      <c r="A451" s="63" t="s">
        <v>322</v>
      </c>
      <c r="B451" s="63" t="s">
        <v>148</v>
      </c>
      <c r="C451" s="63">
        <v>0.69799999999999995</v>
      </c>
      <c r="D451" s="63">
        <v>0.29599999999999999</v>
      </c>
      <c r="E451" s="63">
        <v>3.4000000000000002E-2</v>
      </c>
      <c r="F451" s="63">
        <v>5.2999999999999999E-2</v>
      </c>
      <c r="G451" s="63">
        <v>0.153</v>
      </c>
      <c r="H451" s="63">
        <v>8.5000000000000006E-2</v>
      </c>
      <c r="I451" s="63">
        <v>4.3999999999999997E-2</v>
      </c>
      <c r="J451" s="63">
        <v>0.47799999999999998</v>
      </c>
      <c r="K451" s="63">
        <v>6.8000000000000005E-2</v>
      </c>
      <c r="L451" s="63">
        <v>5.8000000000000003E-2</v>
      </c>
      <c r="M451" s="63">
        <v>3.9E-2</v>
      </c>
      <c r="N451" s="63">
        <v>0.12</v>
      </c>
    </row>
    <row r="452" spans="1:14" ht="14.4" hidden="1" x14ac:dyDescent="0.3">
      <c r="A452" s="63" t="s">
        <v>322</v>
      </c>
      <c r="B452" s="63" t="s">
        <v>149</v>
      </c>
      <c r="C452" s="63">
        <v>0.14799999999999999</v>
      </c>
      <c r="D452" s="63">
        <v>0.249</v>
      </c>
      <c r="E452" s="63">
        <v>3.3000000000000002E-2</v>
      </c>
      <c r="F452" s="63">
        <v>4.5999999999999999E-2</v>
      </c>
      <c r="G452" s="63">
        <v>0.153</v>
      </c>
      <c r="H452" s="63">
        <v>8.5000000000000006E-2</v>
      </c>
      <c r="I452" s="63">
        <v>4.3999999999999997E-2</v>
      </c>
      <c r="J452" s="63">
        <v>4.2000000000000003E-2</v>
      </c>
      <c r="K452" s="63">
        <v>6.8000000000000005E-2</v>
      </c>
      <c r="L452" s="63">
        <v>5.8000000000000003E-2</v>
      </c>
      <c r="M452" s="63">
        <v>0.04</v>
      </c>
      <c r="N452" s="63">
        <v>3.4000000000000002E-2</v>
      </c>
    </row>
    <row r="453" spans="1:14" ht="14.4" hidden="1" x14ac:dyDescent="0.3">
      <c r="A453" s="63" t="s">
        <v>322</v>
      </c>
      <c r="B453" s="63" t="s">
        <v>150</v>
      </c>
      <c r="C453" s="63">
        <v>0.69799999999999995</v>
      </c>
      <c r="D453" s="63">
        <v>0.29599999999999999</v>
      </c>
      <c r="E453" s="63">
        <v>3.4000000000000002E-2</v>
      </c>
      <c r="F453" s="63">
        <v>5.2999999999999999E-2</v>
      </c>
      <c r="G453" s="63">
        <v>1.6E-2</v>
      </c>
      <c r="H453" s="63">
        <v>5.8000000000000003E-2</v>
      </c>
      <c r="I453" s="63">
        <v>3.6999999999999998E-2</v>
      </c>
      <c r="J453" s="63">
        <v>0.47799999999999998</v>
      </c>
      <c r="K453" s="63">
        <v>0.35099999999999998</v>
      </c>
      <c r="L453" s="63">
        <v>0.55100000000000005</v>
      </c>
      <c r="M453" s="63">
        <v>3.9E-2</v>
      </c>
      <c r="N453" s="63">
        <v>0.12</v>
      </c>
    </row>
    <row r="454" spans="1:14" ht="14.4" hidden="1" x14ac:dyDescent="0.3">
      <c r="A454" s="63" t="s">
        <v>322</v>
      </c>
      <c r="B454" s="63" t="s">
        <v>151</v>
      </c>
      <c r="C454" s="63">
        <v>0.14299999999999999</v>
      </c>
      <c r="D454" s="63">
        <v>6.4000000000000001E-2</v>
      </c>
      <c r="E454" s="63">
        <v>3.3000000000000002E-2</v>
      </c>
      <c r="F454" s="63">
        <v>0.53500000000000003</v>
      </c>
      <c r="G454" s="63">
        <v>1.4999999999999999E-2</v>
      </c>
      <c r="H454" s="63">
        <v>7.0000000000000007E-2</v>
      </c>
      <c r="I454" s="63">
        <v>8.2000000000000003E-2</v>
      </c>
      <c r="J454" s="63">
        <v>2.7E-2</v>
      </c>
      <c r="K454" s="63">
        <v>3.3000000000000002E-2</v>
      </c>
      <c r="L454" s="63">
        <v>2.8000000000000001E-2</v>
      </c>
      <c r="M454" s="63">
        <v>4.7E-2</v>
      </c>
      <c r="N454" s="63">
        <v>4.7E-2</v>
      </c>
    </row>
    <row r="455" spans="1:14" hidden="1" x14ac:dyDescent="0.25"/>
    <row r="456" spans="1:14" hidden="1" x14ac:dyDescent="0.25"/>
    <row r="457" spans="1:14" hidden="1" x14ac:dyDescent="0.25"/>
    <row r="458" spans="1:14" hidden="1" x14ac:dyDescent="0.25"/>
    <row r="459" spans="1:14" hidden="1" x14ac:dyDescent="0.25"/>
    <row r="460" spans="1:14" hidden="1" x14ac:dyDescent="0.25"/>
    <row r="461" spans="1:14" hidden="1" x14ac:dyDescent="0.25"/>
    <row r="462" spans="1:14" hidden="1" x14ac:dyDescent="0.25"/>
    <row r="463" spans="1:14" hidden="1" x14ac:dyDescent="0.25"/>
    <row r="464" spans="1:1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spans="1:14" hidden="1" x14ac:dyDescent="0.25"/>
    <row r="482" spans="1:14" hidden="1" x14ac:dyDescent="0.25"/>
    <row r="483" spans="1:14" hidden="1" x14ac:dyDescent="0.25"/>
    <row r="484" spans="1:14" ht="14.4" hidden="1" x14ac:dyDescent="0.3">
      <c r="A484" s="63"/>
      <c r="B484" s="63"/>
      <c r="C484" s="63"/>
      <c r="D484" s="63"/>
      <c r="E484" s="63"/>
      <c r="F484" s="63"/>
      <c r="G484" s="63"/>
      <c r="H484" s="63"/>
      <c r="I484" s="63"/>
      <c r="J484" s="63"/>
      <c r="K484" s="63"/>
      <c r="L484" s="63"/>
      <c r="M484" s="63"/>
      <c r="N484" s="63"/>
    </row>
    <row r="485" spans="1:14" ht="14.4" hidden="1" x14ac:dyDescent="0.3">
      <c r="A485" s="63"/>
      <c r="B485" s="63"/>
      <c r="C485" s="63"/>
      <c r="D485" s="63"/>
      <c r="E485" s="63"/>
      <c r="F485" s="63"/>
      <c r="G485" s="63"/>
      <c r="H485" s="63"/>
      <c r="I485" s="63"/>
      <c r="J485" s="63"/>
      <c r="K485" s="63"/>
      <c r="L485" s="63"/>
      <c r="M485" s="63"/>
      <c r="N485" s="63"/>
    </row>
    <row r="486" spans="1:14" ht="14.4" x14ac:dyDescent="0.3">
      <c r="A486" s="63" t="s">
        <v>334</v>
      </c>
      <c r="B486" s="57" t="s">
        <v>156</v>
      </c>
      <c r="C486" s="57"/>
      <c r="D486" s="57"/>
      <c r="E486" s="63"/>
      <c r="F486" s="63"/>
      <c r="G486" s="63"/>
      <c r="H486" s="63"/>
      <c r="I486" s="63"/>
      <c r="J486" s="63"/>
      <c r="K486" s="63"/>
      <c r="L486" s="63"/>
      <c r="M486" s="63"/>
      <c r="N486" s="63"/>
    </row>
    <row r="487" spans="1:14" ht="14.4" x14ac:dyDescent="0.3">
      <c r="A487" s="63" t="s">
        <v>335</v>
      </c>
      <c r="B487" s="63" t="s">
        <v>14</v>
      </c>
      <c r="C487" s="64">
        <v>41640</v>
      </c>
      <c r="D487" s="64">
        <v>41671</v>
      </c>
      <c r="E487" s="64">
        <v>41699</v>
      </c>
      <c r="F487" s="64">
        <v>41730</v>
      </c>
      <c r="G487" s="64">
        <v>41760</v>
      </c>
      <c r="H487" s="64">
        <v>41791</v>
      </c>
      <c r="I487" s="64">
        <v>41821</v>
      </c>
      <c r="J487" s="64">
        <v>41852</v>
      </c>
      <c r="K487" s="64">
        <v>41883</v>
      </c>
      <c r="L487" s="64">
        <v>41913</v>
      </c>
      <c r="M487" s="64">
        <v>41944</v>
      </c>
      <c r="N487" s="64">
        <v>41974</v>
      </c>
    </row>
    <row r="488" spans="1:14" ht="14.4" x14ac:dyDescent="0.3">
      <c r="A488" s="63" t="s">
        <v>335</v>
      </c>
      <c r="B488" s="63" t="s">
        <v>15</v>
      </c>
      <c r="C488" s="63">
        <v>100751</v>
      </c>
      <c r="D488" s="63">
        <v>100994</v>
      </c>
      <c r="E488" s="63">
        <v>100724</v>
      </c>
      <c r="F488" s="63">
        <v>100637</v>
      </c>
      <c r="G488" s="63">
        <v>100877</v>
      </c>
      <c r="H488" s="63">
        <v>101107</v>
      </c>
      <c r="I488" s="63">
        <v>101528</v>
      </c>
      <c r="J488" s="63">
        <v>101948</v>
      </c>
      <c r="K488" s="63">
        <v>102150</v>
      </c>
      <c r="L488" s="63">
        <v>102284</v>
      </c>
      <c r="M488" s="63">
        <v>102317</v>
      </c>
      <c r="N488" s="63">
        <v>102471</v>
      </c>
    </row>
    <row r="489" spans="1:14" ht="14.4" x14ac:dyDescent="0.3">
      <c r="A489" s="63" t="s">
        <v>335</v>
      </c>
      <c r="B489" s="63" t="s">
        <v>16</v>
      </c>
      <c r="C489" s="63">
        <v>2000117663</v>
      </c>
      <c r="D489" s="63">
        <v>1838272468</v>
      </c>
      <c r="E489" s="63">
        <v>1838899437</v>
      </c>
      <c r="F489" s="63">
        <v>1923738577</v>
      </c>
      <c r="G489" s="63">
        <v>2168347085</v>
      </c>
      <c r="H489" s="63">
        <v>2211446323</v>
      </c>
      <c r="I489" s="63">
        <v>2276701478</v>
      </c>
      <c r="J489" s="63">
        <v>2371227987</v>
      </c>
      <c r="K489" s="63">
        <v>2403292537</v>
      </c>
      <c r="L489" s="63">
        <v>2187709175</v>
      </c>
      <c r="M489" s="63">
        <v>2008961779</v>
      </c>
      <c r="N489" s="63">
        <v>1908349382</v>
      </c>
    </row>
    <row r="490" spans="1:14" ht="14.4" x14ac:dyDescent="0.3">
      <c r="A490" s="63" t="s">
        <v>335</v>
      </c>
      <c r="B490" s="63" t="s">
        <v>91</v>
      </c>
      <c r="C490" s="63"/>
      <c r="D490" s="63"/>
      <c r="E490" s="63"/>
      <c r="F490" s="63"/>
      <c r="G490" s="63"/>
      <c r="H490" s="63"/>
      <c r="I490" s="63"/>
      <c r="J490" s="63"/>
      <c r="K490" s="63"/>
      <c r="L490" s="63"/>
      <c r="M490" s="63"/>
      <c r="N490" s="63"/>
    </row>
    <row r="491" spans="1:14" ht="14.4" x14ac:dyDescent="0.3">
      <c r="A491" s="63" t="s">
        <v>335</v>
      </c>
      <c r="B491" s="63" t="s">
        <v>17</v>
      </c>
      <c r="C491" s="63">
        <v>100751</v>
      </c>
      <c r="D491" s="63">
        <v>100993</v>
      </c>
      <c r="E491" s="63">
        <v>100724</v>
      </c>
      <c r="F491" s="63">
        <v>100636</v>
      </c>
      <c r="G491" s="63">
        <v>100877</v>
      </c>
      <c r="H491" s="63">
        <v>101107</v>
      </c>
      <c r="I491" s="63">
        <v>101528</v>
      </c>
      <c r="J491" s="63">
        <v>101949</v>
      </c>
      <c r="K491" s="63">
        <v>102150</v>
      </c>
      <c r="L491" s="63">
        <v>102285</v>
      </c>
      <c r="M491" s="63">
        <v>102317</v>
      </c>
      <c r="N491" s="63">
        <v>102471</v>
      </c>
    </row>
    <row r="492" spans="1:14" ht="14.4" x14ac:dyDescent="0.3">
      <c r="A492" s="63" t="s">
        <v>335</v>
      </c>
      <c r="B492" s="63" t="s">
        <v>18</v>
      </c>
      <c r="C492" s="63"/>
      <c r="D492" s="63"/>
      <c r="E492" s="63"/>
      <c r="F492" s="63"/>
      <c r="G492" s="63"/>
      <c r="H492" s="63"/>
      <c r="I492" s="63"/>
      <c r="J492" s="63"/>
      <c r="K492" s="63"/>
      <c r="L492" s="63"/>
      <c r="M492" s="63"/>
      <c r="N492" s="63"/>
    </row>
    <row r="493" spans="1:14" ht="14.4" x14ac:dyDescent="0.3">
      <c r="A493" s="63" t="s">
        <v>335</v>
      </c>
      <c r="B493" s="63" t="s">
        <v>19</v>
      </c>
      <c r="C493" s="63">
        <v>2001000026</v>
      </c>
      <c r="D493" s="63">
        <v>1839017721</v>
      </c>
      <c r="E493" s="63">
        <v>1838909820</v>
      </c>
      <c r="F493" s="63">
        <v>1923967245</v>
      </c>
      <c r="G493" s="63">
        <v>2168776144</v>
      </c>
      <c r="H493" s="63">
        <v>2211587289</v>
      </c>
      <c r="I493" s="63">
        <v>2278750115</v>
      </c>
      <c r="J493" s="63">
        <v>2372078435</v>
      </c>
      <c r="K493" s="63">
        <v>2403312101</v>
      </c>
      <c r="L493" s="63">
        <v>2187709174</v>
      </c>
      <c r="M493" s="63">
        <v>2009129688</v>
      </c>
      <c r="N493" s="63">
        <v>1908976896</v>
      </c>
    </row>
    <row r="494" spans="1:14" ht="14.4" x14ac:dyDescent="0.3">
      <c r="A494" s="63" t="s">
        <v>335</v>
      </c>
      <c r="B494" s="63" t="s">
        <v>92</v>
      </c>
      <c r="C494" s="63">
        <v>511467401</v>
      </c>
      <c r="D494" s="63">
        <v>469027654</v>
      </c>
      <c r="E494" s="63">
        <v>446282034</v>
      </c>
      <c r="F494" s="63">
        <v>647343076</v>
      </c>
      <c r="G494" s="63">
        <v>677837142</v>
      </c>
      <c r="H494" s="63">
        <v>700096691</v>
      </c>
      <c r="I494" s="63">
        <v>728962419</v>
      </c>
      <c r="J494" s="63">
        <v>732089894</v>
      </c>
      <c r="K494" s="63">
        <v>764283724</v>
      </c>
      <c r="L494" s="63">
        <v>740772510</v>
      </c>
      <c r="M494" s="63">
        <v>462823985</v>
      </c>
      <c r="N494" s="63">
        <v>482062694</v>
      </c>
    </row>
    <row r="495" spans="1:14" ht="14.4" x14ac:dyDescent="0.3">
      <c r="A495" s="63" t="s">
        <v>335</v>
      </c>
      <c r="B495" s="63" t="s">
        <v>93</v>
      </c>
      <c r="C495" s="63">
        <v>1489532625</v>
      </c>
      <c r="D495" s="63">
        <v>1369990067</v>
      </c>
      <c r="E495" s="63">
        <v>1392627787</v>
      </c>
      <c r="F495" s="63">
        <v>1276624169</v>
      </c>
      <c r="G495" s="63">
        <v>1490939002</v>
      </c>
      <c r="H495" s="63">
        <v>1511490598</v>
      </c>
      <c r="I495" s="63">
        <v>1549787696</v>
      </c>
      <c r="J495" s="63">
        <v>1639988541</v>
      </c>
      <c r="K495" s="63">
        <v>1639028378</v>
      </c>
      <c r="L495" s="63">
        <v>1446936664</v>
      </c>
      <c r="M495" s="63">
        <v>1546305703</v>
      </c>
      <c r="N495" s="63">
        <v>1426914203</v>
      </c>
    </row>
    <row r="496" spans="1:14" ht="14.4" x14ac:dyDescent="0.3">
      <c r="A496" s="63" t="s">
        <v>335</v>
      </c>
      <c r="B496" s="63" t="s">
        <v>94</v>
      </c>
      <c r="C496" s="65">
        <v>0.25561</v>
      </c>
      <c r="D496" s="65">
        <v>0.25503999999999999</v>
      </c>
      <c r="E496" s="65">
        <v>0.24268999999999999</v>
      </c>
      <c r="F496" s="65">
        <v>0.33645999999999998</v>
      </c>
      <c r="G496" s="65">
        <v>0.31253999999999998</v>
      </c>
      <c r="H496" s="65">
        <v>0.31656000000000001</v>
      </c>
      <c r="I496" s="65">
        <v>0.31990000000000002</v>
      </c>
      <c r="J496" s="65">
        <v>0.30863000000000002</v>
      </c>
      <c r="K496" s="65">
        <v>0.31801000000000001</v>
      </c>
      <c r="L496" s="65">
        <v>0.33861000000000002</v>
      </c>
      <c r="M496" s="65">
        <v>0.23036000000000001</v>
      </c>
      <c r="N496" s="65">
        <v>0.25252000000000002</v>
      </c>
    </row>
    <row r="497" spans="1:14" ht="14.4" x14ac:dyDescent="0.3">
      <c r="A497" s="63" t="s">
        <v>335</v>
      </c>
      <c r="B497" s="63" t="s">
        <v>95</v>
      </c>
      <c r="C497" s="65">
        <v>0.74439</v>
      </c>
      <c r="D497" s="65">
        <v>0.74495999999999996</v>
      </c>
      <c r="E497" s="65">
        <v>0.75731000000000004</v>
      </c>
      <c r="F497" s="65">
        <v>0.66354000000000002</v>
      </c>
      <c r="G497" s="65">
        <v>0.68745999999999996</v>
      </c>
      <c r="H497" s="65">
        <v>0.68344000000000005</v>
      </c>
      <c r="I497" s="65">
        <v>0.68010000000000004</v>
      </c>
      <c r="J497" s="65">
        <v>0.69137000000000004</v>
      </c>
      <c r="K497" s="65">
        <v>0.68198999999999999</v>
      </c>
      <c r="L497" s="65">
        <v>0.66139000000000003</v>
      </c>
      <c r="M497" s="65">
        <v>0.76963999999999999</v>
      </c>
      <c r="N497" s="65">
        <v>0.74748000000000003</v>
      </c>
    </row>
    <row r="498" spans="1:14" ht="14.4" x14ac:dyDescent="0.3">
      <c r="A498" s="63" t="s">
        <v>335</v>
      </c>
      <c r="B498" s="63" t="s">
        <v>20</v>
      </c>
      <c r="C498" s="63"/>
      <c r="D498" s="63"/>
      <c r="E498" s="63"/>
      <c r="F498" s="63"/>
      <c r="G498" s="63"/>
      <c r="H498" s="63"/>
      <c r="I498" s="63"/>
      <c r="J498" s="63"/>
      <c r="K498" s="63"/>
      <c r="L498" s="63"/>
      <c r="M498" s="63"/>
      <c r="N498" s="63"/>
    </row>
    <row r="499" spans="1:14" ht="14.4" x14ac:dyDescent="0.3">
      <c r="A499" s="63" t="s">
        <v>335</v>
      </c>
      <c r="B499" s="63" t="s">
        <v>11</v>
      </c>
      <c r="C499" s="63">
        <v>6282120</v>
      </c>
      <c r="D499" s="63">
        <v>5938173</v>
      </c>
      <c r="E499" s="63">
        <v>5366713</v>
      </c>
      <c r="F499" s="63">
        <v>5693067</v>
      </c>
      <c r="G499" s="63">
        <v>5852618</v>
      </c>
      <c r="H499" s="63">
        <v>6123182</v>
      </c>
      <c r="I499" s="63">
        <v>6001395</v>
      </c>
      <c r="J499" s="63">
        <v>6107329</v>
      </c>
      <c r="K499" s="63">
        <v>6484783</v>
      </c>
      <c r="L499" s="63">
        <v>6038095</v>
      </c>
      <c r="M499" s="63">
        <v>6298926</v>
      </c>
      <c r="N499" s="63">
        <v>5503340</v>
      </c>
    </row>
    <row r="500" spans="1:14" ht="14.4" x14ac:dyDescent="0.3">
      <c r="A500" s="63" t="s">
        <v>335</v>
      </c>
      <c r="B500" s="63" t="s">
        <v>96</v>
      </c>
      <c r="C500" s="63">
        <v>5716501</v>
      </c>
      <c r="D500" s="63">
        <v>5376733</v>
      </c>
      <c r="E500" s="63">
        <v>4949407</v>
      </c>
      <c r="F500" s="63">
        <v>5359575</v>
      </c>
      <c r="G500" s="63">
        <v>5534741</v>
      </c>
      <c r="H500" s="63">
        <v>5746465</v>
      </c>
      <c r="I500" s="63">
        <v>5670898</v>
      </c>
      <c r="J500" s="63">
        <v>5798934</v>
      </c>
      <c r="K500" s="63">
        <v>6114629</v>
      </c>
      <c r="L500" s="63">
        <v>5696449</v>
      </c>
      <c r="M500" s="63">
        <v>5770478</v>
      </c>
      <c r="N500" s="63">
        <v>5081223</v>
      </c>
    </row>
    <row r="501" spans="1:14" ht="14.4" x14ac:dyDescent="0.3">
      <c r="A501" s="63" t="s">
        <v>335</v>
      </c>
      <c r="B501" s="63" t="s">
        <v>97</v>
      </c>
      <c r="C501" s="63">
        <v>6125258</v>
      </c>
      <c r="D501" s="63">
        <v>5760370</v>
      </c>
      <c r="E501" s="63">
        <v>5198574</v>
      </c>
      <c r="F501" s="63">
        <v>5513810</v>
      </c>
      <c r="G501" s="63">
        <v>5684372</v>
      </c>
      <c r="H501" s="63">
        <v>5927542</v>
      </c>
      <c r="I501" s="63">
        <v>5774277</v>
      </c>
      <c r="J501" s="63">
        <v>5892780</v>
      </c>
      <c r="K501" s="63">
        <v>6283138</v>
      </c>
      <c r="L501" s="63">
        <v>5688946</v>
      </c>
      <c r="M501" s="63">
        <v>6199934</v>
      </c>
      <c r="N501" s="63">
        <v>5405462</v>
      </c>
    </row>
    <row r="502" spans="1:14" ht="14.4" x14ac:dyDescent="0.3">
      <c r="A502" s="63" t="s">
        <v>335</v>
      </c>
      <c r="B502" s="63" t="s">
        <v>21</v>
      </c>
      <c r="C502" s="63" t="s">
        <v>336</v>
      </c>
      <c r="D502" s="63" t="s">
        <v>279</v>
      </c>
      <c r="E502" s="63" t="s">
        <v>266</v>
      </c>
      <c r="F502" s="63" t="s">
        <v>267</v>
      </c>
      <c r="G502" s="63" t="s">
        <v>268</v>
      </c>
      <c r="H502" s="63" t="s">
        <v>269</v>
      </c>
      <c r="I502" s="63" t="s">
        <v>254</v>
      </c>
      <c r="J502" s="63" t="s">
        <v>317</v>
      </c>
      <c r="K502" s="63" t="s">
        <v>285</v>
      </c>
      <c r="L502" s="63" t="s">
        <v>257</v>
      </c>
      <c r="M502" s="63" t="s">
        <v>308</v>
      </c>
      <c r="N502" s="63" t="s">
        <v>337</v>
      </c>
    </row>
    <row r="503" spans="1:14" ht="14.4" x14ac:dyDescent="0.3">
      <c r="A503" s="63" t="s">
        <v>335</v>
      </c>
      <c r="B503" s="63" t="s">
        <v>24</v>
      </c>
      <c r="C503" s="63" t="s">
        <v>25</v>
      </c>
      <c r="D503" s="63" t="s">
        <v>25</v>
      </c>
      <c r="E503" s="63" t="s">
        <v>25</v>
      </c>
      <c r="F503" s="63" t="s">
        <v>140</v>
      </c>
      <c r="G503" s="63" t="s">
        <v>25</v>
      </c>
      <c r="H503" s="63" t="s">
        <v>140</v>
      </c>
      <c r="I503" s="63" t="s">
        <v>25</v>
      </c>
      <c r="J503" s="63" t="s">
        <v>140</v>
      </c>
      <c r="K503" s="63" t="s">
        <v>140</v>
      </c>
      <c r="L503" s="63" t="s">
        <v>140</v>
      </c>
      <c r="M503" s="63" t="s">
        <v>140</v>
      </c>
      <c r="N503" s="63" t="s">
        <v>140</v>
      </c>
    </row>
    <row r="504" spans="1:14" ht="14.4" x14ac:dyDescent="0.3">
      <c r="A504" s="63" t="s">
        <v>335</v>
      </c>
      <c r="B504" s="63" t="s">
        <v>26</v>
      </c>
      <c r="C504" s="63">
        <v>3888033</v>
      </c>
      <c r="D504" s="63">
        <v>3967306</v>
      </c>
      <c r="E504" s="63">
        <v>3590660</v>
      </c>
      <c r="F504" s="63">
        <v>4103300</v>
      </c>
      <c r="G504" s="63">
        <v>4223266</v>
      </c>
      <c r="H504" s="63">
        <v>4442457</v>
      </c>
      <c r="I504" s="63">
        <v>4347017</v>
      </c>
      <c r="J504" s="63">
        <v>4508362</v>
      </c>
      <c r="K504" s="63">
        <v>4772110</v>
      </c>
      <c r="L504" s="63">
        <v>4327672</v>
      </c>
      <c r="M504" s="63">
        <v>4453263</v>
      </c>
      <c r="N504" s="63">
        <v>3712640</v>
      </c>
    </row>
    <row r="505" spans="1:14" ht="14.4" x14ac:dyDescent="0.3">
      <c r="A505" s="63" t="s">
        <v>335</v>
      </c>
      <c r="B505" s="63" t="s">
        <v>98</v>
      </c>
      <c r="C505" s="63">
        <v>3610080</v>
      </c>
      <c r="D505" s="63">
        <v>3597358</v>
      </c>
      <c r="E505" s="63">
        <v>3188690</v>
      </c>
      <c r="F505" s="63">
        <v>4103300</v>
      </c>
      <c r="G505" s="63">
        <v>4223266</v>
      </c>
      <c r="H505" s="63">
        <v>4442457</v>
      </c>
      <c r="I505" s="63">
        <v>4347017</v>
      </c>
      <c r="J505" s="63">
        <v>4508362</v>
      </c>
      <c r="K505" s="63">
        <v>4772110</v>
      </c>
      <c r="L505" s="63">
        <v>4327672</v>
      </c>
      <c r="M505" s="63">
        <v>4001086</v>
      </c>
      <c r="N505" s="63">
        <v>3338749</v>
      </c>
    </row>
    <row r="506" spans="1:14" ht="14.4" x14ac:dyDescent="0.3">
      <c r="A506" s="63" t="s">
        <v>335</v>
      </c>
      <c r="B506" s="63" t="s">
        <v>99</v>
      </c>
      <c r="C506" s="63">
        <v>3888033</v>
      </c>
      <c r="D506" s="63">
        <v>3967306</v>
      </c>
      <c r="E506" s="63">
        <v>3590660</v>
      </c>
      <c r="F506" s="63">
        <v>4016363</v>
      </c>
      <c r="G506" s="63">
        <v>4068812</v>
      </c>
      <c r="H506" s="63">
        <v>4265869</v>
      </c>
      <c r="I506" s="63">
        <v>4174360</v>
      </c>
      <c r="J506" s="63">
        <v>4365804</v>
      </c>
      <c r="K506" s="63">
        <v>4625678</v>
      </c>
      <c r="L506" s="63">
        <v>4149786</v>
      </c>
      <c r="M506" s="63">
        <v>4453263</v>
      </c>
      <c r="N506" s="63">
        <v>3712640</v>
      </c>
    </row>
    <row r="507" spans="1:14" ht="14.4" x14ac:dyDescent="0.3">
      <c r="A507" s="63" t="s">
        <v>335</v>
      </c>
      <c r="B507" s="63" t="s">
        <v>27</v>
      </c>
      <c r="C507" s="63">
        <v>2794071</v>
      </c>
      <c r="D507" s="63">
        <v>3877250</v>
      </c>
      <c r="E507" s="63">
        <v>2873867</v>
      </c>
      <c r="F507" s="63">
        <v>3602331</v>
      </c>
      <c r="G507" s="63">
        <v>3815983</v>
      </c>
      <c r="H507" s="63">
        <v>4336638</v>
      </c>
      <c r="I507" s="63">
        <v>4134365</v>
      </c>
      <c r="J507" s="63">
        <v>4169735</v>
      </c>
      <c r="K507" s="63">
        <v>4428678</v>
      </c>
      <c r="L507" s="63">
        <v>4188243</v>
      </c>
      <c r="M507" s="63">
        <v>4453263</v>
      </c>
      <c r="N507" s="63">
        <v>3240267</v>
      </c>
    </row>
    <row r="508" spans="1:14" ht="14.4" x14ac:dyDescent="0.3">
      <c r="A508" s="63" t="s">
        <v>335</v>
      </c>
      <c r="B508" s="63" t="s">
        <v>28</v>
      </c>
      <c r="C508" s="66">
        <v>41640</v>
      </c>
      <c r="D508" s="66">
        <v>41671</v>
      </c>
      <c r="E508" s="66">
        <v>41699</v>
      </c>
      <c r="F508" s="66">
        <v>41730</v>
      </c>
      <c r="G508" s="66">
        <v>41760</v>
      </c>
      <c r="H508" s="66">
        <v>41791</v>
      </c>
      <c r="I508" s="66">
        <v>41821</v>
      </c>
      <c r="J508" s="66">
        <v>41852</v>
      </c>
      <c r="K508" s="66">
        <v>41883</v>
      </c>
      <c r="L508" s="66">
        <v>41913</v>
      </c>
      <c r="M508" s="66">
        <v>41944</v>
      </c>
      <c r="N508" s="66">
        <v>41974</v>
      </c>
    </row>
    <row r="509" spans="1:14" ht="14.4" x14ac:dyDescent="0.3">
      <c r="A509" s="63" t="s">
        <v>335</v>
      </c>
      <c r="B509" s="63" t="s">
        <v>29</v>
      </c>
      <c r="C509" s="65">
        <v>0.42809999999999998</v>
      </c>
      <c r="D509" s="65">
        <v>0.46089999999999998</v>
      </c>
      <c r="E509" s="65">
        <v>0.46060000000000001</v>
      </c>
      <c r="F509" s="65">
        <v>0.46939999999999998</v>
      </c>
      <c r="G509" s="65">
        <v>0.49809999999999999</v>
      </c>
      <c r="H509" s="65">
        <v>0.50160000000000005</v>
      </c>
      <c r="I509" s="65">
        <v>0.51039999999999996</v>
      </c>
      <c r="J509" s="65">
        <v>0.52200000000000002</v>
      </c>
      <c r="K509" s="65">
        <v>0.51470000000000005</v>
      </c>
      <c r="L509" s="65">
        <v>0.48699999999999999</v>
      </c>
      <c r="M509" s="65">
        <v>0.443</v>
      </c>
      <c r="N509" s="65">
        <v>0.4662</v>
      </c>
    </row>
    <row r="510" spans="1:14" ht="14.4" x14ac:dyDescent="0.3">
      <c r="A510" s="63" t="s">
        <v>335</v>
      </c>
      <c r="B510" s="63" t="s">
        <v>100</v>
      </c>
      <c r="C510" s="65">
        <v>0.50839999999999996</v>
      </c>
      <c r="D510" s="65">
        <v>0.54520000000000002</v>
      </c>
      <c r="E510" s="65">
        <v>0.53669999999999995</v>
      </c>
      <c r="F510" s="65">
        <v>0.61</v>
      </c>
      <c r="G510" s="65">
        <v>0.64800000000000002</v>
      </c>
      <c r="H510" s="65">
        <v>0.64459999999999995</v>
      </c>
      <c r="I510" s="65">
        <v>0.6492</v>
      </c>
      <c r="J510" s="65">
        <v>0.66800000000000004</v>
      </c>
      <c r="K510" s="65">
        <v>0.6613</v>
      </c>
      <c r="L510" s="65">
        <v>0.62819999999999998</v>
      </c>
      <c r="M510" s="65">
        <v>0.52769999999999995</v>
      </c>
      <c r="N510" s="65">
        <v>0.53900000000000003</v>
      </c>
    </row>
    <row r="511" spans="1:14" ht="14.4" x14ac:dyDescent="0.3">
      <c r="A511" s="63" t="s">
        <v>335</v>
      </c>
      <c r="B511" s="63" t="s">
        <v>101</v>
      </c>
      <c r="C511" s="65">
        <v>0.42809999999999998</v>
      </c>
      <c r="D511" s="65">
        <v>0.46450000000000002</v>
      </c>
      <c r="E511" s="65">
        <v>0.46510000000000001</v>
      </c>
      <c r="F511" s="65">
        <v>0.44350000000000001</v>
      </c>
      <c r="G511" s="65">
        <v>0.47260000000000002</v>
      </c>
      <c r="H511" s="65">
        <v>0.48020000000000002</v>
      </c>
      <c r="I511" s="65">
        <v>0.49159999999999998</v>
      </c>
      <c r="J511" s="65">
        <v>0.50139999999999996</v>
      </c>
      <c r="K511" s="65">
        <v>0.49130000000000001</v>
      </c>
      <c r="L511" s="65">
        <v>0.47360000000000002</v>
      </c>
      <c r="M511" s="65">
        <v>0.43909999999999999</v>
      </c>
      <c r="N511" s="65">
        <v>0.4647</v>
      </c>
    </row>
    <row r="512" spans="1:14" ht="14.4" x14ac:dyDescent="0.3">
      <c r="A512" s="63" t="s">
        <v>335</v>
      </c>
      <c r="B512" s="63" t="s">
        <v>30</v>
      </c>
      <c r="C512" s="65">
        <v>0.61890000000000001</v>
      </c>
      <c r="D512" s="65">
        <v>0.66810000000000003</v>
      </c>
      <c r="E512" s="65">
        <v>0.66910000000000003</v>
      </c>
      <c r="F512" s="65">
        <v>0.7208</v>
      </c>
      <c r="G512" s="65">
        <v>0.72160000000000002</v>
      </c>
      <c r="H512" s="65">
        <v>0.72550000000000003</v>
      </c>
      <c r="I512" s="65">
        <v>0.72430000000000005</v>
      </c>
      <c r="J512" s="65">
        <v>0.73819999999999997</v>
      </c>
      <c r="K512" s="65">
        <v>0.7359</v>
      </c>
      <c r="L512" s="65">
        <v>0.7167</v>
      </c>
      <c r="M512" s="65">
        <v>0.70699999999999996</v>
      </c>
      <c r="N512" s="65">
        <v>0.67459999999999998</v>
      </c>
    </row>
    <row r="513" spans="1:16" ht="14.4" x14ac:dyDescent="0.3">
      <c r="A513" s="63" t="s">
        <v>335</v>
      </c>
      <c r="B513" s="57" t="s">
        <v>8</v>
      </c>
      <c r="C513" s="55">
        <v>0.44479999999999997</v>
      </c>
      <c r="D513" s="65">
        <v>0.65290000000000004</v>
      </c>
      <c r="E513" s="65">
        <v>0.53549999999999998</v>
      </c>
      <c r="F513" s="65">
        <v>0.63280000000000003</v>
      </c>
      <c r="G513" s="65">
        <v>0.65200000000000002</v>
      </c>
      <c r="H513" s="65">
        <v>0.70820000000000005</v>
      </c>
      <c r="I513" s="55">
        <v>0.68889999999999996</v>
      </c>
      <c r="J513" s="65">
        <v>0.68269999999999997</v>
      </c>
      <c r="K513" s="65">
        <v>0.68289999999999995</v>
      </c>
      <c r="L513" s="65">
        <v>0.69359999999999999</v>
      </c>
      <c r="M513" s="65">
        <v>0.70699999999999996</v>
      </c>
      <c r="N513" s="65">
        <v>0.58879999999999999</v>
      </c>
    </row>
    <row r="514" spans="1:16" ht="14.4" x14ac:dyDescent="0.3">
      <c r="A514" s="63" t="s">
        <v>335</v>
      </c>
      <c r="B514" s="63" t="s">
        <v>31</v>
      </c>
      <c r="C514" s="65">
        <v>0.69169999999999998</v>
      </c>
      <c r="D514" s="65">
        <v>0.68979999999999997</v>
      </c>
      <c r="E514" s="65">
        <v>0.68840000000000001</v>
      </c>
      <c r="F514" s="65">
        <v>0.6512</v>
      </c>
      <c r="G514" s="65">
        <v>0.69020000000000004</v>
      </c>
      <c r="H514" s="65">
        <v>0.69140000000000001</v>
      </c>
      <c r="I514" s="65">
        <v>0.7046</v>
      </c>
      <c r="J514" s="65">
        <v>0.70720000000000005</v>
      </c>
      <c r="K514" s="65">
        <v>0.69950000000000001</v>
      </c>
      <c r="L514" s="65">
        <v>0.67949999999999999</v>
      </c>
      <c r="M514" s="65">
        <v>0.62660000000000005</v>
      </c>
      <c r="N514" s="65">
        <v>0.69110000000000005</v>
      </c>
      <c r="O514" s="29">
        <f>AVERAGE(C514:N514)</f>
        <v>0.68426666666666669</v>
      </c>
      <c r="P514" s="55">
        <v>0.68</v>
      </c>
    </row>
    <row r="515" spans="1:16" ht="14.4" x14ac:dyDescent="0.3">
      <c r="A515" s="63" t="s">
        <v>335</v>
      </c>
      <c r="B515" s="63" t="s">
        <v>102</v>
      </c>
      <c r="C515" s="65">
        <v>0.80500000000000005</v>
      </c>
      <c r="D515" s="65">
        <v>0.81489999999999996</v>
      </c>
      <c r="E515" s="65">
        <v>0.83309999999999995</v>
      </c>
      <c r="F515" s="65">
        <v>0.79679999999999995</v>
      </c>
      <c r="G515" s="65">
        <v>0.84919999999999995</v>
      </c>
      <c r="H515" s="65">
        <v>0.83379999999999999</v>
      </c>
      <c r="I515" s="65">
        <v>0.84689999999999999</v>
      </c>
      <c r="J515" s="65">
        <v>0.85919999999999996</v>
      </c>
      <c r="K515" s="65">
        <v>0.84740000000000004</v>
      </c>
      <c r="L515" s="65">
        <v>0.82689999999999997</v>
      </c>
      <c r="M515" s="65">
        <v>0.76100000000000001</v>
      </c>
      <c r="N515" s="65">
        <v>0.82040000000000002</v>
      </c>
    </row>
    <row r="516" spans="1:16" ht="14.4" x14ac:dyDescent="0.3">
      <c r="A516" s="63" t="s">
        <v>335</v>
      </c>
      <c r="B516" s="63" t="s">
        <v>103</v>
      </c>
      <c r="C516" s="65">
        <v>0.67449999999999999</v>
      </c>
      <c r="D516" s="65">
        <v>0.67449999999999999</v>
      </c>
      <c r="E516" s="65">
        <v>0.67330000000000001</v>
      </c>
      <c r="F516" s="65">
        <v>0.6089</v>
      </c>
      <c r="G516" s="65">
        <v>0.66020000000000001</v>
      </c>
      <c r="H516" s="65">
        <v>0.6673</v>
      </c>
      <c r="I516" s="65">
        <v>0.68</v>
      </c>
      <c r="J516" s="65">
        <v>0.67679999999999996</v>
      </c>
      <c r="K516" s="65">
        <v>0.6673</v>
      </c>
      <c r="L516" s="65">
        <v>0.64929999999999999</v>
      </c>
      <c r="M516" s="65">
        <v>0.61129999999999995</v>
      </c>
      <c r="N516" s="65">
        <v>0.67669999999999997</v>
      </c>
    </row>
    <row r="517" spans="1:16" ht="14.4" x14ac:dyDescent="0.3">
      <c r="A517" s="63" t="s">
        <v>335</v>
      </c>
      <c r="B517" s="63" t="s">
        <v>32</v>
      </c>
      <c r="C517" s="65">
        <v>0.96260000000000001</v>
      </c>
      <c r="D517" s="65">
        <v>0.70579999999999998</v>
      </c>
      <c r="E517" s="65">
        <v>0.86</v>
      </c>
      <c r="F517" s="65">
        <v>0.74180000000000001</v>
      </c>
      <c r="G517" s="65">
        <v>0.76390000000000002</v>
      </c>
      <c r="H517" s="65">
        <v>0.70830000000000004</v>
      </c>
      <c r="I517" s="65">
        <v>0.74080000000000001</v>
      </c>
      <c r="J517" s="65">
        <v>0.76459999999999995</v>
      </c>
      <c r="K517" s="65">
        <v>0.75370000000000004</v>
      </c>
      <c r="L517" s="65">
        <v>0.70209999999999995</v>
      </c>
      <c r="M517" s="65">
        <v>0.62660000000000005</v>
      </c>
      <c r="N517" s="65">
        <v>0.79190000000000005</v>
      </c>
    </row>
    <row r="518" spans="1:16" ht="14.4" x14ac:dyDescent="0.3">
      <c r="A518" s="63" t="s">
        <v>335</v>
      </c>
      <c r="B518" s="63" t="s">
        <v>33</v>
      </c>
      <c r="C518" s="63"/>
      <c r="D518" s="63"/>
      <c r="E518" s="63"/>
      <c r="F518" s="63"/>
      <c r="G518" s="63"/>
      <c r="H518" s="63"/>
      <c r="I518" s="63"/>
      <c r="J518" s="63"/>
      <c r="K518" s="63"/>
      <c r="L518" s="63"/>
      <c r="M518" s="63"/>
      <c r="N518" s="63"/>
    </row>
    <row r="519" spans="1:16" ht="14.4" x14ac:dyDescent="0.3">
      <c r="A519" s="63" t="s">
        <v>335</v>
      </c>
      <c r="B519" s="63" t="s">
        <v>34</v>
      </c>
      <c r="C519" s="65">
        <v>4.07E-2</v>
      </c>
      <c r="D519" s="65">
        <v>4.1799999999999997E-2</v>
      </c>
      <c r="E519" s="65">
        <v>4.36E-2</v>
      </c>
      <c r="F519" s="65">
        <v>4.1500000000000002E-2</v>
      </c>
      <c r="G519" s="65">
        <v>3.6999999999999998E-2</v>
      </c>
      <c r="H519" s="65">
        <v>3.8300000000000001E-2</v>
      </c>
      <c r="I519" s="65">
        <v>4.4299999999999999E-2</v>
      </c>
      <c r="J519" s="65">
        <v>4.1200000000000001E-2</v>
      </c>
      <c r="K519" s="65">
        <v>3.6400000000000002E-2</v>
      </c>
      <c r="L519" s="65">
        <v>4.2700000000000002E-2</v>
      </c>
      <c r="M519" s="65">
        <v>4.07E-2</v>
      </c>
      <c r="N519" s="65">
        <v>4.1799999999999997E-2</v>
      </c>
    </row>
    <row r="520" spans="1:16" ht="14.4" x14ac:dyDescent="0.3">
      <c r="A520" s="63" t="s">
        <v>335</v>
      </c>
      <c r="B520" s="63" t="s">
        <v>104</v>
      </c>
      <c r="C520" s="65">
        <v>4.1000000000000002E-2</v>
      </c>
      <c r="D520" s="65">
        <v>4.1500000000000002E-2</v>
      </c>
      <c r="E520" s="65">
        <v>4.4900000000000002E-2</v>
      </c>
      <c r="F520" s="65">
        <v>3.7199999999999997E-2</v>
      </c>
      <c r="G520" s="65">
        <v>3.3099999999999997E-2</v>
      </c>
      <c r="H520" s="65">
        <v>3.1199999999999999E-2</v>
      </c>
      <c r="I520" s="65">
        <v>3.6999999999999998E-2</v>
      </c>
      <c r="J520" s="65">
        <v>3.5700000000000003E-2</v>
      </c>
      <c r="K520" s="65">
        <v>3.04E-2</v>
      </c>
      <c r="L520" s="65">
        <v>3.8300000000000001E-2</v>
      </c>
      <c r="M520" s="65">
        <v>4.0899999999999999E-2</v>
      </c>
      <c r="N520" s="65">
        <v>4.1799999999999997E-2</v>
      </c>
    </row>
    <row r="521" spans="1:16" ht="14.4" x14ac:dyDescent="0.3">
      <c r="A521" s="63" t="s">
        <v>335</v>
      </c>
      <c r="B521" s="63" t="s">
        <v>105</v>
      </c>
      <c r="C521" s="65">
        <v>3.7199999999999997E-2</v>
      </c>
      <c r="D521" s="65">
        <v>3.6299999999999999E-2</v>
      </c>
      <c r="E521" s="65">
        <v>3.7699999999999997E-2</v>
      </c>
      <c r="F521" s="65">
        <v>4.2900000000000001E-2</v>
      </c>
      <c r="G521" s="65">
        <v>3.7699999999999997E-2</v>
      </c>
      <c r="H521" s="65">
        <v>3.6799999999999999E-2</v>
      </c>
      <c r="I521" s="65">
        <v>4.0399999999999998E-2</v>
      </c>
      <c r="J521" s="65">
        <v>3.7999999999999999E-2</v>
      </c>
      <c r="K521" s="65">
        <v>3.49E-2</v>
      </c>
      <c r="L521" s="65">
        <v>3.6799999999999999E-2</v>
      </c>
      <c r="M521" s="65">
        <v>3.9699999999999999E-2</v>
      </c>
      <c r="N521" s="65">
        <v>4.07E-2</v>
      </c>
    </row>
    <row r="522" spans="1:16" ht="14.4" x14ac:dyDescent="0.3">
      <c r="A522" s="63" t="s">
        <v>335</v>
      </c>
      <c r="B522" s="63" t="s">
        <v>35</v>
      </c>
      <c r="C522" s="65">
        <v>3.1800000000000002E-2</v>
      </c>
      <c r="D522" s="65">
        <v>2.9000000000000001E-2</v>
      </c>
      <c r="E522" s="65">
        <v>3.4599999999999999E-2</v>
      </c>
      <c r="F522" s="65">
        <v>3.6999999999999998E-2</v>
      </c>
      <c r="G522" s="65">
        <v>3.27E-2</v>
      </c>
      <c r="H522" s="65">
        <v>2.7300000000000001E-2</v>
      </c>
      <c r="I522" s="65">
        <v>3.0099999999999998E-2</v>
      </c>
      <c r="J522" s="65">
        <v>2.93E-2</v>
      </c>
      <c r="K522" s="65">
        <v>2.5100000000000001E-2</v>
      </c>
      <c r="L522" s="65">
        <v>2.81E-2</v>
      </c>
      <c r="M522" s="65">
        <v>3.1899999999999998E-2</v>
      </c>
      <c r="N522" s="65">
        <v>3.2599999999999997E-2</v>
      </c>
    </row>
    <row r="523" spans="1:16" ht="14.4" x14ac:dyDescent="0.3">
      <c r="A523" s="63" t="s">
        <v>335</v>
      </c>
      <c r="B523" s="63" t="s">
        <v>106</v>
      </c>
      <c r="C523" s="65">
        <v>4.8399999999999999E-2</v>
      </c>
      <c r="D523" s="65">
        <v>3.1699999999999999E-2</v>
      </c>
      <c r="E523" s="65">
        <v>3.6600000000000001E-2</v>
      </c>
      <c r="F523" s="65">
        <v>3.6999999999999998E-2</v>
      </c>
      <c r="G523" s="65">
        <v>3.27E-2</v>
      </c>
      <c r="H523" s="65">
        <v>2.7300000000000001E-2</v>
      </c>
      <c r="I523" s="65">
        <v>3.0099999999999998E-2</v>
      </c>
      <c r="J523" s="65">
        <v>2.93E-2</v>
      </c>
      <c r="K523" s="65">
        <v>2.5100000000000001E-2</v>
      </c>
      <c r="L523" s="65">
        <v>2.81E-2</v>
      </c>
      <c r="M523" s="65">
        <v>3.6499999999999998E-2</v>
      </c>
      <c r="N523" s="65">
        <v>4.6800000000000001E-2</v>
      </c>
    </row>
    <row r="524" spans="1:16" ht="14.4" x14ac:dyDescent="0.3">
      <c r="A524" s="63" t="s">
        <v>335</v>
      </c>
      <c r="B524" s="63" t="s">
        <v>107</v>
      </c>
      <c r="C524" s="65">
        <v>3.1800000000000002E-2</v>
      </c>
      <c r="D524" s="65">
        <v>2.9000000000000001E-2</v>
      </c>
      <c r="E524" s="65">
        <v>3.4599999999999999E-2</v>
      </c>
      <c r="F524" s="65">
        <v>3.6600000000000001E-2</v>
      </c>
      <c r="G524" s="65">
        <v>3.2300000000000002E-2</v>
      </c>
      <c r="H524" s="65">
        <v>2.7699999999999999E-2</v>
      </c>
      <c r="I524" s="65">
        <v>2.9499999999999998E-2</v>
      </c>
      <c r="J524" s="65">
        <v>0.03</v>
      </c>
      <c r="K524" s="65">
        <v>2.5899999999999999E-2</v>
      </c>
      <c r="L524" s="65">
        <v>2.8799999999999999E-2</v>
      </c>
      <c r="M524" s="65">
        <v>3.1899999999999998E-2</v>
      </c>
      <c r="N524" s="65">
        <v>3.2599999999999997E-2</v>
      </c>
    </row>
    <row r="525" spans="1:16" ht="14.4" x14ac:dyDescent="0.3">
      <c r="A525" s="63" t="s">
        <v>335</v>
      </c>
      <c r="B525" s="63" t="s">
        <v>36</v>
      </c>
      <c r="C525" s="65">
        <v>4.2299999999999997E-2</v>
      </c>
      <c r="D525" s="65">
        <v>2.93E-2</v>
      </c>
      <c r="E525" s="65">
        <v>4.02E-2</v>
      </c>
      <c r="F525" s="65">
        <v>3.8300000000000001E-2</v>
      </c>
      <c r="G525" s="65">
        <v>2.6599999999999999E-2</v>
      </c>
      <c r="H525" s="65">
        <v>2.6800000000000001E-2</v>
      </c>
      <c r="I525" s="65">
        <v>2.5999999999999999E-2</v>
      </c>
      <c r="J525" s="65">
        <v>2.3900000000000001E-2</v>
      </c>
      <c r="K525" s="65">
        <v>2.1299999999999999E-2</v>
      </c>
      <c r="L525" s="65">
        <v>2.7199999999999998E-2</v>
      </c>
      <c r="M525" s="65">
        <v>3.1899999999999998E-2</v>
      </c>
      <c r="N525" s="65">
        <v>3.5400000000000001E-2</v>
      </c>
    </row>
    <row r="526" spans="1:16" ht="14.4" x14ac:dyDescent="0.3">
      <c r="A526" s="63" t="s">
        <v>335</v>
      </c>
      <c r="B526" s="63" t="s">
        <v>108</v>
      </c>
      <c r="C526" s="63"/>
      <c r="D526" s="63"/>
      <c r="E526" s="63"/>
      <c r="F526" s="63"/>
      <c r="G526" s="63"/>
      <c r="H526" s="63"/>
      <c r="I526" s="63"/>
      <c r="J526" s="63"/>
      <c r="K526" s="63"/>
      <c r="L526" s="63"/>
      <c r="M526" s="63"/>
      <c r="N526" s="63"/>
    </row>
    <row r="527" spans="1:16" ht="14.4" x14ac:dyDescent="0.3">
      <c r="A527" s="63" t="s">
        <v>335</v>
      </c>
      <c r="B527" s="63" t="s">
        <v>109</v>
      </c>
      <c r="C527" s="63">
        <v>393</v>
      </c>
      <c r="D527" s="63">
        <v>398</v>
      </c>
      <c r="E527" s="63">
        <v>394</v>
      </c>
      <c r="F527" s="63">
        <v>311</v>
      </c>
      <c r="G527" s="63">
        <v>354</v>
      </c>
      <c r="H527" s="63">
        <v>385</v>
      </c>
      <c r="I527" s="63">
        <v>343</v>
      </c>
      <c r="J527" s="63">
        <v>397</v>
      </c>
      <c r="K527" s="63">
        <v>397</v>
      </c>
      <c r="L527" s="63">
        <v>391</v>
      </c>
      <c r="M527" s="63">
        <v>356</v>
      </c>
      <c r="N527" s="63">
        <v>398</v>
      </c>
    </row>
    <row r="528" spans="1:16" ht="14.4" x14ac:dyDescent="0.3">
      <c r="A528" s="63" t="s">
        <v>335</v>
      </c>
      <c r="B528" s="63" t="s">
        <v>110</v>
      </c>
      <c r="C528" s="63">
        <v>393</v>
      </c>
      <c r="D528" s="63">
        <v>398</v>
      </c>
      <c r="E528" s="63">
        <v>394</v>
      </c>
      <c r="F528" s="63">
        <v>311</v>
      </c>
      <c r="G528" s="63">
        <v>354</v>
      </c>
      <c r="H528" s="63">
        <v>385</v>
      </c>
      <c r="I528" s="63">
        <v>343</v>
      </c>
      <c r="J528" s="63">
        <v>397</v>
      </c>
      <c r="K528" s="63">
        <v>397</v>
      </c>
      <c r="L528" s="63">
        <v>391</v>
      </c>
      <c r="M528" s="63">
        <v>356</v>
      </c>
      <c r="N528" s="63">
        <v>398</v>
      </c>
    </row>
    <row r="529" spans="1:14" ht="14.4" x14ac:dyDescent="0.3">
      <c r="A529" s="63" t="s">
        <v>335</v>
      </c>
      <c r="B529" s="63" t="s">
        <v>111</v>
      </c>
      <c r="C529" s="63">
        <v>393</v>
      </c>
      <c r="D529" s="63">
        <v>398</v>
      </c>
      <c r="E529" s="63">
        <v>394</v>
      </c>
      <c r="F529" s="63">
        <v>311</v>
      </c>
      <c r="G529" s="63">
        <v>354</v>
      </c>
      <c r="H529" s="63">
        <v>385</v>
      </c>
      <c r="I529" s="63">
        <v>343</v>
      </c>
      <c r="J529" s="63">
        <v>397</v>
      </c>
      <c r="K529" s="63">
        <v>397</v>
      </c>
      <c r="L529" s="63">
        <v>391</v>
      </c>
      <c r="M529" s="63">
        <v>356</v>
      </c>
      <c r="N529" s="63">
        <v>398</v>
      </c>
    </row>
    <row r="530" spans="1:14" ht="14.4" x14ac:dyDescent="0.3">
      <c r="A530" s="63" t="s">
        <v>335</v>
      </c>
      <c r="B530" s="63" t="s">
        <v>112</v>
      </c>
      <c r="C530" s="63">
        <v>393</v>
      </c>
      <c r="D530" s="63">
        <v>398</v>
      </c>
      <c r="E530" s="63">
        <v>394</v>
      </c>
      <c r="F530" s="63">
        <v>311</v>
      </c>
      <c r="G530" s="63">
        <v>354</v>
      </c>
      <c r="H530" s="63">
        <v>385</v>
      </c>
      <c r="I530" s="63">
        <v>343</v>
      </c>
      <c r="J530" s="63">
        <v>397</v>
      </c>
      <c r="K530" s="63">
        <v>397</v>
      </c>
      <c r="L530" s="63">
        <v>391</v>
      </c>
      <c r="M530" s="63">
        <v>356</v>
      </c>
      <c r="N530" s="63">
        <v>398</v>
      </c>
    </row>
    <row r="532" spans="1:14" ht="14.4" x14ac:dyDescent="0.3">
      <c r="A532" s="63" t="s">
        <v>338</v>
      </c>
      <c r="B532" s="63"/>
      <c r="C532" s="63"/>
      <c r="D532" s="63"/>
      <c r="E532" s="63"/>
      <c r="F532" s="63"/>
      <c r="G532" s="63"/>
      <c r="H532" s="63"/>
      <c r="I532" s="63"/>
      <c r="J532" s="63"/>
      <c r="K532" s="63"/>
      <c r="L532" s="63"/>
      <c r="M532" s="63"/>
      <c r="N532" s="63"/>
    </row>
    <row r="534" spans="1:14" ht="14.4" x14ac:dyDescent="0.3">
      <c r="A534" s="63" t="s">
        <v>334</v>
      </c>
      <c r="B534" s="63" t="s">
        <v>156</v>
      </c>
      <c r="C534" s="63"/>
      <c r="D534" s="63"/>
      <c r="E534" s="63"/>
      <c r="F534" s="63"/>
      <c r="G534" s="63"/>
      <c r="H534" s="63"/>
      <c r="I534" s="63"/>
      <c r="J534" s="63"/>
      <c r="K534" s="63"/>
      <c r="L534" s="63"/>
      <c r="M534" s="63"/>
      <c r="N534" s="63"/>
    </row>
    <row r="535" spans="1:14" ht="14.4" x14ac:dyDescent="0.3">
      <c r="A535" s="63" t="s">
        <v>335</v>
      </c>
      <c r="B535" s="63" t="s">
        <v>14</v>
      </c>
      <c r="C535" s="64">
        <v>41640</v>
      </c>
      <c r="D535" s="64">
        <v>41671</v>
      </c>
      <c r="E535" s="64">
        <v>41699</v>
      </c>
      <c r="F535" s="64">
        <v>41730</v>
      </c>
      <c r="G535" s="64">
        <v>41760</v>
      </c>
      <c r="H535" s="64">
        <v>41791</v>
      </c>
      <c r="I535" s="64">
        <v>41821</v>
      </c>
      <c r="J535" s="64">
        <v>41852</v>
      </c>
      <c r="K535" s="64">
        <v>41883</v>
      </c>
      <c r="L535" s="64">
        <v>41913</v>
      </c>
      <c r="M535" s="64">
        <v>41944</v>
      </c>
      <c r="N535" s="64">
        <v>41974</v>
      </c>
    </row>
    <row r="537" spans="1:14" ht="14.4" x14ac:dyDescent="0.3">
      <c r="A537" s="63" t="s">
        <v>335</v>
      </c>
      <c r="B537" s="63" t="s">
        <v>114</v>
      </c>
      <c r="C537" s="63">
        <v>8.8559999999999999</v>
      </c>
      <c r="D537" s="63">
        <v>8.1750000000000007</v>
      </c>
      <c r="E537" s="63">
        <v>8.9290000000000003</v>
      </c>
      <c r="F537" s="63">
        <v>9.8829999999999991</v>
      </c>
      <c r="G537" s="63">
        <v>9.44</v>
      </c>
      <c r="H537" s="63">
        <v>8.6050000000000004</v>
      </c>
      <c r="I537" s="63">
        <v>8.7089999999999996</v>
      </c>
      <c r="J537" s="63">
        <v>9.5779999999999994</v>
      </c>
      <c r="K537" s="63">
        <v>8.5630000000000006</v>
      </c>
      <c r="L537" s="63">
        <v>8.8070000000000004</v>
      </c>
      <c r="M537" s="63">
        <v>9.5589999999999993</v>
      </c>
      <c r="N537" s="63">
        <v>8.6419999999999995</v>
      </c>
    </row>
    <row r="538" spans="1:14" ht="14.4" x14ac:dyDescent="0.3">
      <c r="A538" s="63" t="s">
        <v>335</v>
      </c>
      <c r="B538" s="63" t="s">
        <v>115</v>
      </c>
      <c r="C538" s="63">
        <v>12.301</v>
      </c>
      <c r="D538" s="63">
        <v>8.1159999999999997</v>
      </c>
      <c r="E538" s="63">
        <v>8.3439999999999994</v>
      </c>
      <c r="F538" s="63">
        <v>9.8829999999999991</v>
      </c>
      <c r="G538" s="63">
        <v>9.44</v>
      </c>
      <c r="H538" s="63">
        <v>8.6050000000000004</v>
      </c>
      <c r="I538" s="63">
        <v>8.7089999999999996</v>
      </c>
      <c r="J538" s="63">
        <v>9.5779999999999994</v>
      </c>
      <c r="K538" s="63">
        <v>8.5630000000000006</v>
      </c>
      <c r="L538" s="63">
        <v>8.8070000000000004</v>
      </c>
      <c r="M538" s="63">
        <v>9.7089999999999996</v>
      </c>
      <c r="N538" s="63">
        <v>11.058999999999999</v>
      </c>
    </row>
    <row r="539" spans="1:14" ht="14.4" x14ac:dyDescent="0.3">
      <c r="A539" s="63" t="s">
        <v>335</v>
      </c>
      <c r="B539" s="63" t="s">
        <v>143</v>
      </c>
      <c r="C539" s="63">
        <v>8.8559999999999999</v>
      </c>
      <c r="D539" s="63">
        <v>8.1750000000000007</v>
      </c>
      <c r="E539" s="63">
        <v>8.9290000000000003</v>
      </c>
      <c r="F539" s="63">
        <v>9.27</v>
      </c>
      <c r="G539" s="63">
        <v>8.7680000000000007</v>
      </c>
      <c r="H539" s="63">
        <v>8.1829999999999998</v>
      </c>
      <c r="I539" s="63">
        <v>8.0269999999999992</v>
      </c>
      <c r="J539" s="63">
        <v>9.1219999999999999</v>
      </c>
      <c r="K539" s="63">
        <v>8.2840000000000007</v>
      </c>
      <c r="L539" s="63">
        <v>8.3670000000000009</v>
      </c>
      <c r="M539" s="63">
        <v>9.5589999999999993</v>
      </c>
      <c r="N539" s="63">
        <v>8.6419999999999995</v>
      </c>
    </row>
    <row r="540" spans="1:14" ht="14.4" x14ac:dyDescent="0.3">
      <c r="A540" s="63" t="s">
        <v>335</v>
      </c>
      <c r="B540" s="63" t="s">
        <v>117</v>
      </c>
      <c r="C540" s="63">
        <v>8.3970000000000002</v>
      </c>
      <c r="D540" s="63">
        <v>8.3309999999999995</v>
      </c>
      <c r="E540" s="63">
        <v>8.2460000000000004</v>
      </c>
      <c r="F540" s="63">
        <v>8.6370000000000005</v>
      </c>
      <c r="G540" s="63">
        <v>6.8810000000000002</v>
      </c>
      <c r="H540" s="63">
        <v>8.0510000000000002</v>
      </c>
      <c r="I540" s="63">
        <v>7.1630000000000003</v>
      </c>
      <c r="J540" s="63">
        <v>7.1020000000000003</v>
      </c>
      <c r="K540" s="63">
        <v>6.8380000000000001</v>
      </c>
      <c r="L540" s="63">
        <v>8.1379999999999999</v>
      </c>
      <c r="M540" s="63">
        <v>9.5589999999999993</v>
      </c>
      <c r="N540" s="63">
        <v>8.2349999999999994</v>
      </c>
    </row>
    <row r="542" spans="1:14" ht="14.4" x14ac:dyDescent="0.3">
      <c r="A542" s="63" t="s">
        <v>335</v>
      </c>
      <c r="B542" s="63" t="s">
        <v>144</v>
      </c>
      <c r="C542" s="63">
        <v>7.6139999999999999</v>
      </c>
      <c r="D542" s="63">
        <v>8.0109999999999992</v>
      </c>
      <c r="E542" s="63">
        <v>7.9279999999999999</v>
      </c>
      <c r="F542" s="63">
        <v>8.0670000000000002</v>
      </c>
      <c r="G542" s="63">
        <v>8.9459999999999997</v>
      </c>
      <c r="H542" s="63">
        <v>8.4190000000000005</v>
      </c>
      <c r="I542" s="63">
        <v>9.391</v>
      </c>
      <c r="J542" s="63">
        <v>8.7129999999999992</v>
      </c>
      <c r="K542" s="63">
        <v>7.6310000000000002</v>
      </c>
      <c r="L542" s="63">
        <v>8.4600000000000009</v>
      </c>
      <c r="M542" s="63">
        <v>7.9889999999999999</v>
      </c>
      <c r="N542" s="63">
        <v>7.34</v>
      </c>
    </row>
    <row r="543" spans="1:14" ht="14.4" x14ac:dyDescent="0.3">
      <c r="A543" s="63" t="s">
        <v>335</v>
      </c>
      <c r="B543" s="63" t="s">
        <v>145</v>
      </c>
      <c r="C543" s="63">
        <v>16.838000000000001</v>
      </c>
      <c r="D543" s="63">
        <v>7.36</v>
      </c>
      <c r="E543" s="63">
        <v>7.15</v>
      </c>
      <c r="F543" s="63">
        <v>8.0670000000000002</v>
      </c>
      <c r="G543" s="63">
        <v>8.9459999999999997</v>
      </c>
      <c r="H543" s="63">
        <v>8.4190000000000005</v>
      </c>
      <c r="I543" s="63">
        <v>9.391</v>
      </c>
      <c r="J543" s="63">
        <v>8.7129999999999992</v>
      </c>
      <c r="K543" s="63">
        <v>7.6310000000000002</v>
      </c>
      <c r="L543" s="63">
        <v>8.4600000000000009</v>
      </c>
      <c r="M543" s="63">
        <v>8.5030000000000001</v>
      </c>
      <c r="N543" s="63">
        <v>14.106</v>
      </c>
    </row>
    <row r="544" spans="1:14" ht="14.4" x14ac:dyDescent="0.3">
      <c r="A544" s="63" t="s">
        <v>335</v>
      </c>
      <c r="B544" s="63" t="s">
        <v>146</v>
      </c>
      <c r="C544" s="63">
        <v>7.6139999999999999</v>
      </c>
      <c r="D544" s="63">
        <v>8.0109999999999992</v>
      </c>
      <c r="E544" s="63">
        <v>7.9279999999999999</v>
      </c>
      <c r="F544" s="63">
        <v>8.5879999999999992</v>
      </c>
      <c r="G544" s="63">
        <v>8.6720000000000006</v>
      </c>
      <c r="H544" s="63">
        <v>8.1739999999999995</v>
      </c>
      <c r="I544" s="63">
        <v>8.5670000000000002</v>
      </c>
      <c r="J544" s="63">
        <v>8.9710000000000001</v>
      </c>
      <c r="K544" s="63">
        <v>8.3030000000000008</v>
      </c>
      <c r="L544" s="63">
        <v>8.4450000000000003</v>
      </c>
      <c r="M544" s="63">
        <v>7.9889999999999999</v>
      </c>
      <c r="N544" s="63">
        <v>7.34</v>
      </c>
    </row>
    <row r="545" spans="1:14" ht="14.4" x14ac:dyDescent="0.3">
      <c r="A545" s="63" t="s">
        <v>335</v>
      </c>
      <c r="B545" s="63" t="s">
        <v>147</v>
      </c>
      <c r="C545" s="63">
        <v>8.4600000000000009</v>
      </c>
      <c r="D545" s="63">
        <v>8.1750000000000007</v>
      </c>
      <c r="E545" s="63">
        <v>8.3940000000000001</v>
      </c>
      <c r="F545" s="63">
        <v>7.1550000000000002</v>
      </c>
      <c r="G545" s="63">
        <v>6.1139999999999999</v>
      </c>
      <c r="H545" s="63">
        <v>7.9909999999999997</v>
      </c>
      <c r="I545" s="63">
        <v>6.9829999999999997</v>
      </c>
      <c r="J545" s="63">
        <v>7.0460000000000003</v>
      </c>
      <c r="K545" s="63">
        <v>6.9809999999999999</v>
      </c>
      <c r="L545" s="63">
        <v>8.42</v>
      </c>
      <c r="M545" s="63">
        <v>7.9889999999999999</v>
      </c>
      <c r="N545" s="63">
        <v>6.5389999999999997</v>
      </c>
    </row>
    <row r="547" spans="1:14" ht="14.4" x14ac:dyDescent="0.3">
      <c r="A547" s="63" t="s">
        <v>335</v>
      </c>
      <c r="B547" s="63" t="s">
        <v>148</v>
      </c>
      <c r="C547" s="63">
        <v>23.454000000000001</v>
      </c>
      <c r="D547" s="63">
        <v>19.431999999999999</v>
      </c>
      <c r="E547" s="63">
        <v>23.164999999999999</v>
      </c>
      <c r="F547" s="63">
        <v>26.783000000000001</v>
      </c>
      <c r="G547" s="63">
        <v>23.26</v>
      </c>
      <c r="H547" s="63">
        <v>20.355</v>
      </c>
      <c r="I547" s="63">
        <v>18.451000000000001</v>
      </c>
      <c r="J547" s="63">
        <v>24.622</v>
      </c>
      <c r="K547" s="63">
        <v>21.634</v>
      </c>
      <c r="L547" s="63">
        <v>22.004999999999999</v>
      </c>
      <c r="M547" s="63">
        <v>25.545000000000002</v>
      </c>
      <c r="N547" s="63">
        <v>23.148</v>
      </c>
    </row>
    <row r="548" spans="1:14" ht="14.4" x14ac:dyDescent="0.3">
      <c r="A548" s="63" t="s">
        <v>335</v>
      </c>
      <c r="B548" s="63" t="s">
        <v>149</v>
      </c>
      <c r="C548" s="63">
        <v>16.295999999999999</v>
      </c>
      <c r="D548" s="63">
        <v>20.347999999999999</v>
      </c>
      <c r="E548" s="63">
        <v>21.79</v>
      </c>
      <c r="F548" s="63">
        <v>26.783000000000001</v>
      </c>
      <c r="G548" s="63">
        <v>23.26</v>
      </c>
      <c r="H548" s="63">
        <v>20.355</v>
      </c>
      <c r="I548" s="63">
        <v>18.451000000000001</v>
      </c>
      <c r="J548" s="63">
        <v>24.622</v>
      </c>
      <c r="K548" s="63">
        <v>21.634</v>
      </c>
      <c r="L548" s="63">
        <v>22.004999999999999</v>
      </c>
      <c r="M548" s="63">
        <v>24.913</v>
      </c>
      <c r="N548" s="63">
        <v>19.722000000000001</v>
      </c>
    </row>
    <row r="549" spans="1:14" ht="14.4" x14ac:dyDescent="0.3">
      <c r="A549" s="63" t="s">
        <v>335</v>
      </c>
      <c r="B549" s="63" t="s">
        <v>150</v>
      </c>
      <c r="C549" s="63">
        <v>23.454000000000001</v>
      </c>
      <c r="D549" s="63">
        <v>19.431999999999999</v>
      </c>
      <c r="E549" s="63">
        <v>23.164999999999999</v>
      </c>
      <c r="F549" s="63">
        <v>22.526</v>
      </c>
      <c r="G549" s="63">
        <v>20.216999999999999</v>
      </c>
      <c r="H549" s="63">
        <v>18.536999999999999</v>
      </c>
      <c r="I549" s="63">
        <v>16.891999999999999</v>
      </c>
      <c r="J549" s="63">
        <v>20.899000000000001</v>
      </c>
      <c r="K549" s="63">
        <v>18.135000000000002</v>
      </c>
      <c r="L549" s="63">
        <v>19.32</v>
      </c>
      <c r="M549" s="63">
        <v>25.545000000000002</v>
      </c>
      <c r="N549" s="63">
        <v>23.148</v>
      </c>
    </row>
    <row r="550" spans="1:14" ht="14.4" x14ac:dyDescent="0.3">
      <c r="A550" s="63" t="s">
        <v>335</v>
      </c>
      <c r="B550" s="63" t="s">
        <v>151</v>
      </c>
      <c r="C550" s="63">
        <v>19.396000000000001</v>
      </c>
      <c r="D550" s="63">
        <v>20.873999999999999</v>
      </c>
      <c r="E550" s="63">
        <v>19.326000000000001</v>
      </c>
      <c r="F550" s="63">
        <v>22.074000000000002</v>
      </c>
      <c r="G550" s="63">
        <v>17.425000000000001</v>
      </c>
      <c r="H550" s="63">
        <v>17.629000000000001</v>
      </c>
      <c r="I550" s="63">
        <v>17.059999999999999</v>
      </c>
      <c r="J550" s="63">
        <v>16.803999999999998</v>
      </c>
      <c r="K550" s="63">
        <v>15.933999999999999</v>
      </c>
      <c r="L550" s="63">
        <v>18.600999999999999</v>
      </c>
      <c r="M550" s="63">
        <v>25.545000000000002</v>
      </c>
      <c r="N550" s="63">
        <v>22.815000000000001</v>
      </c>
    </row>
    <row r="552" spans="1:14" ht="14.4" x14ac:dyDescent="0.3">
      <c r="A552" s="63" t="s">
        <v>335</v>
      </c>
      <c r="B552" s="63" t="s">
        <v>152</v>
      </c>
      <c r="C552" s="63">
        <v>57.036000000000001</v>
      </c>
      <c r="D552" s="63">
        <v>53.948</v>
      </c>
      <c r="E552" s="63">
        <v>57.502000000000002</v>
      </c>
      <c r="F552" s="63">
        <v>65.317999999999998</v>
      </c>
      <c r="G552" s="63">
        <v>61.238</v>
      </c>
      <c r="H552" s="63">
        <v>57.896999999999998</v>
      </c>
      <c r="I552" s="63">
        <v>57.287999999999997</v>
      </c>
      <c r="J552" s="63">
        <v>59.795000000000002</v>
      </c>
      <c r="K552" s="63">
        <v>59.936999999999998</v>
      </c>
      <c r="L552" s="63">
        <v>51.749000000000002</v>
      </c>
      <c r="M552" s="63">
        <v>63.448</v>
      </c>
      <c r="N552" s="63">
        <v>54.722999999999999</v>
      </c>
    </row>
    <row r="553" spans="1:14" ht="14.4" x14ac:dyDescent="0.3">
      <c r="A553" s="63" t="s">
        <v>335</v>
      </c>
      <c r="B553" s="63" t="s">
        <v>153</v>
      </c>
      <c r="C553" s="63">
        <v>39.744999999999997</v>
      </c>
      <c r="D553" s="63">
        <v>55.831000000000003</v>
      </c>
      <c r="E553" s="63">
        <v>57.064</v>
      </c>
      <c r="F553" s="63">
        <v>65.317999999999998</v>
      </c>
      <c r="G553" s="63">
        <v>61.238</v>
      </c>
      <c r="H553" s="63">
        <v>57.896999999999998</v>
      </c>
      <c r="I553" s="63">
        <v>57.287999999999997</v>
      </c>
      <c r="J553" s="63">
        <v>59.795000000000002</v>
      </c>
      <c r="K553" s="63">
        <v>59.936999999999998</v>
      </c>
      <c r="L553" s="63">
        <v>51.749000000000002</v>
      </c>
      <c r="M553" s="63">
        <v>67.173000000000002</v>
      </c>
      <c r="N553" s="63">
        <v>35.874000000000002</v>
      </c>
    </row>
    <row r="554" spans="1:14" ht="14.4" x14ac:dyDescent="0.3">
      <c r="A554" s="63" t="s">
        <v>335</v>
      </c>
      <c r="B554" s="63" t="s">
        <v>154</v>
      </c>
      <c r="C554" s="63">
        <v>57.036000000000001</v>
      </c>
      <c r="D554" s="63">
        <v>53.948</v>
      </c>
      <c r="E554" s="63">
        <v>57.502000000000002</v>
      </c>
      <c r="F554" s="63">
        <v>66.516000000000005</v>
      </c>
      <c r="G554" s="63">
        <v>61.396000000000001</v>
      </c>
      <c r="H554" s="63">
        <v>58.253</v>
      </c>
      <c r="I554" s="63">
        <v>55.639000000000003</v>
      </c>
      <c r="J554" s="63">
        <v>65.855000000000004</v>
      </c>
      <c r="K554" s="63">
        <v>63.029000000000003</v>
      </c>
      <c r="L554" s="63">
        <v>54.923000000000002</v>
      </c>
      <c r="M554" s="63">
        <v>63.448</v>
      </c>
      <c r="N554" s="63">
        <v>54.722999999999999</v>
      </c>
    </row>
    <row r="555" spans="1:14" ht="14.4" x14ac:dyDescent="0.3">
      <c r="A555" s="63" t="s">
        <v>335</v>
      </c>
      <c r="B555" s="63" t="s">
        <v>155</v>
      </c>
      <c r="C555" s="63">
        <v>55.387999999999998</v>
      </c>
      <c r="D555" s="63">
        <v>44.249000000000002</v>
      </c>
      <c r="E555" s="63">
        <v>50.052999999999997</v>
      </c>
      <c r="F555" s="63">
        <v>67.061000000000007</v>
      </c>
      <c r="G555" s="63">
        <v>48.115000000000002</v>
      </c>
      <c r="H555" s="63">
        <v>62.622999999999998</v>
      </c>
      <c r="I555" s="63">
        <v>47.716000000000001</v>
      </c>
      <c r="J555" s="63">
        <v>45.704000000000001</v>
      </c>
      <c r="K555" s="63">
        <v>41.853000000000002</v>
      </c>
      <c r="L555" s="63">
        <v>50.496000000000002</v>
      </c>
      <c r="M555" s="63">
        <v>63.448</v>
      </c>
      <c r="N555" s="63">
        <v>52.503999999999998</v>
      </c>
    </row>
    <row r="582" spans="1:14" ht="14.4" x14ac:dyDescent="0.3">
      <c r="A582" s="63" t="s">
        <v>339</v>
      </c>
      <c r="B582" s="63" t="s">
        <v>38</v>
      </c>
      <c r="C582" s="63"/>
      <c r="D582" s="63"/>
      <c r="E582" s="63"/>
      <c r="F582" s="63"/>
      <c r="G582" s="63"/>
      <c r="H582" s="63"/>
      <c r="I582" s="63"/>
      <c r="J582" s="63"/>
      <c r="K582" s="63"/>
      <c r="L582" s="63"/>
      <c r="M582" s="63"/>
      <c r="N582" s="63"/>
    </row>
    <row r="583" spans="1:14" ht="14.4" x14ac:dyDescent="0.3">
      <c r="A583" s="63" t="s">
        <v>340</v>
      </c>
      <c r="B583" s="63" t="s">
        <v>14</v>
      </c>
      <c r="C583" s="64">
        <v>41640</v>
      </c>
      <c r="D583" s="64">
        <v>41671</v>
      </c>
      <c r="E583" s="64">
        <v>41699</v>
      </c>
      <c r="F583" s="64">
        <v>41730</v>
      </c>
      <c r="G583" s="64">
        <v>41760</v>
      </c>
      <c r="H583" s="64">
        <v>41791</v>
      </c>
      <c r="I583" s="64">
        <v>41821</v>
      </c>
      <c r="J583" s="64">
        <v>41852</v>
      </c>
      <c r="K583" s="64">
        <v>41883</v>
      </c>
      <c r="L583" s="64">
        <v>41913</v>
      </c>
      <c r="M583" s="64">
        <v>41944</v>
      </c>
      <c r="N583" s="64">
        <v>41974</v>
      </c>
    </row>
    <row r="584" spans="1:14" ht="14.4" x14ac:dyDescent="0.3">
      <c r="A584" s="63" t="s">
        <v>340</v>
      </c>
      <c r="B584" s="63" t="s">
        <v>15</v>
      </c>
      <c r="C584" s="63">
        <v>2949</v>
      </c>
      <c r="D584" s="63">
        <v>2952</v>
      </c>
      <c r="E584" s="63">
        <v>2954</v>
      </c>
      <c r="F584" s="63">
        <v>2962</v>
      </c>
      <c r="G584" s="63">
        <v>2970</v>
      </c>
      <c r="H584" s="63">
        <v>2985</v>
      </c>
      <c r="I584" s="63">
        <v>2988</v>
      </c>
      <c r="J584" s="63">
        <v>3005</v>
      </c>
      <c r="K584" s="63">
        <v>3020</v>
      </c>
      <c r="L584" s="63">
        <v>3006</v>
      </c>
      <c r="M584" s="63">
        <v>3005</v>
      </c>
      <c r="N584" s="63">
        <v>3015</v>
      </c>
    </row>
    <row r="585" spans="1:14" ht="14.4" x14ac:dyDescent="0.3">
      <c r="A585" s="63" t="s">
        <v>340</v>
      </c>
      <c r="B585" s="63" t="s">
        <v>16</v>
      </c>
      <c r="C585" s="63">
        <v>825040161</v>
      </c>
      <c r="D585" s="63">
        <v>777645814</v>
      </c>
      <c r="E585" s="63">
        <v>775754262</v>
      </c>
      <c r="F585" s="63">
        <v>796817158</v>
      </c>
      <c r="G585" s="63">
        <v>897950180</v>
      </c>
      <c r="H585" s="63">
        <v>897160050</v>
      </c>
      <c r="I585" s="63">
        <v>914500346</v>
      </c>
      <c r="J585" s="63">
        <v>955841870</v>
      </c>
      <c r="K585" s="63">
        <v>979002639</v>
      </c>
      <c r="L585" s="63">
        <v>907467424</v>
      </c>
      <c r="M585" s="63">
        <v>832631085</v>
      </c>
      <c r="N585" s="63">
        <v>811273094</v>
      </c>
    </row>
    <row r="586" spans="1:14" ht="14.4" x14ac:dyDescent="0.3">
      <c r="A586" s="63" t="s">
        <v>340</v>
      </c>
      <c r="B586" s="63" t="s">
        <v>91</v>
      </c>
      <c r="C586" s="63"/>
      <c r="D586" s="63"/>
      <c r="E586" s="63"/>
      <c r="F586" s="63"/>
      <c r="G586" s="63"/>
      <c r="H586" s="63"/>
      <c r="I586" s="63"/>
      <c r="J586" s="63"/>
      <c r="K586" s="63"/>
      <c r="L586" s="63"/>
      <c r="M586" s="63"/>
      <c r="N586" s="63"/>
    </row>
    <row r="587" spans="1:14" ht="14.4" x14ac:dyDescent="0.3">
      <c r="A587" s="63" t="s">
        <v>340</v>
      </c>
      <c r="B587" s="63" t="s">
        <v>17</v>
      </c>
      <c r="C587" s="63">
        <v>2949</v>
      </c>
      <c r="D587" s="63">
        <v>2952</v>
      </c>
      <c r="E587" s="63">
        <v>2954</v>
      </c>
      <c r="F587" s="63">
        <v>2962</v>
      </c>
      <c r="G587" s="63">
        <v>2970</v>
      </c>
      <c r="H587" s="63">
        <v>2985</v>
      </c>
      <c r="I587" s="63">
        <v>2988</v>
      </c>
      <c r="J587" s="63">
        <v>3005</v>
      </c>
      <c r="K587" s="63">
        <v>3020</v>
      </c>
      <c r="L587" s="63">
        <v>3006</v>
      </c>
      <c r="M587" s="63">
        <v>3005</v>
      </c>
      <c r="N587" s="63">
        <v>3015</v>
      </c>
    </row>
    <row r="588" spans="1:14" ht="14.4" x14ac:dyDescent="0.3">
      <c r="A588" s="63" t="s">
        <v>340</v>
      </c>
      <c r="B588" s="63" t="s">
        <v>18</v>
      </c>
      <c r="C588" s="63"/>
      <c r="D588" s="63"/>
      <c r="E588" s="63"/>
      <c r="F588" s="63"/>
      <c r="G588" s="63"/>
      <c r="H588" s="63"/>
      <c r="I588" s="63"/>
      <c r="J588" s="63"/>
      <c r="K588" s="63"/>
      <c r="L588" s="63"/>
      <c r="M588" s="63"/>
      <c r="N588" s="63"/>
    </row>
    <row r="589" spans="1:14" ht="14.4" x14ac:dyDescent="0.3">
      <c r="A589" s="63" t="s">
        <v>340</v>
      </c>
      <c r="B589" s="63" t="s">
        <v>19</v>
      </c>
      <c r="C589" s="63">
        <v>825276840</v>
      </c>
      <c r="D589" s="63">
        <v>777777567</v>
      </c>
      <c r="E589" s="63">
        <v>775789256</v>
      </c>
      <c r="F589" s="63">
        <v>796837650</v>
      </c>
      <c r="G589" s="63">
        <v>898034703</v>
      </c>
      <c r="H589" s="63">
        <v>897229483</v>
      </c>
      <c r="I589" s="63">
        <v>914651298</v>
      </c>
      <c r="J589" s="63">
        <v>955904779</v>
      </c>
      <c r="K589" s="63">
        <v>979055653</v>
      </c>
      <c r="L589" s="63">
        <v>907475688</v>
      </c>
      <c r="M589" s="63">
        <v>832671147</v>
      </c>
      <c r="N589" s="63">
        <v>811384088</v>
      </c>
    </row>
    <row r="590" spans="1:14" ht="14.4" x14ac:dyDescent="0.3">
      <c r="A590" s="63" t="s">
        <v>340</v>
      </c>
      <c r="B590" s="63" t="s">
        <v>92</v>
      </c>
      <c r="C590" s="63">
        <v>212623086</v>
      </c>
      <c r="D590" s="63">
        <v>201091161</v>
      </c>
      <c r="E590" s="63">
        <v>190633236</v>
      </c>
      <c r="F590" s="63">
        <v>261384204</v>
      </c>
      <c r="G590" s="63">
        <v>274034068</v>
      </c>
      <c r="H590" s="63">
        <v>276390037</v>
      </c>
      <c r="I590" s="63">
        <v>283128058</v>
      </c>
      <c r="J590" s="63">
        <v>291614063</v>
      </c>
      <c r="K590" s="63">
        <v>308534076</v>
      </c>
      <c r="L590" s="63">
        <v>303868543</v>
      </c>
      <c r="M590" s="63">
        <v>197495860</v>
      </c>
      <c r="N590" s="63">
        <v>210403012</v>
      </c>
    </row>
    <row r="591" spans="1:14" ht="14.4" x14ac:dyDescent="0.3">
      <c r="A591" s="63" t="s">
        <v>340</v>
      </c>
      <c r="B591" s="63" t="s">
        <v>93</v>
      </c>
      <c r="C591" s="63">
        <v>612653754</v>
      </c>
      <c r="D591" s="63">
        <v>576686407</v>
      </c>
      <c r="E591" s="63">
        <v>585156020</v>
      </c>
      <c r="F591" s="63">
        <v>535453447</v>
      </c>
      <c r="G591" s="63">
        <v>624000635</v>
      </c>
      <c r="H591" s="63">
        <v>620839445</v>
      </c>
      <c r="I591" s="63">
        <v>631523240</v>
      </c>
      <c r="J591" s="63">
        <v>664290716</v>
      </c>
      <c r="K591" s="63">
        <v>670521577</v>
      </c>
      <c r="L591" s="63">
        <v>603607145</v>
      </c>
      <c r="M591" s="63">
        <v>635175287</v>
      </c>
      <c r="N591" s="63">
        <v>600981076</v>
      </c>
    </row>
    <row r="592" spans="1:14" ht="14.4" x14ac:dyDescent="0.3">
      <c r="A592" s="63" t="s">
        <v>340</v>
      </c>
      <c r="B592" s="63" t="s">
        <v>94</v>
      </c>
      <c r="C592" s="65">
        <v>0.25763999999999998</v>
      </c>
      <c r="D592" s="65">
        <v>0.25855</v>
      </c>
      <c r="E592" s="65">
        <v>0.24573</v>
      </c>
      <c r="F592" s="65">
        <v>0.32802999999999999</v>
      </c>
      <c r="G592" s="65">
        <v>0.30514999999999998</v>
      </c>
      <c r="H592" s="65">
        <v>0.30804999999999999</v>
      </c>
      <c r="I592" s="65">
        <v>0.30954999999999999</v>
      </c>
      <c r="J592" s="65">
        <v>0.30507000000000001</v>
      </c>
      <c r="K592" s="65">
        <v>0.31513000000000002</v>
      </c>
      <c r="L592" s="65">
        <v>0.33484999999999998</v>
      </c>
      <c r="M592" s="65">
        <v>0.23718</v>
      </c>
      <c r="N592" s="65">
        <v>0.25930999999999998</v>
      </c>
    </row>
    <row r="593" spans="1:14" ht="14.4" x14ac:dyDescent="0.3">
      <c r="A593" s="63" t="s">
        <v>340</v>
      </c>
      <c r="B593" s="63" t="s">
        <v>95</v>
      </c>
      <c r="C593" s="65">
        <v>0.74236000000000002</v>
      </c>
      <c r="D593" s="65">
        <v>0.74145000000000005</v>
      </c>
      <c r="E593" s="65">
        <v>0.75427</v>
      </c>
      <c r="F593" s="65">
        <v>0.67196999999999996</v>
      </c>
      <c r="G593" s="65">
        <v>0.69484999999999997</v>
      </c>
      <c r="H593" s="65">
        <v>0.69194999999999995</v>
      </c>
      <c r="I593" s="65">
        <v>0.69045000000000001</v>
      </c>
      <c r="J593" s="65">
        <v>0.69493000000000005</v>
      </c>
      <c r="K593" s="65">
        <v>0.68486999999999998</v>
      </c>
      <c r="L593" s="65">
        <v>0.66515000000000002</v>
      </c>
      <c r="M593" s="65">
        <v>0.76282000000000005</v>
      </c>
      <c r="N593" s="65">
        <v>0.74068999999999996</v>
      </c>
    </row>
    <row r="594" spans="1:14" ht="14.4" x14ac:dyDescent="0.3">
      <c r="A594" s="63" t="s">
        <v>340</v>
      </c>
      <c r="B594" s="63" t="s">
        <v>20</v>
      </c>
      <c r="C594" s="63"/>
      <c r="D594" s="63"/>
      <c r="E594" s="63"/>
      <c r="F594" s="63"/>
      <c r="G594" s="63"/>
      <c r="H594" s="63"/>
      <c r="I594" s="63"/>
      <c r="J594" s="63"/>
      <c r="K594" s="63"/>
      <c r="L594" s="63"/>
      <c r="M594" s="63"/>
      <c r="N594" s="63"/>
    </row>
    <row r="595" spans="1:14" ht="14.4" x14ac:dyDescent="0.3">
      <c r="A595" s="63" t="s">
        <v>340</v>
      </c>
      <c r="B595" s="63" t="s">
        <v>11</v>
      </c>
      <c r="C595" s="63">
        <v>1901308</v>
      </c>
      <c r="D595" s="63">
        <v>1892253</v>
      </c>
      <c r="E595" s="63">
        <v>1729101</v>
      </c>
      <c r="F595" s="63">
        <v>1830157</v>
      </c>
      <c r="G595" s="63">
        <v>1965224</v>
      </c>
      <c r="H595" s="63">
        <v>2049263</v>
      </c>
      <c r="I595" s="63">
        <v>1987275</v>
      </c>
      <c r="J595" s="63">
        <v>2078038</v>
      </c>
      <c r="K595" s="63">
        <v>2198142</v>
      </c>
      <c r="L595" s="63">
        <v>2013645</v>
      </c>
      <c r="M595" s="63">
        <v>2074129</v>
      </c>
      <c r="N595" s="63">
        <v>1879991</v>
      </c>
    </row>
    <row r="596" spans="1:14" ht="14.4" x14ac:dyDescent="0.3">
      <c r="A596" s="63" t="s">
        <v>340</v>
      </c>
      <c r="B596" s="63" t="s">
        <v>96</v>
      </c>
      <c r="C596" s="63">
        <v>1790175</v>
      </c>
      <c r="D596" s="63">
        <v>1769283</v>
      </c>
      <c r="E596" s="63">
        <v>1620032</v>
      </c>
      <c r="F596" s="63">
        <v>1772133</v>
      </c>
      <c r="G596" s="63">
        <v>1888051</v>
      </c>
      <c r="H596" s="63">
        <v>1973350</v>
      </c>
      <c r="I596" s="63">
        <v>1888617</v>
      </c>
      <c r="J596" s="63">
        <v>2010001</v>
      </c>
      <c r="K596" s="63">
        <v>2121214</v>
      </c>
      <c r="L596" s="63">
        <v>1952370</v>
      </c>
      <c r="M596" s="63">
        <v>1963133</v>
      </c>
      <c r="N596" s="63">
        <v>1783906</v>
      </c>
    </row>
    <row r="597" spans="1:14" ht="14.4" x14ac:dyDescent="0.3">
      <c r="A597" s="63" t="s">
        <v>340</v>
      </c>
      <c r="B597" s="63" t="s">
        <v>97</v>
      </c>
      <c r="C597" s="63">
        <v>1869183</v>
      </c>
      <c r="D597" s="63">
        <v>1872378</v>
      </c>
      <c r="E597" s="63">
        <v>1712054</v>
      </c>
      <c r="F597" s="63">
        <v>1792432</v>
      </c>
      <c r="G597" s="63">
        <v>1933096</v>
      </c>
      <c r="H597" s="63">
        <v>2023801</v>
      </c>
      <c r="I597" s="63">
        <v>1955923</v>
      </c>
      <c r="J597" s="63">
        <v>2049458</v>
      </c>
      <c r="K597" s="63">
        <v>2171901</v>
      </c>
      <c r="L597" s="63">
        <v>1979623</v>
      </c>
      <c r="M597" s="63">
        <v>2055291</v>
      </c>
      <c r="N597" s="63">
        <v>1864376</v>
      </c>
    </row>
    <row r="598" spans="1:14" ht="14.4" x14ac:dyDescent="0.3">
      <c r="A598" s="63" t="s">
        <v>340</v>
      </c>
      <c r="B598" s="63" t="s">
        <v>21</v>
      </c>
      <c r="C598" s="63" t="s">
        <v>341</v>
      </c>
      <c r="D598" s="63" t="s">
        <v>279</v>
      </c>
      <c r="E598" s="63" t="s">
        <v>266</v>
      </c>
      <c r="F598" s="63" t="s">
        <v>267</v>
      </c>
      <c r="G598" s="63" t="s">
        <v>268</v>
      </c>
      <c r="H598" s="63" t="s">
        <v>316</v>
      </c>
      <c r="I598" s="63" t="s">
        <v>293</v>
      </c>
      <c r="J598" s="63" t="s">
        <v>271</v>
      </c>
      <c r="K598" s="63" t="s">
        <v>285</v>
      </c>
      <c r="L598" s="63" t="s">
        <v>307</v>
      </c>
      <c r="M598" s="63" t="s">
        <v>273</v>
      </c>
      <c r="N598" s="63" t="s">
        <v>337</v>
      </c>
    </row>
    <row r="599" spans="1:14" ht="14.4" x14ac:dyDescent="0.3">
      <c r="A599" s="63" t="s">
        <v>340</v>
      </c>
      <c r="B599" s="63" t="s">
        <v>24</v>
      </c>
      <c r="C599" s="63" t="s">
        <v>25</v>
      </c>
      <c r="D599" s="63" t="s">
        <v>25</v>
      </c>
      <c r="E599" s="63" t="s">
        <v>25</v>
      </c>
      <c r="F599" s="63" t="s">
        <v>42</v>
      </c>
      <c r="G599" s="63" t="s">
        <v>42</v>
      </c>
      <c r="H599" s="63" t="s">
        <v>42</v>
      </c>
      <c r="I599" s="63" t="s">
        <v>142</v>
      </c>
      <c r="J599" s="63" t="s">
        <v>42</v>
      </c>
      <c r="K599" s="63" t="s">
        <v>42</v>
      </c>
      <c r="L599" s="63" t="s">
        <v>42</v>
      </c>
      <c r="M599" s="63" t="s">
        <v>25</v>
      </c>
      <c r="N599" s="63" t="s">
        <v>168</v>
      </c>
    </row>
    <row r="600" spans="1:14" ht="14.4" x14ac:dyDescent="0.3">
      <c r="A600" s="63" t="s">
        <v>340</v>
      </c>
      <c r="B600" s="63" t="s">
        <v>26</v>
      </c>
      <c r="C600" s="63">
        <v>1587181</v>
      </c>
      <c r="D600" s="63">
        <v>1635866</v>
      </c>
      <c r="E600" s="63">
        <v>1481351</v>
      </c>
      <c r="F600" s="63">
        <v>1607753</v>
      </c>
      <c r="G600" s="63">
        <v>1696002</v>
      </c>
      <c r="H600" s="63">
        <v>1685675</v>
      </c>
      <c r="I600" s="63">
        <v>1675900</v>
      </c>
      <c r="J600" s="63">
        <v>1801163</v>
      </c>
      <c r="K600" s="63">
        <v>1892928</v>
      </c>
      <c r="L600" s="63">
        <v>1755255</v>
      </c>
      <c r="M600" s="63">
        <v>1810063</v>
      </c>
      <c r="N600" s="63">
        <v>1614253</v>
      </c>
    </row>
    <row r="601" spans="1:14" ht="14.4" x14ac:dyDescent="0.3">
      <c r="A601" s="63" t="s">
        <v>340</v>
      </c>
      <c r="B601" s="63" t="s">
        <v>98</v>
      </c>
      <c r="C601" s="63">
        <v>1521419</v>
      </c>
      <c r="D601" s="63">
        <v>1540151</v>
      </c>
      <c r="E601" s="63">
        <v>1389076</v>
      </c>
      <c r="F601" s="63">
        <v>1585868</v>
      </c>
      <c r="G601" s="63">
        <v>1680941</v>
      </c>
      <c r="H601" s="63">
        <v>1667693</v>
      </c>
      <c r="I601" s="63">
        <v>1646164</v>
      </c>
      <c r="J601" s="63">
        <v>1788826</v>
      </c>
      <c r="K601" s="63">
        <v>1887240</v>
      </c>
      <c r="L601" s="63">
        <v>1740166</v>
      </c>
      <c r="M601" s="63">
        <v>1695838</v>
      </c>
      <c r="N601" s="63">
        <v>1538916</v>
      </c>
    </row>
    <row r="602" spans="1:14" ht="14.4" x14ac:dyDescent="0.3">
      <c r="A602" s="63" t="s">
        <v>340</v>
      </c>
      <c r="B602" s="63" t="s">
        <v>99</v>
      </c>
      <c r="C602" s="63">
        <v>1587181</v>
      </c>
      <c r="D602" s="63">
        <v>1635866</v>
      </c>
      <c r="E602" s="63">
        <v>1481351</v>
      </c>
      <c r="F602" s="63">
        <v>1607753</v>
      </c>
      <c r="G602" s="63">
        <v>1696002</v>
      </c>
      <c r="H602" s="63">
        <v>1685675</v>
      </c>
      <c r="I602" s="63">
        <v>1675900</v>
      </c>
      <c r="J602" s="63">
        <v>1801163</v>
      </c>
      <c r="K602" s="63">
        <v>1892928</v>
      </c>
      <c r="L602" s="63">
        <v>1755255</v>
      </c>
      <c r="M602" s="63">
        <v>1810063</v>
      </c>
      <c r="N602" s="63">
        <v>1614253</v>
      </c>
    </row>
    <row r="603" spans="1:14" ht="14.4" x14ac:dyDescent="0.3">
      <c r="A603" s="63" t="s">
        <v>340</v>
      </c>
      <c r="B603" s="63" t="s">
        <v>27</v>
      </c>
      <c r="C603" s="63">
        <v>1177783</v>
      </c>
      <c r="D603" s="63">
        <v>1541580</v>
      </c>
      <c r="E603" s="63">
        <v>1086605</v>
      </c>
      <c r="F603" s="63">
        <v>1432104</v>
      </c>
      <c r="G603" s="63">
        <v>1478147</v>
      </c>
      <c r="H603" s="63">
        <v>1628458</v>
      </c>
      <c r="I603" s="63">
        <v>1588464</v>
      </c>
      <c r="J603" s="63">
        <v>1649246</v>
      </c>
      <c r="K603" s="63">
        <v>1745649</v>
      </c>
      <c r="L603" s="63">
        <v>1667874</v>
      </c>
      <c r="M603" s="63">
        <v>1781884</v>
      </c>
      <c r="N603" s="63">
        <v>1285620</v>
      </c>
    </row>
    <row r="604" spans="1:14" ht="14.4" x14ac:dyDescent="0.3">
      <c r="A604" s="63" t="s">
        <v>340</v>
      </c>
      <c r="B604" s="63" t="s">
        <v>28</v>
      </c>
      <c r="C604" s="66">
        <v>41640</v>
      </c>
      <c r="D604" s="66">
        <v>41671</v>
      </c>
      <c r="E604" s="66">
        <v>41699</v>
      </c>
      <c r="F604" s="66">
        <v>41730</v>
      </c>
      <c r="G604" s="66">
        <v>41760</v>
      </c>
      <c r="H604" s="66">
        <v>41791</v>
      </c>
      <c r="I604" s="66">
        <v>41821</v>
      </c>
      <c r="J604" s="66">
        <v>41852</v>
      </c>
      <c r="K604" s="66">
        <v>41883</v>
      </c>
      <c r="L604" s="66">
        <v>41913</v>
      </c>
      <c r="M604" s="66">
        <v>41944</v>
      </c>
      <c r="N604" s="66">
        <v>41974</v>
      </c>
    </row>
    <row r="605" spans="1:14" ht="14.4" x14ac:dyDescent="0.3">
      <c r="A605" s="63" t="s">
        <v>340</v>
      </c>
      <c r="B605" s="63" t="s">
        <v>29</v>
      </c>
      <c r="C605" s="65">
        <v>0.58340000000000003</v>
      </c>
      <c r="D605" s="65">
        <v>0.61170000000000002</v>
      </c>
      <c r="E605" s="65">
        <v>0.60299999999999998</v>
      </c>
      <c r="F605" s="65">
        <v>0.60470000000000002</v>
      </c>
      <c r="G605" s="65">
        <v>0.61419999999999997</v>
      </c>
      <c r="H605" s="65">
        <v>0.60809999999999997</v>
      </c>
      <c r="I605" s="65">
        <v>0.61860000000000004</v>
      </c>
      <c r="J605" s="65">
        <v>0.61829999999999996</v>
      </c>
      <c r="K605" s="65">
        <v>0.61860000000000004</v>
      </c>
      <c r="L605" s="65">
        <v>0.60570000000000002</v>
      </c>
      <c r="M605" s="65">
        <v>0.55759999999999998</v>
      </c>
      <c r="N605" s="65">
        <v>0.58009999999999995</v>
      </c>
    </row>
    <row r="606" spans="1:14" ht="14.4" x14ac:dyDescent="0.3">
      <c r="A606" s="63" t="s">
        <v>340</v>
      </c>
      <c r="B606" s="63" t="s">
        <v>100</v>
      </c>
      <c r="C606" s="65">
        <v>0.67479999999999996</v>
      </c>
      <c r="D606" s="65">
        <v>0.71040000000000003</v>
      </c>
      <c r="E606" s="65">
        <v>0.70040000000000002</v>
      </c>
      <c r="F606" s="65">
        <v>0.74490000000000001</v>
      </c>
      <c r="G606" s="65">
        <v>0.76790000000000003</v>
      </c>
      <c r="H606" s="65">
        <v>0.74109999999999998</v>
      </c>
      <c r="I606" s="65">
        <v>0.7571</v>
      </c>
      <c r="J606" s="65">
        <v>0.76759999999999995</v>
      </c>
      <c r="K606" s="65">
        <v>0.76959999999999995</v>
      </c>
      <c r="L606" s="65">
        <v>0.75190000000000001</v>
      </c>
      <c r="M606" s="65">
        <v>0.66190000000000004</v>
      </c>
      <c r="N606" s="65">
        <v>0.67010000000000003</v>
      </c>
    </row>
    <row r="607" spans="1:14" ht="14.4" x14ac:dyDescent="0.3">
      <c r="A607" s="63" t="s">
        <v>340</v>
      </c>
      <c r="B607" s="63" t="s">
        <v>101</v>
      </c>
      <c r="C607" s="65">
        <v>0.57709999999999995</v>
      </c>
      <c r="D607" s="65">
        <v>0.60160000000000002</v>
      </c>
      <c r="E607" s="65">
        <v>0.59340000000000004</v>
      </c>
      <c r="F607" s="65">
        <v>0.57230000000000003</v>
      </c>
      <c r="G607" s="65">
        <v>0.58160000000000001</v>
      </c>
      <c r="H607" s="65">
        <v>0.57769999999999999</v>
      </c>
      <c r="I607" s="65">
        <v>0.59140000000000004</v>
      </c>
      <c r="J607" s="65">
        <v>0.58399999999999996</v>
      </c>
      <c r="K607" s="65">
        <v>0.58140000000000003</v>
      </c>
      <c r="L607" s="65">
        <v>0.56779999999999997</v>
      </c>
      <c r="M607" s="65">
        <v>0.54410000000000003</v>
      </c>
      <c r="N607" s="65">
        <v>0.5675</v>
      </c>
    </row>
    <row r="608" spans="1:14" ht="14.4" x14ac:dyDescent="0.3">
      <c r="A608" s="63" t="s">
        <v>340</v>
      </c>
      <c r="B608" s="63" t="s">
        <v>30</v>
      </c>
      <c r="C608" s="65">
        <v>0.83479999999999999</v>
      </c>
      <c r="D608" s="65">
        <v>0.86450000000000005</v>
      </c>
      <c r="E608" s="65">
        <v>0.85670000000000002</v>
      </c>
      <c r="F608" s="65">
        <v>0.87849999999999995</v>
      </c>
      <c r="G608" s="65">
        <v>0.86299999999999999</v>
      </c>
      <c r="H608" s="65">
        <v>0.8226</v>
      </c>
      <c r="I608" s="65">
        <v>0.84330000000000005</v>
      </c>
      <c r="J608" s="65">
        <v>0.86680000000000001</v>
      </c>
      <c r="K608" s="65">
        <v>0.86109999999999998</v>
      </c>
      <c r="L608" s="65">
        <v>0.87170000000000003</v>
      </c>
      <c r="M608" s="65">
        <v>0.87270000000000003</v>
      </c>
      <c r="N608" s="65">
        <v>0.85860000000000003</v>
      </c>
    </row>
    <row r="609" spans="1:16" ht="14.4" x14ac:dyDescent="0.3">
      <c r="A609" s="63" t="s">
        <v>340</v>
      </c>
      <c r="B609" s="57" t="s">
        <v>8</v>
      </c>
      <c r="C609" s="55">
        <v>0.61950000000000005</v>
      </c>
      <c r="D609" s="65">
        <v>0.81469999999999998</v>
      </c>
      <c r="E609" s="65">
        <v>0.62839999999999996</v>
      </c>
      <c r="F609" s="65">
        <v>0.78249999999999997</v>
      </c>
      <c r="G609" s="65">
        <v>0.75219999999999998</v>
      </c>
      <c r="H609" s="65">
        <v>0.79469999999999996</v>
      </c>
      <c r="I609" s="55">
        <v>0.79930000000000001</v>
      </c>
      <c r="J609" s="65">
        <v>0.79369999999999996</v>
      </c>
      <c r="K609" s="65">
        <v>0.79410000000000003</v>
      </c>
      <c r="L609" s="65">
        <v>0.82830000000000004</v>
      </c>
      <c r="M609" s="65">
        <v>0.85909999999999997</v>
      </c>
      <c r="N609" s="65">
        <v>0.68379999999999996</v>
      </c>
    </row>
    <row r="610" spans="1:16" ht="14.4" x14ac:dyDescent="0.3">
      <c r="A610" s="63" t="s">
        <v>340</v>
      </c>
      <c r="B610" s="63" t="s">
        <v>31</v>
      </c>
      <c r="C610" s="65">
        <v>0.69889999999999997</v>
      </c>
      <c r="D610" s="65">
        <v>0.70750000000000002</v>
      </c>
      <c r="E610" s="65">
        <v>0.70389999999999997</v>
      </c>
      <c r="F610" s="65">
        <v>0.68840000000000001</v>
      </c>
      <c r="G610" s="65">
        <v>0.7117</v>
      </c>
      <c r="H610" s="65">
        <v>0.73929999999999996</v>
      </c>
      <c r="I610" s="65">
        <v>0.73360000000000003</v>
      </c>
      <c r="J610" s="65">
        <v>0.71330000000000005</v>
      </c>
      <c r="K610" s="65">
        <v>0.71840000000000004</v>
      </c>
      <c r="L610" s="65">
        <v>0.69489999999999996</v>
      </c>
      <c r="M610" s="65">
        <v>0.63890000000000002</v>
      </c>
      <c r="N610" s="65">
        <v>0.67559999999999998</v>
      </c>
      <c r="O610" s="111">
        <f>AVERAGE(C610:N610)</f>
        <v>0.70203333333333318</v>
      </c>
      <c r="P610" s="31">
        <v>0.7</v>
      </c>
    </row>
    <row r="611" spans="1:16" ht="14.4" x14ac:dyDescent="0.3">
      <c r="A611" s="63" t="s">
        <v>340</v>
      </c>
      <c r="B611" s="63" t="s">
        <v>102</v>
      </c>
      <c r="C611" s="65">
        <v>0.79410000000000003</v>
      </c>
      <c r="D611" s="65">
        <v>0.81599999999999995</v>
      </c>
      <c r="E611" s="65">
        <v>0.81689999999999996</v>
      </c>
      <c r="F611" s="65">
        <v>0.83240000000000003</v>
      </c>
      <c r="G611" s="65">
        <v>0.86260000000000003</v>
      </c>
      <c r="H611" s="65">
        <v>0.87690000000000001</v>
      </c>
      <c r="I611" s="65">
        <v>0.86860000000000004</v>
      </c>
      <c r="J611" s="65">
        <v>0.86250000000000004</v>
      </c>
      <c r="K611" s="65">
        <v>0.86499999999999999</v>
      </c>
      <c r="L611" s="65">
        <v>0.84360000000000002</v>
      </c>
      <c r="M611" s="65">
        <v>0.76619999999999999</v>
      </c>
      <c r="N611" s="65">
        <v>0.77680000000000005</v>
      </c>
      <c r="O611" s="29"/>
    </row>
    <row r="612" spans="1:16" ht="14.4" x14ac:dyDescent="0.3">
      <c r="A612" s="63" t="s">
        <v>340</v>
      </c>
      <c r="B612" s="63" t="s">
        <v>103</v>
      </c>
      <c r="C612" s="65">
        <v>0.67959999999999998</v>
      </c>
      <c r="D612" s="65">
        <v>0.6885</v>
      </c>
      <c r="E612" s="65">
        <v>0.68579999999999997</v>
      </c>
      <c r="F612" s="65">
        <v>0.63800000000000001</v>
      </c>
      <c r="G612" s="65">
        <v>0.66290000000000004</v>
      </c>
      <c r="H612" s="65">
        <v>0.69359999999999999</v>
      </c>
      <c r="I612" s="65">
        <v>0.69020000000000004</v>
      </c>
      <c r="J612" s="65">
        <v>0.66449999999999998</v>
      </c>
      <c r="K612" s="65">
        <v>0.66710000000000003</v>
      </c>
      <c r="L612" s="65">
        <v>0.64039999999999997</v>
      </c>
      <c r="M612" s="65">
        <v>0.61780000000000002</v>
      </c>
      <c r="N612" s="65">
        <v>0.65549999999999997</v>
      </c>
    </row>
    <row r="613" spans="1:16" ht="14.4" x14ac:dyDescent="0.3">
      <c r="A613" s="63" t="s">
        <v>340</v>
      </c>
      <c r="B613" s="63" t="s">
        <v>32</v>
      </c>
      <c r="C613" s="65">
        <v>0.94179999999999997</v>
      </c>
      <c r="D613" s="65">
        <v>0.75080000000000002</v>
      </c>
      <c r="E613" s="65">
        <v>0.95960000000000001</v>
      </c>
      <c r="F613" s="65">
        <v>0.77280000000000004</v>
      </c>
      <c r="G613" s="65">
        <v>0.81659999999999999</v>
      </c>
      <c r="H613" s="65">
        <v>0.76519999999999999</v>
      </c>
      <c r="I613" s="65">
        <v>0.77390000000000003</v>
      </c>
      <c r="J613" s="65">
        <v>0.77900000000000003</v>
      </c>
      <c r="K613" s="65">
        <v>0.77900000000000003</v>
      </c>
      <c r="L613" s="65">
        <v>0.73129999999999995</v>
      </c>
      <c r="M613" s="65">
        <v>0.64900000000000002</v>
      </c>
      <c r="N613" s="65">
        <v>0.84830000000000005</v>
      </c>
    </row>
    <row r="614" spans="1:16" ht="14.4" x14ac:dyDescent="0.3">
      <c r="A614" s="63" t="s">
        <v>340</v>
      </c>
      <c r="B614" s="63" t="s">
        <v>33</v>
      </c>
      <c r="C614" s="63"/>
      <c r="D614" s="63"/>
      <c r="E614" s="63"/>
      <c r="F614" s="63"/>
      <c r="G614" s="63"/>
      <c r="H614" s="63"/>
      <c r="I614" s="63"/>
      <c r="J614" s="63"/>
      <c r="K614" s="63"/>
      <c r="L614" s="63"/>
      <c r="M614" s="63"/>
      <c r="N614" s="63"/>
    </row>
    <row r="615" spans="1:16" ht="14.4" x14ac:dyDescent="0.3">
      <c r="A615" s="63" t="s">
        <v>340</v>
      </c>
      <c r="B615" s="63" t="s">
        <v>34</v>
      </c>
      <c r="C615" s="65">
        <v>2.8199999999999999E-2</v>
      </c>
      <c r="D615" s="65">
        <v>2.7099999999999999E-2</v>
      </c>
      <c r="E615" s="65">
        <v>2.98E-2</v>
      </c>
      <c r="F615" s="65">
        <v>3.0200000000000001E-2</v>
      </c>
      <c r="G615" s="65">
        <v>2.87E-2</v>
      </c>
      <c r="H615" s="65">
        <v>2.98E-2</v>
      </c>
      <c r="I615" s="65">
        <v>3.27E-2</v>
      </c>
      <c r="J615" s="65">
        <v>3.0499999999999999E-2</v>
      </c>
      <c r="K615" s="65">
        <v>2.7199999999999998E-2</v>
      </c>
      <c r="L615" s="65">
        <v>2.6700000000000002E-2</v>
      </c>
      <c r="M615" s="65">
        <v>2.9000000000000001E-2</v>
      </c>
      <c r="N615" s="65">
        <v>2.8299999999999999E-2</v>
      </c>
    </row>
    <row r="616" spans="1:16" ht="14.4" x14ac:dyDescent="0.3">
      <c r="A616" s="63" t="s">
        <v>340</v>
      </c>
      <c r="B616" s="63" t="s">
        <v>104</v>
      </c>
      <c r="C616" s="65">
        <v>2.8299999999999999E-2</v>
      </c>
      <c r="D616" s="65">
        <v>2.7099999999999999E-2</v>
      </c>
      <c r="E616" s="65">
        <v>2.8899999999999999E-2</v>
      </c>
      <c r="F616" s="65">
        <v>3.0300000000000001E-2</v>
      </c>
      <c r="G616" s="65">
        <v>2.86E-2</v>
      </c>
      <c r="H616" s="65">
        <v>2.9399999999999999E-2</v>
      </c>
      <c r="I616" s="65">
        <v>3.1199999999999999E-2</v>
      </c>
      <c r="J616" s="65">
        <v>3.04E-2</v>
      </c>
      <c r="K616" s="65">
        <v>2.6599999999999999E-2</v>
      </c>
      <c r="L616" s="65">
        <v>2.6599999999999999E-2</v>
      </c>
      <c r="M616" s="65">
        <v>2.8899999999999999E-2</v>
      </c>
      <c r="N616" s="65">
        <v>2.8199999999999999E-2</v>
      </c>
    </row>
    <row r="617" spans="1:16" ht="14.4" x14ac:dyDescent="0.3">
      <c r="A617" s="63" t="s">
        <v>340</v>
      </c>
      <c r="B617" s="63" t="s">
        <v>105</v>
      </c>
      <c r="C617" s="65">
        <v>2.6700000000000002E-2</v>
      </c>
      <c r="D617" s="65">
        <v>2.6499999999999999E-2</v>
      </c>
      <c r="E617" s="65">
        <v>2.93E-2</v>
      </c>
      <c r="F617" s="65">
        <v>3.0300000000000001E-2</v>
      </c>
      <c r="G617" s="65">
        <v>2.86E-2</v>
      </c>
      <c r="H617" s="65">
        <v>2.9600000000000001E-2</v>
      </c>
      <c r="I617" s="65">
        <v>3.27E-2</v>
      </c>
      <c r="J617" s="65">
        <v>3.0300000000000001E-2</v>
      </c>
      <c r="K617" s="65">
        <v>2.7400000000000001E-2</v>
      </c>
      <c r="L617" s="65">
        <v>2.6800000000000001E-2</v>
      </c>
      <c r="M617" s="65">
        <v>2.86E-2</v>
      </c>
      <c r="N617" s="65">
        <v>2.7699999999999999E-2</v>
      </c>
    </row>
    <row r="618" spans="1:16" ht="14.4" x14ac:dyDescent="0.3">
      <c r="A618" s="63" t="s">
        <v>340</v>
      </c>
      <c r="B618" s="63" t="s">
        <v>35</v>
      </c>
      <c r="C618" s="65">
        <v>2.7799999999999998E-2</v>
      </c>
      <c r="D618" s="65">
        <v>2.63E-2</v>
      </c>
      <c r="E618" s="65">
        <v>2.9100000000000001E-2</v>
      </c>
      <c r="F618" s="65">
        <v>3.09E-2</v>
      </c>
      <c r="G618" s="65">
        <v>2.8199999999999999E-2</v>
      </c>
      <c r="H618" s="65">
        <v>2.52E-2</v>
      </c>
      <c r="I618" s="65">
        <v>2.9000000000000001E-2</v>
      </c>
      <c r="J618" s="65">
        <v>3.2399999999999998E-2</v>
      </c>
      <c r="K618" s="65">
        <v>2.5499999999999998E-2</v>
      </c>
      <c r="L618" s="65">
        <v>2.7699999999999999E-2</v>
      </c>
      <c r="M618" s="65">
        <v>2.98E-2</v>
      </c>
      <c r="N618" s="65">
        <v>0.03</v>
      </c>
    </row>
    <row r="619" spans="1:16" ht="14.4" x14ac:dyDescent="0.3">
      <c r="A619" s="63" t="s">
        <v>340</v>
      </c>
      <c r="B619" s="63" t="s">
        <v>106</v>
      </c>
      <c r="C619" s="65">
        <v>2.7E-2</v>
      </c>
      <c r="D619" s="65">
        <v>2.5399999999999999E-2</v>
      </c>
      <c r="E619" s="65">
        <v>2.9499999999999998E-2</v>
      </c>
      <c r="F619" s="65">
        <v>3.1699999999999999E-2</v>
      </c>
      <c r="G619" s="65">
        <v>2.8199999999999999E-2</v>
      </c>
      <c r="H619" s="65">
        <v>2.6499999999999999E-2</v>
      </c>
      <c r="I619" s="65">
        <v>2.8199999999999999E-2</v>
      </c>
      <c r="J619" s="65">
        <v>3.0300000000000001E-2</v>
      </c>
      <c r="K619" s="65">
        <v>2.6200000000000001E-2</v>
      </c>
      <c r="L619" s="65">
        <v>2.76E-2</v>
      </c>
      <c r="M619" s="65">
        <v>3.1399999999999997E-2</v>
      </c>
      <c r="N619" s="65">
        <v>3.0099999999999998E-2</v>
      </c>
    </row>
    <row r="620" spans="1:16" ht="14.4" x14ac:dyDescent="0.3">
      <c r="A620" s="63" t="s">
        <v>340</v>
      </c>
      <c r="B620" s="63" t="s">
        <v>107</v>
      </c>
      <c r="C620" s="65">
        <v>2.7799999999999998E-2</v>
      </c>
      <c r="D620" s="65">
        <v>2.63E-2</v>
      </c>
      <c r="E620" s="65">
        <v>2.9100000000000001E-2</v>
      </c>
      <c r="F620" s="65">
        <v>3.09E-2</v>
      </c>
      <c r="G620" s="65">
        <v>2.8199999999999999E-2</v>
      </c>
      <c r="H620" s="65">
        <v>2.52E-2</v>
      </c>
      <c r="I620" s="65">
        <v>2.9000000000000001E-2</v>
      </c>
      <c r="J620" s="65">
        <v>3.2399999999999998E-2</v>
      </c>
      <c r="K620" s="65">
        <v>2.5499999999999998E-2</v>
      </c>
      <c r="L620" s="65">
        <v>2.7699999999999999E-2</v>
      </c>
      <c r="M620" s="65">
        <v>2.98E-2</v>
      </c>
      <c r="N620" s="65">
        <v>0.03</v>
      </c>
    </row>
    <row r="621" spans="1:16" ht="14.4" x14ac:dyDescent="0.3">
      <c r="A621" s="63" t="s">
        <v>340</v>
      </c>
      <c r="B621" s="63" t="s">
        <v>36</v>
      </c>
      <c r="C621" s="65">
        <v>3.73E-2</v>
      </c>
      <c r="D621" s="65">
        <v>2.5000000000000001E-2</v>
      </c>
      <c r="E621" s="65">
        <v>3.5799999999999998E-2</v>
      </c>
      <c r="F621" s="65">
        <v>3.1899999999999998E-2</v>
      </c>
      <c r="G621" s="65">
        <v>2.2800000000000001E-2</v>
      </c>
      <c r="H621" s="65">
        <v>2.3800000000000002E-2</v>
      </c>
      <c r="I621" s="65">
        <v>2.6800000000000001E-2</v>
      </c>
      <c r="J621" s="65">
        <v>2.4899999999999999E-2</v>
      </c>
      <c r="K621" s="65">
        <v>2.29E-2</v>
      </c>
      <c r="L621" s="65">
        <v>2.6100000000000002E-2</v>
      </c>
      <c r="M621" s="65">
        <v>3.1099999999999999E-2</v>
      </c>
      <c r="N621" s="65">
        <v>2.9499999999999998E-2</v>
      </c>
    </row>
    <row r="622" spans="1:16" ht="14.4" x14ac:dyDescent="0.3">
      <c r="A622" s="63" t="s">
        <v>340</v>
      </c>
      <c r="B622" s="63" t="s">
        <v>108</v>
      </c>
      <c r="C622" s="63"/>
      <c r="D622" s="63"/>
      <c r="E622" s="63"/>
      <c r="F622" s="63"/>
      <c r="G622" s="63"/>
      <c r="H622" s="63"/>
      <c r="I622" s="63"/>
      <c r="J622" s="63"/>
      <c r="K622" s="63"/>
      <c r="L622" s="63"/>
      <c r="M622" s="63"/>
      <c r="N622" s="63"/>
    </row>
    <row r="623" spans="1:16" ht="14.4" x14ac:dyDescent="0.3">
      <c r="A623" s="63" t="s">
        <v>340</v>
      </c>
      <c r="B623" s="63" t="s">
        <v>109</v>
      </c>
      <c r="C623" s="63">
        <v>226</v>
      </c>
      <c r="D623" s="63">
        <v>226</v>
      </c>
      <c r="E623" s="63">
        <v>224</v>
      </c>
      <c r="F623" s="63">
        <v>214</v>
      </c>
      <c r="G623" s="63">
        <v>222</v>
      </c>
      <c r="H623" s="63">
        <v>221</v>
      </c>
      <c r="I623" s="63">
        <v>217</v>
      </c>
      <c r="J623" s="63">
        <v>226</v>
      </c>
      <c r="K623" s="63">
        <v>225</v>
      </c>
      <c r="L623" s="63">
        <v>227</v>
      </c>
      <c r="M623" s="63">
        <v>218</v>
      </c>
      <c r="N623" s="63">
        <v>227</v>
      </c>
    </row>
    <row r="624" spans="1:16" ht="14.4" x14ac:dyDescent="0.3">
      <c r="A624" s="63" t="s">
        <v>340</v>
      </c>
      <c r="B624" s="63" t="s">
        <v>110</v>
      </c>
      <c r="C624" s="63">
        <v>226</v>
      </c>
      <c r="D624" s="63">
        <v>226</v>
      </c>
      <c r="E624" s="63">
        <v>224</v>
      </c>
      <c r="F624" s="63">
        <v>214</v>
      </c>
      <c r="G624" s="63">
        <v>222</v>
      </c>
      <c r="H624" s="63">
        <v>221</v>
      </c>
      <c r="I624" s="63">
        <v>217</v>
      </c>
      <c r="J624" s="63">
        <v>226</v>
      </c>
      <c r="K624" s="63">
        <v>225</v>
      </c>
      <c r="L624" s="63">
        <v>227</v>
      </c>
      <c r="M624" s="63">
        <v>218</v>
      </c>
      <c r="N624" s="63">
        <v>227</v>
      </c>
    </row>
    <row r="625" spans="1:14" ht="14.4" x14ac:dyDescent="0.3">
      <c r="A625" s="63" t="s">
        <v>340</v>
      </c>
      <c r="B625" s="63" t="s">
        <v>111</v>
      </c>
      <c r="C625" s="63">
        <v>226</v>
      </c>
      <c r="D625" s="63">
        <v>226</v>
      </c>
      <c r="E625" s="63">
        <v>224</v>
      </c>
      <c r="F625" s="63">
        <v>214</v>
      </c>
      <c r="G625" s="63">
        <v>222</v>
      </c>
      <c r="H625" s="63">
        <v>221</v>
      </c>
      <c r="I625" s="63">
        <v>217</v>
      </c>
      <c r="J625" s="63">
        <v>226</v>
      </c>
      <c r="K625" s="63">
        <v>225</v>
      </c>
      <c r="L625" s="63">
        <v>227</v>
      </c>
      <c r="M625" s="63">
        <v>218</v>
      </c>
      <c r="N625" s="63">
        <v>227</v>
      </c>
    </row>
    <row r="626" spans="1:14" ht="14.4" x14ac:dyDescent="0.3">
      <c r="A626" s="63" t="s">
        <v>340</v>
      </c>
      <c r="B626" s="63" t="s">
        <v>112</v>
      </c>
      <c r="C626" s="63">
        <v>226</v>
      </c>
      <c r="D626" s="63">
        <v>226</v>
      </c>
      <c r="E626" s="63">
        <v>224</v>
      </c>
      <c r="F626" s="63">
        <v>214</v>
      </c>
      <c r="G626" s="63">
        <v>222</v>
      </c>
      <c r="H626" s="63">
        <v>221</v>
      </c>
      <c r="I626" s="63">
        <v>217</v>
      </c>
      <c r="J626" s="63">
        <v>226</v>
      </c>
      <c r="K626" s="63">
        <v>225</v>
      </c>
      <c r="L626" s="63">
        <v>227</v>
      </c>
      <c r="M626" s="63">
        <v>218</v>
      </c>
      <c r="N626" s="63">
        <v>227</v>
      </c>
    </row>
    <row r="628" spans="1:14" ht="14.4" x14ac:dyDescent="0.3">
      <c r="A628" s="63" t="s">
        <v>342</v>
      </c>
      <c r="B628" s="63"/>
      <c r="C628" s="63"/>
      <c r="D628" s="63"/>
      <c r="E628" s="63"/>
      <c r="F628" s="63"/>
      <c r="G628" s="63"/>
      <c r="H628" s="63"/>
      <c r="I628" s="63"/>
      <c r="J628" s="63"/>
      <c r="K628" s="63"/>
      <c r="L628" s="63"/>
      <c r="M628" s="63"/>
      <c r="N628" s="63"/>
    </row>
    <row r="630" spans="1:14" ht="14.4" x14ac:dyDescent="0.3">
      <c r="A630" s="63" t="s">
        <v>339</v>
      </c>
      <c r="B630" s="63" t="s">
        <v>38</v>
      </c>
      <c r="C630" s="63"/>
      <c r="D630" s="63"/>
      <c r="E630" s="63"/>
      <c r="F630" s="63"/>
      <c r="G630" s="63"/>
      <c r="H630" s="63"/>
      <c r="I630" s="63"/>
      <c r="J630" s="63"/>
      <c r="K630" s="63"/>
      <c r="L630" s="63"/>
      <c r="M630" s="63"/>
      <c r="N630" s="63"/>
    </row>
    <row r="631" spans="1:14" ht="14.4" x14ac:dyDescent="0.3">
      <c r="A631" s="63" t="s">
        <v>340</v>
      </c>
      <c r="B631" s="63" t="s">
        <v>14</v>
      </c>
      <c r="C631" s="64">
        <v>41640</v>
      </c>
      <c r="D631" s="64">
        <v>41671</v>
      </c>
      <c r="E631" s="64">
        <v>41699</v>
      </c>
      <c r="F631" s="64">
        <v>41730</v>
      </c>
      <c r="G631" s="64">
        <v>41760</v>
      </c>
      <c r="H631" s="64">
        <v>41791</v>
      </c>
      <c r="I631" s="64">
        <v>41821</v>
      </c>
      <c r="J631" s="64">
        <v>41852</v>
      </c>
      <c r="K631" s="64">
        <v>41883</v>
      </c>
      <c r="L631" s="64">
        <v>41913</v>
      </c>
      <c r="M631" s="64">
        <v>41944</v>
      </c>
      <c r="N631" s="64">
        <v>41974</v>
      </c>
    </row>
    <row r="633" spans="1:14" ht="14.4" x14ac:dyDescent="0.3">
      <c r="A633" s="63" t="s">
        <v>340</v>
      </c>
      <c r="B633" s="63" t="s">
        <v>114</v>
      </c>
      <c r="C633" s="63">
        <v>112.779</v>
      </c>
      <c r="D633" s="63">
        <v>110.669</v>
      </c>
      <c r="E633" s="63">
        <v>112.414</v>
      </c>
      <c r="F633" s="63">
        <v>124.428</v>
      </c>
      <c r="G633" s="63">
        <v>120.958</v>
      </c>
      <c r="H633" s="63">
        <v>103.98699999999999</v>
      </c>
      <c r="I633" s="63">
        <v>121.47499999999999</v>
      </c>
      <c r="J633" s="63">
        <v>148.196</v>
      </c>
      <c r="K633" s="63">
        <v>123.17100000000001</v>
      </c>
      <c r="L633" s="63">
        <v>126.355</v>
      </c>
      <c r="M633" s="63">
        <v>140.24700000000001</v>
      </c>
      <c r="N633" s="63">
        <v>125.953</v>
      </c>
    </row>
    <row r="634" spans="1:14" ht="14.4" x14ac:dyDescent="0.3">
      <c r="A634" s="63" t="s">
        <v>340</v>
      </c>
      <c r="B634" s="63" t="s">
        <v>115</v>
      </c>
      <c r="C634" s="63">
        <v>103.595</v>
      </c>
      <c r="D634" s="63">
        <v>99.492999999999995</v>
      </c>
      <c r="E634" s="63">
        <v>105.36799999999999</v>
      </c>
      <c r="F634" s="63">
        <v>124.014</v>
      </c>
      <c r="G634" s="63">
        <v>118.869</v>
      </c>
      <c r="H634" s="63">
        <v>107.258</v>
      </c>
      <c r="I634" s="63">
        <v>112.28</v>
      </c>
      <c r="J634" s="63">
        <v>137.93100000000001</v>
      </c>
      <c r="K634" s="63">
        <v>125.005</v>
      </c>
      <c r="L634" s="63">
        <v>122.758</v>
      </c>
      <c r="M634" s="63">
        <v>131.208</v>
      </c>
      <c r="N634" s="63">
        <v>117.867</v>
      </c>
    </row>
    <row r="635" spans="1:14" ht="14.4" x14ac:dyDescent="0.3">
      <c r="A635" s="63" t="s">
        <v>340</v>
      </c>
      <c r="B635" s="63" t="s">
        <v>143</v>
      </c>
      <c r="C635" s="63">
        <v>112.779</v>
      </c>
      <c r="D635" s="63">
        <v>110.669</v>
      </c>
      <c r="E635" s="63">
        <v>112.414</v>
      </c>
      <c r="F635" s="63">
        <v>124.428</v>
      </c>
      <c r="G635" s="63">
        <v>120.958</v>
      </c>
      <c r="H635" s="63">
        <v>103.98699999999999</v>
      </c>
      <c r="I635" s="63">
        <v>121.47499999999999</v>
      </c>
      <c r="J635" s="63">
        <v>148.196</v>
      </c>
      <c r="K635" s="63">
        <v>123.17100000000001</v>
      </c>
      <c r="L635" s="63">
        <v>126.355</v>
      </c>
      <c r="M635" s="63">
        <v>140.24700000000001</v>
      </c>
      <c r="N635" s="63">
        <v>125.953</v>
      </c>
    </row>
    <row r="636" spans="1:14" ht="14.4" x14ac:dyDescent="0.3">
      <c r="A636" s="63" t="s">
        <v>340</v>
      </c>
      <c r="B636" s="63" t="s">
        <v>117</v>
      </c>
      <c r="C636" s="63">
        <v>101.996</v>
      </c>
      <c r="D636" s="63">
        <v>95.584000000000003</v>
      </c>
      <c r="E636" s="63">
        <v>89.834999999999994</v>
      </c>
      <c r="F636" s="63">
        <v>103.095</v>
      </c>
      <c r="G636" s="63">
        <v>79.015000000000001</v>
      </c>
      <c r="H636" s="63">
        <v>92.308000000000007</v>
      </c>
      <c r="I636" s="63">
        <v>97.576999999999998</v>
      </c>
      <c r="J636" s="63">
        <v>98.015000000000001</v>
      </c>
      <c r="K636" s="63">
        <v>93.606999999999999</v>
      </c>
      <c r="L636" s="63">
        <v>107.738</v>
      </c>
      <c r="M636" s="63">
        <v>139.226</v>
      </c>
      <c r="N636" s="63">
        <v>85.820999999999998</v>
      </c>
    </row>
    <row r="638" spans="1:14" ht="14.4" x14ac:dyDescent="0.3">
      <c r="A638" s="63" t="s">
        <v>340</v>
      </c>
      <c r="B638" s="63" t="s">
        <v>144</v>
      </c>
      <c r="C638" s="63">
        <v>134.49100000000001</v>
      </c>
      <c r="D638" s="63">
        <v>135.577</v>
      </c>
      <c r="E638" s="63">
        <v>139.506</v>
      </c>
      <c r="F638" s="63">
        <v>152.32300000000001</v>
      </c>
      <c r="G638" s="63">
        <v>147.697</v>
      </c>
      <c r="H638" s="63">
        <v>124.29900000000001</v>
      </c>
      <c r="I638" s="63">
        <v>150.16</v>
      </c>
      <c r="J638" s="63">
        <v>189.285</v>
      </c>
      <c r="K638" s="63">
        <v>151.095</v>
      </c>
      <c r="L638" s="63">
        <v>156.05799999999999</v>
      </c>
      <c r="M638" s="63">
        <v>170.452</v>
      </c>
      <c r="N638" s="63">
        <v>153.18700000000001</v>
      </c>
    </row>
    <row r="639" spans="1:14" ht="14.4" x14ac:dyDescent="0.3">
      <c r="A639" s="63" t="s">
        <v>340</v>
      </c>
      <c r="B639" s="63" t="s">
        <v>145</v>
      </c>
      <c r="C639" s="63">
        <v>129.86699999999999</v>
      </c>
      <c r="D639" s="63">
        <v>127.663</v>
      </c>
      <c r="E639" s="63">
        <v>139.011</v>
      </c>
      <c r="F639" s="63">
        <v>156.20599999999999</v>
      </c>
      <c r="G639" s="63">
        <v>149.71799999999999</v>
      </c>
      <c r="H639" s="63">
        <v>133.79</v>
      </c>
      <c r="I639" s="63">
        <v>139.64400000000001</v>
      </c>
      <c r="J639" s="63">
        <v>177.785</v>
      </c>
      <c r="K639" s="63">
        <v>157.28200000000001</v>
      </c>
      <c r="L639" s="63">
        <v>155.935</v>
      </c>
      <c r="M639" s="63">
        <v>163.36099999999999</v>
      </c>
      <c r="N639" s="63">
        <v>148.53399999999999</v>
      </c>
    </row>
    <row r="640" spans="1:14" ht="14.4" x14ac:dyDescent="0.3">
      <c r="A640" s="63" t="s">
        <v>340</v>
      </c>
      <c r="B640" s="63" t="s">
        <v>146</v>
      </c>
      <c r="C640" s="63">
        <v>134.49100000000001</v>
      </c>
      <c r="D640" s="63">
        <v>135.577</v>
      </c>
      <c r="E640" s="63">
        <v>139.506</v>
      </c>
      <c r="F640" s="63">
        <v>152.32300000000001</v>
      </c>
      <c r="G640" s="63">
        <v>147.697</v>
      </c>
      <c r="H640" s="63">
        <v>124.29900000000001</v>
      </c>
      <c r="I640" s="63">
        <v>150.16</v>
      </c>
      <c r="J640" s="63">
        <v>189.285</v>
      </c>
      <c r="K640" s="63">
        <v>151.095</v>
      </c>
      <c r="L640" s="63">
        <v>156.05799999999999</v>
      </c>
      <c r="M640" s="63">
        <v>170.452</v>
      </c>
      <c r="N640" s="63">
        <v>153.18700000000001</v>
      </c>
    </row>
    <row r="641" spans="1:14" ht="14.4" x14ac:dyDescent="0.3">
      <c r="A641" s="63" t="s">
        <v>340</v>
      </c>
      <c r="B641" s="63" t="s">
        <v>147</v>
      </c>
      <c r="C641" s="63">
        <v>129.054</v>
      </c>
      <c r="D641" s="63">
        <v>112.65600000000001</v>
      </c>
      <c r="E641" s="63">
        <v>115.962</v>
      </c>
      <c r="F641" s="63">
        <v>125.167</v>
      </c>
      <c r="G641" s="63">
        <v>99.781999999999996</v>
      </c>
      <c r="H641" s="63">
        <v>113.54600000000001</v>
      </c>
      <c r="I641" s="63">
        <v>118.727</v>
      </c>
      <c r="J641" s="63">
        <v>121.74299999999999</v>
      </c>
      <c r="K641" s="63">
        <v>117.709</v>
      </c>
      <c r="L641" s="63">
        <v>135.74100000000001</v>
      </c>
      <c r="M641" s="63">
        <v>159.29599999999999</v>
      </c>
      <c r="N641" s="63">
        <v>109.72</v>
      </c>
    </row>
    <row r="643" spans="1:14" ht="14.4" x14ac:dyDescent="0.3">
      <c r="A643" s="63" t="s">
        <v>340</v>
      </c>
      <c r="B643" s="63" t="s">
        <v>148</v>
      </c>
      <c r="C643" s="63">
        <v>203.14500000000001</v>
      </c>
      <c r="D643" s="63">
        <v>191.114</v>
      </c>
      <c r="E643" s="63">
        <v>189.815</v>
      </c>
      <c r="F643" s="63">
        <v>215.136</v>
      </c>
      <c r="G643" s="63">
        <v>210.024</v>
      </c>
      <c r="H643" s="63">
        <v>186.66</v>
      </c>
      <c r="I643" s="63">
        <v>206.554</v>
      </c>
      <c r="J643" s="63">
        <v>236.50299999999999</v>
      </c>
      <c r="K643" s="63">
        <v>212.226</v>
      </c>
      <c r="L643" s="63">
        <v>215.17699999999999</v>
      </c>
      <c r="M643" s="63">
        <v>245.375</v>
      </c>
      <c r="N643" s="63">
        <v>220.12</v>
      </c>
    </row>
    <row r="644" spans="1:14" ht="14.4" x14ac:dyDescent="0.3">
      <c r="A644" s="63" t="s">
        <v>340</v>
      </c>
      <c r="B644" s="63" t="s">
        <v>149</v>
      </c>
      <c r="C644" s="63">
        <v>171.68299999999999</v>
      </c>
      <c r="D644" s="63">
        <v>157.20599999999999</v>
      </c>
      <c r="E644" s="63">
        <v>155.67599999999999</v>
      </c>
      <c r="F644" s="63">
        <v>203.63399999999999</v>
      </c>
      <c r="G644" s="63">
        <v>195.20699999999999</v>
      </c>
      <c r="H644" s="63">
        <v>179.42599999999999</v>
      </c>
      <c r="I644" s="63">
        <v>188.84100000000001</v>
      </c>
      <c r="J644" s="63">
        <v>215.75800000000001</v>
      </c>
      <c r="K644" s="63">
        <v>205.702</v>
      </c>
      <c r="L644" s="63">
        <v>198.178</v>
      </c>
      <c r="M644" s="63">
        <v>220.24100000000001</v>
      </c>
      <c r="N644" s="63">
        <v>193.36099999999999</v>
      </c>
    </row>
    <row r="645" spans="1:14" ht="14.4" x14ac:dyDescent="0.3">
      <c r="A645" s="63" t="s">
        <v>340</v>
      </c>
      <c r="B645" s="63" t="s">
        <v>150</v>
      </c>
      <c r="C645" s="63">
        <v>203.14500000000001</v>
      </c>
      <c r="D645" s="63">
        <v>191.114</v>
      </c>
      <c r="E645" s="63">
        <v>189.815</v>
      </c>
      <c r="F645" s="63">
        <v>215.136</v>
      </c>
      <c r="G645" s="63">
        <v>210.024</v>
      </c>
      <c r="H645" s="63">
        <v>186.66</v>
      </c>
      <c r="I645" s="63">
        <v>206.554</v>
      </c>
      <c r="J645" s="63">
        <v>236.50299999999999</v>
      </c>
      <c r="K645" s="63">
        <v>212.226</v>
      </c>
      <c r="L645" s="63">
        <v>215.17699999999999</v>
      </c>
      <c r="M645" s="63">
        <v>245.375</v>
      </c>
      <c r="N645" s="63">
        <v>220.12</v>
      </c>
    </row>
    <row r="646" spans="1:14" ht="14.4" x14ac:dyDescent="0.3">
      <c r="A646" s="63" t="s">
        <v>340</v>
      </c>
      <c r="B646" s="63" t="s">
        <v>151</v>
      </c>
      <c r="C646" s="63">
        <v>165.983</v>
      </c>
      <c r="D646" s="63">
        <v>175.06399999999999</v>
      </c>
      <c r="E646" s="63">
        <v>140.054</v>
      </c>
      <c r="F646" s="63">
        <v>180.679</v>
      </c>
      <c r="G646" s="63">
        <v>129.08799999999999</v>
      </c>
      <c r="H646" s="63">
        <v>158.309</v>
      </c>
      <c r="I646" s="63">
        <v>170.40899999999999</v>
      </c>
      <c r="J646" s="63">
        <v>165.24199999999999</v>
      </c>
      <c r="K646" s="63">
        <v>154.209</v>
      </c>
      <c r="L646" s="63">
        <v>176.82</v>
      </c>
      <c r="M646" s="63">
        <v>264.94600000000003</v>
      </c>
      <c r="N646" s="63">
        <v>136.678</v>
      </c>
    </row>
    <row r="678" spans="1:14" ht="14.4" hidden="1" x14ac:dyDescent="0.3">
      <c r="A678" s="63" t="s">
        <v>181</v>
      </c>
      <c r="B678" s="63" t="s">
        <v>343</v>
      </c>
      <c r="C678" s="63"/>
      <c r="D678" s="63"/>
      <c r="E678" s="63"/>
      <c r="F678" s="63"/>
      <c r="G678" s="63"/>
      <c r="H678" s="63"/>
      <c r="I678" s="63"/>
      <c r="J678" s="63"/>
      <c r="K678" s="63"/>
      <c r="L678" s="63"/>
      <c r="M678" s="63"/>
      <c r="N678" s="63"/>
    </row>
    <row r="679" spans="1:14" ht="14.4" hidden="1" x14ac:dyDescent="0.3">
      <c r="A679" s="63" t="s">
        <v>182</v>
      </c>
      <c r="B679" s="63" t="s">
        <v>14</v>
      </c>
      <c r="C679" s="64">
        <v>41640</v>
      </c>
      <c r="D679" s="64">
        <v>41671</v>
      </c>
      <c r="E679" s="64">
        <v>41699</v>
      </c>
      <c r="F679" s="64">
        <v>41730</v>
      </c>
      <c r="G679" s="64">
        <v>41760</v>
      </c>
      <c r="H679" s="64">
        <v>41791</v>
      </c>
      <c r="I679" s="64">
        <v>41821</v>
      </c>
      <c r="J679" s="64">
        <v>41852</v>
      </c>
      <c r="K679" s="64">
        <v>41883</v>
      </c>
      <c r="L679" s="64">
        <v>41913</v>
      </c>
      <c r="M679" s="64">
        <v>41944</v>
      </c>
      <c r="N679" s="64">
        <v>41974</v>
      </c>
    </row>
    <row r="680" spans="1:14" ht="14.4" hidden="1" x14ac:dyDescent="0.3">
      <c r="A680" s="63" t="s">
        <v>182</v>
      </c>
      <c r="B680" s="63" t="s">
        <v>15</v>
      </c>
      <c r="C680" s="63">
        <v>5</v>
      </c>
      <c r="D680" s="63">
        <v>6</v>
      </c>
      <c r="E680" s="63">
        <v>7</v>
      </c>
      <c r="F680" s="63">
        <v>7</v>
      </c>
      <c r="G680" s="63">
        <v>7</v>
      </c>
      <c r="H680" s="63">
        <v>7</v>
      </c>
      <c r="I680" s="63">
        <v>7</v>
      </c>
      <c r="J680" s="63">
        <v>7</v>
      </c>
      <c r="K680" s="63">
        <v>7</v>
      </c>
      <c r="L680" s="63">
        <v>7</v>
      </c>
      <c r="M680" s="63">
        <v>7</v>
      </c>
      <c r="N680" s="63">
        <v>7</v>
      </c>
    </row>
    <row r="681" spans="1:14" ht="14.4" hidden="1" x14ac:dyDescent="0.3">
      <c r="A681" s="63" t="s">
        <v>182</v>
      </c>
      <c r="B681" s="63" t="s">
        <v>16</v>
      </c>
      <c r="C681" s="63">
        <v>65718983</v>
      </c>
      <c r="D681" s="63">
        <v>363393801</v>
      </c>
      <c r="E681" s="63">
        <v>320951303</v>
      </c>
      <c r="F681" s="63">
        <v>347436900</v>
      </c>
      <c r="G681" s="63">
        <v>372411170</v>
      </c>
      <c r="H681" s="63">
        <v>423074060</v>
      </c>
      <c r="I681" s="63">
        <v>444647562</v>
      </c>
      <c r="J681" s="63">
        <v>469005158</v>
      </c>
      <c r="K681" s="63">
        <v>502571938</v>
      </c>
      <c r="L681" s="63">
        <v>416168345</v>
      </c>
      <c r="M681" s="63">
        <v>395833111</v>
      </c>
      <c r="N681" s="63">
        <v>317966615</v>
      </c>
    </row>
    <row r="682" spans="1:14" ht="14.4" hidden="1" x14ac:dyDescent="0.3">
      <c r="A682" s="63" t="s">
        <v>182</v>
      </c>
      <c r="B682" s="63" t="s">
        <v>91</v>
      </c>
      <c r="C682" s="63"/>
      <c r="D682" s="63"/>
      <c r="E682" s="63"/>
      <c r="F682" s="63"/>
      <c r="G682" s="63"/>
      <c r="H682" s="63"/>
      <c r="I682" s="63"/>
      <c r="J682" s="63"/>
      <c r="K682" s="63"/>
      <c r="L682" s="63"/>
      <c r="M682" s="63"/>
      <c r="N682" s="63"/>
    </row>
    <row r="683" spans="1:14" ht="14.4" hidden="1" x14ac:dyDescent="0.3">
      <c r="A683" s="63" t="s">
        <v>182</v>
      </c>
      <c r="B683" s="63" t="s">
        <v>17</v>
      </c>
      <c r="C683" s="63">
        <v>1</v>
      </c>
      <c r="D683" s="63">
        <v>1</v>
      </c>
      <c r="E683" s="63">
        <v>1</v>
      </c>
      <c r="F683" s="63">
        <v>1</v>
      </c>
      <c r="G683" s="63">
        <v>1</v>
      </c>
      <c r="H683" s="63">
        <v>1</v>
      </c>
      <c r="I683" s="63">
        <v>1</v>
      </c>
      <c r="J683" s="63">
        <v>1</v>
      </c>
      <c r="K683" s="63">
        <v>1</v>
      </c>
      <c r="L683" s="63">
        <v>1</v>
      </c>
      <c r="M683" s="63">
        <v>1</v>
      </c>
      <c r="N683" s="63">
        <v>1</v>
      </c>
    </row>
    <row r="684" spans="1:14" ht="14.4" hidden="1" x14ac:dyDescent="0.3">
      <c r="A684" s="63" t="s">
        <v>182</v>
      </c>
      <c r="B684" s="63" t="s">
        <v>18</v>
      </c>
      <c r="C684" s="63"/>
      <c r="D684" s="63"/>
      <c r="E684" s="63"/>
      <c r="F684" s="63"/>
      <c r="G684" s="63"/>
      <c r="H684" s="63"/>
      <c r="I684" s="63"/>
      <c r="J684" s="63"/>
      <c r="K684" s="63"/>
      <c r="L684" s="63"/>
      <c r="M684" s="63"/>
      <c r="N684" s="63"/>
    </row>
    <row r="685" spans="1:14" ht="14.4" hidden="1" x14ac:dyDescent="0.3">
      <c r="A685" s="63" t="s">
        <v>182</v>
      </c>
      <c r="B685" s="63" t="s">
        <v>19</v>
      </c>
      <c r="C685" s="63">
        <v>303248253</v>
      </c>
      <c r="D685" s="63">
        <v>259023403</v>
      </c>
      <c r="E685" s="63">
        <v>278686789</v>
      </c>
      <c r="F685" s="63">
        <v>301213415</v>
      </c>
      <c r="G685" s="63">
        <v>344687920</v>
      </c>
      <c r="H685" s="63">
        <v>353502093</v>
      </c>
      <c r="I685" s="63">
        <v>382786469</v>
      </c>
      <c r="J685" s="63">
        <v>406624217</v>
      </c>
      <c r="K685" s="63">
        <v>338360635</v>
      </c>
      <c r="L685" s="63">
        <v>323498944</v>
      </c>
      <c r="M685" s="63">
        <v>260316137</v>
      </c>
      <c r="N685" s="63">
        <v>280529780</v>
      </c>
    </row>
    <row r="686" spans="1:14" ht="14.4" hidden="1" x14ac:dyDescent="0.3">
      <c r="A686" s="63" t="s">
        <v>182</v>
      </c>
      <c r="B686" s="63" t="s">
        <v>92</v>
      </c>
      <c r="C686" s="63">
        <v>79835071</v>
      </c>
      <c r="D686" s="63">
        <v>66111883</v>
      </c>
      <c r="E686" s="63">
        <v>66853447</v>
      </c>
      <c r="F686" s="63">
        <v>106381120</v>
      </c>
      <c r="G686" s="63">
        <v>117060460</v>
      </c>
      <c r="H686" s="63">
        <v>120653720</v>
      </c>
      <c r="I686" s="63">
        <v>130526742</v>
      </c>
      <c r="J686" s="63">
        <v>134566019</v>
      </c>
      <c r="K686" s="63">
        <v>116843705</v>
      </c>
      <c r="L686" s="63">
        <v>120140551</v>
      </c>
      <c r="M686" s="63">
        <v>59708762</v>
      </c>
      <c r="N686" s="63">
        <v>72222524</v>
      </c>
    </row>
    <row r="687" spans="1:14" ht="14.4" hidden="1" x14ac:dyDescent="0.3">
      <c r="A687" s="63" t="s">
        <v>182</v>
      </c>
      <c r="B687" s="63" t="s">
        <v>93</v>
      </c>
      <c r="C687" s="63">
        <v>223413181</v>
      </c>
      <c r="D687" s="63">
        <v>192911520</v>
      </c>
      <c r="E687" s="63">
        <v>211833342</v>
      </c>
      <c r="F687" s="63">
        <v>194832295</v>
      </c>
      <c r="G687" s="63">
        <v>227627460</v>
      </c>
      <c r="H687" s="63">
        <v>232848373</v>
      </c>
      <c r="I687" s="63">
        <v>252259727</v>
      </c>
      <c r="J687" s="63">
        <v>272058198</v>
      </c>
      <c r="K687" s="63">
        <v>221516931</v>
      </c>
      <c r="L687" s="63">
        <v>203358393</v>
      </c>
      <c r="M687" s="63">
        <v>200607375</v>
      </c>
      <c r="N687" s="63">
        <v>208307256</v>
      </c>
    </row>
    <row r="688" spans="1:14" ht="14.4" hidden="1" x14ac:dyDescent="0.3">
      <c r="A688" s="63" t="s">
        <v>182</v>
      </c>
      <c r="B688" s="63" t="s">
        <v>94</v>
      </c>
      <c r="C688" s="65">
        <v>0.26327</v>
      </c>
      <c r="D688" s="65">
        <v>0.25524000000000002</v>
      </c>
      <c r="E688" s="65">
        <v>0.23988999999999999</v>
      </c>
      <c r="F688" s="65">
        <v>0.35317999999999999</v>
      </c>
      <c r="G688" s="65">
        <v>0.33961000000000002</v>
      </c>
      <c r="H688" s="65">
        <v>0.34131</v>
      </c>
      <c r="I688" s="65">
        <v>0.34099000000000002</v>
      </c>
      <c r="J688" s="65">
        <v>0.33093</v>
      </c>
      <c r="K688" s="65">
        <v>0.34532000000000002</v>
      </c>
      <c r="L688" s="65">
        <v>0.37137999999999999</v>
      </c>
      <c r="M688" s="65">
        <v>0.22936999999999999</v>
      </c>
      <c r="N688" s="65">
        <v>0.25745000000000001</v>
      </c>
    </row>
    <row r="689" spans="1:14" ht="14.4" hidden="1" x14ac:dyDescent="0.3">
      <c r="A689" s="63" t="s">
        <v>182</v>
      </c>
      <c r="B689" s="63" t="s">
        <v>95</v>
      </c>
      <c r="C689" s="65">
        <v>0.73673</v>
      </c>
      <c r="D689" s="65">
        <v>0.74475999999999998</v>
      </c>
      <c r="E689" s="65">
        <v>0.76010999999999995</v>
      </c>
      <c r="F689" s="65">
        <v>0.64681999999999995</v>
      </c>
      <c r="G689" s="65">
        <v>0.66039000000000003</v>
      </c>
      <c r="H689" s="65">
        <v>0.65869</v>
      </c>
      <c r="I689" s="65">
        <v>0.65900999999999998</v>
      </c>
      <c r="J689" s="65">
        <v>0.66907000000000005</v>
      </c>
      <c r="K689" s="65">
        <v>0.65468000000000004</v>
      </c>
      <c r="L689" s="65">
        <v>0.62861999999999996</v>
      </c>
      <c r="M689" s="65">
        <v>0.77063000000000004</v>
      </c>
      <c r="N689" s="65">
        <v>0.74255000000000004</v>
      </c>
    </row>
    <row r="690" spans="1:14" ht="14.4" hidden="1" x14ac:dyDescent="0.3">
      <c r="A690" s="63" t="s">
        <v>182</v>
      </c>
      <c r="B690" s="63" t="s">
        <v>20</v>
      </c>
      <c r="C690" s="63"/>
      <c r="D690" s="63"/>
      <c r="E690" s="63"/>
      <c r="F690" s="63"/>
      <c r="G690" s="63"/>
      <c r="H690" s="63"/>
      <c r="I690" s="63"/>
      <c r="J690" s="63"/>
      <c r="K690" s="63"/>
      <c r="L690" s="63"/>
      <c r="M690" s="63"/>
      <c r="N690" s="63"/>
    </row>
    <row r="691" spans="1:14" ht="14.4" hidden="1" x14ac:dyDescent="0.3">
      <c r="A691" s="63" t="s">
        <v>182</v>
      </c>
      <c r="B691" s="63" t="s">
        <v>11</v>
      </c>
      <c r="C691" s="63">
        <v>759818</v>
      </c>
      <c r="D691" s="63">
        <v>607977</v>
      </c>
      <c r="E691" s="63">
        <v>587761</v>
      </c>
      <c r="F691" s="63">
        <v>720832</v>
      </c>
      <c r="G691" s="63">
        <v>754990</v>
      </c>
      <c r="H691" s="63">
        <v>810713</v>
      </c>
      <c r="I691" s="63">
        <v>805670</v>
      </c>
      <c r="J691" s="63">
        <v>837392</v>
      </c>
      <c r="K691" s="63">
        <v>788046</v>
      </c>
      <c r="L691" s="63">
        <v>761167</v>
      </c>
      <c r="M691" s="63">
        <v>598817</v>
      </c>
      <c r="N691" s="63">
        <v>561480</v>
      </c>
    </row>
    <row r="692" spans="1:14" ht="14.4" hidden="1" x14ac:dyDescent="0.3">
      <c r="A692" s="63" t="s">
        <v>182</v>
      </c>
      <c r="B692" s="63" t="s">
        <v>96</v>
      </c>
      <c r="C692" s="63">
        <v>759818</v>
      </c>
      <c r="D692" s="63">
        <v>537921</v>
      </c>
      <c r="E692" s="63">
        <v>537710</v>
      </c>
      <c r="F692" s="63">
        <v>720832</v>
      </c>
      <c r="G692" s="63">
        <v>729301</v>
      </c>
      <c r="H692" s="63">
        <v>810713</v>
      </c>
      <c r="I692" s="63">
        <v>793641</v>
      </c>
      <c r="J692" s="63">
        <v>836336</v>
      </c>
      <c r="K692" s="63">
        <v>768510</v>
      </c>
      <c r="L692" s="63">
        <v>761167</v>
      </c>
      <c r="M692" s="63">
        <v>562147</v>
      </c>
      <c r="N692" s="63">
        <v>539994</v>
      </c>
    </row>
    <row r="693" spans="1:14" ht="14.4" hidden="1" x14ac:dyDescent="0.3">
      <c r="A693" s="63" t="s">
        <v>182</v>
      </c>
      <c r="B693" s="63" t="s">
        <v>97</v>
      </c>
      <c r="C693" s="63">
        <v>736778</v>
      </c>
      <c r="D693" s="63">
        <v>607977</v>
      </c>
      <c r="E693" s="63">
        <v>587761</v>
      </c>
      <c r="F693" s="63">
        <v>707253</v>
      </c>
      <c r="G693" s="63">
        <v>754990</v>
      </c>
      <c r="H693" s="63">
        <v>798589</v>
      </c>
      <c r="I693" s="63">
        <v>805670</v>
      </c>
      <c r="J693" s="63">
        <v>837392</v>
      </c>
      <c r="K693" s="63">
        <v>788046</v>
      </c>
      <c r="L693" s="63">
        <v>740972</v>
      </c>
      <c r="M693" s="63">
        <v>598817</v>
      </c>
      <c r="N693" s="63">
        <v>561480</v>
      </c>
    </row>
    <row r="694" spans="1:14" ht="14.4" hidden="1" x14ac:dyDescent="0.3">
      <c r="A694" s="63" t="s">
        <v>182</v>
      </c>
      <c r="B694" s="63" t="s">
        <v>21</v>
      </c>
      <c r="C694" s="63" t="s">
        <v>344</v>
      </c>
      <c r="D694" s="63" t="s">
        <v>345</v>
      </c>
      <c r="E694" s="63" t="s">
        <v>302</v>
      </c>
      <c r="F694" s="63" t="s">
        <v>267</v>
      </c>
      <c r="G694" s="63" t="s">
        <v>346</v>
      </c>
      <c r="H694" s="63" t="s">
        <v>316</v>
      </c>
      <c r="I694" s="63" t="s">
        <v>347</v>
      </c>
      <c r="J694" s="63" t="s">
        <v>348</v>
      </c>
      <c r="K694" s="63" t="s">
        <v>306</v>
      </c>
      <c r="L694" s="63" t="s">
        <v>257</v>
      </c>
      <c r="M694" s="63" t="s">
        <v>349</v>
      </c>
      <c r="N694" s="63" t="s">
        <v>350</v>
      </c>
    </row>
    <row r="695" spans="1:14" ht="14.4" hidden="1" x14ac:dyDescent="0.3">
      <c r="A695" s="63" t="s">
        <v>182</v>
      </c>
      <c r="B695" s="63" t="s">
        <v>24</v>
      </c>
      <c r="C695" s="63" t="s">
        <v>164</v>
      </c>
      <c r="D695" s="63" t="s">
        <v>165</v>
      </c>
      <c r="E695" s="63" t="s">
        <v>165</v>
      </c>
      <c r="F695" s="63" t="s">
        <v>165</v>
      </c>
      <c r="G695" s="63" t="s">
        <v>165</v>
      </c>
      <c r="H695" s="63" t="s">
        <v>166</v>
      </c>
      <c r="I695" s="63" t="s">
        <v>140</v>
      </c>
      <c r="J695" s="63" t="s">
        <v>165</v>
      </c>
      <c r="K695" s="63" t="s">
        <v>140</v>
      </c>
      <c r="L695" s="63" t="s">
        <v>166</v>
      </c>
      <c r="M695" s="63" t="s">
        <v>25</v>
      </c>
      <c r="N695" s="63" t="s">
        <v>168</v>
      </c>
    </row>
    <row r="696" spans="1:14" ht="14.4" hidden="1" x14ac:dyDescent="0.3">
      <c r="A696" s="63" t="s">
        <v>182</v>
      </c>
      <c r="B696" s="63" t="s">
        <v>26</v>
      </c>
      <c r="C696" s="63">
        <v>759818</v>
      </c>
      <c r="D696" s="63">
        <v>607977</v>
      </c>
      <c r="E696" s="63">
        <v>587761</v>
      </c>
      <c r="F696" s="63">
        <v>720832</v>
      </c>
      <c r="G696" s="63">
        <v>754990</v>
      </c>
      <c r="H696" s="63">
        <v>810713</v>
      </c>
      <c r="I696" s="63">
        <v>805670</v>
      </c>
      <c r="J696" s="63">
        <v>837392</v>
      </c>
      <c r="K696" s="63">
        <v>788046</v>
      </c>
      <c r="L696" s="63">
        <v>761167</v>
      </c>
      <c r="M696" s="63">
        <v>598817</v>
      </c>
      <c r="N696" s="63">
        <v>561480</v>
      </c>
    </row>
    <row r="697" spans="1:14" ht="14.4" hidden="1" x14ac:dyDescent="0.3">
      <c r="A697" s="63" t="s">
        <v>182</v>
      </c>
      <c r="B697" s="63" t="s">
        <v>98</v>
      </c>
      <c r="C697" s="63">
        <v>759818</v>
      </c>
      <c r="D697" s="63">
        <v>537921</v>
      </c>
      <c r="E697" s="63">
        <v>537710</v>
      </c>
      <c r="F697" s="63">
        <v>720832</v>
      </c>
      <c r="G697" s="63">
        <v>729301</v>
      </c>
      <c r="H697" s="63">
        <v>810713</v>
      </c>
      <c r="I697" s="63">
        <v>793641</v>
      </c>
      <c r="J697" s="63">
        <v>836336</v>
      </c>
      <c r="K697" s="63">
        <v>768510</v>
      </c>
      <c r="L697" s="63">
        <v>761167</v>
      </c>
      <c r="M697" s="63">
        <v>562147</v>
      </c>
      <c r="N697" s="63">
        <v>539994</v>
      </c>
    </row>
    <row r="698" spans="1:14" ht="14.4" hidden="1" x14ac:dyDescent="0.3">
      <c r="A698" s="63" t="s">
        <v>182</v>
      </c>
      <c r="B698" s="63" t="s">
        <v>99</v>
      </c>
      <c r="C698" s="63">
        <v>736778</v>
      </c>
      <c r="D698" s="63">
        <v>607977</v>
      </c>
      <c r="E698" s="63">
        <v>587761</v>
      </c>
      <c r="F698" s="63">
        <v>707253</v>
      </c>
      <c r="G698" s="63">
        <v>754990</v>
      </c>
      <c r="H698" s="63">
        <v>798589</v>
      </c>
      <c r="I698" s="63">
        <v>805670</v>
      </c>
      <c r="J698" s="63">
        <v>837392</v>
      </c>
      <c r="K698" s="63">
        <v>788046</v>
      </c>
      <c r="L698" s="63">
        <v>740972</v>
      </c>
      <c r="M698" s="63">
        <v>598817</v>
      </c>
      <c r="N698" s="63">
        <v>561480</v>
      </c>
    </row>
    <row r="699" spans="1:14" ht="14.4" hidden="1" x14ac:dyDescent="0.3">
      <c r="A699" s="63" t="s">
        <v>182</v>
      </c>
      <c r="B699" s="63" t="s">
        <v>27</v>
      </c>
      <c r="C699" s="63">
        <v>759818</v>
      </c>
      <c r="D699" s="63">
        <v>555405</v>
      </c>
      <c r="E699" s="63">
        <v>585861</v>
      </c>
      <c r="F699" s="63">
        <v>710173</v>
      </c>
      <c r="G699" s="63">
        <v>728052</v>
      </c>
      <c r="H699" s="63">
        <v>780103</v>
      </c>
      <c r="I699" s="63">
        <v>725301</v>
      </c>
      <c r="J699" s="63">
        <v>829055</v>
      </c>
      <c r="K699" s="63">
        <v>701642</v>
      </c>
      <c r="L699" s="63">
        <v>760590</v>
      </c>
      <c r="M699" s="63">
        <v>597790</v>
      </c>
      <c r="N699" s="63">
        <v>556950</v>
      </c>
    </row>
    <row r="700" spans="1:14" ht="14.4" hidden="1" x14ac:dyDescent="0.3">
      <c r="A700" s="63" t="s">
        <v>182</v>
      </c>
      <c r="B700" s="63" t="s">
        <v>28</v>
      </c>
      <c r="C700" s="66">
        <v>41640</v>
      </c>
      <c r="D700" s="66">
        <v>41671</v>
      </c>
      <c r="E700" s="66">
        <v>41699</v>
      </c>
      <c r="F700" s="66">
        <v>41730</v>
      </c>
      <c r="G700" s="66">
        <v>41760</v>
      </c>
      <c r="H700" s="66">
        <v>41791</v>
      </c>
      <c r="I700" s="66">
        <v>41821</v>
      </c>
      <c r="J700" s="66">
        <v>41852</v>
      </c>
      <c r="K700" s="66">
        <v>41883</v>
      </c>
      <c r="L700" s="66">
        <v>41913</v>
      </c>
      <c r="M700" s="66">
        <v>41944</v>
      </c>
      <c r="N700" s="66">
        <v>41974</v>
      </c>
    </row>
    <row r="701" spans="1:14" ht="14.4" hidden="1" x14ac:dyDescent="0.3">
      <c r="A701" s="63" t="s">
        <v>182</v>
      </c>
      <c r="B701" s="63" t="s">
        <v>29</v>
      </c>
      <c r="C701" s="65">
        <v>0.53639999999999999</v>
      </c>
      <c r="D701" s="65">
        <v>0.63400000000000001</v>
      </c>
      <c r="E701" s="65">
        <v>0.63819999999999999</v>
      </c>
      <c r="F701" s="65">
        <v>0.58040000000000003</v>
      </c>
      <c r="G701" s="65">
        <v>0.61360000000000003</v>
      </c>
      <c r="H701" s="65">
        <v>0.60560000000000003</v>
      </c>
      <c r="I701" s="65">
        <v>0.63859999999999995</v>
      </c>
      <c r="J701" s="65">
        <v>0.65269999999999995</v>
      </c>
      <c r="K701" s="65">
        <v>0.59630000000000005</v>
      </c>
      <c r="L701" s="65">
        <v>0.57120000000000004</v>
      </c>
      <c r="M701" s="65">
        <v>0.6038</v>
      </c>
      <c r="N701" s="65">
        <v>0.67149999999999999</v>
      </c>
    </row>
    <row r="702" spans="1:14" ht="14.4" hidden="1" x14ac:dyDescent="0.3">
      <c r="A702" s="63" t="s">
        <v>182</v>
      </c>
      <c r="B702" s="63" t="s">
        <v>100</v>
      </c>
      <c r="C702" s="65">
        <v>0.59699999999999998</v>
      </c>
      <c r="D702" s="65">
        <v>0.7681</v>
      </c>
      <c r="E702" s="65">
        <v>0.74009999999999998</v>
      </c>
      <c r="F702" s="65">
        <v>0.74539999999999995</v>
      </c>
      <c r="G702" s="65">
        <v>0.84930000000000005</v>
      </c>
      <c r="H702" s="65">
        <v>0.78739999999999999</v>
      </c>
      <c r="I702" s="65">
        <v>0.8306</v>
      </c>
      <c r="J702" s="65">
        <v>0.85129999999999995</v>
      </c>
      <c r="K702" s="65">
        <v>0.8044</v>
      </c>
      <c r="L702" s="65">
        <v>0.76249999999999996</v>
      </c>
      <c r="M702" s="65">
        <v>0.69879999999999998</v>
      </c>
      <c r="N702" s="65">
        <v>0.75990000000000002</v>
      </c>
    </row>
    <row r="703" spans="1:14" ht="14.4" hidden="1" x14ac:dyDescent="0.3">
      <c r="A703" s="63" t="s">
        <v>182</v>
      </c>
      <c r="B703" s="63" t="s">
        <v>101</v>
      </c>
      <c r="C703" s="65">
        <v>0.53390000000000004</v>
      </c>
      <c r="D703" s="65">
        <v>0.61970000000000003</v>
      </c>
      <c r="E703" s="65">
        <v>0.62680000000000002</v>
      </c>
      <c r="F703" s="65">
        <v>0.52769999999999995</v>
      </c>
      <c r="G703" s="65">
        <v>0.54320000000000002</v>
      </c>
      <c r="H703" s="65">
        <v>0.54910000000000003</v>
      </c>
      <c r="I703" s="65">
        <v>0.57350000000000001</v>
      </c>
      <c r="J703" s="65">
        <v>0.58540000000000003</v>
      </c>
      <c r="K703" s="65">
        <v>0.52939999999999998</v>
      </c>
      <c r="L703" s="65">
        <v>0.5111</v>
      </c>
      <c r="M703" s="65">
        <v>0.58979999999999999</v>
      </c>
      <c r="N703" s="65">
        <v>0.6532</v>
      </c>
    </row>
    <row r="704" spans="1:14" ht="14.4" hidden="1" x14ac:dyDescent="0.3">
      <c r="A704" s="63" t="s">
        <v>182</v>
      </c>
      <c r="B704" s="63" t="s">
        <v>30</v>
      </c>
      <c r="C704" s="65">
        <v>1</v>
      </c>
      <c r="D704" s="65">
        <v>1</v>
      </c>
      <c r="E704" s="65">
        <v>1</v>
      </c>
      <c r="F704" s="65">
        <v>1</v>
      </c>
      <c r="G704" s="65">
        <v>1</v>
      </c>
      <c r="H704" s="65">
        <v>1</v>
      </c>
      <c r="I704" s="65">
        <v>1</v>
      </c>
      <c r="J704" s="65">
        <v>1</v>
      </c>
      <c r="K704" s="65">
        <v>1</v>
      </c>
      <c r="L704" s="65">
        <v>1</v>
      </c>
      <c r="M704" s="65">
        <v>1</v>
      </c>
      <c r="N704" s="65">
        <v>1</v>
      </c>
    </row>
    <row r="705" spans="1:14" ht="14.4" hidden="1" x14ac:dyDescent="0.3">
      <c r="A705" s="63" t="s">
        <v>182</v>
      </c>
      <c r="B705" s="63" t="s">
        <v>8</v>
      </c>
      <c r="C705" s="65">
        <v>1</v>
      </c>
      <c r="D705" s="65">
        <v>0.91349999999999998</v>
      </c>
      <c r="E705" s="65">
        <v>0.99680000000000002</v>
      </c>
      <c r="F705" s="65">
        <v>0.98519999999999996</v>
      </c>
      <c r="G705" s="65">
        <v>0.96430000000000005</v>
      </c>
      <c r="H705" s="65">
        <v>0.96220000000000006</v>
      </c>
      <c r="I705" s="65">
        <v>0.9002</v>
      </c>
      <c r="J705" s="65">
        <v>0.99</v>
      </c>
      <c r="K705" s="65">
        <v>0.89039999999999997</v>
      </c>
      <c r="L705" s="65">
        <v>0.99919999999999998</v>
      </c>
      <c r="M705" s="65">
        <v>0.99829999999999997</v>
      </c>
      <c r="N705" s="65">
        <v>0.9919</v>
      </c>
    </row>
    <row r="706" spans="1:14" ht="14.4" hidden="1" x14ac:dyDescent="0.3">
      <c r="A706" s="63" t="s">
        <v>182</v>
      </c>
      <c r="B706" s="63" t="s">
        <v>31</v>
      </c>
      <c r="C706" s="65">
        <v>0.53639999999999999</v>
      </c>
      <c r="D706" s="65">
        <v>0.63400000000000001</v>
      </c>
      <c r="E706" s="65">
        <v>0.63819999999999999</v>
      </c>
      <c r="F706" s="65">
        <v>0.58040000000000003</v>
      </c>
      <c r="G706" s="65">
        <v>0.61360000000000003</v>
      </c>
      <c r="H706" s="65">
        <v>0.60560000000000003</v>
      </c>
      <c r="I706" s="65">
        <v>0.63859999999999995</v>
      </c>
      <c r="J706" s="65">
        <v>0.65269999999999995</v>
      </c>
      <c r="K706" s="65">
        <v>0.59630000000000005</v>
      </c>
      <c r="L706" s="65">
        <v>0.57120000000000004</v>
      </c>
      <c r="M706" s="65">
        <v>0.6038</v>
      </c>
      <c r="N706" s="65">
        <v>0.67149999999999999</v>
      </c>
    </row>
    <row r="707" spans="1:14" ht="14.4" hidden="1" x14ac:dyDescent="0.3">
      <c r="A707" s="63" t="s">
        <v>182</v>
      </c>
      <c r="B707" s="63" t="s">
        <v>102</v>
      </c>
      <c r="C707" s="65">
        <v>0.59699999999999998</v>
      </c>
      <c r="D707" s="65">
        <v>0.7681</v>
      </c>
      <c r="E707" s="65">
        <v>0.74009999999999998</v>
      </c>
      <c r="F707" s="65">
        <v>0.74539999999999995</v>
      </c>
      <c r="G707" s="65">
        <v>0.84930000000000005</v>
      </c>
      <c r="H707" s="65">
        <v>0.78739999999999999</v>
      </c>
      <c r="I707" s="65">
        <v>0.8306</v>
      </c>
      <c r="J707" s="65">
        <v>0.85129999999999995</v>
      </c>
      <c r="K707" s="65">
        <v>0.8044</v>
      </c>
      <c r="L707" s="65">
        <v>0.76249999999999996</v>
      </c>
      <c r="M707" s="65">
        <v>0.69879999999999998</v>
      </c>
      <c r="N707" s="65">
        <v>0.75990000000000002</v>
      </c>
    </row>
    <row r="708" spans="1:14" ht="14.4" hidden="1" x14ac:dyDescent="0.3">
      <c r="A708" s="63" t="s">
        <v>182</v>
      </c>
      <c r="B708" s="63" t="s">
        <v>103</v>
      </c>
      <c r="C708" s="65">
        <v>0.53390000000000004</v>
      </c>
      <c r="D708" s="65">
        <v>0.61970000000000003</v>
      </c>
      <c r="E708" s="65">
        <v>0.62680000000000002</v>
      </c>
      <c r="F708" s="65">
        <v>0.52769999999999995</v>
      </c>
      <c r="G708" s="65">
        <v>0.54320000000000002</v>
      </c>
      <c r="H708" s="65">
        <v>0.54910000000000003</v>
      </c>
      <c r="I708" s="65">
        <v>0.57350000000000001</v>
      </c>
      <c r="J708" s="65">
        <v>0.58540000000000003</v>
      </c>
      <c r="K708" s="65">
        <v>0.52939999999999998</v>
      </c>
      <c r="L708" s="65">
        <v>0.5111</v>
      </c>
      <c r="M708" s="65">
        <v>0.58979999999999999</v>
      </c>
      <c r="N708" s="65">
        <v>0.6532</v>
      </c>
    </row>
    <row r="709" spans="1:14" ht="14.4" hidden="1" x14ac:dyDescent="0.3">
      <c r="A709" s="63" t="s">
        <v>182</v>
      </c>
      <c r="B709" s="63" t="s">
        <v>32</v>
      </c>
      <c r="C709" s="65">
        <v>0.53639999999999999</v>
      </c>
      <c r="D709" s="65">
        <v>0.69399999999999995</v>
      </c>
      <c r="E709" s="65">
        <v>0.64019999999999999</v>
      </c>
      <c r="F709" s="65">
        <v>0.58909999999999996</v>
      </c>
      <c r="G709" s="65">
        <v>0.63629999999999998</v>
      </c>
      <c r="H709" s="65">
        <v>0.62939999999999996</v>
      </c>
      <c r="I709" s="65">
        <v>0.70940000000000003</v>
      </c>
      <c r="J709" s="65">
        <v>0.65920000000000001</v>
      </c>
      <c r="K709" s="65">
        <v>0.66979999999999995</v>
      </c>
      <c r="L709" s="65">
        <v>0.57169999999999999</v>
      </c>
      <c r="M709" s="65">
        <v>0.6048</v>
      </c>
      <c r="N709" s="65">
        <v>0.67700000000000005</v>
      </c>
    </row>
    <row r="710" spans="1:14" ht="14.4" hidden="1" x14ac:dyDescent="0.3">
      <c r="A710" s="63" t="s">
        <v>182</v>
      </c>
      <c r="B710" s="63" t="s">
        <v>33</v>
      </c>
      <c r="C710" s="63"/>
      <c r="D710" s="63"/>
      <c r="E710" s="63"/>
      <c r="F710" s="63"/>
      <c r="G710" s="63"/>
      <c r="H710" s="63"/>
      <c r="I710" s="63"/>
      <c r="J710" s="63"/>
      <c r="K710" s="63"/>
      <c r="L710" s="63"/>
      <c r="M710" s="63"/>
      <c r="N710" s="63"/>
    </row>
    <row r="711" spans="1:14" ht="14.4" hidden="1" x14ac:dyDescent="0.3">
      <c r="A711" s="63" t="s">
        <v>182</v>
      </c>
      <c r="B711" s="63" t="s">
        <v>34</v>
      </c>
      <c r="C711" s="65">
        <v>0</v>
      </c>
      <c r="D711" s="65">
        <v>0</v>
      </c>
      <c r="E711" s="65">
        <v>0</v>
      </c>
      <c r="F711" s="65">
        <v>0</v>
      </c>
      <c r="G711" s="65">
        <v>0</v>
      </c>
      <c r="H711" s="65">
        <v>0</v>
      </c>
      <c r="I711" s="65">
        <v>0</v>
      </c>
      <c r="J711" s="65">
        <v>0</v>
      </c>
      <c r="K711" s="65">
        <v>0</v>
      </c>
      <c r="L711" s="65">
        <v>0</v>
      </c>
      <c r="M711" s="65">
        <v>0</v>
      </c>
      <c r="N711" s="65">
        <v>0</v>
      </c>
    </row>
    <row r="712" spans="1:14" ht="14.4" hidden="1" x14ac:dyDescent="0.3">
      <c r="A712" s="63" t="s">
        <v>182</v>
      </c>
      <c r="B712" s="63" t="s">
        <v>104</v>
      </c>
      <c r="C712" s="65">
        <v>0</v>
      </c>
      <c r="D712" s="65">
        <v>0</v>
      </c>
      <c r="E712" s="65">
        <v>0</v>
      </c>
      <c r="F712" s="65">
        <v>0</v>
      </c>
      <c r="G712" s="65">
        <v>0</v>
      </c>
      <c r="H712" s="65">
        <v>0</v>
      </c>
      <c r="I712" s="65">
        <v>0</v>
      </c>
      <c r="J712" s="65">
        <v>0</v>
      </c>
      <c r="K712" s="65">
        <v>0</v>
      </c>
      <c r="L712" s="65">
        <v>0</v>
      </c>
      <c r="M712" s="65">
        <v>0</v>
      </c>
      <c r="N712" s="65">
        <v>0</v>
      </c>
    </row>
    <row r="713" spans="1:14" ht="14.4" hidden="1" x14ac:dyDescent="0.3">
      <c r="A713" s="63" t="s">
        <v>182</v>
      </c>
      <c r="B713" s="63" t="s">
        <v>105</v>
      </c>
      <c r="C713" s="65">
        <v>0</v>
      </c>
      <c r="D713" s="65">
        <v>0</v>
      </c>
      <c r="E713" s="65">
        <v>0</v>
      </c>
      <c r="F713" s="65">
        <v>0</v>
      </c>
      <c r="G713" s="65">
        <v>0</v>
      </c>
      <c r="H713" s="65">
        <v>0</v>
      </c>
      <c r="I713" s="65">
        <v>0</v>
      </c>
      <c r="J713" s="65">
        <v>0</v>
      </c>
      <c r="K713" s="65">
        <v>0</v>
      </c>
      <c r="L713" s="65">
        <v>0</v>
      </c>
      <c r="M713" s="65">
        <v>0</v>
      </c>
      <c r="N713" s="65">
        <v>0</v>
      </c>
    </row>
    <row r="714" spans="1:14" ht="14.4" hidden="1" x14ac:dyDescent="0.3">
      <c r="A714" s="63" t="s">
        <v>182</v>
      </c>
      <c r="B714" s="63" t="s">
        <v>35</v>
      </c>
      <c r="C714" s="65">
        <v>0</v>
      </c>
      <c r="D714" s="65">
        <v>0</v>
      </c>
      <c r="E714" s="65">
        <v>0</v>
      </c>
      <c r="F714" s="65">
        <v>0</v>
      </c>
      <c r="G714" s="65">
        <v>0</v>
      </c>
      <c r="H714" s="65">
        <v>0</v>
      </c>
      <c r="I714" s="65">
        <v>0</v>
      </c>
      <c r="J714" s="65">
        <v>0</v>
      </c>
      <c r="K714" s="65">
        <v>0</v>
      </c>
      <c r="L714" s="65">
        <v>0</v>
      </c>
      <c r="M714" s="65">
        <v>0</v>
      </c>
      <c r="N714" s="65">
        <v>0</v>
      </c>
    </row>
    <row r="715" spans="1:14" ht="14.4" hidden="1" x14ac:dyDescent="0.3">
      <c r="A715" s="63" t="s">
        <v>182</v>
      </c>
      <c r="B715" s="63" t="s">
        <v>106</v>
      </c>
      <c r="C715" s="65">
        <v>0</v>
      </c>
      <c r="D715" s="65">
        <v>0</v>
      </c>
      <c r="E715" s="65">
        <v>0</v>
      </c>
      <c r="F715" s="65">
        <v>0</v>
      </c>
      <c r="G715" s="65">
        <v>0</v>
      </c>
      <c r="H715" s="65">
        <v>0</v>
      </c>
      <c r="I715" s="65">
        <v>0</v>
      </c>
      <c r="J715" s="65">
        <v>0</v>
      </c>
      <c r="K715" s="65">
        <v>0</v>
      </c>
      <c r="L715" s="65">
        <v>0</v>
      </c>
      <c r="M715" s="65">
        <v>0</v>
      </c>
      <c r="N715" s="65">
        <v>0</v>
      </c>
    </row>
    <row r="716" spans="1:14" ht="14.4" hidden="1" x14ac:dyDescent="0.3">
      <c r="A716" s="63" t="s">
        <v>182</v>
      </c>
      <c r="B716" s="63" t="s">
        <v>107</v>
      </c>
      <c r="C716" s="65">
        <v>0</v>
      </c>
      <c r="D716" s="65">
        <v>0</v>
      </c>
      <c r="E716" s="65">
        <v>0</v>
      </c>
      <c r="F716" s="65">
        <v>0</v>
      </c>
      <c r="G716" s="65">
        <v>0</v>
      </c>
      <c r="H716" s="65">
        <v>0</v>
      </c>
      <c r="I716" s="65">
        <v>0</v>
      </c>
      <c r="J716" s="65">
        <v>0</v>
      </c>
      <c r="K716" s="65">
        <v>0</v>
      </c>
      <c r="L716" s="65">
        <v>0</v>
      </c>
      <c r="M716" s="65">
        <v>0</v>
      </c>
      <c r="N716" s="65">
        <v>0</v>
      </c>
    </row>
    <row r="717" spans="1:14" ht="14.4" hidden="1" x14ac:dyDescent="0.3">
      <c r="A717" s="63" t="s">
        <v>182</v>
      </c>
      <c r="B717" s="63" t="s">
        <v>36</v>
      </c>
      <c r="C717" s="65">
        <v>0</v>
      </c>
      <c r="D717" s="65">
        <v>0</v>
      </c>
      <c r="E717" s="65">
        <v>0</v>
      </c>
      <c r="F717" s="65">
        <v>0</v>
      </c>
      <c r="G717" s="65">
        <v>0</v>
      </c>
      <c r="H717" s="65">
        <v>0</v>
      </c>
      <c r="I717" s="65">
        <v>0</v>
      </c>
      <c r="J717" s="65">
        <v>0</v>
      </c>
      <c r="K717" s="65">
        <v>0</v>
      </c>
      <c r="L717" s="65">
        <v>0</v>
      </c>
      <c r="M717" s="65">
        <v>0</v>
      </c>
      <c r="N717" s="65">
        <v>0</v>
      </c>
    </row>
    <row r="718" spans="1:14" ht="14.4" hidden="1" x14ac:dyDescent="0.3">
      <c r="A718" s="63" t="s">
        <v>182</v>
      </c>
      <c r="B718" s="63" t="s">
        <v>108</v>
      </c>
      <c r="C718" s="63"/>
      <c r="D718" s="63"/>
      <c r="E718" s="63"/>
      <c r="F718" s="63"/>
      <c r="G718" s="63"/>
      <c r="H718" s="63"/>
      <c r="I718" s="63"/>
      <c r="J718" s="63"/>
      <c r="K718" s="63"/>
      <c r="L718" s="63"/>
      <c r="M718" s="63"/>
      <c r="N718" s="63"/>
    </row>
    <row r="719" spans="1:14" ht="14.4" hidden="1" x14ac:dyDescent="0.3">
      <c r="A719" s="63" t="s">
        <v>182</v>
      </c>
      <c r="B719" s="63" t="s">
        <v>109</v>
      </c>
      <c r="C719" s="63">
        <v>1</v>
      </c>
      <c r="D719" s="63">
        <v>1</v>
      </c>
      <c r="E719" s="63">
        <v>1</v>
      </c>
      <c r="F719" s="63">
        <v>1</v>
      </c>
      <c r="G719" s="63">
        <v>1</v>
      </c>
      <c r="H719" s="63">
        <v>1</v>
      </c>
      <c r="I719" s="63">
        <v>1</v>
      </c>
      <c r="J719" s="63">
        <v>1</v>
      </c>
      <c r="K719" s="63">
        <v>1</v>
      </c>
      <c r="L719" s="63">
        <v>1</v>
      </c>
      <c r="M719" s="63">
        <v>1</v>
      </c>
      <c r="N719" s="63">
        <v>1</v>
      </c>
    </row>
    <row r="720" spans="1:14" ht="14.4" hidden="1" x14ac:dyDescent="0.3">
      <c r="A720" s="63" t="s">
        <v>182</v>
      </c>
      <c r="B720" s="63" t="s">
        <v>110</v>
      </c>
      <c r="C720" s="63">
        <v>1</v>
      </c>
      <c r="D720" s="63">
        <v>1</v>
      </c>
      <c r="E720" s="63">
        <v>1</v>
      </c>
      <c r="F720" s="63">
        <v>1</v>
      </c>
      <c r="G720" s="63">
        <v>1</v>
      </c>
      <c r="H720" s="63">
        <v>1</v>
      </c>
      <c r="I720" s="63">
        <v>1</v>
      </c>
      <c r="J720" s="63">
        <v>1</v>
      </c>
      <c r="K720" s="63">
        <v>1</v>
      </c>
      <c r="L720" s="63">
        <v>1</v>
      </c>
      <c r="M720" s="63">
        <v>1</v>
      </c>
      <c r="N720" s="63">
        <v>1</v>
      </c>
    </row>
    <row r="721" spans="1:14" ht="14.4" hidden="1" x14ac:dyDescent="0.3">
      <c r="A721" s="63" t="s">
        <v>182</v>
      </c>
      <c r="B721" s="63" t="s">
        <v>111</v>
      </c>
      <c r="C721" s="63">
        <v>1</v>
      </c>
      <c r="D721" s="63">
        <v>1</v>
      </c>
      <c r="E721" s="63">
        <v>1</v>
      </c>
      <c r="F721" s="63">
        <v>1</v>
      </c>
      <c r="G721" s="63">
        <v>1</v>
      </c>
      <c r="H721" s="63">
        <v>1</v>
      </c>
      <c r="I721" s="63">
        <v>1</v>
      </c>
      <c r="J721" s="63">
        <v>1</v>
      </c>
      <c r="K721" s="63">
        <v>1</v>
      </c>
      <c r="L721" s="63">
        <v>1</v>
      </c>
      <c r="M721" s="63">
        <v>1</v>
      </c>
      <c r="N721" s="63">
        <v>1</v>
      </c>
    </row>
    <row r="722" spans="1:14" ht="14.4" hidden="1" x14ac:dyDescent="0.3">
      <c r="A722" s="63" t="s">
        <v>182</v>
      </c>
      <c r="B722" s="63" t="s">
        <v>112</v>
      </c>
      <c r="C722" s="63">
        <v>1</v>
      </c>
      <c r="D722" s="63">
        <v>1</v>
      </c>
      <c r="E722" s="63">
        <v>1</v>
      </c>
      <c r="F722" s="63">
        <v>1</v>
      </c>
      <c r="G722" s="63">
        <v>1</v>
      </c>
      <c r="H722" s="63">
        <v>1</v>
      </c>
      <c r="I722" s="63">
        <v>1</v>
      </c>
      <c r="J722" s="63">
        <v>1</v>
      </c>
      <c r="K722" s="63">
        <v>1</v>
      </c>
      <c r="L722" s="63">
        <v>1</v>
      </c>
      <c r="M722" s="63">
        <v>1</v>
      </c>
      <c r="N722" s="63">
        <v>1</v>
      </c>
    </row>
    <row r="723" spans="1:14" hidden="1" x14ac:dyDescent="0.25"/>
    <row r="724" spans="1:14" ht="14.4" hidden="1" x14ac:dyDescent="0.3">
      <c r="A724" s="67" t="s">
        <v>351</v>
      </c>
      <c r="B724" s="63"/>
      <c r="C724" s="63"/>
      <c r="D724" s="63"/>
      <c r="E724" s="63"/>
      <c r="F724" s="63"/>
      <c r="G724" s="63"/>
      <c r="H724" s="63"/>
      <c r="I724" s="63"/>
      <c r="J724" s="63"/>
      <c r="K724" s="63"/>
      <c r="L724" s="63"/>
      <c r="M724" s="63"/>
      <c r="N724" s="63"/>
    </row>
    <row r="725" spans="1:14" ht="14.4" hidden="1" x14ac:dyDescent="0.3">
      <c r="A725" s="68" t="s">
        <v>260</v>
      </c>
      <c r="B725" s="63"/>
      <c r="C725" s="63"/>
      <c r="D725" s="63"/>
      <c r="E725" s="63"/>
      <c r="F725" s="63"/>
      <c r="G725" s="63"/>
      <c r="H725" s="63"/>
      <c r="I725" s="63"/>
      <c r="J725" s="63"/>
      <c r="K725" s="63"/>
      <c r="L725" s="63"/>
      <c r="M725" s="63"/>
      <c r="N725" s="63"/>
    </row>
    <row r="726" spans="1:14" hidden="1" x14ac:dyDescent="0.25"/>
    <row r="727" spans="1:14" ht="14.4" hidden="1" x14ac:dyDescent="0.3">
      <c r="A727" s="63" t="s">
        <v>183</v>
      </c>
      <c r="B727" s="63" t="s">
        <v>184</v>
      </c>
      <c r="C727" s="63"/>
      <c r="D727" s="63"/>
      <c r="E727" s="63"/>
      <c r="F727" s="63"/>
      <c r="G727" s="63"/>
      <c r="H727" s="63"/>
      <c r="I727" s="63"/>
      <c r="J727" s="63"/>
      <c r="K727" s="63"/>
      <c r="L727" s="63"/>
      <c r="M727" s="63"/>
      <c r="N727" s="63"/>
    </row>
    <row r="728" spans="1:14" ht="14.4" hidden="1" x14ac:dyDescent="0.3">
      <c r="A728" s="63" t="s">
        <v>185</v>
      </c>
      <c r="B728" s="63" t="s">
        <v>14</v>
      </c>
      <c r="C728" s="64">
        <v>41640</v>
      </c>
      <c r="D728" s="64">
        <v>41671</v>
      </c>
      <c r="E728" s="64">
        <v>41699</v>
      </c>
      <c r="F728" s="64">
        <v>41730</v>
      </c>
      <c r="G728" s="64">
        <v>41760</v>
      </c>
      <c r="H728" s="64">
        <v>41791</v>
      </c>
      <c r="I728" s="64">
        <v>41821</v>
      </c>
      <c r="J728" s="64">
        <v>41852</v>
      </c>
      <c r="K728" s="64">
        <v>41883</v>
      </c>
      <c r="L728" s="64">
        <v>41913</v>
      </c>
      <c r="M728" s="64">
        <v>41944</v>
      </c>
      <c r="N728" s="64">
        <v>41974</v>
      </c>
    </row>
    <row r="729" spans="1:14" ht="14.4" hidden="1" x14ac:dyDescent="0.3">
      <c r="A729" s="63" t="s">
        <v>185</v>
      </c>
      <c r="B729" s="63" t="s">
        <v>15</v>
      </c>
      <c r="C729" s="63">
        <v>27</v>
      </c>
      <c r="D729" s="63">
        <v>27</v>
      </c>
      <c r="E729" s="63">
        <v>27</v>
      </c>
      <c r="F729" s="63">
        <v>27</v>
      </c>
      <c r="G729" s="63">
        <v>27</v>
      </c>
      <c r="H729" s="63">
        <v>27</v>
      </c>
      <c r="I729" s="63">
        <v>27</v>
      </c>
      <c r="J729" s="63">
        <v>27</v>
      </c>
      <c r="K729" s="63">
        <v>27</v>
      </c>
      <c r="L729" s="63">
        <v>27</v>
      </c>
      <c r="M729" s="63">
        <v>27</v>
      </c>
      <c r="N729" s="63">
        <v>27</v>
      </c>
    </row>
    <row r="730" spans="1:14" ht="14.4" hidden="1" x14ac:dyDescent="0.3">
      <c r="A730" s="63" t="s">
        <v>185</v>
      </c>
      <c r="B730" s="63" t="s">
        <v>16</v>
      </c>
      <c r="C730" s="63">
        <v>7818300</v>
      </c>
      <c r="D730" s="63">
        <v>7222950</v>
      </c>
      <c r="E730" s="63">
        <v>6524700</v>
      </c>
      <c r="F730" s="63">
        <v>7231000</v>
      </c>
      <c r="G730" s="63">
        <v>8336650</v>
      </c>
      <c r="H730" s="63">
        <v>7799750</v>
      </c>
      <c r="I730" s="63">
        <v>8283532</v>
      </c>
      <c r="J730" s="63">
        <v>7994350</v>
      </c>
      <c r="K730" s="63">
        <v>7991200</v>
      </c>
      <c r="L730" s="63">
        <v>7990150</v>
      </c>
      <c r="M730" s="63">
        <v>7327950</v>
      </c>
      <c r="N730" s="63">
        <v>6884850</v>
      </c>
    </row>
    <row r="731" spans="1:14" ht="14.4" hidden="1" x14ac:dyDescent="0.3">
      <c r="A731" s="63" t="s">
        <v>185</v>
      </c>
      <c r="B731" s="63" t="s">
        <v>91</v>
      </c>
      <c r="C731" s="63"/>
      <c r="D731" s="63"/>
      <c r="E731" s="63"/>
      <c r="F731" s="63"/>
      <c r="G731" s="63"/>
      <c r="H731" s="63"/>
      <c r="I731" s="63"/>
      <c r="J731" s="63"/>
      <c r="K731" s="63"/>
      <c r="L731" s="63"/>
      <c r="M731" s="63"/>
      <c r="N731" s="63"/>
    </row>
    <row r="732" spans="1:14" ht="14.4" hidden="1" x14ac:dyDescent="0.3">
      <c r="A732" s="63" t="s">
        <v>185</v>
      </c>
      <c r="B732" s="63" t="s">
        <v>17</v>
      </c>
      <c r="C732" s="63">
        <v>27</v>
      </c>
      <c r="D732" s="63">
        <v>27</v>
      </c>
      <c r="E732" s="63">
        <v>27</v>
      </c>
      <c r="F732" s="63">
        <v>27</v>
      </c>
      <c r="G732" s="63">
        <v>27</v>
      </c>
      <c r="H732" s="63">
        <v>27</v>
      </c>
      <c r="I732" s="63">
        <v>27</v>
      </c>
      <c r="J732" s="63">
        <v>27</v>
      </c>
      <c r="K732" s="63">
        <v>27</v>
      </c>
      <c r="L732" s="63">
        <v>27</v>
      </c>
      <c r="M732" s="63">
        <v>27</v>
      </c>
      <c r="N732" s="63">
        <v>27</v>
      </c>
    </row>
    <row r="733" spans="1:14" ht="14.4" hidden="1" x14ac:dyDescent="0.3">
      <c r="A733" s="63" t="s">
        <v>185</v>
      </c>
      <c r="B733" s="63" t="s">
        <v>18</v>
      </c>
      <c r="C733" s="63"/>
      <c r="D733" s="63"/>
      <c r="E733" s="63"/>
      <c r="F733" s="63"/>
      <c r="G733" s="63"/>
      <c r="H733" s="63"/>
      <c r="I733" s="63"/>
      <c r="J733" s="63"/>
      <c r="K733" s="63"/>
      <c r="L733" s="63"/>
      <c r="M733" s="63"/>
      <c r="N733" s="63"/>
    </row>
    <row r="734" spans="1:14" ht="14.4" hidden="1" x14ac:dyDescent="0.3">
      <c r="A734" s="63" t="s">
        <v>185</v>
      </c>
      <c r="B734" s="63" t="s">
        <v>19</v>
      </c>
      <c r="C734" s="63">
        <v>7275924</v>
      </c>
      <c r="D734" s="63">
        <v>6622690</v>
      </c>
      <c r="E734" s="63">
        <v>7513756</v>
      </c>
      <c r="F734" s="63">
        <v>7607478</v>
      </c>
      <c r="G734" s="63">
        <v>8025867</v>
      </c>
      <c r="H734" s="63">
        <v>7866068</v>
      </c>
      <c r="I734" s="63">
        <v>8226378</v>
      </c>
      <c r="J734" s="63">
        <v>8192948</v>
      </c>
      <c r="K734" s="63">
        <v>7839607</v>
      </c>
      <c r="L734" s="63">
        <v>7899957</v>
      </c>
      <c r="M734" s="63">
        <v>6955280</v>
      </c>
      <c r="N734" s="63">
        <v>7354672</v>
      </c>
    </row>
    <row r="735" spans="1:14" ht="14.4" hidden="1" x14ac:dyDescent="0.3">
      <c r="A735" s="63" t="s">
        <v>185</v>
      </c>
      <c r="B735" s="63" t="s">
        <v>92</v>
      </c>
      <c r="C735" s="63">
        <v>2111680</v>
      </c>
      <c r="D735" s="63">
        <v>1936655</v>
      </c>
      <c r="E735" s="63">
        <v>2119953</v>
      </c>
      <c r="F735" s="63">
        <v>2553107</v>
      </c>
      <c r="G735" s="63">
        <v>2477699</v>
      </c>
      <c r="H735" s="63">
        <v>2519719</v>
      </c>
      <c r="I735" s="63">
        <v>2668123</v>
      </c>
      <c r="J735" s="63">
        <v>2598023</v>
      </c>
      <c r="K735" s="63">
        <v>2555012</v>
      </c>
      <c r="L735" s="63">
        <v>2725108</v>
      </c>
      <c r="M735" s="63">
        <v>1888865</v>
      </c>
      <c r="N735" s="63">
        <v>2177165</v>
      </c>
    </row>
    <row r="736" spans="1:14" ht="14.4" hidden="1" x14ac:dyDescent="0.3">
      <c r="A736" s="63" t="s">
        <v>185</v>
      </c>
      <c r="B736" s="63" t="s">
        <v>93</v>
      </c>
      <c r="C736" s="63">
        <v>5164244</v>
      </c>
      <c r="D736" s="63">
        <v>4686034</v>
      </c>
      <c r="E736" s="63">
        <v>5393802</v>
      </c>
      <c r="F736" s="63">
        <v>5054371</v>
      </c>
      <c r="G736" s="63">
        <v>5548168</v>
      </c>
      <c r="H736" s="63">
        <v>5346349</v>
      </c>
      <c r="I736" s="63">
        <v>5558255</v>
      </c>
      <c r="J736" s="63">
        <v>5594925</v>
      </c>
      <c r="K736" s="63">
        <v>5284595</v>
      </c>
      <c r="L736" s="63">
        <v>5174849</v>
      </c>
      <c r="M736" s="63">
        <v>5066415</v>
      </c>
      <c r="N736" s="63">
        <v>5177507</v>
      </c>
    </row>
    <row r="737" spans="1:14" ht="14.4" hidden="1" x14ac:dyDescent="0.3">
      <c r="A737" s="63" t="s">
        <v>185</v>
      </c>
      <c r="B737" s="63" t="s">
        <v>94</v>
      </c>
      <c r="C737" s="65">
        <v>0.29022999999999999</v>
      </c>
      <c r="D737" s="65">
        <v>0.29243000000000002</v>
      </c>
      <c r="E737" s="65">
        <v>0.28214</v>
      </c>
      <c r="F737" s="65">
        <v>0.33560000000000001</v>
      </c>
      <c r="G737" s="65">
        <v>0.30870999999999998</v>
      </c>
      <c r="H737" s="65">
        <v>0.32033</v>
      </c>
      <c r="I737" s="65">
        <v>0.32434000000000002</v>
      </c>
      <c r="J737" s="65">
        <v>0.31709999999999999</v>
      </c>
      <c r="K737" s="65">
        <v>0.32590999999999998</v>
      </c>
      <c r="L737" s="65">
        <v>0.34494999999999998</v>
      </c>
      <c r="M737" s="65">
        <v>0.27156999999999998</v>
      </c>
      <c r="N737" s="65">
        <v>0.29602000000000001</v>
      </c>
    </row>
    <row r="738" spans="1:14" ht="14.4" hidden="1" x14ac:dyDescent="0.3">
      <c r="A738" s="63" t="s">
        <v>185</v>
      </c>
      <c r="B738" s="63" t="s">
        <v>95</v>
      </c>
      <c r="C738" s="65">
        <v>0.70977000000000001</v>
      </c>
      <c r="D738" s="65">
        <v>0.70757000000000003</v>
      </c>
      <c r="E738" s="65">
        <v>0.71786000000000005</v>
      </c>
      <c r="F738" s="65">
        <v>0.66439999999999999</v>
      </c>
      <c r="G738" s="65">
        <v>0.69128999999999996</v>
      </c>
      <c r="H738" s="65">
        <v>0.67967</v>
      </c>
      <c r="I738" s="65">
        <v>0.67566000000000004</v>
      </c>
      <c r="J738" s="65">
        <v>0.68289999999999995</v>
      </c>
      <c r="K738" s="65">
        <v>0.67408999999999997</v>
      </c>
      <c r="L738" s="65">
        <v>0.65505000000000002</v>
      </c>
      <c r="M738" s="65">
        <v>0.72843000000000002</v>
      </c>
      <c r="N738" s="65">
        <v>0.70398000000000005</v>
      </c>
    </row>
    <row r="739" spans="1:14" ht="14.4" hidden="1" x14ac:dyDescent="0.3">
      <c r="A739" s="63" t="s">
        <v>185</v>
      </c>
      <c r="B739" s="63" t="s">
        <v>20</v>
      </c>
      <c r="C739" s="63"/>
      <c r="D739" s="63"/>
      <c r="E739" s="63"/>
      <c r="F739" s="63"/>
      <c r="G739" s="63"/>
      <c r="H739" s="63"/>
      <c r="I739" s="63"/>
      <c r="J739" s="63"/>
      <c r="K739" s="63"/>
      <c r="L739" s="63"/>
      <c r="M739" s="63"/>
      <c r="N739" s="63"/>
    </row>
    <row r="740" spans="1:14" ht="14.4" hidden="1" x14ac:dyDescent="0.3">
      <c r="A740" s="63" t="s">
        <v>185</v>
      </c>
      <c r="B740" s="63" t="s">
        <v>11</v>
      </c>
      <c r="C740" s="63">
        <v>18217</v>
      </c>
      <c r="D740" s="63">
        <v>19529</v>
      </c>
      <c r="E740" s="63">
        <v>18333</v>
      </c>
      <c r="F740" s="63">
        <v>19636</v>
      </c>
      <c r="G740" s="63">
        <v>19302</v>
      </c>
      <c r="H740" s="63">
        <v>19589</v>
      </c>
      <c r="I740" s="63">
        <v>20575</v>
      </c>
      <c r="J740" s="63">
        <v>20749</v>
      </c>
      <c r="K740" s="63">
        <v>20366</v>
      </c>
      <c r="L740" s="63">
        <v>19748</v>
      </c>
      <c r="M740" s="63">
        <v>18832</v>
      </c>
      <c r="N740" s="63">
        <v>17805</v>
      </c>
    </row>
    <row r="741" spans="1:14" ht="14.4" hidden="1" x14ac:dyDescent="0.3">
      <c r="A741" s="63" t="s">
        <v>185</v>
      </c>
      <c r="B741" s="63" t="s">
        <v>96</v>
      </c>
      <c r="C741" s="63">
        <v>17207</v>
      </c>
      <c r="D741" s="63">
        <v>18749</v>
      </c>
      <c r="E741" s="63">
        <v>17294</v>
      </c>
      <c r="F741" s="63">
        <v>18560</v>
      </c>
      <c r="G741" s="63">
        <v>18548</v>
      </c>
      <c r="H741" s="63">
        <v>18834</v>
      </c>
      <c r="I741" s="63">
        <v>19608</v>
      </c>
      <c r="J741" s="63">
        <v>19812</v>
      </c>
      <c r="K741" s="63">
        <v>19364</v>
      </c>
      <c r="L741" s="63">
        <v>19004</v>
      </c>
      <c r="M741" s="63">
        <v>18071</v>
      </c>
      <c r="N741" s="63">
        <v>16823</v>
      </c>
    </row>
    <row r="742" spans="1:14" ht="14.4" hidden="1" x14ac:dyDescent="0.3">
      <c r="A742" s="63" t="s">
        <v>185</v>
      </c>
      <c r="B742" s="63" t="s">
        <v>97</v>
      </c>
      <c r="C742" s="63">
        <v>18026</v>
      </c>
      <c r="D742" s="63">
        <v>19313</v>
      </c>
      <c r="E742" s="63">
        <v>18124</v>
      </c>
      <c r="F742" s="63">
        <v>18791</v>
      </c>
      <c r="G742" s="63">
        <v>18144</v>
      </c>
      <c r="H742" s="63">
        <v>18824</v>
      </c>
      <c r="I742" s="63">
        <v>19803</v>
      </c>
      <c r="J742" s="63">
        <v>20101</v>
      </c>
      <c r="K742" s="63">
        <v>19739</v>
      </c>
      <c r="L742" s="63">
        <v>19133</v>
      </c>
      <c r="M742" s="63">
        <v>18402</v>
      </c>
      <c r="N742" s="63">
        <v>17666</v>
      </c>
    </row>
    <row r="743" spans="1:14" ht="14.4" hidden="1" x14ac:dyDescent="0.3">
      <c r="A743" s="63" t="s">
        <v>185</v>
      </c>
      <c r="B743" s="63" t="s">
        <v>21</v>
      </c>
      <c r="C743" s="63" t="s">
        <v>264</v>
      </c>
      <c r="D743" s="63" t="s">
        <v>279</v>
      </c>
      <c r="E743" s="63" t="s">
        <v>352</v>
      </c>
      <c r="F743" s="63" t="s">
        <v>353</v>
      </c>
      <c r="G743" s="63" t="s">
        <v>354</v>
      </c>
      <c r="H743" s="63" t="s">
        <v>355</v>
      </c>
      <c r="I743" s="63" t="s">
        <v>254</v>
      </c>
      <c r="J743" s="63" t="s">
        <v>356</v>
      </c>
      <c r="K743" s="63" t="s">
        <v>256</v>
      </c>
      <c r="L743" s="63" t="s">
        <v>257</v>
      </c>
      <c r="M743" s="63" t="s">
        <v>349</v>
      </c>
      <c r="N743" s="63" t="s">
        <v>274</v>
      </c>
    </row>
    <row r="744" spans="1:14" ht="14.4" hidden="1" x14ac:dyDescent="0.3">
      <c r="A744" s="63" t="s">
        <v>185</v>
      </c>
      <c r="B744" s="63" t="s">
        <v>24</v>
      </c>
      <c r="C744" s="63" t="s">
        <v>171</v>
      </c>
      <c r="D744" s="63" t="s">
        <v>171</v>
      </c>
      <c r="E744" s="63" t="s">
        <v>171</v>
      </c>
      <c r="F744" s="63" t="s">
        <v>171</v>
      </c>
      <c r="G744" s="63" t="s">
        <v>164</v>
      </c>
      <c r="H744" s="63" t="s">
        <v>171</v>
      </c>
      <c r="I744" s="63" t="s">
        <v>171</v>
      </c>
      <c r="J744" s="63" t="s">
        <v>171</v>
      </c>
      <c r="K744" s="63" t="s">
        <v>171</v>
      </c>
      <c r="L744" s="63" t="s">
        <v>171</v>
      </c>
      <c r="M744" s="63" t="s">
        <v>171</v>
      </c>
      <c r="N744" s="63" t="s">
        <v>171</v>
      </c>
    </row>
    <row r="745" spans="1:14" ht="14.4" hidden="1" x14ac:dyDescent="0.3">
      <c r="A745" s="63" t="s">
        <v>185</v>
      </c>
      <c r="B745" s="63" t="s">
        <v>26</v>
      </c>
      <c r="C745" s="63">
        <v>15931</v>
      </c>
      <c r="D745" s="63">
        <v>16334</v>
      </c>
      <c r="E745" s="63">
        <v>16009</v>
      </c>
      <c r="F745" s="63">
        <v>15901</v>
      </c>
      <c r="G745" s="63">
        <v>16016</v>
      </c>
      <c r="H745" s="63">
        <v>16493</v>
      </c>
      <c r="I745" s="63">
        <v>16494</v>
      </c>
      <c r="J745" s="63">
        <v>16573</v>
      </c>
      <c r="K745" s="63">
        <v>16315</v>
      </c>
      <c r="L745" s="63">
        <v>16308</v>
      </c>
      <c r="M745" s="63">
        <v>16525</v>
      </c>
      <c r="N745" s="63">
        <v>15723</v>
      </c>
    </row>
    <row r="746" spans="1:14" ht="14.4" hidden="1" x14ac:dyDescent="0.3">
      <c r="A746" s="63" t="s">
        <v>185</v>
      </c>
      <c r="B746" s="63" t="s">
        <v>98</v>
      </c>
      <c r="C746" s="63">
        <v>14485</v>
      </c>
      <c r="D746" s="63">
        <v>15505</v>
      </c>
      <c r="E746" s="63">
        <v>14988</v>
      </c>
      <c r="F746" s="63">
        <v>15901</v>
      </c>
      <c r="G746" s="63">
        <v>15942</v>
      </c>
      <c r="H746" s="63">
        <v>16493</v>
      </c>
      <c r="I746" s="63">
        <v>16494</v>
      </c>
      <c r="J746" s="63">
        <v>16573</v>
      </c>
      <c r="K746" s="63">
        <v>16315</v>
      </c>
      <c r="L746" s="63">
        <v>16308</v>
      </c>
      <c r="M746" s="63">
        <v>15718</v>
      </c>
      <c r="N746" s="63">
        <v>15003</v>
      </c>
    </row>
    <row r="747" spans="1:14" ht="14.4" hidden="1" x14ac:dyDescent="0.3">
      <c r="A747" s="63" t="s">
        <v>185</v>
      </c>
      <c r="B747" s="63" t="s">
        <v>99</v>
      </c>
      <c r="C747" s="63">
        <v>15931</v>
      </c>
      <c r="D747" s="63">
        <v>16334</v>
      </c>
      <c r="E747" s="63">
        <v>16009</v>
      </c>
      <c r="F747" s="63">
        <v>15852</v>
      </c>
      <c r="G747" s="63">
        <v>16016</v>
      </c>
      <c r="H747" s="63">
        <v>15931</v>
      </c>
      <c r="I747" s="63">
        <v>16147</v>
      </c>
      <c r="J747" s="63">
        <v>16351</v>
      </c>
      <c r="K747" s="63">
        <v>16253</v>
      </c>
      <c r="L747" s="63">
        <v>16195</v>
      </c>
      <c r="M747" s="63">
        <v>16525</v>
      </c>
      <c r="N747" s="63">
        <v>15723</v>
      </c>
    </row>
    <row r="748" spans="1:14" ht="14.4" hidden="1" x14ac:dyDescent="0.3">
      <c r="A748" s="63" t="s">
        <v>185</v>
      </c>
      <c r="B748" s="63" t="s">
        <v>27</v>
      </c>
      <c r="C748" s="63">
        <v>12924</v>
      </c>
      <c r="D748" s="63">
        <v>12611</v>
      </c>
      <c r="E748" s="63">
        <v>9034</v>
      </c>
      <c r="F748" s="63">
        <v>13327</v>
      </c>
      <c r="G748" s="63">
        <v>15147</v>
      </c>
      <c r="H748" s="63">
        <v>13525</v>
      </c>
      <c r="I748" s="63">
        <v>15710</v>
      </c>
      <c r="J748" s="63">
        <v>15115</v>
      </c>
      <c r="K748" s="63">
        <v>15833</v>
      </c>
      <c r="L748" s="63">
        <v>14209</v>
      </c>
      <c r="M748" s="63">
        <v>12357</v>
      </c>
      <c r="N748" s="63">
        <v>11987</v>
      </c>
    </row>
    <row r="749" spans="1:14" ht="14.4" hidden="1" x14ac:dyDescent="0.3">
      <c r="A749" s="63" t="s">
        <v>185</v>
      </c>
      <c r="B749" s="63" t="s">
        <v>28</v>
      </c>
      <c r="C749" s="66">
        <v>41640</v>
      </c>
      <c r="D749" s="66">
        <v>41671</v>
      </c>
      <c r="E749" s="66">
        <v>41699</v>
      </c>
      <c r="F749" s="66">
        <v>41730</v>
      </c>
      <c r="G749" s="66">
        <v>41760</v>
      </c>
      <c r="H749" s="66">
        <v>41791</v>
      </c>
      <c r="I749" s="66">
        <v>41821</v>
      </c>
      <c r="J749" s="66">
        <v>41852</v>
      </c>
      <c r="K749" s="66">
        <v>41883</v>
      </c>
      <c r="L749" s="66">
        <v>41913</v>
      </c>
      <c r="M749" s="66">
        <v>41944</v>
      </c>
      <c r="N749" s="66">
        <v>41974</v>
      </c>
    </row>
    <row r="750" spans="1:14" ht="14.4" hidden="1" x14ac:dyDescent="0.3">
      <c r="A750" s="63" t="s">
        <v>185</v>
      </c>
      <c r="B750" s="63" t="s">
        <v>29</v>
      </c>
      <c r="C750" s="65">
        <v>0.53680000000000005</v>
      </c>
      <c r="D750" s="65">
        <v>0.50460000000000005</v>
      </c>
      <c r="E750" s="65">
        <v>0.55159999999999998</v>
      </c>
      <c r="F750" s="65">
        <v>0.53810000000000002</v>
      </c>
      <c r="G750" s="65">
        <v>0.55889999999999995</v>
      </c>
      <c r="H750" s="65">
        <v>0.55769999999999997</v>
      </c>
      <c r="I750" s="65">
        <v>0.53739999999999999</v>
      </c>
      <c r="J750" s="65">
        <v>0.53069999999999995</v>
      </c>
      <c r="K750" s="65">
        <v>0.53459999999999996</v>
      </c>
      <c r="L750" s="65">
        <v>0.53769999999999996</v>
      </c>
      <c r="M750" s="65">
        <v>0.51300000000000001</v>
      </c>
      <c r="N750" s="65">
        <v>0.55520000000000003</v>
      </c>
    </row>
    <row r="751" spans="1:14" ht="14.4" hidden="1" x14ac:dyDescent="0.3">
      <c r="A751" s="63" t="s">
        <v>185</v>
      </c>
      <c r="B751" s="63" t="s">
        <v>100</v>
      </c>
      <c r="C751" s="65">
        <v>0.69730000000000003</v>
      </c>
      <c r="D751" s="65">
        <v>0.64559999999999995</v>
      </c>
      <c r="E751" s="65">
        <v>0.72970000000000002</v>
      </c>
      <c r="F751" s="65">
        <v>0.69469999999999998</v>
      </c>
      <c r="G751" s="65">
        <v>0.70679999999999998</v>
      </c>
      <c r="H751" s="65">
        <v>0.70789999999999997</v>
      </c>
      <c r="I751" s="65">
        <v>0.68720000000000003</v>
      </c>
      <c r="J751" s="65">
        <v>0.69379999999999997</v>
      </c>
      <c r="K751" s="65">
        <v>0.69810000000000005</v>
      </c>
      <c r="L751" s="65">
        <v>0.69269999999999998</v>
      </c>
      <c r="M751" s="65">
        <v>0.68769999999999998</v>
      </c>
      <c r="N751" s="65">
        <v>0.73529999999999995</v>
      </c>
    </row>
    <row r="752" spans="1:14" ht="14.4" hidden="1" x14ac:dyDescent="0.3">
      <c r="A752" s="63" t="s">
        <v>185</v>
      </c>
      <c r="B752" s="63" t="s">
        <v>101</v>
      </c>
      <c r="C752" s="65">
        <v>0.50439999999999996</v>
      </c>
      <c r="D752" s="65">
        <v>0.47389999999999999</v>
      </c>
      <c r="E752" s="65">
        <v>0.51759999999999995</v>
      </c>
      <c r="F752" s="65">
        <v>0.51529999999999998</v>
      </c>
      <c r="G752" s="65">
        <v>0.55100000000000005</v>
      </c>
      <c r="H752" s="65">
        <v>0.53490000000000004</v>
      </c>
      <c r="I752" s="65">
        <v>0.5141</v>
      </c>
      <c r="J752" s="65">
        <v>0.50149999999999995</v>
      </c>
      <c r="K752" s="65">
        <v>0.50419999999999998</v>
      </c>
      <c r="L752" s="65">
        <v>0.50370000000000004</v>
      </c>
      <c r="M752" s="65">
        <v>0.48470000000000002</v>
      </c>
      <c r="N752" s="65">
        <v>0.51600000000000001</v>
      </c>
    </row>
    <row r="753" spans="1:14" ht="14.4" hidden="1" x14ac:dyDescent="0.3">
      <c r="A753" s="63" t="s">
        <v>185</v>
      </c>
      <c r="B753" s="63" t="s">
        <v>30</v>
      </c>
      <c r="C753" s="65">
        <v>0.87450000000000006</v>
      </c>
      <c r="D753" s="65">
        <v>0.83640000000000003</v>
      </c>
      <c r="E753" s="65">
        <v>0.87319999999999998</v>
      </c>
      <c r="F753" s="65">
        <v>0.80979999999999996</v>
      </c>
      <c r="G753" s="65">
        <v>0.82969999999999999</v>
      </c>
      <c r="H753" s="65">
        <v>0.84189999999999998</v>
      </c>
      <c r="I753" s="65">
        <v>0.80159999999999998</v>
      </c>
      <c r="J753" s="65">
        <v>0.79869999999999997</v>
      </c>
      <c r="K753" s="65">
        <v>0.80110000000000003</v>
      </c>
      <c r="L753" s="65">
        <v>0.82579999999999998</v>
      </c>
      <c r="M753" s="65">
        <v>0.87749999999999995</v>
      </c>
      <c r="N753" s="65">
        <v>0.8831</v>
      </c>
    </row>
    <row r="754" spans="1:14" ht="14.4" hidden="1" x14ac:dyDescent="0.3">
      <c r="A754" s="63" t="s">
        <v>185</v>
      </c>
      <c r="B754" s="63" t="s">
        <v>8</v>
      </c>
      <c r="C754" s="65">
        <v>0.70940000000000003</v>
      </c>
      <c r="D754" s="65">
        <v>0.64570000000000005</v>
      </c>
      <c r="E754" s="65">
        <v>0.49270000000000003</v>
      </c>
      <c r="F754" s="65">
        <v>0.67869999999999997</v>
      </c>
      <c r="G754" s="65">
        <v>0.78469999999999995</v>
      </c>
      <c r="H754" s="65">
        <v>0.69040000000000001</v>
      </c>
      <c r="I754" s="65">
        <v>0.76349999999999996</v>
      </c>
      <c r="J754" s="65">
        <v>0.72850000000000004</v>
      </c>
      <c r="K754" s="65">
        <v>0.77739999999999998</v>
      </c>
      <c r="L754" s="65">
        <v>0.71950000000000003</v>
      </c>
      <c r="M754" s="65">
        <v>0.65610000000000002</v>
      </c>
      <c r="N754" s="65">
        <v>0.67330000000000001</v>
      </c>
    </row>
    <row r="755" spans="1:14" ht="14.4" hidden="1" x14ac:dyDescent="0.3">
      <c r="A755" s="63" t="s">
        <v>185</v>
      </c>
      <c r="B755" s="63" t="s">
        <v>31</v>
      </c>
      <c r="C755" s="65">
        <v>0.6139</v>
      </c>
      <c r="D755" s="65">
        <v>0.60340000000000005</v>
      </c>
      <c r="E755" s="65">
        <v>0.63170000000000004</v>
      </c>
      <c r="F755" s="65">
        <v>0.66449999999999998</v>
      </c>
      <c r="G755" s="65">
        <v>0.67349999999999999</v>
      </c>
      <c r="H755" s="65">
        <v>0.66239999999999999</v>
      </c>
      <c r="I755" s="65">
        <v>0.6704</v>
      </c>
      <c r="J755" s="65">
        <v>0.66449999999999998</v>
      </c>
      <c r="K755" s="65">
        <v>0.66739999999999999</v>
      </c>
      <c r="L755" s="65">
        <v>0.65110000000000001</v>
      </c>
      <c r="M755" s="65">
        <v>0.58460000000000001</v>
      </c>
      <c r="N755" s="65">
        <v>0.62870000000000004</v>
      </c>
    </row>
    <row r="756" spans="1:14" ht="14.4" hidden="1" x14ac:dyDescent="0.3">
      <c r="A756" s="63" t="s">
        <v>185</v>
      </c>
      <c r="B756" s="63" t="s">
        <v>102</v>
      </c>
      <c r="C756" s="65">
        <v>0.82830000000000004</v>
      </c>
      <c r="D756" s="65">
        <v>0.78069999999999995</v>
      </c>
      <c r="E756" s="65">
        <v>0.84189999999999998</v>
      </c>
      <c r="F756" s="65">
        <v>0.81089999999999995</v>
      </c>
      <c r="G756" s="65">
        <v>0.82230000000000003</v>
      </c>
      <c r="H756" s="65">
        <v>0.80830000000000002</v>
      </c>
      <c r="I756" s="65">
        <v>0.81699999999999995</v>
      </c>
      <c r="J756" s="65">
        <v>0.82950000000000002</v>
      </c>
      <c r="K756" s="65">
        <v>0.8286</v>
      </c>
      <c r="L756" s="65">
        <v>0.80730000000000002</v>
      </c>
      <c r="M756" s="65">
        <v>0.79059999999999997</v>
      </c>
      <c r="N756" s="65">
        <v>0.82450000000000001</v>
      </c>
    </row>
    <row r="757" spans="1:14" ht="14.4" hidden="1" x14ac:dyDescent="0.3">
      <c r="A757" s="63" t="s">
        <v>185</v>
      </c>
      <c r="B757" s="63" t="s">
        <v>103</v>
      </c>
      <c r="C757" s="65">
        <v>0.57069999999999999</v>
      </c>
      <c r="D757" s="65">
        <v>0.56030000000000002</v>
      </c>
      <c r="E757" s="65">
        <v>0.58589999999999998</v>
      </c>
      <c r="F757" s="65">
        <v>0.61080000000000001</v>
      </c>
      <c r="G757" s="65">
        <v>0.62419999999999998</v>
      </c>
      <c r="H757" s="65">
        <v>0.63200000000000001</v>
      </c>
      <c r="I757" s="65">
        <v>0.63039999999999996</v>
      </c>
      <c r="J757" s="65">
        <v>0.61650000000000005</v>
      </c>
      <c r="K757" s="65">
        <v>0.61229999999999996</v>
      </c>
      <c r="L757" s="65">
        <v>0.59499999999999997</v>
      </c>
      <c r="M757" s="65">
        <v>0.53979999999999995</v>
      </c>
      <c r="N757" s="65">
        <v>0.57969999999999999</v>
      </c>
    </row>
    <row r="758" spans="1:14" ht="14.4" hidden="1" x14ac:dyDescent="0.3">
      <c r="A758" s="63" t="s">
        <v>185</v>
      </c>
      <c r="B758" s="63" t="s">
        <v>32</v>
      </c>
      <c r="C758" s="65">
        <v>0.75670000000000004</v>
      </c>
      <c r="D758" s="65">
        <v>0.78149999999999997</v>
      </c>
      <c r="E758" s="65">
        <v>1.1194</v>
      </c>
      <c r="F758" s="65">
        <v>0.79279999999999995</v>
      </c>
      <c r="G758" s="65">
        <v>0.71220000000000006</v>
      </c>
      <c r="H758" s="65">
        <v>0.80779999999999996</v>
      </c>
      <c r="I758" s="65">
        <v>0.70379999999999998</v>
      </c>
      <c r="J758" s="65">
        <v>0.72850000000000004</v>
      </c>
      <c r="K758" s="65">
        <v>0.68769999999999998</v>
      </c>
      <c r="L758" s="65">
        <v>0.74729999999999996</v>
      </c>
      <c r="M758" s="65">
        <v>0.78180000000000005</v>
      </c>
      <c r="N758" s="65">
        <v>0.82469999999999999</v>
      </c>
    </row>
    <row r="759" spans="1:14" ht="14.4" hidden="1" x14ac:dyDescent="0.3">
      <c r="A759" s="63" t="s">
        <v>185</v>
      </c>
      <c r="B759" s="63" t="s">
        <v>33</v>
      </c>
      <c r="C759" s="63"/>
      <c r="D759" s="63"/>
      <c r="E759" s="63"/>
      <c r="F759" s="63"/>
      <c r="G759" s="63"/>
      <c r="H759" s="63"/>
      <c r="I759" s="63"/>
      <c r="J759" s="63"/>
      <c r="K759" s="63"/>
      <c r="L759" s="63"/>
      <c r="M759" s="63"/>
      <c r="N759" s="63"/>
    </row>
    <row r="760" spans="1:14" ht="14.4" hidden="1" x14ac:dyDescent="0.3">
      <c r="A760" s="63" t="s">
        <v>185</v>
      </c>
      <c r="B760" s="63" t="s">
        <v>34</v>
      </c>
      <c r="C760" s="65">
        <v>5.4399999999999997E-2</v>
      </c>
      <c r="D760" s="65">
        <v>0</v>
      </c>
      <c r="E760" s="65">
        <v>0</v>
      </c>
      <c r="F760" s="65">
        <v>6.4000000000000001E-2</v>
      </c>
      <c r="G760" s="65">
        <v>7.3200000000000001E-2</v>
      </c>
      <c r="H760" s="65">
        <v>4.0300000000000002E-2</v>
      </c>
      <c r="I760" s="65">
        <v>0</v>
      </c>
      <c r="J760" s="65">
        <v>0</v>
      </c>
      <c r="K760" s="65">
        <v>0</v>
      </c>
      <c r="L760" s="65">
        <v>0</v>
      </c>
      <c r="M760" s="65">
        <v>0</v>
      </c>
      <c r="N760" s="65">
        <v>0</v>
      </c>
    </row>
    <row r="761" spans="1:14" ht="14.4" hidden="1" x14ac:dyDescent="0.3">
      <c r="A761" s="63" t="s">
        <v>185</v>
      </c>
      <c r="B761" s="63" t="s">
        <v>104</v>
      </c>
      <c r="C761" s="65">
        <v>5.33E-2</v>
      </c>
      <c r="D761" s="65">
        <v>0</v>
      </c>
      <c r="E761" s="65">
        <v>0</v>
      </c>
      <c r="F761" s="65">
        <v>6.2899999999999998E-2</v>
      </c>
      <c r="G761" s="65">
        <v>6.6500000000000004E-2</v>
      </c>
      <c r="H761" s="65">
        <v>3.6499999999999998E-2</v>
      </c>
      <c r="I761" s="65">
        <v>0</v>
      </c>
      <c r="J761" s="65">
        <v>0</v>
      </c>
      <c r="K761" s="65">
        <v>0</v>
      </c>
      <c r="L761" s="65">
        <v>0</v>
      </c>
      <c r="M761" s="65">
        <v>0</v>
      </c>
      <c r="N761" s="65">
        <v>0</v>
      </c>
    </row>
    <row r="762" spans="1:14" ht="14.4" hidden="1" x14ac:dyDescent="0.3">
      <c r="A762" s="63" t="s">
        <v>185</v>
      </c>
      <c r="B762" s="63" t="s">
        <v>105</v>
      </c>
      <c r="C762" s="65">
        <v>5.4899999999999997E-2</v>
      </c>
      <c r="D762" s="65">
        <v>0</v>
      </c>
      <c r="E762" s="65">
        <v>0</v>
      </c>
      <c r="F762" s="65">
        <v>6.4699999999999994E-2</v>
      </c>
      <c r="G762" s="65">
        <v>7.7899999999999997E-2</v>
      </c>
      <c r="H762" s="65">
        <v>4.1700000000000001E-2</v>
      </c>
      <c r="I762" s="65">
        <v>0</v>
      </c>
      <c r="J762" s="65">
        <v>0</v>
      </c>
      <c r="K762" s="65">
        <v>0</v>
      </c>
      <c r="L762" s="65">
        <v>0</v>
      </c>
      <c r="M762" s="65">
        <v>0</v>
      </c>
      <c r="N762" s="65">
        <v>0</v>
      </c>
    </row>
    <row r="763" spans="1:14" ht="14.4" hidden="1" x14ac:dyDescent="0.3">
      <c r="A763" s="63" t="s">
        <v>185</v>
      </c>
      <c r="B763" s="63" t="s">
        <v>35</v>
      </c>
      <c r="C763" s="65">
        <v>5.1799999999999999E-2</v>
      </c>
      <c r="D763" s="65">
        <v>0</v>
      </c>
      <c r="E763" s="65">
        <v>0</v>
      </c>
      <c r="F763" s="65">
        <v>7.0599999999999996E-2</v>
      </c>
      <c r="G763" s="65">
        <v>6.7400000000000002E-2</v>
      </c>
      <c r="H763" s="65">
        <v>3.5999999999999997E-2</v>
      </c>
      <c r="I763" s="65">
        <v>0</v>
      </c>
      <c r="J763" s="65">
        <v>0</v>
      </c>
      <c r="K763" s="65">
        <v>0</v>
      </c>
      <c r="L763" s="65">
        <v>0</v>
      </c>
      <c r="M763" s="65">
        <v>0</v>
      </c>
      <c r="N763" s="65">
        <v>0</v>
      </c>
    </row>
    <row r="764" spans="1:14" ht="14.4" hidden="1" x14ac:dyDescent="0.3">
      <c r="A764" s="63" t="s">
        <v>185</v>
      </c>
      <c r="B764" s="63" t="s">
        <v>106</v>
      </c>
      <c r="C764" s="65">
        <v>5.04E-2</v>
      </c>
      <c r="D764" s="65">
        <v>0</v>
      </c>
      <c r="E764" s="65">
        <v>0</v>
      </c>
      <c r="F764" s="65">
        <v>7.0599999999999996E-2</v>
      </c>
      <c r="G764" s="65">
        <v>6.6400000000000001E-2</v>
      </c>
      <c r="H764" s="65">
        <v>3.5999999999999997E-2</v>
      </c>
      <c r="I764" s="65">
        <v>0</v>
      </c>
      <c r="J764" s="65">
        <v>0</v>
      </c>
      <c r="K764" s="65">
        <v>0</v>
      </c>
      <c r="L764" s="65">
        <v>0</v>
      </c>
      <c r="M764" s="65">
        <v>0</v>
      </c>
      <c r="N764" s="65">
        <v>0</v>
      </c>
    </row>
    <row r="765" spans="1:14" ht="14.4" hidden="1" x14ac:dyDescent="0.3">
      <c r="A765" s="63" t="s">
        <v>185</v>
      </c>
      <c r="B765" s="63" t="s">
        <v>107</v>
      </c>
      <c r="C765" s="65">
        <v>5.1799999999999999E-2</v>
      </c>
      <c r="D765" s="65">
        <v>0</v>
      </c>
      <c r="E765" s="65">
        <v>0</v>
      </c>
      <c r="F765" s="65">
        <v>6.3500000000000001E-2</v>
      </c>
      <c r="G765" s="65">
        <v>6.7400000000000002E-2</v>
      </c>
      <c r="H765" s="65">
        <v>3.6600000000000001E-2</v>
      </c>
      <c r="I765" s="65">
        <v>0</v>
      </c>
      <c r="J765" s="65">
        <v>0</v>
      </c>
      <c r="K765" s="65">
        <v>0</v>
      </c>
      <c r="L765" s="65">
        <v>0</v>
      </c>
      <c r="M765" s="65">
        <v>0</v>
      </c>
      <c r="N765" s="65">
        <v>0</v>
      </c>
    </row>
    <row r="766" spans="1:14" ht="14.4" hidden="1" x14ac:dyDescent="0.3">
      <c r="A766" s="63" t="s">
        <v>185</v>
      </c>
      <c r="B766" s="63" t="s">
        <v>36</v>
      </c>
      <c r="C766" s="65">
        <v>5.0500000000000003E-2</v>
      </c>
      <c r="D766" s="65">
        <v>0</v>
      </c>
      <c r="E766" s="65">
        <v>0</v>
      </c>
      <c r="F766" s="65">
        <v>6.2399999999999997E-2</v>
      </c>
      <c r="G766" s="65">
        <v>7.5600000000000001E-2</v>
      </c>
      <c r="H766" s="65">
        <v>4.4999999999999998E-2</v>
      </c>
      <c r="I766" s="65">
        <v>0</v>
      </c>
      <c r="J766" s="65">
        <v>0</v>
      </c>
      <c r="K766" s="65">
        <v>0</v>
      </c>
      <c r="L766" s="65">
        <v>0</v>
      </c>
      <c r="M766" s="65">
        <v>0</v>
      </c>
      <c r="N766" s="65">
        <v>0</v>
      </c>
    </row>
    <row r="767" spans="1:14" ht="14.4" hidden="1" x14ac:dyDescent="0.3">
      <c r="A767" s="63" t="s">
        <v>185</v>
      </c>
      <c r="B767" s="63" t="s">
        <v>108</v>
      </c>
      <c r="C767" s="63"/>
      <c r="D767" s="63"/>
      <c r="E767" s="63"/>
      <c r="F767" s="63"/>
      <c r="G767" s="63"/>
      <c r="H767" s="63"/>
      <c r="I767" s="63"/>
      <c r="J767" s="63"/>
      <c r="K767" s="63"/>
      <c r="L767" s="63"/>
      <c r="M767" s="63"/>
      <c r="N767" s="63"/>
    </row>
    <row r="768" spans="1:14" ht="14.4" hidden="1" x14ac:dyDescent="0.3">
      <c r="A768" s="63" t="s">
        <v>185</v>
      </c>
      <c r="B768" s="63" t="s">
        <v>109</v>
      </c>
      <c r="C768" s="63">
        <v>25</v>
      </c>
      <c r="D768" s="63">
        <v>27</v>
      </c>
      <c r="E768" s="63">
        <v>27</v>
      </c>
      <c r="F768" s="63">
        <v>25</v>
      </c>
      <c r="G768" s="63">
        <v>24</v>
      </c>
      <c r="H768" s="63">
        <v>26</v>
      </c>
      <c r="I768" s="63">
        <v>27</v>
      </c>
      <c r="J768" s="63">
        <v>27</v>
      </c>
      <c r="K768" s="63">
        <v>27</v>
      </c>
      <c r="L768" s="63">
        <v>27</v>
      </c>
      <c r="M768" s="63">
        <v>27</v>
      </c>
      <c r="N768" s="63">
        <v>27</v>
      </c>
    </row>
    <row r="769" spans="1:14" ht="14.4" hidden="1" x14ac:dyDescent="0.3">
      <c r="A769" s="63" t="s">
        <v>185</v>
      </c>
      <c r="B769" s="63" t="s">
        <v>110</v>
      </c>
      <c r="C769" s="63">
        <v>25</v>
      </c>
      <c r="D769" s="63">
        <v>27</v>
      </c>
      <c r="E769" s="63">
        <v>27</v>
      </c>
      <c r="F769" s="63">
        <v>25</v>
      </c>
      <c r="G769" s="63">
        <v>24</v>
      </c>
      <c r="H769" s="63">
        <v>26</v>
      </c>
      <c r="I769" s="63">
        <v>27</v>
      </c>
      <c r="J769" s="63">
        <v>27</v>
      </c>
      <c r="K769" s="63">
        <v>27</v>
      </c>
      <c r="L769" s="63">
        <v>27</v>
      </c>
      <c r="M769" s="63">
        <v>27</v>
      </c>
      <c r="N769" s="63">
        <v>27</v>
      </c>
    </row>
    <row r="770" spans="1:14" ht="14.4" hidden="1" x14ac:dyDescent="0.3">
      <c r="A770" s="63" t="s">
        <v>185</v>
      </c>
      <c r="B770" s="63" t="s">
        <v>111</v>
      </c>
      <c r="C770" s="63">
        <v>25</v>
      </c>
      <c r="D770" s="63">
        <v>27</v>
      </c>
      <c r="E770" s="63">
        <v>27</v>
      </c>
      <c r="F770" s="63">
        <v>25</v>
      </c>
      <c r="G770" s="63">
        <v>24</v>
      </c>
      <c r="H770" s="63">
        <v>26</v>
      </c>
      <c r="I770" s="63">
        <v>27</v>
      </c>
      <c r="J770" s="63">
        <v>27</v>
      </c>
      <c r="K770" s="63">
        <v>27</v>
      </c>
      <c r="L770" s="63">
        <v>27</v>
      </c>
      <c r="M770" s="63">
        <v>27</v>
      </c>
      <c r="N770" s="63">
        <v>27</v>
      </c>
    </row>
    <row r="771" spans="1:14" ht="14.4" hidden="1" x14ac:dyDescent="0.3">
      <c r="A771" s="63" t="s">
        <v>185</v>
      </c>
      <c r="B771" s="63" t="s">
        <v>112</v>
      </c>
      <c r="C771" s="63">
        <v>25</v>
      </c>
      <c r="D771" s="63">
        <v>27</v>
      </c>
      <c r="E771" s="63">
        <v>27</v>
      </c>
      <c r="F771" s="63">
        <v>25</v>
      </c>
      <c r="G771" s="63">
        <v>24</v>
      </c>
      <c r="H771" s="63">
        <v>26</v>
      </c>
      <c r="I771" s="63">
        <v>27</v>
      </c>
      <c r="J771" s="63">
        <v>27</v>
      </c>
      <c r="K771" s="63">
        <v>27</v>
      </c>
      <c r="L771" s="63">
        <v>27</v>
      </c>
      <c r="M771" s="63">
        <v>27</v>
      </c>
      <c r="N771" s="63">
        <v>27</v>
      </c>
    </row>
    <row r="772" spans="1:14" hidden="1" x14ac:dyDescent="0.25"/>
    <row r="773" spans="1:14" hidden="1" x14ac:dyDescent="0.25"/>
    <row r="774" spans="1:14" hidden="1" x14ac:dyDescent="0.25"/>
    <row r="775" spans="1:14" ht="14.4" hidden="1" x14ac:dyDescent="0.3">
      <c r="A775" s="63" t="s">
        <v>357</v>
      </c>
      <c r="B775" s="63" t="s">
        <v>358</v>
      </c>
      <c r="C775" s="63"/>
      <c r="D775" s="63"/>
      <c r="E775" s="63"/>
      <c r="F775" s="63"/>
      <c r="G775" s="63"/>
      <c r="H775" s="63"/>
      <c r="I775" s="63"/>
      <c r="J775" s="63"/>
      <c r="K775" s="63"/>
      <c r="L775" s="63"/>
      <c r="M775" s="63"/>
      <c r="N775" s="63"/>
    </row>
    <row r="776" spans="1:14" ht="14.4" hidden="1" x14ac:dyDescent="0.3">
      <c r="A776" s="63" t="s">
        <v>359</v>
      </c>
      <c r="B776" s="63" t="s">
        <v>14</v>
      </c>
      <c r="C776" s="64">
        <v>41640</v>
      </c>
      <c r="D776" s="64">
        <v>41671</v>
      </c>
      <c r="E776" s="64">
        <v>41699</v>
      </c>
      <c r="F776" s="64">
        <v>41730</v>
      </c>
      <c r="G776" s="64">
        <v>41760</v>
      </c>
      <c r="H776" s="64">
        <v>41791</v>
      </c>
      <c r="I776" s="64">
        <v>41821</v>
      </c>
      <c r="J776" s="64">
        <v>41852</v>
      </c>
      <c r="K776" s="64">
        <v>41883</v>
      </c>
      <c r="L776" s="64">
        <v>41913</v>
      </c>
      <c r="M776" s="64">
        <v>41944</v>
      </c>
      <c r="N776" s="64">
        <v>41974</v>
      </c>
    </row>
    <row r="777" spans="1:14" ht="14.4" hidden="1" x14ac:dyDescent="0.3">
      <c r="A777" s="63" t="s">
        <v>359</v>
      </c>
      <c r="B777" s="63" t="s">
        <v>15</v>
      </c>
      <c r="C777" s="63"/>
      <c r="D777" s="63">
        <v>3</v>
      </c>
      <c r="E777" s="63">
        <v>3</v>
      </c>
      <c r="F777" s="63">
        <v>3</v>
      </c>
      <c r="G777" s="63">
        <v>3</v>
      </c>
      <c r="H777" s="63">
        <v>3</v>
      </c>
      <c r="I777" s="63">
        <v>2</v>
      </c>
      <c r="J777" s="63">
        <v>2</v>
      </c>
      <c r="K777" s="63">
        <v>2</v>
      </c>
      <c r="L777" s="63">
        <v>2</v>
      </c>
      <c r="M777" s="63">
        <v>2</v>
      </c>
      <c r="N777" s="63">
        <v>2</v>
      </c>
    </row>
    <row r="778" spans="1:14" ht="14.4" hidden="1" x14ac:dyDescent="0.3">
      <c r="A778" s="63" t="s">
        <v>359</v>
      </c>
      <c r="B778" s="63" t="s">
        <v>16</v>
      </c>
      <c r="C778" s="63"/>
      <c r="D778" s="63">
        <v>16537000</v>
      </c>
      <c r="E778" s="63">
        <v>34099000</v>
      </c>
      <c r="F778" s="63">
        <v>31857000</v>
      </c>
      <c r="G778" s="63">
        <v>22587000</v>
      </c>
      <c r="H778" s="63">
        <v>31565000</v>
      </c>
      <c r="I778" s="63">
        <v>39650000</v>
      </c>
      <c r="J778" s="63">
        <v>41742000</v>
      </c>
      <c r="K778" s="63">
        <v>42082000</v>
      </c>
      <c r="L778" s="63">
        <v>34460000</v>
      </c>
      <c r="M778" s="63">
        <v>31168000</v>
      </c>
      <c r="N778" s="63">
        <v>23287000</v>
      </c>
    </row>
    <row r="779" spans="1:14" ht="14.4" hidden="1" x14ac:dyDescent="0.3">
      <c r="A779" s="63" t="s">
        <v>359</v>
      </c>
      <c r="B779" s="63" t="s">
        <v>91</v>
      </c>
      <c r="C779" s="63"/>
      <c r="D779" s="63"/>
      <c r="E779" s="63"/>
      <c r="F779" s="63"/>
      <c r="G779" s="63"/>
      <c r="H779" s="63"/>
      <c r="I779" s="63"/>
      <c r="J779" s="63"/>
      <c r="K779" s="63"/>
      <c r="L779" s="63"/>
      <c r="M779" s="63"/>
      <c r="N779" s="63"/>
    </row>
    <row r="780" spans="1:14" ht="14.4" hidden="1" x14ac:dyDescent="0.3">
      <c r="A780" s="63" t="s">
        <v>359</v>
      </c>
      <c r="B780" s="63" t="s">
        <v>17</v>
      </c>
      <c r="C780" s="63"/>
      <c r="D780" s="63">
        <v>1</v>
      </c>
      <c r="E780" s="63">
        <v>1</v>
      </c>
      <c r="F780" s="63">
        <v>1</v>
      </c>
      <c r="G780" s="63">
        <v>1</v>
      </c>
      <c r="H780" s="63">
        <v>1</v>
      </c>
      <c r="I780" s="63">
        <v>1</v>
      </c>
      <c r="J780" s="63">
        <v>1</v>
      </c>
      <c r="K780" s="63">
        <v>1</v>
      </c>
      <c r="L780" s="63">
        <v>1</v>
      </c>
      <c r="M780" s="63">
        <v>1</v>
      </c>
      <c r="N780" s="63">
        <v>1</v>
      </c>
    </row>
    <row r="781" spans="1:14" ht="14.4" hidden="1" x14ac:dyDescent="0.3">
      <c r="A781" s="63" t="s">
        <v>359</v>
      </c>
      <c r="B781" s="63" t="s">
        <v>18</v>
      </c>
      <c r="C781" s="63"/>
      <c r="D781" s="63"/>
      <c r="E781" s="63"/>
      <c r="F781" s="63"/>
      <c r="G781" s="63"/>
      <c r="H781" s="63"/>
      <c r="I781" s="63"/>
      <c r="J781" s="63"/>
      <c r="K781" s="63"/>
      <c r="L781" s="63"/>
      <c r="M781" s="63"/>
      <c r="N781" s="63"/>
    </row>
    <row r="782" spans="1:14" ht="14.4" hidden="1" x14ac:dyDescent="0.3">
      <c r="A782" s="63" t="s">
        <v>359</v>
      </c>
      <c r="B782" s="63" t="s">
        <v>19</v>
      </c>
      <c r="C782" s="63"/>
      <c r="D782" s="63">
        <v>18643000</v>
      </c>
      <c r="E782" s="63">
        <v>14860000</v>
      </c>
      <c r="F782" s="63">
        <v>7200000</v>
      </c>
      <c r="G782" s="63">
        <v>14775000</v>
      </c>
      <c r="H782" s="63">
        <v>23090000</v>
      </c>
      <c r="I782" s="63">
        <v>24630000</v>
      </c>
      <c r="J782" s="63">
        <v>24970000</v>
      </c>
      <c r="K782" s="63">
        <v>17900000</v>
      </c>
      <c r="L782" s="63">
        <v>14585000</v>
      </c>
      <c r="M782" s="63">
        <v>7190000</v>
      </c>
      <c r="N782" s="63">
        <v>14375000</v>
      </c>
    </row>
    <row r="783" spans="1:14" ht="14.4" hidden="1" x14ac:dyDescent="0.3">
      <c r="A783" s="63" t="s">
        <v>359</v>
      </c>
      <c r="B783" s="63" t="s">
        <v>92</v>
      </c>
      <c r="C783" s="63"/>
      <c r="D783" s="63">
        <v>4960000</v>
      </c>
      <c r="E783" s="63">
        <v>3360000</v>
      </c>
      <c r="F783" s="63">
        <v>1980000</v>
      </c>
      <c r="G783" s="63">
        <v>3780000</v>
      </c>
      <c r="H783" s="63">
        <v>6615000</v>
      </c>
      <c r="I783" s="63">
        <v>6930000</v>
      </c>
      <c r="J783" s="63">
        <v>6615000</v>
      </c>
      <c r="K783" s="63">
        <v>4725000</v>
      </c>
      <c r="L783" s="63">
        <v>4140000</v>
      </c>
      <c r="M783" s="63">
        <v>1520000</v>
      </c>
      <c r="N783" s="63">
        <v>3520000</v>
      </c>
    </row>
    <row r="784" spans="1:14" ht="14.4" hidden="1" x14ac:dyDescent="0.3">
      <c r="A784" s="63" t="s">
        <v>359</v>
      </c>
      <c r="B784" s="63" t="s">
        <v>93</v>
      </c>
      <c r="C784" s="63"/>
      <c r="D784" s="63">
        <v>13683000</v>
      </c>
      <c r="E784" s="63">
        <v>11500000</v>
      </c>
      <c r="F784" s="63">
        <v>5220000</v>
      </c>
      <c r="G784" s="63">
        <v>10995000</v>
      </c>
      <c r="H784" s="63">
        <v>16475000</v>
      </c>
      <c r="I784" s="63">
        <v>17700000</v>
      </c>
      <c r="J784" s="63">
        <v>18355000</v>
      </c>
      <c r="K784" s="63">
        <v>13175000</v>
      </c>
      <c r="L784" s="63">
        <v>10445000</v>
      </c>
      <c r="M784" s="63">
        <v>5670000</v>
      </c>
      <c r="N784" s="63">
        <v>10855000</v>
      </c>
    </row>
    <row r="785" spans="1:14" ht="14.4" hidden="1" x14ac:dyDescent="0.3">
      <c r="A785" s="63" t="s">
        <v>359</v>
      </c>
      <c r="B785" s="63" t="s">
        <v>94</v>
      </c>
      <c r="C785" s="65"/>
      <c r="D785" s="65">
        <v>0.26605000000000001</v>
      </c>
      <c r="E785" s="65">
        <v>0.22611000000000001</v>
      </c>
      <c r="F785" s="65">
        <v>0.27500000000000002</v>
      </c>
      <c r="G785" s="65">
        <v>0.25584000000000001</v>
      </c>
      <c r="H785" s="65">
        <v>0.28649000000000002</v>
      </c>
      <c r="I785" s="65">
        <v>0.28136</v>
      </c>
      <c r="J785" s="65">
        <v>0.26491999999999999</v>
      </c>
      <c r="K785" s="65">
        <v>0.26396999999999998</v>
      </c>
      <c r="L785" s="65">
        <v>0.28384999999999999</v>
      </c>
      <c r="M785" s="65">
        <v>0.2114</v>
      </c>
      <c r="N785" s="65">
        <v>0.24487</v>
      </c>
    </row>
    <row r="786" spans="1:14" ht="14.4" hidden="1" x14ac:dyDescent="0.3">
      <c r="A786" s="63" t="s">
        <v>359</v>
      </c>
      <c r="B786" s="63" t="s">
        <v>95</v>
      </c>
      <c r="C786" s="65"/>
      <c r="D786" s="65">
        <v>0.73394999999999999</v>
      </c>
      <c r="E786" s="65">
        <v>0.77388999999999997</v>
      </c>
      <c r="F786" s="65">
        <v>0.72499999999999998</v>
      </c>
      <c r="G786" s="65">
        <v>0.74416000000000004</v>
      </c>
      <c r="H786" s="65">
        <v>0.71350999999999998</v>
      </c>
      <c r="I786" s="65">
        <v>0.71863999999999995</v>
      </c>
      <c r="J786" s="65">
        <v>0.73507999999999996</v>
      </c>
      <c r="K786" s="65">
        <v>0.73602999999999996</v>
      </c>
      <c r="L786" s="65">
        <v>0.71614999999999995</v>
      </c>
      <c r="M786" s="65">
        <v>0.78859999999999997</v>
      </c>
      <c r="N786" s="65">
        <v>0.75512999999999997</v>
      </c>
    </row>
    <row r="787" spans="1:14" ht="14.4" hidden="1" x14ac:dyDescent="0.3">
      <c r="A787" s="63" t="s">
        <v>359</v>
      </c>
      <c r="B787" s="63" t="s">
        <v>20</v>
      </c>
      <c r="C787" s="63"/>
      <c r="D787" s="63"/>
      <c r="E787" s="63"/>
      <c r="F787" s="63"/>
      <c r="G787" s="63"/>
      <c r="H787" s="63"/>
      <c r="I787" s="63"/>
      <c r="J787" s="63"/>
      <c r="K787" s="63"/>
      <c r="L787" s="63"/>
      <c r="M787" s="63"/>
      <c r="N787" s="63"/>
    </row>
    <row r="788" spans="1:14" ht="14.4" hidden="1" x14ac:dyDescent="0.3">
      <c r="A788" s="63" t="s">
        <v>359</v>
      </c>
      <c r="B788" s="63" t="s">
        <v>11</v>
      </c>
      <c r="C788" s="63"/>
      <c r="D788" s="63">
        <v>35000</v>
      </c>
      <c r="E788" s="63">
        <v>20000</v>
      </c>
      <c r="F788" s="63">
        <v>10000</v>
      </c>
      <c r="G788" s="63">
        <v>20000</v>
      </c>
      <c r="H788" s="63">
        <v>35000</v>
      </c>
      <c r="I788" s="63">
        <v>35000</v>
      </c>
      <c r="J788" s="63">
        <v>35000</v>
      </c>
      <c r="K788" s="63">
        <v>25000</v>
      </c>
      <c r="L788" s="63">
        <v>20000</v>
      </c>
      <c r="M788" s="63">
        <v>10000</v>
      </c>
      <c r="N788" s="63">
        <v>20000</v>
      </c>
    </row>
    <row r="789" spans="1:14" ht="14.4" hidden="1" x14ac:dyDescent="0.3">
      <c r="A789" s="63" t="s">
        <v>359</v>
      </c>
      <c r="B789" s="63" t="s">
        <v>96</v>
      </c>
      <c r="C789" s="63"/>
      <c r="D789" s="63">
        <v>35000</v>
      </c>
      <c r="E789" s="63">
        <v>20000</v>
      </c>
      <c r="F789" s="63">
        <v>10000</v>
      </c>
      <c r="G789" s="63">
        <v>20000</v>
      </c>
      <c r="H789" s="63">
        <v>35000</v>
      </c>
      <c r="I789" s="63">
        <v>35000</v>
      </c>
      <c r="J789" s="63">
        <v>35000</v>
      </c>
      <c r="K789" s="63">
        <v>25000</v>
      </c>
      <c r="L789" s="63">
        <v>20000</v>
      </c>
      <c r="M789" s="63">
        <v>10000</v>
      </c>
      <c r="N789" s="63">
        <v>20000</v>
      </c>
    </row>
    <row r="790" spans="1:14" ht="14.4" hidden="1" x14ac:dyDescent="0.3">
      <c r="A790" s="63" t="s">
        <v>359</v>
      </c>
      <c r="B790" s="63" t="s">
        <v>97</v>
      </c>
      <c r="C790" s="63"/>
      <c r="D790" s="63">
        <v>35000</v>
      </c>
      <c r="E790" s="63">
        <v>20000</v>
      </c>
      <c r="F790" s="63">
        <v>10000</v>
      </c>
      <c r="G790" s="63">
        <v>20000</v>
      </c>
      <c r="H790" s="63">
        <v>35000</v>
      </c>
      <c r="I790" s="63">
        <v>35000</v>
      </c>
      <c r="J790" s="63">
        <v>35000</v>
      </c>
      <c r="K790" s="63">
        <v>25000</v>
      </c>
      <c r="L790" s="63">
        <v>20000</v>
      </c>
      <c r="M790" s="63">
        <v>10000</v>
      </c>
      <c r="N790" s="63">
        <v>20000</v>
      </c>
    </row>
    <row r="791" spans="1:14" ht="14.4" hidden="1" x14ac:dyDescent="0.3">
      <c r="A791" s="63" t="s">
        <v>359</v>
      </c>
      <c r="B791" s="63" t="s">
        <v>21</v>
      </c>
      <c r="C791" s="63"/>
      <c r="D791" s="63" t="s">
        <v>265</v>
      </c>
      <c r="E791" s="63" t="s">
        <v>360</v>
      </c>
      <c r="F791" s="63" t="s">
        <v>361</v>
      </c>
      <c r="G791" s="63" t="s">
        <v>268</v>
      </c>
      <c r="H791" s="63" t="s">
        <v>362</v>
      </c>
      <c r="I791" s="63" t="s">
        <v>363</v>
      </c>
      <c r="J791" s="63" t="s">
        <v>364</v>
      </c>
      <c r="K791" s="63" t="s">
        <v>306</v>
      </c>
      <c r="L791" s="63" t="s">
        <v>365</v>
      </c>
      <c r="M791" s="63" t="s">
        <v>366</v>
      </c>
      <c r="N791" s="63" t="s">
        <v>367</v>
      </c>
    </row>
    <row r="792" spans="1:14" ht="14.4" hidden="1" x14ac:dyDescent="0.3">
      <c r="A792" s="63" t="s">
        <v>359</v>
      </c>
      <c r="B792" s="63" t="s">
        <v>24</v>
      </c>
      <c r="C792" s="63"/>
      <c r="D792" s="63" t="s">
        <v>42</v>
      </c>
      <c r="E792" s="63" t="s">
        <v>174</v>
      </c>
      <c r="F792" s="63" t="s">
        <v>174</v>
      </c>
      <c r="G792" s="63" t="s">
        <v>174</v>
      </c>
      <c r="H792" s="63" t="s">
        <v>163</v>
      </c>
      <c r="I792" s="63" t="s">
        <v>164</v>
      </c>
      <c r="J792" s="63" t="s">
        <v>174</v>
      </c>
      <c r="K792" s="63" t="s">
        <v>174</v>
      </c>
      <c r="L792" s="63" t="s">
        <v>174</v>
      </c>
      <c r="M792" s="63" t="s">
        <v>174</v>
      </c>
      <c r="N792" s="63" t="s">
        <v>174</v>
      </c>
    </row>
    <row r="793" spans="1:14" ht="14.4" hidden="1" x14ac:dyDescent="0.3">
      <c r="A793" s="63" t="s">
        <v>359</v>
      </c>
      <c r="B793" s="63" t="s">
        <v>26</v>
      </c>
      <c r="C793" s="63"/>
      <c r="D793" s="63">
        <v>35000</v>
      </c>
      <c r="E793" s="63">
        <v>20000</v>
      </c>
      <c r="F793" s="63">
        <v>10000</v>
      </c>
      <c r="G793" s="63">
        <v>20000</v>
      </c>
      <c r="H793" s="63">
        <v>35000</v>
      </c>
      <c r="I793" s="63">
        <v>35000</v>
      </c>
      <c r="J793" s="63">
        <v>35000</v>
      </c>
      <c r="K793" s="63">
        <v>25000</v>
      </c>
      <c r="L793" s="63">
        <v>20000</v>
      </c>
      <c r="M793" s="63">
        <v>10000</v>
      </c>
      <c r="N793" s="63">
        <v>20000</v>
      </c>
    </row>
    <row r="794" spans="1:14" ht="14.4" hidden="1" x14ac:dyDescent="0.3">
      <c r="A794" s="63" t="s">
        <v>359</v>
      </c>
      <c r="B794" s="63" t="s">
        <v>98</v>
      </c>
      <c r="C794" s="63"/>
      <c r="D794" s="63">
        <v>35000</v>
      </c>
      <c r="E794" s="63">
        <v>20000</v>
      </c>
      <c r="F794" s="63">
        <v>10000</v>
      </c>
      <c r="G794" s="63">
        <v>20000</v>
      </c>
      <c r="H794" s="63">
        <v>35000</v>
      </c>
      <c r="I794" s="63">
        <v>35000</v>
      </c>
      <c r="J794" s="63">
        <v>35000</v>
      </c>
      <c r="K794" s="63">
        <v>25000</v>
      </c>
      <c r="L794" s="63">
        <v>20000</v>
      </c>
      <c r="M794" s="63">
        <v>10000</v>
      </c>
      <c r="N794" s="63">
        <v>20000</v>
      </c>
    </row>
    <row r="795" spans="1:14" ht="14.4" hidden="1" x14ac:dyDescent="0.3">
      <c r="A795" s="63" t="s">
        <v>359</v>
      </c>
      <c r="B795" s="63" t="s">
        <v>99</v>
      </c>
      <c r="C795" s="63"/>
      <c r="D795" s="63">
        <v>35000</v>
      </c>
      <c r="E795" s="63">
        <v>20000</v>
      </c>
      <c r="F795" s="63">
        <v>10000</v>
      </c>
      <c r="G795" s="63">
        <v>20000</v>
      </c>
      <c r="H795" s="63">
        <v>35000</v>
      </c>
      <c r="I795" s="63">
        <v>35000</v>
      </c>
      <c r="J795" s="63">
        <v>35000</v>
      </c>
      <c r="K795" s="63">
        <v>25000</v>
      </c>
      <c r="L795" s="63">
        <v>20000</v>
      </c>
      <c r="M795" s="63">
        <v>10000</v>
      </c>
      <c r="N795" s="63">
        <v>20000</v>
      </c>
    </row>
    <row r="796" spans="1:14" ht="14.4" hidden="1" x14ac:dyDescent="0.3">
      <c r="A796" s="63" t="s">
        <v>359</v>
      </c>
      <c r="B796" s="63" t="s">
        <v>27</v>
      </c>
      <c r="C796" s="63"/>
      <c r="D796" s="63">
        <v>30000</v>
      </c>
      <c r="E796" s="63">
        <v>20000</v>
      </c>
      <c r="F796" s="63">
        <v>10000</v>
      </c>
      <c r="G796" s="63">
        <v>20000</v>
      </c>
      <c r="H796" s="63">
        <v>35000</v>
      </c>
      <c r="I796" s="63">
        <v>35000</v>
      </c>
      <c r="J796" s="63">
        <v>35000</v>
      </c>
      <c r="K796" s="63">
        <v>25000</v>
      </c>
      <c r="L796" s="63">
        <v>20000</v>
      </c>
      <c r="M796" s="63">
        <v>10000</v>
      </c>
      <c r="N796" s="63">
        <v>20000</v>
      </c>
    </row>
    <row r="797" spans="1:14" ht="14.4" hidden="1" x14ac:dyDescent="0.3">
      <c r="A797" s="63" t="s">
        <v>359</v>
      </c>
      <c r="B797" s="63" t="s">
        <v>28</v>
      </c>
      <c r="C797" s="66"/>
      <c r="D797" s="66">
        <v>41671</v>
      </c>
      <c r="E797" s="66">
        <v>41699</v>
      </c>
      <c r="F797" s="66">
        <v>41730</v>
      </c>
      <c r="G797" s="66">
        <v>41760</v>
      </c>
      <c r="H797" s="66">
        <v>41791</v>
      </c>
      <c r="I797" s="66">
        <v>41821</v>
      </c>
      <c r="J797" s="66">
        <v>41852</v>
      </c>
      <c r="K797" s="66">
        <v>41883</v>
      </c>
      <c r="L797" s="66">
        <v>41913</v>
      </c>
      <c r="M797" s="66">
        <v>41944</v>
      </c>
      <c r="N797" s="66">
        <v>41974</v>
      </c>
    </row>
    <row r="798" spans="1:14" ht="14.4" hidden="1" x14ac:dyDescent="0.3">
      <c r="A798" s="63" t="s">
        <v>359</v>
      </c>
      <c r="B798" s="63" t="s">
        <v>29</v>
      </c>
      <c r="C798" s="63"/>
      <c r="D798" s="65">
        <v>0.79259999999999997</v>
      </c>
      <c r="E798" s="65">
        <v>1</v>
      </c>
      <c r="F798" s="65">
        <v>1</v>
      </c>
      <c r="G798" s="65">
        <v>0.9929</v>
      </c>
      <c r="H798" s="65">
        <v>0.9163</v>
      </c>
      <c r="I798" s="65">
        <v>0.94589999999999996</v>
      </c>
      <c r="J798" s="65">
        <v>0.95889999999999997</v>
      </c>
      <c r="K798" s="65">
        <v>0.99439999999999995</v>
      </c>
      <c r="L798" s="65">
        <v>0.98019999999999996</v>
      </c>
      <c r="M798" s="65">
        <v>0.99860000000000004</v>
      </c>
      <c r="N798" s="65">
        <v>0.96609999999999996</v>
      </c>
    </row>
    <row r="799" spans="1:14" ht="14.4" hidden="1" x14ac:dyDescent="0.3">
      <c r="A799" s="63" t="s">
        <v>359</v>
      </c>
      <c r="B799" s="63" t="s">
        <v>100</v>
      </c>
      <c r="C799" s="63"/>
      <c r="D799" s="65">
        <v>0.88570000000000004</v>
      </c>
      <c r="E799" s="65">
        <v>1</v>
      </c>
      <c r="F799" s="65">
        <v>1</v>
      </c>
      <c r="G799" s="65">
        <v>1</v>
      </c>
      <c r="H799" s="65">
        <v>1</v>
      </c>
      <c r="I799" s="65">
        <v>1</v>
      </c>
      <c r="J799" s="65">
        <v>1</v>
      </c>
      <c r="K799" s="65">
        <v>1</v>
      </c>
      <c r="L799" s="65">
        <v>1</v>
      </c>
      <c r="M799" s="65">
        <v>1</v>
      </c>
      <c r="N799" s="65">
        <v>1</v>
      </c>
    </row>
    <row r="800" spans="1:14" ht="14.4" hidden="1" x14ac:dyDescent="0.3">
      <c r="A800" s="63" t="s">
        <v>359</v>
      </c>
      <c r="B800" s="63" t="s">
        <v>101</v>
      </c>
      <c r="C800" s="63" t="s">
        <v>172</v>
      </c>
      <c r="D800" s="65">
        <v>0.76359999999999995</v>
      </c>
      <c r="E800" s="65">
        <v>1</v>
      </c>
      <c r="F800" s="65">
        <v>1</v>
      </c>
      <c r="G800" s="65">
        <v>0.99050000000000005</v>
      </c>
      <c r="H800" s="65">
        <v>0.88649999999999995</v>
      </c>
      <c r="I800" s="65">
        <v>0.92620000000000002</v>
      </c>
      <c r="J800" s="65">
        <v>0.94489999999999996</v>
      </c>
      <c r="K800" s="65">
        <v>0.99250000000000005</v>
      </c>
      <c r="L800" s="65">
        <v>0.97250000000000003</v>
      </c>
      <c r="M800" s="65">
        <v>0.99819999999999998</v>
      </c>
      <c r="N800" s="65">
        <v>0.95550000000000002</v>
      </c>
    </row>
    <row r="801" spans="1:14" ht="14.4" hidden="1" x14ac:dyDescent="0.3">
      <c r="A801" s="63" t="s">
        <v>359</v>
      </c>
      <c r="B801" s="63" t="s">
        <v>30</v>
      </c>
      <c r="C801" s="63" t="s">
        <v>172</v>
      </c>
      <c r="D801" s="65">
        <v>1</v>
      </c>
      <c r="E801" s="65">
        <v>1</v>
      </c>
      <c r="F801" s="65">
        <v>1</v>
      </c>
      <c r="G801" s="65">
        <v>1</v>
      </c>
      <c r="H801" s="65">
        <v>1</v>
      </c>
      <c r="I801" s="65">
        <v>1</v>
      </c>
      <c r="J801" s="65">
        <v>1</v>
      </c>
      <c r="K801" s="65">
        <v>1</v>
      </c>
      <c r="L801" s="65">
        <v>1</v>
      </c>
      <c r="M801" s="65">
        <v>1</v>
      </c>
      <c r="N801" s="65">
        <v>1</v>
      </c>
    </row>
    <row r="802" spans="1:14" ht="14.4" hidden="1" x14ac:dyDescent="0.3">
      <c r="A802" s="63" t="s">
        <v>359</v>
      </c>
      <c r="B802" s="63" t="s">
        <v>8</v>
      </c>
      <c r="C802" s="63" t="s">
        <v>172</v>
      </c>
      <c r="D802" s="65">
        <v>0.85709999999999997</v>
      </c>
      <c r="E802" s="65">
        <v>1</v>
      </c>
      <c r="F802" s="65">
        <v>1</v>
      </c>
      <c r="G802" s="65">
        <v>1</v>
      </c>
      <c r="H802" s="65">
        <v>1</v>
      </c>
      <c r="I802" s="65">
        <v>1</v>
      </c>
      <c r="J802" s="65">
        <v>1</v>
      </c>
      <c r="K802" s="65">
        <v>1</v>
      </c>
      <c r="L802" s="65">
        <v>1</v>
      </c>
      <c r="M802" s="65">
        <v>1</v>
      </c>
      <c r="N802" s="65">
        <v>1</v>
      </c>
    </row>
    <row r="803" spans="1:14" ht="14.4" hidden="1" x14ac:dyDescent="0.3">
      <c r="A803" s="63" t="s">
        <v>359</v>
      </c>
      <c r="B803" s="63" t="s">
        <v>31</v>
      </c>
      <c r="C803" s="63" t="s">
        <v>172</v>
      </c>
      <c r="D803" s="65">
        <v>0.79259999999999997</v>
      </c>
      <c r="E803" s="65">
        <v>1</v>
      </c>
      <c r="F803" s="65">
        <v>1</v>
      </c>
      <c r="G803" s="65">
        <v>0.9929</v>
      </c>
      <c r="H803" s="65">
        <v>0.9163</v>
      </c>
      <c r="I803" s="65">
        <v>0.94589999999999996</v>
      </c>
      <c r="J803" s="65">
        <v>0.95889999999999997</v>
      </c>
      <c r="K803" s="65">
        <v>0.99439999999999995</v>
      </c>
      <c r="L803" s="65">
        <v>0.98019999999999996</v>
      </c>
      <c r="M803" s="65">
        <v>0.99860000000000004</v>
      </c>
      <c r="N803" s="65">
        <v>0.96609999999999996</v>
      </c>
    </row>
    <row r="804" spans="1:14" ht="14.4" hidden="1" x14ac:dyDescent="0.3">
      <c r="A804" s="63" t="s">
        <v>359</v>
      </c>
      <c r="B804" s="63" t="s">
        <v>102</v>
      </c>
      <c r="C804" s="63" t="s">
        <v>172</v>
      </c>
      <c r="D804" s="65">
        <v>0.88570000000000004</v>
      </c>
      <c r="E804" s="65">
        <v>1</v>
      </c>
      <c r="F804" s="65">
        <v>1</v>
      </c>
      <c r="G804" s="65">
        <v>1</v>
      </c>
      <c r="H804" s="65">
        <v>1</v>
      </c>
      <c r="I804" s="65">
        <v>1</v>
      </c>
      <c r="J804" s="65">
        <v>1</v>
      </c>
      <c r="K804" s="65">
        <v>1</v>
      </c>
      <c r="L804" s="65">
        <v>1</v>
      </c>
      <c r="M804" s="65">
        <v>1</v>
      </c>
      <c r="N804" s="65">
        <v>1</v>
      </c>
    </row>
    <row r="805" spans="1:14" ht="14.4" hidden="1" x14ac:dyDescent="0.3">
      <c r="A805" s="63" t="s">
        <v>359</v>
      </c>
      <c r="B805" s="63" t="s">
        <v>103</v>
      </c>
      <c r="C805" s="63" t="s">
        <v>172</v>
      </c>
      <c r="D805" s="65">
        <v>0.76359999999999995</v>
      </c>
      <c r="E805" s="65">
        <v>1</v>
      </c>
      <c r="F805" s="65">
        <v>1</v>
      </c>
      <c r="G805" s="65">
        <v>0.99050000000000005</v>
      </c>
      <c r="H805" s="65">
        <v>0.88649999999999995</v>
      </c>
      <c r="I805" s="65">
        <v>0.92620000000000002</v>
      </c>
      <c r="J805" s="65">
        <v>0.94489999999999996</v>
      </c>
      <c r="K805" s="65">
        <v>0.99250000000000005</v>
      </c>
      <c r="L805" s="65">
        <v>0.97250000000000003</v>
      </c>
      <c r="M805" s="65">
        <v>0.99819999999999998</v>
      </c>
      <c r="N805" s="65">
        <v>0.95550000000000002</v>
      </c>
    </row>
    <row r="806" spans="1:14" ht="14.4" hidden="1" x14ac:dyDescent="0.3">
      <c r="A806" s="63" t="s">
        <v>359</v>
      </c>
      <c r="B806" s="63" t="s">
        <v>32</v>
      </c>
      <c r="C806" s="63" t="s">
        <v>172</v>
      </c>
      <c r="D806" s="65">
        <v>0.92479999999999996</v>
      </c>
      <c r="E806" s="65">
        <v>1</v>
      </c>
      <c r="F806" s="65">
        <v>1</v>
      </c>
      <c r="G806" s="65">
        <v>0.9929</v>
      </c>
      <c r="H806" s="65">
        <v>0.9163</v>
      </c>
      <c r="I806" s="65">
        <v>0.94589999999999996</v>
      </c>
      <c r="J806" s="65">
        <v>0.95889999999999997</v>
      </c>
      <c r="K806" s="65">
        <v>0.99439999999999995</v>
      </c>
      <c r="L806" s="65">
        <v>0.98019999999999996</v>
      </c>
      <c r="M806" s="65">
        <v>0.99860000000000004</v>
      </c>
      <c r="N806" s="65">
        <v>0.96609999999999996</v>
      </c>
    </row>
    <row r="807" spans="1:14" ht="14.4" hidden="1" x14ac:dyDescent="0.3">
      <c r="A807" s="63" t="s">
        <v>359</v>
      </c>
      <c r="B807" s="63" t="s">
        <v>33</v>
      </c>
      <c r="C807" s="63"/>
      <c r="D807" s="63"/>
      <c r="E807" s="63"/>
      <c r="F807" s="63"/>
      <c r="G807" s="63"/>
      <c r="H807" s="63"/>
      <c r="I807" s="63"/>
      <c r="J807" s="63"/>
      <c r="K807" s="63"/>
      <c r="L807" s="63"/>
      <c r="M807" s="63"/>
      <c r="N807" s="63"/>
    </row>
    <row r="808" spans="1:14" ht="14.4" hidden="1" x14ac:dyDescent="0.3">
      <c r="A808" s="63" t="s">
        <v>359</v>
      </c>
      <c r="B808" s="63" t="s">
        <v>34</v>
      </c>
      <c r="C808" s="63" t="s">
        <v>172</v>
      </c>
      <c r="D808" s="65">
        <v>0</v>
      </c>
      <c r="E808" s="65">
        <v>0</v>
      </c>
      <c r="F808" s="65">
        <v>0</v>
      </c>
      <c r="G808" s="65">
        <v>0</v>
      </c>
      <c r="H808" s="65">
        <v>0</v>
      </c>
      <c r="I808" s="65">
        <v>0</v>
      </c>
      <c r="J808" s="65">
        <v>0</v>
      </c>
      <c r="K808" s="65">
        <v>0</v>
      </c>
      <c r="L808" s="65">
        <v>0</v>
      </c>
      <c r="M808" s="65">
        <v>0</v>
      </c>
      <c r="N808" s="65">
        <v>0</v>
      </c>
    </row>
    <row r="809" spans="1:14" ht="14.4" hidden="1" x14ac:dyDescent="0.3">
      <c r="A809" s="63" t="s">
        <v>359</v>
      </c>
      <c r="B809" s="63" t="s">
        <v>104</v>
      </c>
      <c r="C809" s="63" t="s">
        <v>172</v>
      </c>
      <c r="D809" s="65">
        <v>0</v>
      </c>
      <c r="E809" s="65">
        <v>0</v>
      </c>
      <c r="F809" s="65">
        <v>0</v>
      </c>
      <c r="G809" s="65">
        <v>0</v>
      </c>
      <c r="H809" s="65">
        <v>0</v>
      </c>
      <c r="I809" s="65">
        <v>0</v>
      </c>
      <c r="J809" s="65">
        <v>0</v>
      </c>
      <c r="K809" s="65">
        <v>0</v>
      </c>
      <c r="L809" s="65">
        <v>0</v>
      </c>
      <c r="M809" s="65">
        <v>0</v>
      </c>
      <c r="N809" s="65">
        <v>0</v>
      </c>
    </row>
    <row r="810" spans="1:14" ht="14.4" hidden="1" x14ac:dyDescent="0.3">
      <c r="A810" s="63" t="s">
        <v>359</v>
      </c>
      <c r="B810" s="63" t="s">
        <v>105</v>
      </c>
      <c r="C810" s="63" t="s">
        <v>172</v>
      </c>
      <c r="D810" s="65">
        <v>0</v>
      </c>
      <c r="E810" s="65">
        <v>0</v>
      </c>
      <c r="F810" s="65">
        <v>0</v>
      </c>
      <c r="G810" s="65">
        <v>0</v>
      </c>
      <c r="H810" s="65">
        <v>0</v>
      </c>
      <c r="I810" s="65">
        <v>0</v>
      </c>
      <c r="J810" s="65">
        <v>0</v>
      </c>
      <c r="K810" s="65">
        <v>0</v>
      </c>
      <c r="L810" s="65">
        <v>0</v>
      </c>
      <c r="M810" s="65">
        <v>0</v>
      </c>
      <c r="N810" s="65">
        <v>0</v>
      </c>
    </row>
    <row r="811" spans="1:14" ht="14.4" hidden="1" x14ac:dyDescent="0.3">
      <c r="A811" s="63" t="s">
        <v>359</v>
      </c>
      <c r="B811" s="63" t="s">
        <v>35</v>
      </c>
      <c r="C811" s="63" t="s">
        <v>172</v>
      </c>
      <c r="D811" s="65">
        <v>0</v>
      </c>
      <c r="E811" s="65">
        <v>0</v>
      </c>
      <c r="F811" s="65">
        <v>0</v>
      </c>
      <c r="G811" s="65">
        <v>0</v>
      </c>
      <c r="H811" s="65">
        <v>0</v>
      </c>
      <c r="I811" s="65">
        <v>0</v>
      </c>
      <c r="J811" s="65">
        <v>0</v>
      </c>
      <c r="K811" s="65">
        <v>0</v>
      </c>
      <c r="L811" s="65">
        <v>0</v>
      </c>
      <c r="M811" s="65">
        <v>0</v>
      </c>
      <c r="N811" s="65">
        <v>0</v>
      </c>
    </row>
    <row r="812" spans="1:14" ht="14.4" hidden="1" x14ac:dyDescent="0.3">
      <c r="A812" s="63" t="s">
        <v>359</v>
      </c>
      <c r="B812" s="63" t="s">
        <v>106</v>
      </c>
      <c r="C812" s="63" t="s">
        <v>172</v>
      </c>
      <c r="D812" s="65">
        <v>0</v>
      </c>
      <c r="E812" s="65">
        <v>0</v>
      </c>
      <c r="F812" s="65">
        <v>0</v>
      </c>
      <c r="G812" s="65">
        <v>0</v>
      </c>
      <c r="H812" s="65">
        <v>0</v>
      </c>
      <c r="I812" s="65">
        <v>0</v>
      </c>
      <c r="J812" s="65">
        <v>0</v>
      </c>
      <c r="K812" s="65">
        <v>0</v>
      </c>
      <c r="L812" s="65">
        <v>0</v>
      </c>
      <c r="M812" s="65">
        <v>0</v>
      </c>
      <c r="N812" s="65">
        <v>0</v>
      </c>
    </row>
    <row r="813" spans="1:14" ht="14.4" hidden="1" x14ac:dyDescent="0.3">
      <c r="A813" s="63" t="s">
        <v>359</v>
      </c>
      <c r="B813" s="63" t="s">
        <v>107</v>
      </c>
      <c r="C813" s="63" t="s">
        <v>172</v>
      </c>
      <c r="D813" s="65">
        <v>0</v>
      </c>
      <c r="E813" s="65">
        <v>0</v>
      </c>
      <c r="F813" s="65">
        <v>0</v>
      </c>
      <c r="G813" s="65">
        <v>0</v>
      </c>
      <c r="H813" s="65">
        <v>0</v>
      </c>
      <c r="I813" s="65">
        <v>0</v>
      </c>
      <c r="J813" s="65">
        <v>0</v>
      </c>
      <c r="K813" s="65">
        <v>0</v>
      </c>
      <c r="L813" s="65">
        <v>0</v>
      </c>
      <c r="M813" s="65">
        <v>0</v>
      </c>
      <c r="N813" s="65">
        <v>0</v>
      </c>
    </row>
    <row r="814" spans="1:14" ht="14.4" hidden="1" x14ac:dyDescent="0.3">
      <c r="A814" s="63" t="s">
        <v>359</v>
      </c>
      <c r="B814" s="63" t="s">
        <v>36</v>
      </c>
      <c r="C814" s="63" t="s">
        <v>172</v>
      </c>
      <c r="D814" s="65">
        <v>0</v>
      </c>
      <c r="E814" s="65">
        <v>0</v>
      </c>
      <c r="F814" s="65">
        <v>0</v>
      </c>
      <c r="G814" s="65">
        <v>0</v>
      </c>
      <c r="H814" s="65">
        <v>0</v>
      </c>
      <c r="I814" s="65">
        <v>0</v>
      </c>
      <c r="J814" s="65">
        <v>0</v>
      </c>
      <c r="K814" s="65">
        <v>0</v>
      </c>
      <c r="L814" s="65">
        <v>0</v>
      </c>
      <c r="M814" s="65">
        <v>0</v>
      </c>
      <c r="N814" s="65">
        <v>0</v>
      </c>
    </row>
    <row r="815" spans="1:14" ht="14.4" hidden="1" x14ac:dyDescent="0.3">
      <c r="A815" s="63" t="s">
        <v>359</v>
      </c>
      <c r="B815" s="63" t="s">
        <v>108</v>
      </c>
      <c r="C815" s="63"/>
      <c r="D815" s="63"/>
      <c r="E815" s="63"/>
      <c r="F815" s="63"/>
      <c r="G815" s="63"/>
      <c r="H815" s="63"/>
      <c r="I815" s="63"/>
      <c r="J815" s="63"/>
      <c r="K815" s="63"/>
      <c r="L815" s="63"/>
      <c r="M815" s="63"/>
      <c r="N815" s="63"/>
    </row>
    <row r="816" spans="1:14" ht="14.4" hidden="1" x14ac:dyDescent="0.3">
      <c r="A816" s="63" t="s">
        <v>359</v>
      </c>
      <c r="B816" s="63" t="s">
        <v>109</v>
      </c>
      <c r="C816" s="63" t="s">
        <v>172</v>
      </c>
      <c r="D816" s="63">
        <v>1</v>
      </c>
      <c r="E816" s="63">
        <v>1</v>
      </c>
      <c r="F816" s="63">
        <v>1</v>
      </c>
      <c r="G816" s="63">
        <v>1</v>
      </c>
      <c r="H816" s="63">
        <v>1</v>
      </c>
      <c r="I816" s="63">
        <v>1</v>
      </c>
      <c r="J816" s="63">
        <v>1</v>
      </c>
      <c r="K816" s="63">
        <v>1</v>
      </c>
      <c r="L816" s="63">
        <v>1</v>
      </c>
      <c r="M816" s="63">
        <v>1</v>
      </c>
      <c r="N816" s="63">
        <v>1</v>
      </c>
    </row>
    <row r="817" spans="1:14" ht="14.4" hidden="1" x14ac:dyDescent="0.3">
      <c r="A817" s="63" t="s">
        <v>359</v>
      </c>
      <c r="B817" s="63" t="s">
        <v>110</v>
      </c>
      <c r="C817" s="63" t="s">
        <v>172</v>
      </c>
      <c r="D817" s="63">
        <v>1</v>
      </c>
      <c r="E817" s="63">
        <v>1</v>
      </c>
      <c r="F817" s="63">
        <v>1</v>
      </c>
      <c r="G817" s="63">
        <v>1</v>
      </c>
      <c r="H817" s="63">
        <v>1</v>
      </c>
      <c r="I817" s="63">
        <v>1</v>
      </c>
      <c r="J817" s="63">
        <v>1</v>
      </c>
      <c r="K817" s="63">
        <v>1</v>
      </c>
      <c r="L817" s="63">
        <v>1</v>
      </c>
      <c r="M817" s="63">
        <v>1</v>
      </c>
      <c r="N817" s="63">
        <v>1</v>
      </c>
    </row>
    <row r="818" spans="1:14" ht="14.4" hidden="1" x14ac:dyDescent="0.3">
      <c r="A818" s="63" t="s">
        <v>359</v>
      </c>
      <c r="B818" s="63" t="s">
        <v>111</v>
      </c>
      <c r="C818" s="63" t="s">
        <v>172</v>
      </c>
      <c r="D818" s="63">
        <v>1</v>
      </c>
      <c r="E818" s="63">
        <v>1</v>
      </c>
      <c r="F818" s="63">
        <v>1</v>
      </c>
      <c r="G818" s="63">
        <v>1</v>
      </c>
      <c r="H818" s="63">
        <v>1</v>
      </c>
      <c r="I818" s="63">
        <v>1</v>
      </c>
      <c r="J818" s="63">
        <v>1</v>
      </c>
      <c r="K818" s="63">
        <v>1</v>
      </c>
      <c r="L818" s="63">
        <v>1</v>
      </c>
      <c r="M818" s="63">
        <v>1</v>
      </c>
      <c r="N818" s="63">
        <v>1</v>
      </c>
    </row>
    <row r="819" spans="1:14" ht="14.4" hidden="1" x14ac:dyDescent="0.3">
      <c r="A819" s="63" t="s">
        <v>359</v>
      </c>
      <c r="B819" s="63" t="s">
        <v>112</v>
      </c>
      <c r="C819" s="63" t="s">
        <v>172</v>
      </c>
      <c r="D819" s="63">
        <v>1</v>
      </c>
      <c r="E819" s="63">
        <v>1</v>
      </c>
      <c r="F819" s="63">
        <v>1</v>
      </c>
      <c r="G819" s="63">
        <v>1</v>
      </c>
      <c r="H819" s="63">
        <v>1</v>
      </c>
      <c r="I819" s="63">
        <v>1</v>
      </c>
      <c r="J819" s="63">
        <v>1</v>
      </c>
      <c r="K819" s="63">
        <v>1</v>
      </c>
      <c r="L819" s="63">
        <v>1</v>
      </c>
      <c r="M819" s="63">
        <v>1</v>
      </c>
      <c r="N819" s="63">
        <v>1</v>
      </c>
    </row>
    <row r="820" spans="1:14" hidden="1" x14ac:dyDescent="0.25"/>
    <row r="821" spans="1:14" ht="14.4" hidden="1" x14ac:dyDescent="0.3">
      <c r="A821" s="67" t="s">
        <v>167</v>
      </c>
      <c r="B821" s="63"/>
      <c r="C821" s="63"/>
      <c r="D821" s="63"/>
      <c r="E821" s="63"/>
      <c r="F821" s="63"/>
      <c r="G821" s="63"/>
      <c r="H821" s="63"/>
      <c r="I821" s="63"/>
      <c r="J821" s="63"/>
      <c r="K821" s="63"/>
      <c r="L821" s="63"/>
      <c r="M821" s="63"/>
      <c r="N821" s="63"/>
    </row>
    <row r="822" spans="1:14" ht="14.4" hidden="1" x14ac:dyDescent="0.3">
      <c r="A822" s="68" t="s">
        <v>368</v>
      </c>
      <c r="B822" s="63"/>
      <c r="C822" s="63"/>
      <c r="D822" s="63"/>
      <c r="E822" s="63"/>
      <c r="F822" s="63"/>
      <c r="G822" s="63"/>
      <c r="H822" s="63"/>
      <c r="I822" s="63"/>
      <c r="J822" s="63"/>
      <c r="K822" s="63"/>
      <c r="L822" s="63"/>
      <c r="M822" s="63"/>
      <c r="N822" s="63"/>
    </row>
    <row r="823" spans="1:14" hidden="1" x14ac:dyDescent="0.25"/>
    <row r="824" spans="1:14" ht="14.4" hidden="1" x14ac:dyDescent="0.3">
      <c r="A824" s="63" t="s">
        <v>186</v>
      </c>
      <c r="B824" s="63" t="s">
        <v>187</v>
      </c>
      <c r="C824" s="63"/>
      <c r="D824" s="63"/>
      <c r="E824" s="63"/>
      <c r="F824" s="63"/>
      <c r="G824" s="63"/>
      <c r="H824" s="63"/>
      <c r="I824" s="63"/>
      <c r="J824" s="63"/>
      <c r="K824" s="63"/>
      <c r="L824" s="63"/>
      <c r="M824" s="63"/>
      <c r="N824" s="63"/>
    </row>
    <row r="825" spans="1:14" ht="14.4" hidden="1" x14ac:dyDescent="0.3">
      <c r="A825" s="63" t="s">
        <v>188</v>
      </c>
      <c r="B825" s="63" t="s">
        <v>14</v>
      </c>
      <c r="C825" s="64">
        <v>41640</v>
      </c>
      <c r="D825" s="64">
        <v>41671</v>
      </c>
      <c r="E825" s="64">
        <v>41699</v>
      </c>
      <c r="F825" s="64">
        <v>41730</v>
      </c>
      <c r="G825" s="64">
        <v>41760</v>
      </c>
      <c r="H825" s="64">
        <v>41791</v>
      </c>
      <c r="I825" s="64">
        <v>41821</v>
      </c>
      <c r="J825" s="64">
        <v>41852</v>
      </c>
      <c r="K825" s="64">
        <v>41883</v>
      </c>
      <c r="L825" s="64">
        <v>41913</v>
      </c>
      <c r="M825" s="64">
        <v>41944</v>
      </c>
      <c r="N825" s="64">
        <v>41974</v>
      </c>
    </row>
    <row r="826" spans="1:14" ht="14.4" hidden="1" x14ac:dyDescent="0.3">
      <c r="A826" s="63" t="s">
        <v>188</v>
      </c>
      <c r="B826" s="63" t="s">
        <v>15</v>
      </c>
      <c r="C826" s="63">
        <v>5716</v>
      </c>
      <c r="D826" s="63">
        <v>5710</v>
      </c>
      <c r="E826" s="63">
        <v>5690</v>
      </c>
      <c r="F826" s="63">
        <v>5677</v>
      </c>
      <c r="G826" s="63">
        <v>5652</v>
      </c>
      <c r="H826" s="63">
        <v>5642</v>
      </c>
      <c r="I826" s="63">
        <v>5631</v>
      </c>
      <c r="J826" s="63">
        <v>5610</v>
      </c>
      <c r="K826" s="63">
        <v>5596</v>
      </c>
      <c r="L826" s="63">
        <v>5581</v>
      </c>
      <c r="M826" s="63">
        <v>5565</v>
      </c>
      <c r="N826" s="63">
        <v>5561</v>
      </c>
    </row>
    <row r="827" spans="1:14" ht="14.4" hidden="1" x14ac:dyDescent="0.3">
      <c r="A827" s="63" t="s">
        <v>188</v>
      </c>
      <c r="B827" s="63" t="s">
        <v>16</v>
      </c>
      <c r="C827" s="63">
        <v>8343468</v>
      </c>
      <c r="D827" s="63">
        <v>8391244</v>
      </c>
      <c r="E827" s="63">
        <v>8418247</v>
      </c>
      <c r="F827" s="63">
        <v>8357365</v>
      </c>
      <c r="G827" s="63">
        <v>8450594</v>
      </c>
      <c r="H827" s="63">
        <v>8398239</v>
      </c>
      <c r="I827" s="63">
        <v>8430525</v>
      </c>
      <c r="J827" s="63">
        <v>8390365</v>
      </c>
      <c r="K827" s="63">
        <v>8370078</v>
      </c>
      <c r="L827" s="63">
        <v>8392416</v>
      </c>
      <c r="M827" s="63">
        <v>8319243</v>
      </c>
      <c r="N827" s="63">
        <v>8391802</v>
      </c>
    </row>
    <row r="828" spans="1:14" ht="14.4" hidden="1" x14ac:dyDescent="0.3">
      <c r="A828" s="63" t="s">
        <v>188</v>
      </c>
      <c r="B828" s="63" t="s">
        <v>91</v>
      </c>
      <c r="C828" s="63"/>
      <c r="D828" s="63"/>
      <c r="E828" s="63"/>
      <c r="F828" s="63"/>
      <c r="G828" s="63"/>
      <c r="H828" s="63"/>
      <c r="I828" s="63"/>
      <c r="J828" s="63"/>
      <c r="K828" s="63"/>
      <c r="L828" s="63"/>
      <c r="M828" s="63"/>
      <c r="N828" s="63"/>
    </row>
    <row r="829" spans="1:14" ht="14.4" hidden="1" x14ac:dyDescent="0.3">
      <c r="A829" s="63" t="s">
        <v>188</v>
      </c>
      <c r="B829" s="63" t="s">
        <v>17</v>
      </c>
      <c r="C829" s="63">
        <v>1</v>
      </c>
      <c r="D829" s="63">
        <v>1</v>
      </c>
      <c r="E829" s="63">
        <v>1</v>
      </c>
      <c r="F829" s="63">
        <v>1</v>
      </c>
      <c r="G829" s="63">
        <v>1</v>
      </c>
      <c r="H829" s="63">
        <v>1</v>
      </c>
      <c r="I829" s="63">
        <v>1</v>
      </c>
      <c r="J829" s="63">
        <v>1</v>
      </c>
      <c r="K829" s="63">
        <v>1</v>
      </c>
      <c r="L829" s="63">
        <v>1</v>
      </c>
      <c r="M829" s="63">
        <v>1</v>
      </c>
      <c r="N829" s="63">
        <v>1</v>
      </c>
    </row>
    <row r="830" spans="1:14" ht="14.4" hidden="1" x14ac:dyDescent="0.3">
      <c r="A830" s="63" t="s">
        <v>188</v>
      </c>
      <c r="B830" s="63" t="s">
        <v>18</v>
      </c>
      <c r="C830" s="63"/>
      <c r="D830" s="63"/>
      <c r="E830" s="63"/>
      <c r="F830" s="63"/>
      <c r="G830" s="63"/>
      <c r="H830" s="63"/>
      <c r="I830" s="63"/>
      <c r="J830" s="63"/>
      <c r="K830" s="63"/>
      <c r="L830" s="63"/>
      <c r="M830" s="63"/>
      <c r="N830" s="63"/>
    </row>
    <row r="831" spans="1:14" ht="14.4" hidden="1" x14ac:dyDescent="0.3">
      <c r="A831" s="63" t="s">
        <v>188</v>
      </c>
      <c r="B831" s="63" t="s">
        <v>19</v>
      </c>
      <c r="C831" s="63">
        <v>8343468</v>
      </c>
      <c r="D831" s="63">
        <v>8391244</v>
      </c>
      <c r="E831" s="63">
        <v>8418247</v>
      </c>
      <c r="F831" s="63">
        <v>8357365</v>
      </c>
      <c r="G831" s="63">
        <v>8450594</v>
      </c>
      <c r="H831" s="63">
        <v>8398239</v>
      </c>
      <c r="I831" s="63">
        <v>8430525</v>
      </c>
      <c r="J831" s="63">
        <v>8390365</v>
      </c>
      <c r="K831" s="63">
        <v>8370078</v>
      </c>
      <c r="L831" s="63">
        <v>8392416</v>
      </c>
      <c r="M831" s="63">
        <v>8298126</v>
      </c>
      <c r="N831" s="63">
        <v>8391802</v>
      </c>
    </row>
    <row r="832" spans="1:14" ht="14.4" hidden="1" x14ac:dyDescent="0.3">
      <c r="A832" s="63" t="s">
        <v>188</v>
      </c>
      <c r="B832" s="63" t="s">
        <v>92</v>
      </c>
      <c r="C832" s="63">
        <v>2279203</v>
      </c>
      <c r="D832" s="63">
        <v>2217305</v>
      </c>
      <c r="E832" s="63">
        <v>1905077</v>
      </c>
      <c r="F832" s="63">
        <v>689841</v>
      </c>
      <c r="G832" s="63">
        <v>548481</v>
      </c>
      <c r="H832" s="63">
        <v>453879</v>
      </c>
      <c r="I832" s="63">
        <v>445645</v>
      </c>
      <c r="J832" s="63">
        <v>548308</v>
      </c>
      <c r="K832" s="63">
        <v>792840</v>
      </c>
      <c r="L832" s="63">
        <v>1061675</v>
      </c>
      <c r="M832" s="63">
        <v>1863486</v>
      </c>
      <c r="N832" s="63">
        <v>2205580</v>
      </c>
    </row>
    <row r="833" spans="1:14" ht="14.4" hidden="1" x14ac:dyDescent="0.3">
      <c r="A833" s="63" t="s">
        <v>188</v>
      </c>
      <c r="B833" s="63" t="s">
        <v>93</v>
      </c>
      <c r="C833" s="63">
        <v>6064265</v>
      </c>
      <c r="D833" s="63">
        <v>6173939</v>
      </c>
      <c r="E833" s="63">
        <v>6513170</v>
      </c>
      <c r="F833" s="63">
        <v>7667524</v>
      </c>
      <c r="G833" s="63">
        <v>7902113</v>
      </c>
      <c r="H833" s="63">
        <v>7944360</v>
      </c>
      <c r="I833" s="63">
        <v>7984880</v>
      </c>
      <c r="J833" s="63">
        <v>7842057</v>
      </c>
      <c r="K833" s="63">
        <v>7577238</v>
      </c>
      <c r="L833" s="63">
        <v>7330741</v>
      </c>
      <c r="M833" s="63">
        <v>6434641</v>
      </c>
      <c r="N833" s="63">
        <v>6186222</v>
      </c>
    </row>
    <row r="834" spans="1:14" ht="14.4" hidden="1" x14ac:dyDescent="0.3">
      <c r="A834" s="63" t="s">
        <v>188</v>
      </c>
      <c r="B834" s="63" t="s">
        <v>94</v>
      </c>
      <c r="C834" s="65">
        <v>0.27317000000000002</v>
      </c>
      <c r="D834" s="65">
        <v>0.26423999999999997</v>
      </c>
      <c r="E834" s="65">
        <v>0.2263</v>
      </c>
      <c r="F834" s="65">
        <v>8.2540000000000002E-2</v>
      </c>
      <c r="G834" s="65">
        <v>6.4899999999999999E-2</v>
      </c>
      <c r="H834" s="65">
        <v>5.4039999999999998E-2</v>
      </c>
      <c r="I834" s="65">
        <v>5.2859999999999997E-2</v>
      </c>
      <c r="J834" s="65">
        <v>6.5350000000000005E-2</v>
      </c>
      <c r="K834" s="65">
        <v>9.4719999999999999E-2</v>
      </c>
      <c r="L834" s="65">
        <v>0.1265</v>
      </c>
      <c r="M834" s="65">
        <v>0.22456999999999999</v>
      </c>
      <c r="N834" s="65">
        <v>0.26283000000000001</v>
      </c>
    </row>
    <row r="835" spans="1:14" ht="14.4" hidden="1" x14ac:dyDescent="0.3">
      <c r="A835" s="63" t="s">
        <v>188</v>
      </c>
      <c r="B835" s="63" t="s">
        <v>95</v>
      </c>
      <c r="C835" s="65">
        <v>0.72682999999999998</v>
      </c>
      <c r="D835" s="65">
        <v>0.73575999999999997</v>
      </c>
      <c r="E835" s="65">
        <v>0.77370000000000005</v>
      </c>
      <c r="F835" s="65">
        <v>0.91746000000000005</v>
      </c>
      <c r="G835" s="65">
        <v>0.93510000000000004</v>
      </c>
      <c r="H835" s="65">
        <v>0.94596000000000002</v>
      </c>
      <c r="I835" s="65">
        <v>0.94713999999999998</v>
      </c>
      <c r="J835" s="65">
        <v>0.93464999999999998</v>
      </c>
      <c r="K835" s="65">
        <v>0.90527999999999997</v>
      </c>
      <c r="L835" s="65">
        <v>0.87350000000000005</v>
      </c>
      <c r="M835" s="65">
        <v>0.77542999999999995</v>
      </c>
      <c r="N835" s="65">
        <v>0.73716999999999999</v>
      </c>
    </row>
    <row r="836" spans="1:14" ht="14.4" hidden="1" x14ac:dyDescent="0.3">
      <c r="A836" s="63" t="s">
        <v>188</v>
      </c>
      <c r="B836" s="63" t="s">
        <v>20</v>
      </c>
      <c r="C836" s="63"/>
      <c r="D836" s="63"/>
      <c r="E836" s="63"/>
      <c r="F836" s="63"/>
      <c r="G836" s="63"/>
      <c r="H836" s="63"/>
      <c r="I836" s="63"/>
      <c r="J836" s="63"/>
      <c r="K836" s="63"/>
      <c r="L836" s="63"/>
      <c r="M836" s="63"/>
      <c r="N836" s="63"/>
    </row>
    <row r="837" spans="1:14" ht="14.4" hidden="1" x14ac:dyDescent="0.3">
      <c r="A837" s="63" t="s">
        <v>188</v>
      </c>
      <c r="B837" s="63" t="s">
        <v>11</v>
      </c>
      <c r="C837" s="63">
        <v>20308</v>
      </c>
      <c r="D837" s="63">
        <v>23536</v>
      </c>
      <c r="E837" s="63">
        <v>22679</v>
      </c>
      <c r="F837" s="63">
        <v>24797</v>
      </c>
      <c r="G837" s="63">
        <v>25707</v>
      </c>
      <c r="H837" s="63">
        <v>27201</v>
      </c>
      <c r="I837" s="63">
        <v>26082</v>
      </c>
      <c r="J837" s="63">
        <v>24714</v>
      </c>
      <c r="K837" s="63">
        <v>23891</v>
      </c>
      <c r="L837" s="63">
        <v>21754</v>
      </c>
      <c r="M837" s="63">
        <v>21117</v>
      </c>
      <c r="N837" s="63">
        <v>20192</v>
      </c>
    </row>
    <row r="838" spans="1:14" ht="14.4" hidden="1" x14ac:dyDescent="0.3">
      <c r="A838" s="63" t="s">
        <v>188</v>
      </c>
      <c r="B838" s="63" t="s">
        <v>96</v>
      </c>
      <c r="C838" s="63">
        <v>20308</v>
      </c>
      <c r="D838" s="63">
        <v>23536</v>
      </c>
      <c r="E838" s="63">
        <v>22679</v>
      </c>
      <c r="F838" s="63">
        <v>24797</v>
      </c>
      <c r="G838" s="63">
        <v>25707</v>
      </c>
      <c r="H838" s="63">
        <v>23578</v>
      </c>
      <c r="I838" s="63">
        <v>22608</v>
      </c>
      <c r="J838" s="63">
        <v>24714</v>
      </c>
      <c r="K838" s="63">
        <v>23891</v>
      </c>
      <c r="L838" s="63">
        <v>21754</v>
      </c>
      <c r="M838" s="63">
        <v>21117</v>
      </c>
      <c r="N838" s="63">
        <v>20192</v>
      </c>
    </row>
    <row r="839" spans="1:14" ht="14.4" hidden="1" x14ac:dyDescent="0.3">
      <c r="A839" s="63" t="s">
        <v>188</v>
      </c>
      <c r="B839" s="63" t="s">
        <v>97</v>
      </c>
      <c r="C839" s="63">
        <v>20308</v>
      </c>
      <c r="D839" s="63">
        <v>23536</v>
      </c>
      <c r="E839" s="63">
        <v>22679</v>
      </c>
      <c r="F839" s="63">
        <v>24797</v>
      </c>
      <c r="G839" s="63">
        <v>25707</v>
      </c>
      <c r="H839" s="63">
        <v>27201</v>
      </c>
      <c r="I839" s="63">
        <v>26082</v>
      </c>
      <c r="J839" s="63">
        <v>24714</v>
      </c>
      <c r="K839" s="63">
        <v>23891</v>
      </c>
      <c r="L839" s="63">
        <v>21754</v>
      </c>
      <c r="M839" s="63">
        <v>21117</v>
      </c>
      <c r="N839" s="63">
        <v>20192</v>
      </c>
    </row>
    <row r="840" spans="1:14" ht="14.4" hidden="1" x14ac:dyDescent="0.3">
      <c r="A840" s="63" t="s">
        <v>188</v>
      </c>
      <c r="B840" s="63" t="s">
        <v>21</v>
      </c>
      <c r="C840" s="63" t="s">
        <v>300</v>
      </c>
      <c r="D840" s="63" t="s">
        <v>369</v>
      </c>
      <c r="E840" s="63" t="s">
        <v>360</v>
      </c>
      <c r="F840" s="63" t="s">
        <v>361</v>
      </c>
      <c r="G840" s="63" t="s">
        <v>268</v>
      </c>
      <c r="H840" s="63" t="s">
        <v>362</v>
      </c>
      <c r="I840" s="63" t="s">
        <v>363</v>
      </c>
      <c r="J840" s="63" t="s">
        <v>364</v>
      </c>
      <c r="K840" s="63" t="s">
        <v>306</v>
      </c>
      <c r="L840" s="63" t="s">
        <v>365</v>
      </c>
      <c r="M840" s="63" t="s">
        <v>366</v>
      </c>
      <c r="N840" s="63" t="s">
        <v>367</v>
      </c>
    </row>
    <row r="841" spans="1:14" ht="14.4" hidden="1" x14ac:dyDescent="0.3">
      <c r="A841" s="63" t="s">
        <v>188</v>
      </c>
      <c r="B841" s="63" t="s">
        <v>24</v>
      </c>
      <c r="C841" s="63" t="s">
        <v>174</v>
      </c>
      <c r="D841" s="63" t="s">
        <v>174</v>
      </c>
      <c r="E841" s="63" t="s">
        <v>174</v>
      </c>
      <c r="F841" s="63" t="s">
        <v>174</v>
      </c>
      <c r="G841" s="63" t="s">
        <v>174</v>
      </c>
      <c r="H841" s="63" t="s">
        <v>174</v>
      </c>
      <c r="I841" s="63" t="s">
        <v>174</v>
      </c>
      <c r="J841" s="63" t="s">
        <v>174</v>
      </c>
      <c r="K841" s="63" t="s">
        <v>174</v>
      </c>
      <c r="L841" s="63" t="s">
        <v>174</v>
      </c>
      <c r="M841" s="63" t="s">
        <v>174</v>
      </c>
      <c r="N841" s="63" t="s">
        <v>174</v>
      </c>
    </row>
    <row r="842" spans="1:14" ht="14.4" hidden="1" x14ac:dyDescent="0.3">
      <c r="A842" s="63" t="s">
        <v>188</v>
      </c>
      <c r="B842" s="63" t="s">
        <v>26</v>
      </c>
      <c r="C842" s="63">
        <v>20308</v>
      </c>
      <c r="D842" s="63">
        <v>23536</v>
      </c>
      <c r="E842" s="63">
        <v>22679</v>
      </c>
      <c r="F842" s="63">
        <v>24797</v>
      </c>
      <c r="G842" s="63">
        <v>25707</v>
      </c>
      <c r="H842" s="63">
        <v>27201</v>
      </c>
      <c r="I842" s="63">
        <v>26082</v>
      </c>
      <c r="J842" s="63">
        <v>24714</v>
      </c>
      <c r="K842" s="63">
        <v>23891</v>
      </c>
      <c r="L842" s="63">
        <v>21754</v>
      </c>
      <c r="M842" s="63">
        <v>21117</v>
      </c>
      <c r="N842" s="63">
        <v>20192</v>
      </c>
    </row>
    <row r="843" spans="1:14" ht="14.4" hidden="1" x14ac:dyDescent="0.3">
      <c r="A843" s="63" t="s">
        <v>188</v>
      </c>
      <c r="B843" s="63" t="s">
        <v>98</v>
      </c>
      <c r="C843" s="63">
        <v>20308</v>
      </c>
      <c r="D843" s="63">
        <v>23536</v>
      </c>
      <c r="E843" s="63">
        <v>22679</v>
      </c>
      <c r="F843" s="63">
        <v>24797</v>
      </c>
      <c r="G843" s="63">
        <v>25707</v>
      </c>
      <c r="H843" s="63">
        <v>23578</v>
      </c>
      <c r="I843" s="63">
        <v>22608</v>
      </c>
      <c r="J843" s="63">
        <v>24714</v>
      </c>
      <c r="K843" s="63">
        <v>23891</v>
      </c>
      <c r="L843" s="63">
        <v>21754</v>
      </c>
      <c r="M843" s="63">
        <v>21117</v>
      </c>
      <c r="N843" s="63">
        <v>20192</v>
      </c>
    </row>
    <row r="844" spans="1:14" ht="14.4" hidden="1" x14ac:dyDescent="0.3">
      <c r="A844" s="63" t="s">
        <v>188</v>
      </c>
      <c r="B844" s="63" t="s">
        <v>99</v>
      </c>
      <c r="C844" s="63">
        <v>20308</v>
      </c>
      <c r="D844" s="63">
        <v>23536</v>
      </c>
      <c r="E844" s="63">
        <v>22679</v>
      </c>
      <c r="F844" s="63">
        <v>24797</v>
      </c>
      <c r="G844" s="63">
        <v>25707</v>
      </c>
      <c r="H844" s="63">
        <v>27201</v>
      </c>
      <c r="I844" s="63">
        <v>26082</v>
      </c>
      <c r="J844" s="63">
        <v>24714</v>
      </c>
      <c r="K844" s="63">
        <v>23891</v>
      </c>
      <c r="L844" s="63">
        <v>21754</v>
      </c>
      <c r="M844" s="63">
        <v>21117</v>
      </c>
      <c r="N844" s="63">
        <v>20192</v>
      </c>
    </row>
    <row r="845" spans="1:14" ht="14.4" hidden="1" x14ac:dyDescent="0.3">
      <c r="A845" s="63" t="s">
        <v>188</v>
      </c>
      <c r="B845" s="63" t="s">
        <v>27</v>
      </c>
      <c r="C845" s="63">
        <v>2375</v>
      </c>
      <c r="D845" s="63">
        <v>0</v>
      </c>
      <c r="E845" s="63">
        <v>0</v>
      </c>
      <c r="F845" s="63">
        <v>0</v>
      </c>
      <c r="G845" s="63">
        <v>0</v>
      </c>
      <c r="H845" s="63">
        <v>0</v>
      </c>
      <c r="I845" s="63">
        <v>0</v>
      </c>
      <c r="J845" s="63">
        <v>0</v>
      </c>
      <c r="K845" s="63">
        <v>0</v>
      </c>
      <c r="L845" s="63">
        <v>0</v>
      </c>
      <c r="M845" s="63">
        <v>0</v>
      </c>
      <c r="N845" s="63">
        <v>0</v>
      </c>
    </row>
    <row r="846" spans="1:14" ht="14.4" hidden="1" x14ac:dyDescent="0.3">
      <c r="A846" s="63" t="s">
        <v>188</v>
      </c>
      <c r="B846" s="63" t="s">
        <v>28</v>
      </c>
      <c r="C846" s="66">
        <v>41640</v>
      </c>
      <c r="D846" s="66">
        <v>41671</v>
      </c>
      <c r="E846" s="66">
        <v>41699</v>
      </c>
      <c r="F846" s="66">
        <v>41730</v>
      </c>
      <c r="G846" s="66">
        <v>41760</v>
      </c>
      <c r="H846" s="66">
        <v>41791</v>
      </c>
      <c r="I846" s="66">
        <v>41821</v>
      </c>
      <c r="J846" s="66">
        <v>41852</v>
      </c>
      <c r="K846" s="66">
        <v>41883</v>
      </c>
      <c r="L846" s="66">
        <v>41913</v>
      </c>
      <c r="M846" s="66">
        <v>41944</v>
      </c>
      <c r="N846" s="66">
        <v>41974</v>
      </c>
    </row>
    <row r="847" spans="1:14" ht="14.4" hidden="1" x14ac:dyDescent="0.3">
      <c r="A847" s="63" t="s">
        <v>188</v>
      </c>
      <c r="B847" s="63" t="s">
        <v>29</v>
      </c>
      <c r="C847" s="65">
        <v>0.55220000000000002</v>
      </c>
      <c r="D847" s="65">
        <v>0.53059999999999996</v>
      </c>
      <c r="E847" s="65">
        <v>0.49959999999999999</v>
      </c>
      <c r="F847" s="65">
        <v>0.46810000000000002</v>
      </c>
      <c r="G847" s="65">
        <v>0.44180000000000003</v>
      </c>
      <c r="H847" s="65">
        <v>0.42880000000000001</v>
      </c>
      <c r="I847" s="65">
        <v>0.4345</v>
      </c>
      <c r="J847" s="65">
        <v>0.45629999999999998</v>
      </c>
      <c r="K847" s="65">
        <v>0.48659999999999998</v>
      </c>
      <c r="L847" s="65">
        <v>0.51849999999999996</v>
      </c>
      <c r="M847" s="65">
        <v>0.54579999999999995</v>
      </c>
      <c r="N847" s="65">
        <v>0.55859999999999999</v>
      </c>
    </row>
    <row r="848" spans="1:14" ht="14.4" hidden="1" x14ac:dyDescent="0.3">
      <c r="A848" s="63" t="s">
        <v>188</v>
      </c>
      <c r="B848" s="63" t="s">
        <v>100</v>
      </c>
      <c r="C848" s="65">
        <v>0.63770000000000004</v>
      </c>
      <c r="D848" s="65">
        <v>0.58879999999999999</v>
      </c>
      <c r="E848" s="65">
        <v>0.5</v>
      </c>
      <c r="F848" s="65">
        <v>0.14050000000000001</v>
      </c>
      <c r="G848" s="65">
        <v>0.1129</v>
      </c>
      <c r="H848" s="65">
        <v>0.1019</v>
      </c>
      <c r="I848" s="65">
        <v>9.9599999999999994E-2</v>
      </c>
      <c r="J848" s="65">
        <v>0.1174</v>
      </c>
      <c r="K848" s="65">
        <v>0.17560000000000001</v>
      </c>
      <c r="L848" s="65">
        <v>0.23580000000000001</v>
      </c>
      <c r="M848" s="65">
        <v>0.5806</v>
      </c>
      <c r="N848" s="65">
        <v>0.62060000000000004</v>
      </c>
    </row>
    <row r="849" spans="1:14" ht="14.4" hidden="1" x14ac:dyDescent="0.3">
      <c r="A849" s="63" t="s">
        <v>188</v>
      </c>
      <c r="B849" s="63" t="s">
        <v>101</v>
      </c>
      <c r="C849" s="65">
        <v>0.52569999999999995</v>
      </c>
      <c r="D849" s="65">
        <v>0.51229999999999998</v>
      </c>
      <c r="E849" s="65">
        <v>0.49940000000000001</v>
      </c>
      <c r="F849" s="65">
        <v>0.59240000000000004</v>
      </c>
      <c r="G849" s="65">
        <v>0.55389999999999995</v>
      </c>
      <c r="H849" s="65">
        <v>0.55000000000000004</v>
      </c>
      <c r="I849" s="65">
        <v>0.56069999999999998</v>
      </c>
      <c r="J849" s="65">
        <v>0.57169999999999999</v>
      </c>
      <c r="K849" s="65">
        <v>0.59730000000000005</v>
      </c>
      <c r="L849" s="65">
        <v>0.62749999999999995</v>
      </c>
      <c r="M849" s="65">
        <v>0.53649999999999998</v>
      </c>
      <c r="N849" s="65">
        <v>0.53939999999999999</v>
      </c>
    </row>
    <row r="850" spans="1:14" ht="14.4" hidden="1" x14ac:dyDescent="0.3">
      <c r="A850" s="63" t="s">
        <v>188</v>
      </c>
      <c r="B850" s="63" t="s">
        <v>30</v>
      </c>
      <c r="C850" s="65">
        <v>1</v>
      </c>
      <c r="D850" s="65">
        <v>1</v>
      </c>
      <c r="E850" s="65">
        <v>1</v>
      </c>
      <c r="F850" s="65">
        <v>1</v>
      </c>
      <c r="G850" s="65">
        <v>1</v>
      </c>
      <c r="H850" s="65">
        <v>1</v>
      </c>
      <c r="I850" s="65">
        <v>1</v>
      </c>
      <c r="J850" s="65">
        <v>1</v>
      </c>
      <c r="K850" s="65">
        <v>1</v>
      </c>
      <c r="L850" s="65">
        <v>1</v>
      </c>
      <c r="M850" s="65">
        <v>1</v>
      </c>
      <c r="N850" s="65">
        <v>1</v>
      </c>
    </row>
    <row r="851" spans="1:14" ht="14.4" hidden="1" x14ac:dyDescent="0.3">
      <c r="A851" s="63" t="s">
        <v>188</v>
      </c>
      <c r="B851" s="63" t="s">
        <v>8</v>
      </c>
      <c r="C851" s="65">
        <v>0.1169</v>
      </c>
      <c r="D851" s="65">
        <v>0</v>
      </c>
      <c r="E851" s="65">
        <v>0</v>
      </c>
      <c r="F851" s="65">
        <v>0</v>
      </c>
      <c r="G851" s="65">
        <v>0</v>
      </c>
      <c r="H851" s="65">
        <v>0</v>
      </c>
      <c r="I851" s="65">
        <v>0</v>
      </c>
      <c r="J851" s="65">
        <v>0</v>
      </c>
      <c r="K851" s="65">
        <v>0</v>
      </c>
      <c r="L851" s="65">
        <v>0</v>
      </c>
      <c r="M851" s="65">
        <v>0</v>
      </c>
      <c r="N851" s="65">
        <v>0</v>
      </c>
    </row>
    <row r="852" spans="1:14" ht="14.4" hidden="1" x14ac:dyDescent="0.3">
      <c r="A852" s="63" t="s">
        <v>188</v>
      </c>
      <c r="B852" s="63" t="s">
        <v>31</v>
      </c>
      <c r="C852" s="65">
        <v>0.55220000000000002</v>
      </c>
      <c r="D852" s="65">
        <v>0.53059999999999996</v>
      </c>
      <c r="E852" s="65">
        <v>0.49959999999999999</v>
      </c>
      <c r="F852" s="65">
        <v>0.46810000000000002</v>
      </c>
      <c r="G852" s="65">
        <v>0.44180000000000003</v>
      </c>
      <c r="H852" s="65">
        <v>0.42880000000000001</v>
      </c>
      <c r="I852" s="65">
        <v>0.4345</v>
      </c>
      <c r="J852" s="65">
        <v>0.45629999999999998</v>
      </c>
      <c r="K852" s="65">
        <v>0.48659999999999998</v>
      </c>
      <c r="L852" s="65">
        <v>0.51849999999999996</v>
      </c>
      <c r="M852" s="65">
        <v>0.54579999999999995</v>
      </c>
      <c r="N852" s="65">
        <v>0.55859999999999999</v>
      </c>
    </row>
    <row r="853" spans="1:14" ht="14.4" hidden="1" x14ac:dyDescent="0.3">
      <c r="A853" s="63" t="s">
        <v>188</v>
      </c>
      <c r="B853" s="63" t="s">
        <v>102</v>
      </c>
      <c r="C853" s="65">
        <v>0.63770000000000004</v>
      </c>
      <c r="D853" s="65">
        <v>0.58879999999999999</v>
      </c>
      <c r="E853" s="65">
        <v>0.5</v>
      </c>
      <c r="F853" s="65">
        <v>0.14050000000000001</v>
      </c>
      <c r="G853" s="65">
        <v>0.1129</v>
      </c>
      <c r="H853" s="65">
        <v>0.1019</v>
      </c>
      <c r="I853" s="65">
        <v>9.9599999999999994E-2</v>
      </c>
      <c r="J853" s="65">
        <v>0.1174</v>
      </c>
      <c r="K853" s="65">
        <v>0.17560000000000001</v>
      </c>
      <c r="L853" s="65">
        <v>0.23580000000000001</v>
      </c>
      <c r="M853" s="65">
        <v>0.5806</v>
      </c>
      <c r="N853" s="65">
        <v>0.62060000000000004</v>
      </c>
    </row>
    <row r="854" spans="1:14" ht="14.4" hidden="1" x14ac:dyDescent="0.3">
      <c r="A854" s="63" t="s">
        <v>188</v>
      </c>
      <c r="B854" s="63" t="s">
        <v>103</v>
      </c>
      <c r="C854" s="65">
        <v>0.52569999999999995</v>
      </c>
      <c r="D854" s="65">
        <v>0.51229999999999998</v>
      </c>
      <c r="E854" s="65">
        <v>0.49940000000000001</v>
      </c>
      <c r="F854" s="65">
        <v>0.59240000000000004</v>
      </c>
      <c r="G854" s="65">
        <v>0.55389999999999995</v>
      </c>
      <c r="H854" s="65">
        <v>0.55000000000000004</v>
      </c>
      <c r="I854" s="65">
        <v>0.56069999999999998</v>
      </c>
      <c r="J854" s="65">
        <v>0.57169999999999999</v>
      </c>
      <c r="K854" s="65">
        <v>0.59730000000000005</v>
      </c>
      <c r="L854" s="65">
        <v>0.62749999999999995</v>
      </c>
      <c r="M854" s="65">
        <v>0.53649999999999998</v>
      </c>
      <c r="N854" s="65">
        <v>0.53939999999999999</v>
      </c>
    </row>
    <row r="855" spans="1:14" ht="14.4" hidden="1" x14ac:dyDescent="0.3">
      <c r="A855" s="63" t="s">
        <v>188</v>
      </c>
      <c r="B855" s="63" t="s">
        <v>32</v>
      </c>
      <c r="C855" s="65">
        <v>4.7222</v>
      </c>
      <c r="D855" s="65">
        <v>0</v>
      </c>
      <c r="E855" s="65">
        <v>0</v>
      </c>
      <c r="F855" s="65">
        <v>0</v>
      </c>
      <c r="G855" s="65">
        <v>0</v>
      </c>
      <c r="H855" s="65">
        <v>0</v>
      </c>
      <c r="I855" s="65">
        <v>0</v>
      </c>
      <c r="J855" s="65">
        <v>0</v>
      </c>
      <c r="K855" s="65">
        <v>0</v>
      </c>
      <c r="L855" s="65">
        <v>0</v>
      </c>
      <c r="M855" s="65">
        <v>0</v>
      </c>
      <c r="N855" s="65">
        <v>0</v>
      </c>
    </row>
    <row r="856" spans="1:14" ht="14.4" hidden="1" x14ac:dyDescent="0.3">
      <c r="A856" s="63" t="s">
        <v>188</v>
      </c>
      <c r="B856" s="63" t="s">
        <v>33</v>
      </c>
      <c r="C856" s="63"/>
      <c r="D856" s="63"/>
      <c r="E856" s="63"/>
      <c r="F856" s="63"/>
      <c r="G856" s="63"/>
      <c r="H856" s="63"/>
      <c r="I856" s="63"/>
      <c r="J856" s="63"/>
      <c r="K856" s="63"/>
      <c r="L856" s="63"/>
      <c r="M856" s="63"/>
      <c r="N856" s="63"/>
    </row>
    <row r="857" spans="1:14" ht="14.4" hidden="1" x14ac:dyDescent="0.3">
      <c r="A857" s="63" t="s">
        <v>188</v>
      </c>
      <c r="B857" s="63" t="s">
        <v>34</v>
      </c>
      <c r="C857" s="65">
        <v>0</v>
      </c>
      <c r="D857" s="65">
        <v>0</v>
      </c>
      <c r="E857" s="65">
        <v>0</v>
      </c>
      <c r="F857" s="65">
        <v>0</v>
      </c>
      <c r="G857" s="65">
        <v>0</v>
      </c>
      <c r="H857" s="65">
        <v>0</v>
      </c>
      <c r="I857" s="65">
        <v>0</v>
      </c>
      <c r="J857" s="65">
        <v>0</v>
      </c>
      <c r="K857" s="65">
        <v>0</v>
      </c>
      <c r="L857" s="65">
        <v>0</v>
      </c>
      <c r="M857" s="65">
        <v>0</v>
      </c>
      <c r="N857" s="65">
        <v>0</v>
      </c>
    </row>
    <row r="858" spans="1:14" ht="14.4" hidden="1" x14ac:dyDescent="0.3">
      <c r="A858" s="63" t="s">
        <v>188</v>
      </c>
      <c r="B858" s="63" t="s">
        <v>104</v>
      </c>
      <c r="C858" s="65">
        <v>0</v>
      </c>
      <c r="D858" s="65">
        <v>0</v>
      </c>
      <c r="E858" s="65">
        <v>0</v>
      </c>
      <c r="F858" s="65">
        <v>0</v>
      </c>
      <c r="G858" s="65">
        <v>0</v>
      </c>
      <c r="H858" s="65">
        <v>0</v>
      </c>
      <c r="I858" s="65">
        <v>0</v>
      </c>
      <c r="J858" s="65">
        <v>0</v>
      </c>
      <c r="K858" s="65">
        <v>0</v>
      </c>
      <c r="L858" s="65">
        <v>0</v>
      </c>
      <c r="M858" s="65">
        <v>0</v>
      </c>
      <c r="N858" s="65">
        <v>0</v>
      </c>
    </row>
    <row r="859" spans="1:14" ht="14.4" hidden="1" x14ac:dyDescent="0.3">
      <c r="A859" s="63" t="s">
        <v>188</v>
      </c>
      <c r="B859" s="63" t="s">
        <v>105</v>
      </c>
      <c r="C859" s="65">
        <v>0</v>
      </c>
      <c r="D859" s="65">
        <v>0</v>
      </c>
      <c r="E859" s="65">
        <v>0</v>
      </c>
      <c r="F859" s="65">
        <v>0</v>
      </c>
      <c r="G859" s="65">
        <v>0</v>
      </c>
      <c r="H859" s="65">
        <v>0</v>
      </c>
      <c r="I859" s="65">
        <v>0</v>
      </c>
      <c r="J859" s="65">
        <v>0</v>
      </c>
      <c r="K859" s="65">
        <v>0</v>
      </c>
      <c r="L859" s="65">
        <v>0</v>
      </c>
      <c r="M859" s="65">
        <v>0</v>
      </c>
      <c r="N859" s="65">
        <v>0</v>
      </c>
    </row>
    <row r="860" spans="1:14" ht="14.4" hidden="1" x14ac:dyDescent="0.3">
      <c r="A860" s="63" t="s">
        <v>188</v>
      </c>
      <c r="B860" s="63" t="s">
        <v>35</v>
      </c>
      <c r="C860" s="65">
        <v>0</v>
      </c>
      <c r="D860" s="65">
        <v>0</v>
      </c>
      <c r="E860" s="65">
        <v>0</v>
      </c>
      <c r="F860" s="65">
        <v>0</v>
      </c>
      <c r="G860" s="65">
        <v>0</v>
      </c>
      <c r="H860" s="65">
        <v>0</v>
      </c>
      <c r="I860" s="65">
        <v>0</v>
      </c>
      <c r="J860" s="65">
        <v>0</v>
      </c>
      <c r="K860" s="65">
        <v>0</v>
      </c>
      <c r="L860" s="65">
        <v>0</v>
      </c>
      <c r="M860" s="65">
        <v>0</v>
      </c>
      <c r="N860" s="65">
        <v>0</v>
      </c>
    </row>
    <row r="861" spans="1:14" ht="14.4" hidden="1" x14ac:dyDescent="0.3">
      <c r="A861" s="63" t="s">
        <v>188</v>
      </c>
      <c r="B861" s="63" t="s">
        <v>106</v>
      </c>
      <c r="C861" s="65">
        <v>0</v>
      </c>
      <c r="D861" s="65">
        <v>0</v>
      </c>
      <c r="E861" s="65">
        <v>0</v>
      </c>
      <c r="F861" s="65">
        <v>0</v>
      </c>
      <c r="G861" s="65">
        <v>0</v>
      </c>
      <c r="H861" s="65">
        <v>0</v>
      </c>
      <c r="I861" s="65">
        <v>0</v>
      </c>
      <c r="J861" s="65">
        <v>0</v>
      </c>
      <c r="K861" s="65">
        <v>0</v>
      </c>
      <c r="L861" s="65">
        <v>0</v>
      </c>
      <c r="M861" s="65">
        <v>0</v>
      </c>
      <c r="N861" s="65">
        <v>0</v>
      </c>
    </row>
    <row r="862" spans="1:14" ht="14.4" hidden="1" x14ac:dyDescent="0.3">
      <c r="A862" s="63" t="s">
        <v>188</v>
      </c>
      <c r="B862" s="63" t="s">
        <v>107</v>
      </c>
      <c r="C862" s="65">
        <v>0</v>
      </c>
      <c r="D862" s="65">
        <v>0</v>
      </c>
      <c r="E862" s="65">
        <v>0</v>
      </c>
      <c r="F862" s="65">
        <v>0</v>
      </c>
      <c r="G862" s="65">
        <v>0</v>
      </c>
      <c r="H862" s="65">
        <v>0</v>
      </c>
      <c r="I862" s="65">
        <v>0</v>
      </c>
      <c r="J862" s="65">
        <v>0</v>
      </c>
      <c r="K862" s="65">
        <v>0</v>
      </c>
      <c r="L862" s="65">
        <v>0</v>
      </c>
      <c r="M862" s="65">
        <v>0</v>
      </c>
      <c r="N862" s="65">
        <v>0</v>
      </c>
    </row>
    <row r="863" spans="1:14" ht="14.4" hidden="1" x14ac:dyDescent="0.3">
      <c r="A863" s="63" t="s">
        <v>188</v>
      </c>
      <c r="B863" s="63" t="s">
        <v>36</v>
      </c>
      <c r="C863" s="65">
        <v>0</v>
      </c>
      <c r="D863" s="65">
        <v>0</v>
      </c>
      <c r="E863" s="65">
        <v>0</v>
      </c>
      <c r="F863" s="65">
        <v>0</v>
      </c>
      <c r="G863" s="65">
        <v>0</v>
      </c>
      <c r="H863" s="65">
        <v>0</v>
      </c>
      <c r="I863" s="65">
        <v>0</v>
      </c>
      <c r="J863" s="65">
        <v>0</v>
      </c>
      <c r="K863" s="65">
        <v>0</v>
      </c>
      <c r="L863" s="65">
        <v>0</v>
      </c>
      <c r="M863" s="65">
        <v>0</v>
      </c>
      <c r="N863" s="65">
        <v>0</v>
      </c>
    </row>
    <row r="864" spans="1:14" ht="14.4" hidden="1" x14ac:dyDescent="0.3">
      <c r="A864" s="63" t="s">
        <v>188</v>
      </c>
      <c r="B864" s="63" t="s">
        <v>108</v>
      </c>
      <c r="C864" s="63"/>
      <c r="D864" s="63"/>
      <c r="E864" s="63"/>
      <c r="F864" s="63"/>
      <c r="G864" s="63"/>
      <c r="H864" s="63"/>
      <c r="I864" s="63"/>
      <c r="J864" s="63"/>
      <c r="K864" s="63"/>
      <c r="L864" s="63"/>
      <c r="M864" s="63"/>
      <c r="N864" s="63"/>
    </row>
    <row r="865" spans="1:14" ht="14.4" hidden="1" x14ac:dyDescent="0.3">
      <c r="A865" s="63" t="s">
        <v>188</v>
      </c>
      <c r="B865" s="63" t="s">
        <v>109</v>
      </c>
      <c r="C865" s="63">
        <v>1</v>
      </c>
      <c r="D865" s="63">
        <v>1</v>
      </c>
      <c r="E865" s="63">
        <v>1</v>
      </c>
      <c r="F865" s="63">
        <v>1</v>
      </c>
      <c r="G865" s="63">
        <v>1</v>
      </c>
      <c r="H865" s="63">
        <v>1</v>
      </c>
      <c r="I865" s="63">
        <v>1</v>
      </c>
      <c r="J865" s="63">
        <v>1</v>
      </c>
      <c r="K865" s="63">
        <v>1</v>
      </c>
      <c r="L865" s="63">
        <v>1</v>
      </c>
      <c r="M865" s="63">
        <v>1</v>
      </c>
      <c r="N865" s="63">
        <v>1</v>
      </c>
    </row>
    <row r="866" spans="1:14" ht="14.4" hidden="1" x14ac:dyDescent="0.3">
      <c r="A866" s="63" t="s">
        <v>188</v>
      </c>
      <c r="B866" s="63" t="s">
        <v>110</v>
      </c>
      <c r="C866" s="63">
        <v>1</v>
      </c>
      <c r="D866" s="63">
        <v>1</v>
      </c>
      <c r="E866" s="63">
        <v>1</v>
      </c>
      <c r="F866" s="63">
        <v>1</v>
      </c>
      <c r="G866" s="63">
        <v>1</v>
      </c>
      <c r="H866" s="63">
        <v>1</v>
      </c>
      <c r="I866" s="63">
        <v>1</v>
      </c>
      <c r="J866" s="63">
        <v>1</v>
      </c>
      <c r="K866" s="63">
        <v>1</v>
      </c>
      <c r="L866" s="63">
        <v>1</v>
      </c>
      <c r="M866" s="63">
        <v>1</v>
      </c>
      <c r="N866" s="63">
        <v>1</v>
      </c>
    </row>
    <row r="867" spans="1:14" ht="14.4" hidden="1" x14ac:dyDescent="0.3">
      <c r="A867" s="63" t="s">
        <v>188</v>
      </c>
      <c r="B867" s="63" t="s">
        <v>111</v>
      </c>
      <c r="C867" s="63">
        <v>1</v>
      </c>
      <c r="D867" s="63">
        <v>1</v>
      </c>
      <c r="E867" s="63">
        <v>1</v>
      </c>
      <c r="F867" s="63">
        <v>1</v>
      </c>
      <c r="G867" s="63">
        <v>1</v>
      </c>
      <c r="H867" s="63">
        <v>1</v>
      </c>
      <c r="I867" s="63">
        <v>1</v>
      </c>
      <c r="J867" s="63">
        <v>1</v>
      </c>
      <c r="K867" s="63">
        <v>1</v>
      </c>
      <c r="L867" s="63">
        <v>1</v>
      </c>
      <c r="M867" s="63">
        <v>1</v>
      </c>
      <c r="N867" s="63">
        <v>1</v>
      </c>
    </row>
    <row r="868" spans="1:14" ht="14.4" hidden="1" x14ac:dyDescent="0.3">
      <c r="A868" s="63" t="s">
        <v>188</v>
      </c>
      <c r="B868" s="63" t="s">
        <v>112</v>
      </c>
      <c r="C868" s="63">
        <v>1</v>
      </c>
      <c r="D868" s="63">
        <v>1</v>
      </c>
      <c r="E868" s="63">
        <v>1</v>
      </c>
      <c r="F868" s="63">
        <v>1</v>
      </c>
      <c r="G868" s="63">
        <v>1</v>
      </c>
      <c r="H868" s="63">
        <v>1</v>
      </c>
      <c r="I868" s="63">
        <v>1</v>
      </c>
      <c r="J868" s="63">
        <v>1</v>
      </c>
      <c r="K868" s="63">
        <v>1</v>
      </c>
      <c r="L868" s="63">
        <v>1</v>
      </c>
      <c r="M868" s="63">
        <v>1</v>
      </c>
      <c r="N868" s="63">
        <v>1</v>
      </c>
    </row>
    <row r="869" spans="1:14" hidden="1" x14ac:dyDescent="0.25"/>
    <row r="870" spans="1:14" hidden="1" x14ac:dyDescent="0.25"/>
    <row r="871" spans="1:14" hidden="1" x14ac:dyDescent="0.25"/>
    <row r="872" spans="1:14" ht="14.4" hidden="1" x14ac:dyDescent="0.3">
      <c r="A872" s="63" t="s">
        <v>189</v>
      </c>
      <c r="B872" s="63" t="s">
        <v>190</v>
      </c>
      <c r="C872" s="63"/>
      <c r="D872" s="63"/>
      <c r="E872" s="63"/>
      <c r="F872" s="63"/>
      <c r="G872" s="63"/>
      <c r="H872" s="63"/>
      <c r="I872" s="63"/>
      <c r="J872" s="63"/>
      <c r="K872" s="63"/>
      <c r="L872" s="63"/>
      <c r="M872" s="63"/>
      <c r="N872" s="63"/>
    </row>
    <row r="873" spans="1:14" ht="14.4" hidden="1" x14ac:dyDescent="0.3">
      <c r="A873" s="63" t="s">
        <v>191</v>
      </c>
      <c r="B873" s="63" t="s">
        <v>14</v>
      </c>
      <c r="C873" s="64">
        <v>41640</v>
      </c>
      <c r="D873" s="64">
        <v>41671</v>
      </c>
      <c r="E873" s="64">
        <v>41699</v>
      </c>
      <c r="F873" s="64">
        <v>41730</v>
      </c>
      <c r="G873" s="64">
        <v>41760</v>
      </c>
      <c r="H873" s="64">
        <v>41791</v>
      </c>
      <c r="I873" s="64">
        <v>41821</v>
      </c>
      <c r="J873" s="64">
        <v>41852</v>
      </c>
      <c r="K873" s="64">
        <v>41883</v>
      </c>
      <c r="L873" s="64">
        <v>41913</v>
      </c>
      <c r="M873" s="64">
        <v>41944</v>
      </c>
      <c r="N873" s="64">
        <v>41974</v>
      </c>
    </row>
    <row r="874" spans="1:14" ht="14.4" hidden="1" x14ac:dyDescent="0.3">
      <c r="A874" s="63" t="s">
        <v>191</v>
      </c>
      <c r="B874" s="63" t="s">
        <v>15</v>
      </c>
      <c r="C874" s="63">
        <v>185</v>
      </c>
      <c r="D874" s="63">
        <v>185</v>
      </c>
      <c r="E874" s="63">
        <v>185</v>
      </c>
      <c r="F874" s="63">
        <v>185</v>
      </c>
      <c r="G874" s="63">
        <v>185</v>
      </c>
      <c r="H874" s="63">
        <v>185</v>
      </c>
      <c r="I874" s="63">
        <v>185</v>
      </c>
      <c r="J874" s="63">
        <v>185</v>
      </c>
      <c r="K874" s="63">
        <v>185</v>
      </c>
      <c r="L874" s="63">
        <v>185</v>
      </c>
      <c r="M874" s="63">
        <v>185</v>
      </c>
      <c r="N874" s="63">
        <v>184</v>
      </c>
    </row>
    <row r="875" spans="1:14" ht="14.4" hidden="1" x14ac:dyDescent="0.3">
      <c r="A875" s="63" t="s">
        <v>191</v>
      </c>
      <c r="B875" s="63" t="s">
        <v>16</v>
      </c>
      <c r="C875" s="63">
        <v>893542</v>
      </c>
      <c r="D875" s="63">
        <v>1037077</v>
      </c>
      <c r="E875" s="63">
        <v>1100267</v>
      </c>
      <c r="F875" s="63">
        <v>915390</v>
      </c>
      <c r="G875" s="63">
        <v>927409</v>
      </c>
      <c r="H875" s="63">
        <v>867087</v>
      </c>
      <c r="I875" s="63">
        <v>751333</v>
      </c>
      <c r="J875" s="63">
        <v>746702</v>
      </c>
      <c r="K875" s="63">
        <v>964676</v>
      </c>
      <c r="L875" s="63">
        <v>972237</v>
      </c>
      <c r="M875" s="63">
        <v>1136693</v>
      </c>
      <c r="N875" s="63">
        <v>972313</v>
      </c>
    </row>
    <row r="876" spans="1:14" ht="14.4" hidden="1" x14ac:dyDescent="0.3">
      <c r="A876" s="63" t="s">
        <v>191</v>
      </c>
      <c r="B876" s="63" t="s">
        <v>91</v>
      </c>
      <c r="C876" s="63"/>
      <c r="D876" s="63"/>
      <c r="E876" s="63"/>
      <c r="F876" s="63"/>
      <c r="G876" s="63"/>
      <c r="H876" s="63"/>
      <c r="I876" s="63"/>
      <c r="J876" s="63"/>
      <c r="K876" s="63"/>
      <c r="L876" s="63"/>
      <c r="M876" s="63"/>
      <c r="N876" s="63"/>
    </row>
    <row r="877" spans="1:14" ht="14.4" hidden="1" x14ac:dyDescent="0.3">
      <c r="A877" s="63" t="s">
        <v>191</v>
      </c>
      <c r="B877" s="63" t="s">
        <v>17</v>
      </c>
      <c r="C877" s="63">
        <v>185</v>
      </c>
      <c r="D877" s="63">
        <v>185</v>
      </c>
      <c r="E877" s="63">
        <v>185</v>
      </c>
      <c r="F877" s="63">
        <v>185</v>
      </c>
      <c r="G877" s="63">
        <v>185</v>
      </c>
      <c r="H877" s="63">
        <v>185</v>
      </c>
      <c r="I877" s="63">
        <v>185</v>
      </c>
      <c r="J877" s="63">
        <v>185</v>
      </c>
      <c r="K877" s="63">
        <v>185</v>
      </c>
      <c r="L877" s="63">
        <v>185</v>
      </c>
      <c r="M877" s="63">
        <v>185</v>
      </c>
      <c r="N877" s="63">
        <v>184</v>
      </c>
    </row>
    <row r="878" spans="1:14" ht="14.4" hidden="1" x14ac:dyDescent="0.3">
      <c r="A878" s="63" t="s">
        <v>191</v>
      </c>
      <c r="B878" s="63" t="s">
        <v>18</v>
      </c>
      <c r="C878" s="63"/>
      <c r="D878" s="63"/>
      <c r="E878" s="63"/>
      <c r="F878" s="63"/>
      <c r="G878" s="63"/>
      <c r="H878" s="63"/>
      <c r="I878" s="63"/>
      <c r="J878" s="63"/>
      <c r="K878" s="63"/>
      <c r="L878" s="63"/>
      <c r="M878" s="63"/>
      <c r="N878" s="63"/>
    </row>
    <row r="879" spans="1:14" ht="14.4" hidden="1" x14ac:dyDescent="0.3">
      <c r="A879" s="63" t="s">
        <v>191</v>
      </c>
      <c r="B879" s="63" t="s">
        <v>19</v>
      </c>
      <c r="C879" s="63">
        <v>893542</v>
      </c>
      <c r="D879" s="63">
        <v>1037182</v>
      </c>
      <c r="E879" s="63">
        <v>1100267</v>
      </c>
      <c r="F879" s="63">
        <v>915390</v>
      </c>
      <c r="G879" s="63">
        <v>927409</v>
      </c>
      <c r="H879" s="63">
        <v>867087</v>
      </c>
      <c r="I879" s="63">
        <v>751424</v>
      </c>
      <c r="J879" s="63">
        <v>746702</v>
      </c>
      <c r="K879" s="63">
        <v>964676</v>
      </c>
      <c r="L879" s="63">
        <v>972237</v>
      </c>
      <c r="M879" s="63">
        <v>1136775</v>
      </c>
      <c r="N879" s="63">
        <v>972363</v>
      </c>
    </row>
    <row r="880" spans="1:14" ht="14.4" hidden="1" x14ac:dyDescent="0.3">
      <c r="A880" s="63" t="s">
        <v>191</v>
      </c>
      <c r="B880" s="63" t="s">
        <v>92</v>
      </c>
      <c r="C880" s="63">
        <v>470346</v>
      </c>
      <c r="D880" s="63">
        <v>584896</v>
      </c>
      <c r="E880" s="63">
        <v>543296</v>
      </c>
      <c r="F880" s="63">
        <v>417801</v>
      </c>
      <c r="G880" s="63">
        <v>359964</v>
      </c>
      <c r="H880" s="63">
        <v>307040</v>
      </c>
      <c r="I880" s="63">
        <v>263462</v>
      </c>
      <c r="J880" s="63">
        <v>273582</v>
      </c>
      <c r="K880" s="63">
        <v>416572</v>
      </c>
      <c r="L880" s="63">
        <v>498345</v>
      </c>
      <c r="M880" s="63">
        <v>561194</v>
      </c>
      <c r="N880" s="63">
        <v>470120</v>
      </c>
    </row>
    <row r="881" spans="1:14" ht="14.4" hidden="1" x14ac:dyDescent="0.3">
      <c r="A881" s="63" t="s">
        <v>191</v>
      </c>
      <c r="B881" s="63" t="s">
        <v>93</v>
      </c>
      <c r="C881" s="63">
        <v>423196</v>
      </c>
      <c r="D881" s="63">
        <v>452286</v>
      </c>
      <c r="E881" s="63">
        <v>556971</v>
      </c>
      <c r="F881" s="63">
        <v>497589</v>
      </c>
      <c r="G881" s="63">
        <v>567445</v>
      </c>
      <c r="H881" s="63">
        <v>560047</v>
      </c>
      <c r="I881" s="63">
        <v>487962</v>
      </c>
      <c r="J881" s="63">
        <v>473120</v>
      </c>
      <c r="K881" s="63">
        <v>548104</v>
      </c>
      <c r="L881" s="63">
        <v>473892</v>
      </c>
      <c r="M881" s="63">
        <v>575581</v>
      </c>
      <c r="N881" s="63">
        <v>502243</v>
      </c>
    </row>
    <row r="882" spans="1:14" ht="14.4" hidden="1" x14ac:dyDescent="0.3">
      <c r="A882" s="63" t="s">
        <v>191</v>
      </c>
      <c r="B882" s="63" t="s">
        <v>94</v>
      </c>
      <c r="C882" s="65">
        <v>0.52637999999999996</v>
      </c>
      <c r="D882" s="65">
        <v>0.56393000000000004</v>
      </c>
      <c r="E882" s="65">
        <v>0.49379000000000001</v>
      </c>
      <c r="F882" s="65">
        <v>0.45641999999999999</v>
      </c>
      <c r="G882" s="65">
        <v>0.38813999999999999</v>
      </c>
      <c r="H882" s="65">
        <v>0.35410999999999998</v>
      </c>
      <c r="I882" s="65">
        <v>0.35061999999999999</v>
      </c>
      <c r="J882" s="65">
        <v>0.36638999999999999</v>
      </c>
      <c r="K882" s="65">
        <v>0.43182999999999999</v>
      </c>
      <c r="L882" s="65">
        <v>0.51258000000000004</v>
      </c>
      <c r="M882" s="65">
        <v>0.49367</v>
      </c>
      <c r="N882" s="65">
        <v>0.48348000000000002</v>
      </c>
    </row>
    <row r="883" spans="1:14" ht="14.4" hidden="1" x14ac:dyDescent="0.3">
      <c r="A883" s="63" t="s">
        <v>191</v>
      </c>
      <c r="B883" s="63" t="s">
        <v>95</v>
      </c>
      <c r="C883" s="65">
        <v>0.47361999999999999</v>
      </c>
      <c r="D883" s="65">
        <v>0.43607000000000001</v>
      </c>
      <c r="E883" s="65">
        <v>0.50621000000000005</v>
      </c>
      <c r="F883" s="65">
        <v>0.54357999999999995</v>
      </c>
      <c r="G883" s="65">
        <v>0.61185999999999996</v>
      </c>
      <c r="H883" s="65">
        <v>0.64588999999999996</v>
      </c>
      <c r="I883" s="65">
        <v>0.64937999999999996</v>
      </c>
      <c r="J883" s="65">
        <v>0.63361000000000001</v>
      </c>
      <c r="K883" s="65">
        <v>0.56816999999999995</v>
      </c>
      <c r="L883" s="65">
        <v>0.48742000000000002</v>
      </c>
      <c r="M883" s="65">
        <v>0.50632999999999995</v>
      </c>
      <c r="N883" s="65">
        <v>0.51651999999999998</v>
      </c>
    </row>
    <row r="884" spans="1:14" ht="14.4" hidden="1" x14ac:dyDescent="0.3">
      <c r="A884" s="63" t="s">
        <v>191</v>
      </c>
      <c r="B884" s="63" t="s">
        <v>20</v>
      </c>
      <c r="C884" s="63"/>
      <c r="D884" s="63"/>
      <c r="E884" s="63"/>
      <c r="F884" s="63"/>
      <c r="G884" s="63"/>
      <c r="H884" s="63"/>
      <c r="I884" s="63"/>
      <c r="J884" s="63"/>
      <c r="K884" s="63"/>
      <c r="L884" s="63"/>
      <c r="M884" s="63"/>
      <c r="N884" s="63"/>
    </row>
    <row r="885" spans="1:14" ht="14.4" hidden="1" x14ac:dyDescent="0.3">
      <c r="A885" s="63" t="s">
        <v>191</v>
      </c>
      <c r="B885" s="63" t="s">
        <v>11</v>
      </c>
      <c r="C885" s="63">
        <v>12787</v>
      </c>
      <c r="D885" s="63">
        <v>14298</v>
      </c>
      <c r="E885" s="63">
        <v>15555</v>
      </c>
      <c r="F885" s="63">
        <v>13976</v>
      </c>
      <c r="G885" s="63">
        <v>13816</v>
      </c>
      <c r="H885" s="63">
        <v>12794</v>
      </c>
      <c r="I885" s="63">
        <v>9867</v>
      </c>
      <c r="J885" s="63">
        <v>10312</v>
      </c>
      <c r="K885" s="63">
        <v>14478</v>
      </c>
      <c r="L885" s="63">
        <v>13181</v>
      </c>
      <c r="M885" s="63">
        <v>15913</v>
      </c>
      <c r="N885" s="63">
        <v>14634</v>
      </c>
    </row>
    <row r="886" spans="1:14" ht="14.4" hidden="1" x14ac:dyDescent="0.3">
      <c r="A886" s="63" t="s">
        <v>191</v>
      </c>
      <c r="B886" s="63" t="s">
        <v>96</v>
      </c>
      <c r="C886" s="63">
        <v>12459</v>
      </c>
      <c r="D886" s="63">
        <v>14020</v>
      </c>
      <c r="E886" s="63">
        <v>15175</v>
      </c>
      <c r="F886" s="63">
        <v>13601</v>
      </c>
      <c r="G886" s="63">
        <v>13484</v>
      </c>
      <c r="H886" s="63">
        <v>11977</v>
      </c>
      <c r="I886" s="63">
        <v>9023</v>
      </c>
      <c r="J886" s="63">
        <v>9868</v>
      </c>
      <c r="K886" s="63">
        <v>13741</v>
      </c>
      <c r="L886" s="63">
        <v>13041</v>
      </c>
      <c r="M886" s="63">
        <v>15484</v>
      </c>
      <c r="N886" s="63">
        <v>14318</v>
      </c>
    </row>
    <row r="887" spans="1:14" ht="14.4" hidden="1" x14ac:dyDescent="0.3">
      <c r="A887" s="63" t="s">
        <v>191</v>
      </c>
      <c r="B887" s="63" t="s">
        <v>97</v>
      </c>
      <c r="C887" s="63">
        <v>9417</v>
      </c>
      <c r="D887" s="63">
        <v>10476</v>
      </c>
      <c r="E887" s="63">
        <v>10816</v>
      </c>
      <c r="F887" s="63">
        <v>10796</v>
      </c>
      <c r="G887" s="63">
        <v>10836</v>
      </c>
      <c r="H887" s="63">
        <v>9634</v>
      </c>
      <c r="I887" s="63">
        <v>8045</v>
      </c>
      <c r="J887" s="63">
        <v>7830</v>
      </c>
      <c r="K887" s="63">
        <v>11084</v>
      </c>
      <c r="L887" s="63">
        <v>9782</v>
      </c>
      <c r="M887" s="63">
        <v>13560</v>
      </c>
      <c r="N887" s="63">
        <v>11073</v>
      </c>
    </row>
    <row r="888" spans="1:14" ht="14.4" hidden="1" x14ac:dyDescent="0.3">
      <c r="A888" s="63" t="s">
        <v>191</v>
      </c>
      <c r="B888" s="63" t="s">
        <v>21</v>
      </c>
      <c r="C888" s="63" t="s">
        <v>264</v>
      </c>
      <c r="D888" s="63" t="s">
        <v>314</v>
      </c>
      <c r="E888" s="63" t="s">
        <v>370</v>
      </c>
      <c r="F888" s="63" t="s">
        <v>371</v>
      </c>
      <c r="G888" s="63" t="s">
        <v>291</v>
      </c>
      <c r="H888" s="63" t="s">
        <v>372</v>
      </c>
      <c r="I888" s="63" t="s">
        <v>363</v>
      </c>
      <c r="J888" s="63" t="s">
        <v>373</v>
      </c>
      <c r="K888" s="63" t="s">
        <v>374</v>
      </c>
      <c r="L888" s="63" t="s">
        <v>375</v>
      </c>
      <c r="M888" s="63" t="s">
        <v>376</v>
      </c>
      <c r="N888" s="63" t="s">
        <v>337</v>
      </c>
    </row>
    <row r="889" spans="1:14" ht="14.4" hidden="1" x14ac:dyDescent="0.3">
      <c r="A889" s="63" t="s">
        <v>191</v>
      </c>
      <c r="B889" s="63" t="s">
        <v>24</v>
      </c>
      <c r="C889" s="63" t="s">
        <v>170</v>
      </c>
      <c r="D889" s="63" t="s">
        <v>192</v>
      </c>
      <c r="E889" s="63" t="s">
        <v>192</v>
      </c>
      <c r="F889" s="63" t="s">
        <v>179</v>
      </c>
      <c r="G889" s="63" t="s">
        <v>179</v>
      </c>
      <c r="H889" s="63" t="s">
        <v>179</v>
      </c>
      <c r="I889" s="63" t="s">
        <v>179</v>
      </c>
      <c r="J889" s="63" t="s">
        <v>179</v>
      </c>
      <c r="K889" s="63" t="s">
        <v>192</v>
      </c>
      <c r="L889" s="63" t="s">
        <v>192</v>
      </c>
      <c r="M889" s="63" t="s">
        <v>170</v>
      </c>
      <c r="N889" s="63" t="s">
        <v>170</v>
      </c>
    </row>
    <row r="890" spans="1:14" ht="14.4" hidden="1" x14ac:dyDescent="0.3">
      <c r="A890" s="63" t="s">
        <v>191</v>
      </c>
      <c r="B890" s="63" t="s">
        <v>26</v>
      </c>
      <c r="C890" s="63">
        <v>9128</v>
      </c>
      <c r="D890" s="63">
        <v>11286</v>
      </c>
      <c r="E890" s="63">
        <v>12949</v>
      </c>
      <c r="F890" s="63">
        <v>8683</v>
      </c>
      <c r="G890" s="63">
        <v>8170</v>
      </c>
      <c r="H890" s="63">
        <v>7644</v>
      </c>
      <c r="I890" s="63">
        <v>5191</v>
      </c>
      <c r="J890" s="63">
        <v>5634</v>
      </c>
      <c r="K890" s="63">
        <v>8161</v>
      </c>
      <c r="L890" s="63">
        <v>9538</v>
      </c>
      <c r="M890" s="63">
        <v>11457</v>
      </c>
      <c r="N890" s="63">
        <v>9996</v>
      </c>
    </row>
    <row r="891" spans="1:14" ht="14.4" hidden="1" x14ac:dyDescent="0.3">
      <c r="A891" s="63" t="s">
        <v>191</v>
      </c>
      <c r="B891" s="63" t="s">
        <v>98</v>
      </c>
      <c r="C891" s="63">
        <v>9128</v>
      </c>
      <c r="D891" s="63">
        <v>11286</v>
      </c>
      <c r="E891" s="63">
        <v>12949</v>
      </c>
      <c r="F891" s="63">
        <v>8683</v>
      </c>
      <c r="G891" s="63">
        <v>8170</v>
      </c>
      <c r="H891" s="63">
        <v>7644</v>
      </c>
      <c r="I891" s="63">
        <v>5191</v>
      </c>
      <c r="J891" s="63">
        <v>5634</v>
      </c>
      <c r="K891" s="63">
        <v>8161</v>
      </c>
      <c r="L891" s="63">
        <v>9538</v>
      </c>
      <c r="M891" s="63">
        <v>11457</v>
      </c>
      <c r="N891" s="63">
        <v>9996</v>
      </c>
    </row>
    <row r="892" spans="1:14" ht="14.4" hidden="1" x14ac:dyDescent="0.3">
      <c r="A892" s="63" t="s">
        <v>191</v>
      </c>
      <c r="B892" s="63" t="s">
        <v>99</v>
      </c>
      <c r="C892" s="63">
        <v>4581</v>
      </c>
      <c r="D892" s="63">
        <v>3223</v>
      </c>
      <c r="E892" s="63">
        <v>3068</v>
      </c>
      <c r="F892" s="63">
        <v>4821</v>
      </c>
      <c r="G892" s="63">
        <v>4866</v>
      </c>
      <c r="H892" s="63">
        <v>4561</v>
      </c>
      <c r="I892" s="63">
        <v>3465</v>
      </c>
      <c r="J892" s="63">
        <v>4188</v>
      </c>
      <c r="K892" s="63">
        <v>4225</v>
      </c>
      <c r="L892" s="63">
        <v>4292</v>
      </c>
      <c r="M892" s="63">
        <v>7175</v>
      </c>
      <c r="N892" s="63">
        <v>5723</v>
      </c>
    </row>
    <row r="893" spans="1:14" ht="14.4" hidden="1" x14ac:dyDescent="0.3">
      <c r="A893" s="63" t="s">
        <v>191</v>
      </c>
      <c r="B893" s="63" t="s">
        <v>27</v>
      </c>
      <c r="C893" s="63">
        <v>575</v>
      </c>
      <c r="D893" s="63">
        <v>622</v>
      </c>
      <c r="E893" s="63">
        <v>998</v>
      </c>
      <c r="F893" s="63">
        <v>790</v>
      </c>
      <c r="G893" s="63">
        <v>773</v>
      </c>
      <c r="H893" s="63">
        <v>966</v>
      </c>
      <c r="I893" s="63">
        <v>801</v>
      </c>
      <c r="J893" s="63">
        <v>1181</v>
      </c>
      <c r="K893" s="63">
        <v>1114</v>
      </c>
      <c r="L893" s="63">
        <v>990</v>
      </c>
      <c r="M893" s="63">
        <v>617</v>
      </c>
      <c r="N893" s="63">
        <v>460</v>
      </c>
    </row>
    <row r="894" spans="1:14" ht="14.4" hidden="1" x14ac:dyDescent="0.3">
      <c r="A894" s="63" t="s">
        <v>191</v>
      </c>
      <c r="B894" s="63" t="s">
        <v>28</v>
      </c>
      <c r="C894" s="66">
        <v>41640</v>
      </c>
      <c r="D894" s="66">
        <v>41671</v>
      </c>
      <c r="E894" s="66">
        <v>41699</v>
      </c>
      <c r="F894" s="66">
        <v>41730</v>
      </c>
      <c r="G894" s="66">
        <v>41760</v>
      </c>
      <c r="H894" s="66">
        <v>41791</v>
      </c>
      <c r="I894" s="66">
        <v>41821</v>
      </c>
      <c r="J894" s="66">
        <v>41852</v>
      </c>
      <c r="K894" s="66">
        <v>41883</v>
      </c>
      <c r="L894" s="66">
        <v>41913</v>
      </c>
      <c r="M894" s="66">
        <v>41944</v>
      </c>
      <c r="N894" s="66">
        <v>41974</v>
      </c>
    </row>
    <row r="895" spans="1:14" ht="14.4" hidden="1" x14ac:dyDescent="0.3">
      <c r="A895" s="63" t="s">
        <v>191</v>
      </c>
      <c r="B895" s="63" t="s">
        <v>29</v>
      </c>
      <c r="C895" s="65">
        <v>9.3899999999999997E-2</v>
      </c>
      <c r="D895" s="65">
        <v>0.1079</v>
      </c>
      <c r="E895" s="65">
        <v>9.5100000000000004E-2</v>
      </c>
      <c r="F895" s="65">
        <v>9.0999999999999998E-2</v>
      </c>
      <c r="G895" s="65">
        <v>9.0200000000000002E-2</v>
      </c>
      <c r="H895" s="65">
        <v>9.4100000000000003E-2</v>
      </c>
      <c r="I895" s="65">
        <v>0.1024</v>
      </c>
      <c r="J895" s="65">
        <v>9.7299999999999998E-2</v>
      </c>
      <c r="K895" s="65">
        <v>9.2499999999999999E-2</v>
      </c>
      <c r="L895" s="65">
        <v>9.9099999999999994E-2</v>
      </c>
      <c r="M895" s="65">
        <v>9.9199999999999997E-2</v>
      </c>
      <c r="N895" s="65">
        <v>8.9300000000000004E-2</v>
      </c>
    </row>
    <row r="896" spans="1:14" ht="14.4" hidden="1" x14ac:dyDescent="0.3">
      <c r="A896" s="63" t="s">
        <v>191</v>
      </c>
      <c r="B896" s="63" t="s">
        <v>100</v>
      </c>
      <c r="C896" s="65">
        <v>0.2145</v>
      </c>
      <c r="D896" s="65">
        <v>0.26069999999999999</v>
      </c>
      <c r="E896" s="65">
        <v>0.21310000000000001</v>
      </c>
      <c r="F896" s="65">
        <v>0.15509999999999999</v>
      </c>
      <c r="G896" s="65">
        <v>0.14130000000000001</v>
      </c>
      <c r="H896" s="65">
        <v>0.1356</v>
      </c>
      <c r="I896" s="65">
        <v>0.14749999999999999</v>
      </c>
      <c r="J896" s="65">
        <v>0.1467</v>
      </c>
      <c r="K896" s="65">
        <v>0.16039999999999999</v>
      </c>
      <c r="L896" s="65">
        <v>0.18459999999999999</v>
      </c>
      <c r="M896" s="65">
        <v>0.2384</v>
      </c>
      <c r="N896" s="65">
        <v>0.18659999999999999</v>
      </c>
    </row>
    <row r="897" spans="1:14" ht="14.4" hidden="1" x14ac:dyDescent="0.3">
      <c r="A897" s="63" t="s">
        <v>191</v>
      </c>
      <c r="B897" s="63" t="s">
        <v>101</v>
      </c>
      <c r="C897" s="65">
        <v>7.9100000000000004E-2</v>
      </c>
      <c r="D897" s="65">
        <v>8.43E-2</v>
      </c>
      <c r="E897" s="65">
        <v>8.9399999999999993E-2</v>
      </c>
      <c r="F897" s="65">
        <v>8.8300000000000003E-2</v>
      </c>
      <c r="G897" s="65">
        <v>9.4399999999999998E-2</v>
      </c>
      <c r="H897" s="65">
        <v>0.1095</v>
      </c>
      <c r="I897" s="65">
        <v>0.1111</v>
      </c>
      <c r="J897" s="65">
        <v>0.1089</v>
      </c>
      <c r="K897" s="65">
        <v>9.3100000000000002E-2</v>
      </c>
      <c r="L897" s="65">
        <v>9.0200000000000002E-2</v>
      </c>
      <c r="M897" s="65">
        <v>7.4700000000000003E-2</v>
      </c>
      <c r="N897" s="65">
        <v>7.9899999999999999E-2</v>
      </c>
    </row>
    <row r="898" spans="1:14" ht="14.4" hidden="1" x14ac:dyDescent="0.3">
      <c r="A898" s="63" t="s">
        <v>191</v>
      </c>
      <c r="B898" s="63" t="s">
        <v>30</v>
      </c>
      <c r="C898" s="65">
        <v>0.71379999999999999</v>
      </c>
      <c r="D898" s="65">
        <v>0.78939999999999999</v>
      </c>
      <c r="E898" s="65">
        <v>0.83250000000000002</v>
      </c>
      <c r="F898" s="65">
        <v>0.62129999999999996</v>
      </c>
      <c r="G898" s="65">
        <v>0.59130000000000005</v>
      </c>
      <c r="H898" s="65">
        <v>0.59750000000000003</v>
      </c>
      <c r="I898" s="65">
        <v>0.52600000000000002</v>
      </c>
      <c r="J898" s="65">
        <v>0.54630000000000001</v>
      </c>
      <c r="K898" s="65">
        <v>0.56369999999999998</v>
      </c>
      <c r="L898" s="65">
        <v>0.72360000000000002</v>
      </c>
      <c r="M898" s="65">
        <v>0.72</v>
      </c>
      <c r="N898" s="65">
        <v>0.68310000000000004</v>
      </c>
    </row>
    <row r="899" spans="1:14" ht="14.4" hidden="1" x14ac:dyDescent="0.3">
      <c r="A899" s="63" t="s">
        <v>191</v>
      </c>
      <c r="B899" s="63" t="s">
        <v>8</v>
      </c>
      <c r="C899" s="65">
        <v>4.4999999999999998E-2</v>
      </c>
      <c r="D899" s="65">
        <v>4.3499999999999997E-2</v>
      </c>
      <c r="E899" s="65">
        <v>6.4199999999999993E-2</v>
      </c>
      <c r="F899" s="65">
        <v>5.6500000000000002E-2</v>
      </c>
      <c r="G899" s="65">
        <v>5.5899999999999998E-2</v>
      </c>
      <c r="H899" s="65">
        <v>7.5499999999999998E-2</v>
      </c>
      <c r="I899" s="65">
        <v>8.1100000000000005E-2</v>
      </c>
      <c r="J899" s="65">
        <v>0.1145</v>
      </c>
      <c r="K899" s="65">
        <v>7.6899999999999996E-2</v>
      </c>
      <c r="L899" s="65">
        <v>7.51E-2</v>
      </c>
      <c r="M899" s="65">
        <v>3.8800000000000001E-2</v>
      </c>
      <c r="N899" s="65">
        <v>3.1399999999999997E-2</v>
      </c>
    </row>
    <row r="900" spans="1:14" ht="14.4" hidden="1" x14ac:dyDescent="0.3">
      <c r="A900" s="63" t="s">
        <v>191</v>
      </c>
      <c r="B900" s="63" t="s">
        <v>31</v>
      </c>
      <c r="C900" s="65">
        <v>0.13159999999999999</v>
      </c>
      <c r="D900" s="65">
        <v>0.1368</v>
      </c>
      <c r="E900" s="65">
        <v>0.1142</v>
      </c>
      <c r="F900" s="65">
        <v>0.1464</v>
      </c>
      <c r="G900" s="65">
        <v>0.15260000000000001</v>
      </c>
      <c r="H900" s="65">
        <v>0.1575</v>
      </c>
      <c r="I900" s="65">
        <v>0.1946</v>
      </c>
      <c r="J900" s="65">
        <v>0.17810000000000001</v>
      </c>
      <c r="K900" s="65">
        <v>0.16420000000000001</v>
      </c>
      <c r="L900" s="65">
        <v>0.13700000000000001</v>
      </c>
      <c r="M900" s="65">
        <v>0.13780000000000001</v>
      </c>
      <c r="N900" s="65">
        <v>0.13070000000000001</v>
      </c>
    </row>
    <row r="901" spans="1:14" ht="14.4" hidden="1" x14ac:dyDescent="0.3">
      <c r="A901" s="63" t="s">
        <v>191</v>
      </c>
      <c r="B901" s="63" t="s">
        <v>102</v>
      </c>
      <c r="C901" s="65">
        <v>0.2928</v>
      </c>
      <c r="D901" s="65">
        <v>0.32390000000000002</v>
      </c>
      <c r="E901" s="65">
        <v>0.24970000000000001</v>
      </c>
      <c r="F901" s="65">
        <v>0.24299999999999999</v>
      </c>
      <c r="G901" s="65">
        <v>0.2331</v>
      </c>
      <c r="H901" s="65">
        <v>0.21249999999999999</v>
      </c>
      <c r="I901" s="65">
        <v>0.25629999999999997</v>
      </c>
      <c r="J901" s="65">
        <v>0.25690000000000002</v>
      </c>
      <c r="K901" s="65">
        <v>0.27010000000000001</v>
      </c>
      <c r="L901" s="65">
        <v>0.25240000000000001</v>
      </c>
      <c r="M901" s="65">
        <v>0.32219999999999999</v>
      </c>
      <c r="N901" s="65">
        <v>0.26719999999999999</v>
      </c>
    </row>
    <row r="902" spans="1:14" ht="14.4" hidden="1" x14ac:dyDescent="0.3">
      <c r="A902" s="63" t="s">
        <v>191</v>
      </c>
      <c r="B902" s="63" t="s">
        <v>103</v>
      </c>
      <c r="C902" s="65">
        <v>0.16259999999999999</v>
      </c>
      <c r="D902" s="65">
        <v>0.27410000000000001</v>
      </c>
      <c r="E902" s="65">
        <v>0.31519999999999998</v>
      </c>
      <c r="F902" s="65">
        <v>0.19769999999999999</v>
      </c>
      <c r="G902" s="65">
        <v>0.21010000000000001</v>
      </c>
      <c r="H902" s="65">
        <v>0.23119999999999999</v>
      </c>
      <c r="I902" s="65">
        <v>0.25790000000000002</v>
      </c>
      <c r="J902" s="65">
        <v>0.2036</v>
      </c>
      <c r="K902" s="65">
        <v>0.24429999999999999</v>
      </c>
      <c r="L902" s="65">
        <v>0.2056</v>
      </c>
      <c r="M902" s="65">
        <v>0.14119999999999999</v>
      </c>
      <c r="N902" s="65">
        <v>0.1545</v>
      </c>
    </row>
    <row r="903" spans="1:14" ht="14.4" hidden="1" x14ac:dyDescent="0.3">
      <c r="A903" s="63" t="s">
        <v>191</v>
      </c>
      <c r="B903" s="63" t="s">
        <v>32</v>
      </c>
      <c r="C903" s="65">
        <v>2.0880999999999998</v>
      </c>
      <c r="D903" s="65">
        <v>2.4796999999999998</v>
      </c>
      <c r="E903" s="65">
        <v>1.4813000000000001</v>
      </c>
      <c r="F903" s="65">
        <v>1.6089</v>
      </c>
      <c r="G903" s="65">
        <v>1.6128</v>
      </c>
      <c r="H903" s="65">
        <v>1.2468999999999999</v>
      </c>
      <c r="I903" s="65">
        <v>1.2615000000000001</v>
      </c>
      <c r="J903" s="65">
        <v>0.8498</v>
      </c>
      <c r="K903" s="65">
        <v>1.2032</v>
      </c>
      <c r="L903" s="65">
        <v>1.3202</v>
      </c>
      <c r="M903" s="65">
        <v>2.5577000000000001</v>
      </c>
      <c r="N903" s="65">
        <v>2.8399000000000001</v>
      </c>
    </row>
    <row r="904" spans="1:14" ht="14.4" hidden="1" x14ac:dyDescent="0.3">
      <c r="A904" s="63" t="s">
        <v>191</v>
      </c>
      <c r="B904" s="63" t="s">
        <v>33</v>
      </c>
      <c r="C904" s="63"/>
      <c r="D904" s="63"/>
      <c r="E904" s="63"/>
      <c r="F904" s="63"/>
      <c r="G904" s="63"/>
      <c r="H904" s="63"/>
      <c r="I904" s="63"/>
      <c r="J904" s="63"/>
      <c r="K904" s="63"/>
      <c r="L904" s="63"/>
      <c r="M904" s="63"/>
      <c r="N904" s="63"/>
    </row>
    <row r="905" spans="1:14" ht="14.4" hidden="1" x14ac:dyDescent="0.3">
      <c r="A905" s="63" t="s">
        <v>191</v>
      </c>
      <c r="B905" s="63" t="s">
        <v>34</v>
      </c>
      <c r="C905" s="65">
        <v>0.1328</v>
      </c>
      <c r="D905" s="65">
        <v>9.0300000000000005E-2</v>
      </c>
      <c r="E905" s="65">
        <v>0.1075</v>
      </c>
      <c r="F905" s="65">
        <v>0.111</v>
      </c>
      <c r="G905" s="65">
        <v>0.11940000000000001</v>
      </c>
      <c r="H905" s="65">
        <v>0.12130000000000001</v>
      </c>
      <c r="I905" s="65">
        <v>0.1963</v>
      </c>
      <c r="J905" s="65">
        <v>0.1928</v>
      </c>
      <c r="K905" s="65">
        <v>0.1244</v>
      </c>
      <c r="L905" s="65">
        <v>0.10879999999999999</v>
      </c>
      <c r="M905" s="65">
        <v>9.4399999999999998E-2</v>
      </c>
      <c r="N905" s="65">
        <v>0.1043</v>
      </c>
    </row>
    <row r="906" spans="1:14" ht="14.4" hidden="1" x14ac:dyDescent="0.3">
      <c r="A906" s="63" t="s">
        <v>191</v>
      </c>
      <c r="B906" s="63" t="s">
        <v>104</v>
      </c>
      <c r="C906" s="65">
        <v>0.1323</v>
      </c>
      <c r="D906" s="65">
        <v>9.2100000000000001E-2</v>
      </c>
      <c r="E906" s="65">
        <v>0.1072</v>
      </c>
      <c r="F906" s="65">
        <v>0.1124</v>
      </c>
      <c r="G906" s="65">
        <v>0.12</v>
      </c>
      <c r="H906" s="65">
        <v>0.1229</v>
      </c>
      <c r="I906" s="65">
        <v>0.19750000000000001</v>
      </c>
      <c r="J906" s="65">
        <v>0.192</v>
      </c>
      <c r="K906" s="65">
        <v>0.1249</v>
      </c>
      <c r="L906" s="65">
        <v>0.1091</v>
      </c>
      <c r="M906" s="65">
        <v>9.3899999999999997E-2</v>
      </c>
      <c r="N906" s="65">
        <v>0.105</v>
      </c>
    </row>
    <row r="907" spans="1:14" ht="14.4" hidden="1" x14ac:dyDescent="0.3">
      <c r="A907" s="63" t="s">
        <v>191</v>
      </c>
      <c r="B907" s="63" t="s">
        <v>105</v>
      </c>
      <c r="C907" s="65">
        <v>0.1346</v>
      </c>
      <c r="D907" s="65">
        <v>9.5799999999999996E-2</v>
      </c>
      <c r="E907" s="65">
        <v>0.1023</v>
      </c>
      <c r="F907" s="65">
        <v>0.10920000000000001</v>
      </c>
      <c r="G907" s="65">
        <v>0.11849999999999999</v>
      </c>
      <c r="H907" s="65">
        <v>0.1205</v>
      </c>
      <c r="I907" s="65">
        <v>0.20169999999999999</v>
      </c>
      <c r="J907" s="65">
        <v>0.19539999999999999</v>
      </c>
      <c r="K907" s="65">
        <v>0.1234</v>
      </c>
      <c r="L907" s="65">
        <v>0.10780000000000001</v>
      </c>
      <c r="M907" s="65">
        <v>9.5000000000000001E-2</v>
      </c>
      <c r="N907" s="65">
        <v>0.1021</v>
      </c>
    </row>
    <row r="908" spans="1:14" ht="14.4" hidden="1" x14ac:dyDescent="0.3">
      <c r="A908" s="63" t="s">
        <v>191</v>
      </c>
      <c r="B908" s="63" t="s">
        <v>35</v>
      </c>
      <c r="C908" s="65">
        <v>0.14130000000000001</v>
      </c>
      <c r="D908" s="65">
        <v>0.1024</v>
      </c>
      <c r="E908" s="65">
        <v>0.11260000000000001</v>
      </c>
      <c r="F908" s="65">
        <v>0.1183</v>
      </c>
      <c r="G908" s="65">
        <v>0.15379999999999999</v>
      </c>
      <c r="H908" s="65">
        <v>0.14910000000000001</v>
      </c>
      <c r="I908" s="65">
        <v>0.24049999999999999</v>
      </c>
      <c r="J908" s="65">
        <v>0.2311</v>
      </c>
      <c r="K908" s="65">
        <v>0.13739999999999999</v>
      </c>
      <c r="L908" s="65">
        <v>0.13089999999999999</v>
      </c>
      <c r="M908" s="65">
        <v>9.64E-2</v>
      </c>
      <c r="N908" s="65">
        <v>0.1135</v>
      </c>
    </row>
    <row r="909" spans="1:14" ht="14.4" hidden="1" x14ac:dyDescent="0.3">
      <c r="A909" s="63" t="s">
        <v>191</v>
      </c>
      <c r="B909" s="63" t="s">
        <v>106</v>
      </c>
      <c r="C909" s="65">
        <v>0.14130000000000001</v>
      </c>
      <c r="D909" s="65">
        <v>0.1024</v>
      </c>
      <c r="E909" s="65">
        <v>0.11260000000000001</v>
      </c>
      <c r="F909" s="65">
        <v>0.1183</v>
      </c>
      <c r="G909" s="65">
        <v>0.15379999999999999</v>
      </c>
      <c r="H909" s="65">
        <v>0.14910000000000001</v>
      </c>
      <c r="I909" s="65">
        <v>0.24049999999999999</v>
      </c>
      <c r="J909" s="65">
        <v>0.2311</v>
      </c>
      <c r="K909" s="65">
        <v>0.13739999999999999</v>
      </c>
      <c r="L909" s="65">
        <v>0.13089999999999999</v>
      </c>
      <c r="M909" s="65">
        <v>9.64E-2</v>
      </c>
      <c r="N909" s="65">
        <v>0.1135</v>
      </c>
    </row>
    <row r="910" spans="1:14" ht="14.4" hidden="1" x14ac:dyDescent="0.3">
      <c r="A910" s="63" t="s">
        <v>191</v>
      </c>
      <c r="B910" s="63" t="s">
        <v>107</v>
      </c>
      <c r="C910" s="65">
        <v>0.1671</v>
      </c>
      <c r="D910" s="65">
        <v>0.2233</v>
      </c>
      <c r="E910" s="65">
        <v>0.20269999999999999</v>
      </c>
      <c r="F910" s="65">
        <v>0.1832</v>
      </c>
      <c r="G910" s="65">
        <v>0.1857</v>
      </c>
      <c r="H910" s="65">
        <v>0.16700000000000001</v>
      </c>
      <c r="I910" s="65">
        <v>0.27110000000000001</v>
      </c>
      <c r="J910" s="65">
        <v>0.25769999999999998</v>
      </c>
      <c r="K910" s="65">
        <v>0.17399999999999999</v>
      </c>
      <c r="L910" s="65">
        <v>0.20849999999999999</v>
      </c>
      <c r="M910" s="65">
        <v>0.1288</v>
      </c>
      <c r="N910" s="65">
        <v>0.13389999999999999</v>
      </c>
    </row>
    <row r="911" spans="1:14" ht="14.4" hidden="1" x14ac:dyDescent="0.3">
      <c r="A911" s="63" t="s">
        <v>191</v>
      </c>
      <c r="B911" s="63" t="s">
        <v>36</v>
      </c>
      <c r="C911" s="65">
        <v>0.27529999999999999</v>
      </c>
      <c r="D911" s="65">
        <v>0.19539999999999999</v>
      </c>
      <c r="E911" s="65">
        <v>0.3155</v>
      </c>
      <c r="F911" s="65">
        <v>0.20300000000000001</v>
      </c>
      <c r="G911" s="65">
        <v>0.17499999999999999</v>
      </c>
      <c r="H911" s="65">
        <v>0.13500000000000001</v>
      </c>
      <c r="I911" s="65">
        <v>0.16</v>
      </c>
      <c r="J911" s="65">
        <v>0.39979999999999999</v>
      </c>
      <c r="K911" s="65">
        <v>0.21529999999999999</v>
      </c>
      <c r="L911" s="65">
        <v>0.30649999999999999</v>
      </c>
      <c r="M911" s="65">
        <v>0.15110000000000001</v>
      </c>
      <c r="N911" s="65">
        <v>0.16139999999999999</v>
      </c>
    </row>
    <row r="912" spans="1:14" ht="14.4" hidden="1" x14ac:dyDescent="0.3">
      <c r="A912" s="63" t="s">
        <v>191</v>
      </c>
      <c r="B912" s="63" t="s">
        <v>108</v>
      </c>
      <c r="C912" s="63"/>
      <c r="D912" s="63"/>
      <c r="E912" s="63"/>
      <c r="F912" s="63"/>
      <c r="G912" s="63"/>
      <c r="H912" s="63"/>
      <c r="I912" s="63"/>
      <c r="J912" s="63"/>
      <c r="K912" s="63"/>
      <c r="L912" s="63"/>
      <c r="M912" s="63"/>
      <c r="N912" s="63"/>
    </row>
    <row r="913" spans="1:14" ht="14.4" hidden="1" x14ac:dyDescent="0.3">
      <c r="A913" s="63" t="s">
        <v>191</v>
      </c>
      <c r="B913" s="63" t="s">
        <v>109</v>
      </c>
      <c r="C913" s="63">
        <v>111</v>
      </c>
      <c r="D913" s="63">
        <v>110</v>
      </c>
      <c r="E913" s="63">
        <v>109</v>
      </c>
      <c r="F913" s="63">
        <v>108</v>
      </c>
      <c r="G913" s="63">
        <v>110</v>
      </c>
      <c r="H913" s="63">
        <v>110</v>
      </c>
      <c r="I913" s="63">
        <v>104</v>
      </c>
      <c r="J913" s="63">
        <v>106</v>
      </c>
      <c r="K913" s="63">
        <v>109</v>
      </c>
      <c r="L913" s="63">
        <v>106</v>
      </c>
      <c r="M913" s="63">
        <v>107</v>
      </c>
      <c r="N913" s="63">
        <v>109</v>
      </c>
    </row>
    <row r="914" spans="1:14" ht="14.4" hidden="1" x14ac:dyDescent="0.3">
      <c r="A914" s="63" t="s">
        <v>191</v>
      </c>
      <c r="B914" s="63" t="s">
        <v>110</v>
      </c>
      <c r="C914" s="63">
        <v>111</v>
      </c>
      <c r="D914" s="63">
        <v>110</v>
      </c>
      <c r="E914" s="63">
        <v>109</v>
      </c>
      <c r="F914" s="63">
        <v>108</v>
      </c>
      <c r="G914" s="63">
        <v>110</v>
      </c>
      <c r="H914" s="63">
        <v>110</v>
      </c>
      <c r="I914" s="63">
        <v>104</v>
      </c>
      <c r="J914" s="63">
        <v>106</v>
      </c>
      <c r="K914" s="63">
        <v>109</v>
      </c>
      <c r="L914" s="63">
        <v>106</v>
      </c>
      <c r="M914" s="63">
        <v>107</v>
      </c>
      <c r="N914" s="63">
        <v>109</v>
      </c>
    </row>
    <row r="915" spans="1:14" ht="14.4" hidden="1" x14ac:dyDescent="0.3">
      <c r="A915" s="63" t="s">
        <v>191</v>
      </c>
      <c r="B915" s="63" t="s">
        <v>111</v>
      </c>
      <c r="C915" s="63">
        <v>111</v>
      </c>
      <c r="D915" s="63">
        <v>110</v>
      </c>
      <c r="E915" s="63">
        <v>109</v>
      </c>
      <c r="F915" s="63">
        <v>108</v>
      </c>
      <c r="G915" s="63">
        <v>110</v>
      </c>
      <c r="H915" s="63">
        <v>110</v>
      </c>
      <c r="I915" s="63">
        <v>104</v>
      </c>
      <c r="J915" s="63">
        <v>106</v>
      </c>
      <c r="K915" s="63">
        <v>109</v>
      </c>
      <c r="L915" s="63">
        <v>106</v>
      </c>
      <c r="M915" s="63">
        <v>107</v>
      </c>
      <c r="N915" s="63">
        <v>109</v>
      </c>
    </row>
    <row r="916" spans="1:14" ht="14.4" hidden="1" x14ac:dyDescent="0.3">
      <c r="A916" s="63" t="s">
        <v>191</v>
      </c>
      <c r="B916" s="63" t="s">
        <v>112</v>
      </c>
      <c r="C916" s="63">
        <v>111</v>
      </c>
      <c r="D916" s="63">
        <v>110</v>
      </c>
      <c r="E916" s="63">
        <v>109</v>
      </c>
      <c r="F916" s="63">
        <v>108</v>
      </c>
      <c r="G916" s="63">
        <v>110</v>
      </c>
      <c r="H916" s="63">
        <v>110</v>
      </c>
      <c r="I916" s="63">
        <v>104</v>
      </c>
      <c r="J916" s="63">
        <v>106</v>
      </c>
      <c r="K916" s="63">
        <v>109</v>
      </c>
      <c r="L916" s="63">
        <v>106</v>
      </c>
      <c r="M916" s="63">
        <v>107</v>
      </c>
      <c r="N916" s="63">
        <v>109</v>
      </c>
    </row>
    <row r="917" spans="1:14" ht="14.4" hidden="1" x14ac:dyDescent="0.3">
      <c r="A917" s="63" t="s">
        <v>191</v>
      </c>
      <c r="B917" s="63" t="s">
        <v>113</v>
      </c>
      <c r="C917" s="63"/>
      <c r="D917" s="63"/>
      <c r="E917" s="63"/>
      <c r="F917" s="63"/>
      <c r="G917" s="63"/>
      <c r="H917" s="63"/>
      <c r="I917" s="63"/>
      <c r="J917" s="63"/>
      <c r="K917" s="63"/>
      <c r="L917" s="63"/>
      <c r="M917" s="63"/>
      <c r="N917" s="63"/>
    </row>
    <row r="918" spans="1:14" ht="14.4" hidden="1" x14ac:dyDescent="0.3">
      <c r="A918" s="63" t="s">
        <v>191</v>
      </c>
      <c r="B918" s="63" t="s">
        <v>114</v>
      </c>
      <c r="C918" s="63">
        <v>70.622</v>
      </c>
      <c r="D918" s="63">
        <v>62.584000000000003</v>
      </c>
      <c r="E918" s="63">
        <v>78.064999999999998</v>
      </c>
      <c r="F918" s="63">
        <v>54.365000000000002</v>
      </c>
      <c r="G918" s="63">
        <v>67.995000000000005</v>
      </c>
      <c r="H918" s="63">
        <v>61.712000000000003</v>
      </c>
      <c r="I918" s="63">
        <v>63.207999999999998</v>
      </c>
      <c r="J918" s="63">
        <v>67.403000000000006</v>
      </c>
      <c r="K918" s="63">
        <v>60.040999999999997</v>
      </c>
      <c r="L918" s="63">
        <v>64.641000000000005</v>
      </c>
      <c r="M918" s="63">
        <v>57.817</v>
      </c>
      <c r="N918" s="63">
        <v>61.276000000000003</v>
      </c>
    </row>
    <row r="919" spans="1:14" ht="14.4" hidden="1" x14ac:dyDescent="0.3">
      <c r="A919" s="63" t="s">
        <v>191</v>
      </c>
      <c r="B919" s="63" t="s">
        <v>115</v>
      </c>
      <c r="C919" s="63">
        <v>70.622</v>
      </c>
      <c r="D919" s="63">
        <v>62.584000000000003</v>
      </c>
      <c r="E919" s="63">
        <v>78.064999999999998</v>
      </c>
      <c r="F919" s="63">
        <v>54.365000000000002</v>
      </c>
      <c r="G919" s="63">
        <v>67.995000000000005</v>
      </c>
      <c r="H919" s="63">
        <v>61.712000000000003</v>
      </c>
      <c r="I919" s="63">
        <v>63.207999999999998</v>
      </c>
      <c r="J919" s="63">
        <v>67.403000000000006</v>
      </c>
      <c r="K919" s="63">
        <v>60.040999999999997</v>
      </c>
      <c r="L919" s="63">
        <v>64.641000000000005</v>
      </c>
      <c r="M919" s="63">
        <v>57.817</v>
      </c>
      <c r="N919" s="63">
        <v>61.276000000000003</v>
      </c>
    </row>
    <row r="920" spans="1:14" ht="14.4" hidden="1" x14ac:dyDescent="0.3">
      <c r="A920" s="63" t="s">
        <v>191</v>
      </c>
      <c r="B920" s="63" t="s">
        <v>116</v>
      </c>
      <c r="C920" s="63">
        <v>41.904000000000003</v>
      </c>
      <c r="D920" s="63">
        <v>38.942</v>
      </c>
      <c r="E920" s="63">
        <v>33.283999999999999</v>
      </c>
      <c r="F920" s="63">
        <v>46.741</v>
      </c>
      <c r="G920" s="63">
        <v>48.899000000000001</v>
      </c>
      <c r="H920" s="63">
        <v>41.237000000000002</v>
      </c>
      <c r="I920" s="63">
        <v>47.581000000000003</v>
      </c>
      <c r="J920" s="63">
        <v>55.856999999999999</v>
      </c>
      <c r="K920" s="63">
        <v>39.356000000000002</v>
      </c>
      <c r="L920" s="63">
        <v>46.334000000000003</v>
      </c>
      <c r="M920" s="63">
        <v>48.371000000000002</v>
      </c>
      <c r="N920" s="63">
        <v>41.402000000000001</v>
      </c>
    </row>
    <row r="921" spans="1:14" ht="14.4" hidden="1" x14ac:dyDescent="0.3">
      <c r="A921" s="63" t="s">
        <v>191</v>
      </c>
      <c r="B921" s="63" t="s">
        <v>117</v>
      </c>
      <c r="C921" s="63">
        <v>8.6690000000000005</v>
      </c>
      <c r="D921" s="63">
        <v>6.5839999999999996</v>
      </c>
      <c r="E921" s="63">
        <v>16.856999999999999</v>
      </c>
      <c r="F921" s="63">
        <v>8.4890000000000008</v>
      </c>
      <c r="G921" s="63">
        <v>7.3230000000000004</v>
      </c>
      <c r="H921" s="63">
        <v>7.0579999999999998</v>
      </c>
      <c r="I921" s="63">
        <v>6.4889999999999999</v>
      </c>
      <c r="J921" s="63">
        <v>24.446000000000002</v>
      </c>
      <c r="K921" s="63">
        <v>12.832000000000001</v>
      </c>
      <c r="L921" s="63">
        <v>15.708</v>
      </c>
      <c r="M921" s="63">
        <v>4.883</v>
      </c>
      <c r="N921" s="63">
        <v>4.0129999999999999</v>
      </c>
    </row>
    <row r="922" spans="1:14" hidden="1" x14ac:dyDescent="0.25"/>
    <row r="923" spans="1:14" hidden="1" x14ac:dyDescent="0.25"/>
    <row r="924" spans="1:14" hidden="1" x14ac:dyDescent="0.25"/>
    <row r="925" spans="1:14" ht="14.4" hidden="1" x14ac:dyDescent="0.3">
      <c r="A925" s="63" t="s">
        <v>193</v>
      </c>
      <c r="B925" s="63" t="s">
        <v>194</v>
      </c>
      <c r="C925" s="63"/>
      <c r="D925" s="63"/>
      <c r="E925" s="63"/>
      <c r="F925" s="63"/>
      <c r="G925" s="63"/>
      <c r="H925" s="63"/>
      <c r="I925" s="63"/>
      <c r="J925" s="63"/>
      <c r="K925" s="63"/>
      <c r="L925" s="63"/>
      <c r="M925" s="63"/>
      <c r="N925" s="63"/>
    </row>
    <row r="926" spans="1:14" ht="14.4" hidden="1" x14ac:dyDescent="0.3">
      <c r="A926" s="63" t="s">
        <v>195</v>
      </c>
      <c r="B926" s="63" t="s">
        <v>14</v>
      </c>
      <c r="C926" s="64">
        <v>41640</v>
      </c>
      <c r="D926" s="64">
        <v>41671</v>
      </c>
      <c r="E926" s="64">
        <v>41699</v>
      </c>
      <c r="F926" s="64">
        <v>41730</v>
      </c>
      <c r="G926" s="64">
        <v>41760</v>
      </c>
      <c r="H926" s="64">
        <v>41791</v>
      </c>
      <c r="I926" s="64">
        <v>41821</v>
      </c>
      <c r="J926" s="64">
        <v>41852</v>
      </c>
      <c r="K926" s="64">
        <v>41883</v>
      </c>
      <c r="L926" s="64">
        <v>41913</v>
      </c>
      <c r="M926" s="64">
        <v>41944</v>
      </c>
      <c r="N926" s="64">
        <v>41974</v>
      </c>
    </row>
    <row r="927" spans="1:14" ht="14.4" hidden="1" x14ac:dyDescent="0.3">
      <c r="A927" s="63" t="s">
        <v>195</v>
      </c>
      <c r="B927" s="63" t="s">
        <v>15</v>
      </c>
      <c r="C927" s="63">
        <v>4140554</v>
      </c>
      <c r="D927" s="63">
        <v>4147375</v>
      </c>
      <c r="E927" s="63">
        <v>4154262</v>
      </c>
      <c r="F927" s="63">
        <v>4157828</v>
      </c>
      <c r="G927" s="63">
        <v>4159871</v>
      </c>
      <c r="H927" s="63">
        <v>4162679</v>
      </c>
      <c r="I927" s="63">
        <v>4165852</v>
      </c>
      <c r="J927" s="63">
        <v>4169294</v>
      </c>
      <c r="K927" s="63">
        <v>4174016</v>
      </c>
      <c r="L927" s="63">
        <v>4179566</v>
      </c>
      <c r="M927" s="63">
        <v>4185879</v>
      </c>
      <c r="N927" s="63">
        <v>4192808</v>
      </c>
    </row>
    <row r="928" spans="1:14" ht="14.4" hidden="1" x14ac:dyDescent="0.3">
      <c r="A928" s="63" t="s">
        <v>195</v>
      </c>
      <c r="B928" s="63" t="s">
        <v>16</v>
      </c>
      <c r="C928" s="63">
        <v>4248857270</v>
      </c>
      <c r="D928" s="63">
        <v>3843494299</v>
      </c>
      <c r="E928" s="63">
        <v>3617317386</v>
      </c>
      <c r="F928" s="63">
        <v>3863513485</v>
      </c>
      <c r="G928" s="63">
        <v>4756914773</v>
      </c>
      <c r="H928" s="63">
        <v>5067249771</v>
      </c>
      <c r="I928" s="63">
        <v>5461672971</v>
      </c>
      <c r="J928" s="63">
        <v>5887827861</v>
      </c>
      <c r="K928" s="63">
        <v>5883591950</v>
      </c>
      <c r="L928" s="63">
        <v>4870933167</v>
      </c>
      <c r="M928" s="63">
        <v>3920148332</v>
      </c>
      <c r="N928" s="63">
        <v>3748253136</v>
      </c>
    </row>
    <row r="929" spans="1:14" ht="14.4" hidden="1" x14ac:dyDescent="0.3">
      <c r="A929" s="63" t="s">
        <v>195</v>
      </c>
      <c r="B929" s="63" t="s">
        <v>91</v>
      </c>
      <c r="C929" s="63"/>
      <c r="D929" s="63"/>
      <c r="E929" s="63"/>
      <c r="F929" s="63"/>
      <c r="G929" s="63"/>
      <c r="H929" s="63"/>
      <c r="I929" s="63"/>
      <c r="J929" s="63"/>
      <c r="K929" s="63"/>
      <c r="L929" s="63"/>
      <c r="M929" s="63"/>
      <c r="N929" s="63"/>
    </row>
    <row r="930" spans="1:14" ht="14.4" hidden="1" x14ac:dyDescent="0.3">
      <c r="A930" s="63" t="s">
        <v>195</v>
      </c>
      <c r="B930" s="63" t="s">
        <v>17</v>
      </c>
      <c r="C930" s="63">
        <v>4140554</v>
      </c>
      <c r="D930" s="63">
        <v>4147374</v>
      </c>
      <c r="E930" s="63">
        <v>4154262</v>
      </c>
      <c r="F930" s="63">
        <v>4157828</v>
      </c>
      <c r="G930" s="63">
        <v>4159871</v>
      </c>
      <c r="H930" s="63">
        <v>4162679</v>
      </c>
      <c r="I930" s="63">
        <v>4165853</v>
      </c>
      <c r="J930" s="63">
        <v>4169294</v>
      </c>
      <c r="K930" s="63">
        <v>4174016</v>
      </c>
      <c r="L930" s="63">
        <v>4179566</v>
      </c>
      <c r="M930" s="63">
        <v>4185878</v>
      </c>
      <c r="N930" s="63">
        <v>4192808</v>
      </c>
    </row>
    <row r="931" spans="1:14" ht="14.4" hidden="1" x14ac:dyDescent="0.3">
      <c r="A931" s="63" t="s">
        <v>195</v>
      </c>
      <c r="B931" s="63" t="s">
        <v>18</v>
      </c>
      <c r="C931" s="63"/>
      <c r="D931" s="63"/>
      <c r="E931" s="63"/>
      <c r="F931" s="63"/>
      <c r="G931" s="63"/>
      <c r="H931" s="63"/>
      <c r="I931" s="63"/>
      <c r="J931" s="63"/>
      <c r="K931" s="63"/>
      <c r="L931" s="63"/>
      <c r="M931" s="63"/>
      <c r="N931" s="63"/>
    </row>
    <row r="932" spans="1:14" ht="14.4" hidden="1" x14ac:dyDescent="0.3">
      <c r="A932" s="63" t="s">
        <v>195</v>
      </c>
      <c r="B932" s="63" t="s">
        <v>19</v>
      </c>
      <c r="C932" s="63">
        <v>4249023495</v>
      </c>
      <c r="D932" s="63">
        <v>3843668788</v>
      </c>
      <c r="E932" s="63">
        <v>3617577556</v>
      </c>
      <c r="F932" s="63">
        <v>3863723935</v>
      </c>
      <c r="G932" s="63">
        <v>4756928638</v>
      </c>
      <c r="H932" s="63">
        <v>5068953745</v>
      </c>
      <c r="I932" s="63">
        <v>5461762279</v>
      </c>
      <c r="J932" s="63">
        <v>5888430963</v>
      </c>
      <c r="K932" s="63">
        <v>5884099124</v>
      </c>
      <c r="L932" s="63">
        <v>4871233221</v>
      </c>
      <c r="M932" s="63">
        <v>3920210261</v>
      </c>
      <c r="N932" s="63">
        <v>3748478258</v>
      </c>
    </row>
    <row r="933" spans="1:14" ht="14.4" hidden="1" x14ac:dyDescent="0.3">
      <c r="A933" s="63" t="s">
        <v>195</v>
      </c>
      <c r="B933" s="63" t="s">
        <v>92</v>
      </c>
      <c r="C933" s="63">
        <v>1137283245</v>
      </c>
      <c r="D933" s="63">
        <v>991702801</v>
      </c>
      <c r="E933" s="63">
        <v>872554814</v>
      </c>
      <c r="F933" s="63">
        <v>1346036587</v>
      </c>
      <c r="G933" s="63">
        <v>1550124242</v>
      </c>
      <c r="H933" s="63">
        <v>1666546236</v>
      </c>
      <c r="I933" s="63">
        <v>1808911197</v>
      </c>
      <c r="J933" s="63">
        <v>1876036957</v>
      </c>
      <c r="K933" s="63">
        <v>1910488928</v>
      </c>
      <c r="L933" s="63">
        <v>1721657348</v>
      </c>
      <c r="M933" s="63">
        <v>907810572</v>
      </c>
      <c r="N933" s="63">
        <v>986384709</v>
      </c>
    </row>
    <row r="934" spans="1:14" ht="14.4" hidden="1" x14ac:dyDescent="0.3">
      <c r="A934" s="63" t="s">
        <v>195</v>
      </c>
      <c r="B934" s="63" t="s">
        <v>93</v>
      </c>
      <c r="C934" s="63">
        <v>3111740250</v>
      </c>
      <c r="D934" s="63">
        <v>2851965986</v>
      </c>
      <c r="E934" s="63">
        <v>2745022742</v>
      </c>
      <c r="F934" s="63">
        <v>2517687348</v>
      </c>
      <c r="G934" s="63">
        <v>3206804396</v>
      </c>
      <c r="H934" s="63">
        <v>3402407509</v>
      </c>
      <c r="I934" s="63">
        <v>3652851082</v>
      </c>
      <c r="J934" s="63">
        <v>4012394007</v>
      </c>
      <c r="K934" s="63">
        <v>3973610196</v>
      </c>
      <c r="L934" s="63">
        <v>3149575874</v>
      </c>
      <c r="M934" s="63">
        <v>3012399690</v>
      </c>
      <c r="N934" s="63">
        <v>2762093550</v>
      </c>
    </row>
    <row r="935" spans="1:14" ht="14.4" hidden="1" x14ac:dyDescent="0.3">
      <c r="A935" s="63" t="s">
        <v>195</v>
      </c>
      <c r="B935" s="63" t="s">
        <v>94</v>
      </c>
      <c r="C935" s="65">
        <v>0.26766000000000001</v>
      </c>
      <c r="D935" s="65">
        <v>0.25801000000000002</v>
      </c>
      <c r="E935" s="65">
        <v>0.2412</v>
      </c>
      <c r="F935" s="65">
        <v>0.34838000000000002</v>
      </c>
      <c r="G935" s="65">
        <v>0.32586999999999999</v>
      </c>
      <c r="H935" s="65">
        <v>0.32878000000000002</v>
      </c>
      <c r="I935" s="65">
        <v>0.33119999999999999</v>
      </c>
      <c r="J935" s="65">
        <v>0.31859999999999999</v>
      </c>
      <c r="K935" s="65">
        <v>0.32468999999999998</v>
      </c>
      <c r="L935" s="65">
        <v>0.35343000000000002</v>
      </c>
      <c r="M935" s="65">
        <v>0.23157</v>
      </c>
      <c r="N935" s="65">
        <v>0.26313999999999999</v>
      </c>
    </row>
    <row r="936" spans="1:14" ht="14.4" hidden="1" x14ac:dyDescent="0.3">
      <c r="A936" s="63" t="s">
        <v>195</v>
      </c>
      <c r="B936" s="63" t="s">
        <v>95</v>
      </c>
      <c r="C936" s="65">
        <v>0.73233999999999999</v>
      </c>
      <c r="D936" s="65">
        <v>0.74199000000000004</v>
      </c>
      <c r="E936" s="65">
        <v>0.75880000000000003</v>
      </c>
      <c r="F936" s="65">
        <v>0.65161999999999998</v>
      </c>
      <c r="G936" s="65">
        <v>0.67413000000000001</v>
      </c>
      <c r="H936" s="65">
        <v>0.67122000000000004</v>
      </c>
      <c r="I936" s="65">
        <v>0.66879999999999995</v>
      </c>
      <c r="J936" s="65">
        <v>0.68140000000000001</v>
      </c>
      <c r="K936" s="65">
        <v>0.67530999999999997</v>
      </c>
      <c r="L936" s="65">
        <v>0.64656999999999998</v>
      </c>
      <c r="M936" s="65">
        <v>0.76842999999999995</v>
      </c>
      <c r="N936" s="65">
        <v>0.73685999999999996</v>
      </c>
    </row>
    <row r="937" spans="1:14" ht="14.4" hidden="1" x14ac:dyDescent="0.3">
      <c r="A937" s="63" t="s">
        <v>195</v>
      </c>
      <c r="B937" s="63" t="s">
        <v>20</v>
      </c>
      <c r="C937" s="63"/>
      <c r="D937" s="63"/>
      <c r="E937" s="63"/>
      <c r="F937" s="63"/>
      <c r="G937" s="63"/>
      <c r="H937" s="63"/>
      <c r="I937" s="63"/>
      <c r="J937" s="63"/>
      <c r="K937" s="63"/>
      <c r="L937" s="63"/>
      <c r="M937" s="63"/>
      <c r="N937" s="63"/>
    </row>
    <row r="938" spans="1:14" ht="14.4" hidden="1" x14ac:dyDescent="0.3">
      <c r="A938" s="63" t="s">
        <v>195</v>
      </c>
      <c r="B938" s="63" t="s">
        <v>11</v>
      </c>
      <c r="C938" s="63">
        <v>31622291</v>
      </c>
      <c r="D938" s="63">
        <v>28595438</v>
      </c>
      <c r="E938" s="63">
        <v>24475525</v>
      </c>
      <c r="F938" s="63">
        <v>23465021</v>
      </c>
      <c r="G938" s="63">
        <v>24187937</v>
      </c>
      <c r="H938" s="63">
        <v>24936290</v>
      </c>
      <c r="I938" s="63">
        <v>24681439</v>
      </c>
      <c r="J938" s="63">
        <v>24975444</v>
      </c>
      <c r="K938" s="63">
        <v>28467250</v>
      </c>
      <c r="L938" s="63">
        <v>25549473</v>
      </c>
      <c r="M938" s="63">
        <v>28590187</v>
      </c>
      <c r="N938" s="63">
        <v>27467322</v>
      </c>
    </row>
    <row r="939" spans="1:14" ht="14.4" hidden="1" x14ac:dyDescent="0.3">
      <c r="A939" s="63" t="s">
        <v>195</v>
      </c>
      <c r="B939" s="63" t="s">
        <v>96</v>
      </c>
      <c r="C939" s="63">
        <v>27391882</v>
      </c>
      <c r="D939" s="63">
        <v>23493714</v>
      </c>
      <c r="E939" s="63">
        <v>20209655</v>
      </c>
      <c r="F939" s="63">
        <v>21036145</v>
      </c>
      <c r="G939" s="63">
        <v>21581543</v>
      </c>
      <c r="H939" s="63">
        <v>22673132</v>
      </c>
      <c r="I939" s="63">
        <v>22588857</v>
      </c>
      <c r="J939" s="63">
        <v>22947321</v>
      </c>
      <c r="K939" s="63">
        <v>25701682</v>
      </c>
      <c r="L939" s="63">
        <v>23442680</v>
      </c>
      <c r="M939" s="63">
        <v>23229953</v>
      </c>
      <c r="N939" s="63">
        <v>23819641</v>
      </c>
    </row>
    <row r="940" spans="1:14" ht="14.4" hidden="1" x14ac:dyDescent="0.3">
      <c r="A940" s="63" t="s">
        <v>195</v>
      </c>
      <c r="B940" s="63" t="s">
        <v>97</v>
      </c>
      <c r="C940" s="63">
        <v>30379479</v>
      </c>
      <c r="D940" s="63">
        <v>27442620</v>
      </c>
      <c r="E940" s="63">
        <v>23678003</v>
      </c>
      <c r="F940" s="63">
        <v>21875205</v>
      </c>
      <c r="G940" s="63">
        <v>23042039</v>
      </c>
      <c r="H940" s="63">
        <v>23702586</v>
      </c>
      <c r="I940" s="63">
        <v>23288975</v>
      </c>
      <c r="J940" s="63">
        <v>23754428</v>
      </c>
      <c r="K940" s="63">
        <v>26930734</v>
      </c>
      <c r="L940" s="63">
        <v>23629338</v>
      </c>
      <c r="M940" s="63">
        <v>27629173</v>
      </c>
      <c r="N940" s="63">
        <v>26054144</v>
      </c>
    </row>
    <row r="941" spans="1:14" ht="14.4" hidden="1" x14ac:dyDescent="0.3">
      <c r="A941" s="63" t="s">
        <v>195</v>
      </c>
      <c r="B941" s="63" t="s">
        <v>21</v>
      </c>
      <c r="C941" s="63" t="s">
        <v>344</v>
      </c>
      <c r="D941" s="63" t="s">
        <v>301</v>
      </c>
      <c r="E941" s="63" t="s">
        <v>302</v>
      </c>
      <c r="F941" s="63" t="s">
        <v>251</v>
      </c>
      <c r="G941" s="63" t="s">
        <v>303</v>
      </c>
      <c r="H941" s="63" t="s">
        <v>377</v>
      </c>
      <c r="I941" s="63" t="s">
        <v>254</v>
      </c>
      <c r="J941" s="63" t="s">
        <v>348</v>
      </c>
      <c r="K941" s="63" t="s">
        <v>306</v>
      </c>
      <c r="L941" s="63" t="s">
        <v>257</v>
      </c>
      <c r="M941" s="63" t="s">
        <v>308</v>
      </c>
      <c r="N941" s="63" t="s">
        <v>350</v>
      </c>
    </row>
    <row r="942" spans="1:14" ht="14.4" hidden="1" x14ac:dyDescent="0.3">
      <c r="A942" s="63" t="s">
        <v>195</v>
      </c>
      <c r="B942" s="63" t="s">
        <v>24</v>
      </c>
      <c r="C942" s="63" t="s">
        <v>164</v>
      </c>
      <c r="D942" s="63" t="s">
        <v>165</v>
      </c>
      <c r="E942" s="63" t="s">
        <v>171</v>
      </c>
      <c r="F942" s="63" t="s">
        <v>166</v>
      </c>
      <c r="G942" s="63" t="s">
        <v>171</v>
      </c>
      <c r="H942" s="63" t="s">
        <v>140</v>
      </c>
      <c r="I942" s="63" t="s">
        <v>170</v>
      </c>
      <c r="J942" s="63" t="s">
        <v>166</v>
      </c>
      <c r="K942" s="63" t="s">
        <v>166</v>
      </c>
      <c r="L942" s="63" t="s">
        <v>166</v>
      </c>
      <c r="M942" s="63" t="s">
        <v>192</v>
      </c>
      <c r="N942" s="63" t="s">
        <v>171</v>
      </c>
    </row>
    <row r="943" spans="1:14" ht="14.4" hidden="1" x14ac:dyDescent="0.3">
      <c r="A943" s="63" t="s">
        <v>195</v>
      </c>
      <c r="B943" s="63" t="s">
        <v>26</v>
      </c>
      <c r="C943" s="63">
        <v>11077038</v>
      </c>
      <c r="D943" s="63">
        <v>9753860</v>
      </c>
      <c r="E943" s="63">
        <v>9243748</v>
      </c>
      <c r="F943" s="63">
        <v>9768230</v>
      </c>
      <c r="G943" s="63">
        <v>10678156</v>
      </c>
      <c r="H943" s="63">
        <v>11881815</v>
      </c>
      <c r="I943" s="63">
        <v>12367046</v>
      </c>
      <c r="J943" s="63">
        <v>12241609</v>
      </c>
      <c r="K943" s="63">
        <v>14177423</v>
      </c>
      <c r="L943" s="63">
        <v>11505260</v>
      </c>
      <c r="M943" s="63">
        <v>9678526</v>
      </c>
      <c r="N943" s="63">
        <v>8995446</v>
      </c>
    </row>
    <row r="944" spans="1:14" ht="14.4" hidden="1" x14ac:dyDescent="0.3">
      <c r="A944" s="63" t="s">
        <v>195</v>
      </c>
      <c r="B944" s="63" t="s">
        <v>98</v>
      </c>
      <c r="C944" s="63">
        <v>11077038</v>
      </c>
      <c r="D944" s="63">
        <v>9053832</v>
      </c>
      <c r="E944" s="63">
        <v>7716589</v>
      </c>
      <c r="F944" s="63">
        <v>9768230</v>
      </c>
      <c r="G944" s="63">
        <v>10308619</v>
      </c>
      <c r="H944" s="63">
        <v>11349872</v>
      </c>
      <c r="I944" s="63">
        <v>12367046</v>
      </c>
      <c r="J944" s="63">
        <v>11754348</v>
      </c>
      <c r="K944" s="63">
        <v>13029337</v>
      </c>
      <c r="L944" s="63">
        <v>11505260</v>
      </c>
      <c r="M944" s="63">
        <v>9678526</v>
      </c>
      <c r="N944" s="63">
        <v>8680907</v>
      </c>
    </row>
    <row r="945" spans="1:14" ht="14.4" hidden="1" x14ac:dyDescent="0.3">
      <c r="A945" s="63" t="s">
        <v>195</v>
      </c>
      <c r="B945" s="63" t="s">
        <v>99</v>
      </c>
      <c r="C945" s="63">
        <v>10762106</v>
      </c>
      <c r="D945" s="63">
        <v>9753860</v>
      </c>
      <c r="E945" s="63">
        <v>9243748</v>
      </c>
      <c r="F945" s="63">
        <v>9673658</v>
      </c>
      <c r="G945" s="63">
        <v>10678156</v>
      </c>
      <c r="H945" s="63">
        <v>11881815</v>
      </c>
      <c r="I945" s="63">
        <v>11687239</v>
      </c>
      <c r="J945" s="63">
        <v>12241609</v>
      </c>
      <c r="K945" s="63">
        <v>14177423</v>
      </c>
      <c r="L945" s="63">
        <v>11355031</v>
      </c>
      <c r="M945" s="63">
        <v>9666692</v>
      </c>
      <c r="N945" s="63">
        <v>8995446</v>
      </c>
    </row>
    <row r="946" spans="1:14" ht="14.4" hidden="1" x14ac:dyDescent="0.3">
      <c r="A946" s="63" t="s">
        <v>195</v>
      </c>
      <c r="B946" s="63" t="s">
        <v>27</v>
      </c>
      <c r="C946" s="63">
        <v>11077038</v>
      </c>
      <c r="D946" s="63">
        <v>8343846</v>
      </c>
      <c r="E946" s="63">
        <v>9137675</v>
      </c>
      <c r="F946" s="63">
        <v>9768230</v>
      </c>
      <c r="G946" s="63">
        <v>10308619</v>
      </c>
      <c r="H946" s="63">
        <v>11349872</v>
      </c>
      <c r="I946" s="63">
        <v>11904960</v>
      </c>
      <c r="J946" s="63">
        <v>11754348</v>
      </c>
      <c r="K946" s="63">
        <v>12728890</v>
      </c>
      <c r="L946" s="63">
        <v>10976136</v>
      </c>
      <c r="M946" s="63">
        <v>9078625</v>
      </c>
      <c r="N946" s="63">
        <v>8994864</v>
      </c>
    </row>
    <row r="947" spans="1:14" ht="14.4" hidden="1" x14ac:dyDescent="0.3">
      <c r="A947" s="63" t="s">
        <v>195</v>
      </c>
      <c r="B947" s="63" t="s">
        <v>28</v>
      </c>
      <c r="C947" s="66">
        <v>41640</v>
      </c>
      <c r="D947" s="66">
        <v>41671</v>
      </c>
      <c r="E947" s="66">
        <v>41699</v>
      </c>
      <c r="F947" s="66">
        <v>41730</v>
      </c>
      <c r="G947" s="66">
        <v>41760</v>
      </c>
      <c r="H947" s="66">
        <v>41791</v>
      </c>
      <c r="I947" s="66">
        <v>41821</v>
      </c>
      <c r="J947" s="66">
        <v>41852</v>
      </c>
      <c r="K947" s="66">
        <v>41883</v>
      </c>
      <c r="L947" s="66">
        <v>41913</v>
      </c>
      <c r="M947" s="66">
        <v>41944</v>
      </c>
      <c r="N947" s="66">
        <v>41974</v>
      </c>
    </row>
    <row r="948" spans="1:14" ht="14.4" hidden="1" x14ac:dyDescent="0.3">
      <c r="A948" s="63" t="s">
        <v>195</v>
      </c>
      <c r="B948" s="63" t="s">
        <v>29</v>
      </c>
      <c r="C948" s="65">
        <v>0.18060000000000001</v>
      </c>
      <c r="D948" s="65">
        <v>0.2</v>
      </c>
      <c r="E948" s="65">
        <v>0.19869999999999999</v>
      </c>
      <c r="F948" s="65">
        <v>0.22869999999999999</v>
      </c>
      <c r="G948" s="65">
        <v>0.26429999999999998</v>
      </c>
      <c r="H948" s="65">
        <v>0.2823</v>
      </c>
      <c r="I948" s="65">
        <v>0.2974</v>
      </c>
      <c r="J948" s="65">
        <v>0.31690000000000002</v>
      </c>
      <c r="K948" s="65">
        <v>0.28710000000000002</v>
      </c>
      <c r="L948" s="65">
        <v>0.25629999999999997</v>
      </c>
      <c r="M948" s="65">
        <v>0.19040000000000001</v>
      </c>
      <c r="N948" s="65">
        <v>0.18340000000000001</v>
      </c>
    </row>
    <row r="949" spans="1:14" ht="14.4" hidden="1" x14ac:dyDescent="0.3">
      <c r="A949" s="63" t="s">
        <v>195</v>
      </c>
      <c r="B949" s="63" t="s">
        <v>100</v>
      </c>
      <c r="C949" s="65">
        <v>0.2359</v>
      </c>
      <c r="D949" s="65">
        <v>0.26379999999999998</v>
      </c>
      <c r="E949" s="65">
        <v>0.25700000000000001</v>
      </c>
      <c r="F949" s="65">
        <v>0.32319999999999999</v>
      </c>
      <c r="G949" s="65">
        <v>0.38</v>
      </c>
      <c r="H949" s="65">
        <v>0.38890000000000002</v>
      </c>
      <c r="I949" s="65">
        <v>0.40439999999999998</v>
      </c>
      <c r="J949" s="65">
        <v>0.43259999999999998</v>
      </c>
      <c r="K949" s="65">
        <v>0.39329999999999998</v>
      </c>
      <c r="L949" s="65">
        <v>0.3548</v>
      </c>
      <c r="M949" s="65">
        <v>0.2571</v>
      </c>
      <c r="N949" s="65">
        <v>0.23530000000000001</v>
      </c>
    </row>
    <row r="950" spans="1:14" ht="14.4" hidden="1" x14ac:dyDescent="0.3">
      <c r="A950" s="63" t="s">
        <v>195</v>
      </c>
      <c r="B950" s="63" t="s">
        <v>101</v>
      </c>
      <c r="C950" s="65">
        <v>0.18029999999999999</v>
      </c>
      <c r="D950" s="65">
        <v>0.20300000000000001</v>
      </c>
      <c r="E950" s="65">
        <v>0.20130000000000001</v>
      </c>
      <c r="F950" s="65">
        <v>0.2205</v>
      </c>
      <c r="G950" s="65">
        <v>0.25080000000000002</v>
      </c>
      <c r="H950" s="65">
        <v>0.27029999999999998</v>
      </c>
      <c r="I950" s="65">
        <v>0.2873</v>
      </c>
      <c r="J950" s="65">
        <v>0.30430000000000001</v>
      </c>
      <c r="K950" s="65">
        <v>0.27789999999999998</v>
      </c>
      <c r="L950" s="65">
        <v>0.2482</v>
      </c>
      <c r="M950" s="65">
        <v>0.192</v>
      </c>
      <c r="N950" s="65">
        <v>0.18659999999999999</v>
      </c>
    </row>
    <row r="951" spans="1:14" ht="14.4" hidden="1" x14ac:dyDescent="0.3">
      <c r="A951" s="63" t="s">
        <v>195</v>
      </c>
      <c r="B951" s="63" t="s">
        <v>30</v>
      </c>
      <c r="C951" s="65">
        <v>0.3503</v>
      </c>
      <c r="D951" s="65">
        <v>0.34110000000000001</v>
      </c>
      <c r="E951" s="65">
        <v>0.37769999999999998</v>
      </c>
      <c r="F951" s="65">
        <v>0.4163</v>
      </c>
      <c r="G951" s="65">
        <v>0.4415</v>
      </c>
      <c r="H951" s="65">
        <v>0.47649999999999998</v>
      </c>
      <c r="I951" s="65">
        <v>0.50109999999999999</v>
      </c>
      <c r="J951" s="65">
        <v>0.49009999999999998</v>
      </c>
      <c r="K951" s="65">
        <v>0.498</v>
      </c>
      <c r="L951" s="65">
        <v>0.45029999999999998</v>
      </c>
      <c r="M951" s="65">
        <v>0.33850000000000002</v>
      </c>
      <c r="N951" s="65">
        <v>0.32750000000000001</v>
      </c>
    </row>
    <row r="952" spans="1:14" ht="14.4" hidden="1" x14ac:dyDescent="0.3">
      <c r="A952" s="63" t="s">
        <v>195</v>
      </c>
      <c r="B952" s="63" t="s">
        <v>8</v>
      </c>
      <c r="C952" s="65">
        <v>0.3503</v>
      </c>
      <c r="D952" s="65">
        <v>0.2918</v>
      </c>
      <c r="E952" s="65">
        <v>0.37330000000000002</v>
      </c>
      <c r="F952" s="65">
        <v>0.4163</v>
      </c>
      <c r="G952" s="65">
        <v>0.42620000000000002</v>
      </c>
      <c r="H952" s="65">
        <v>0.45519999999999999</v>
      </c>
      <c r="I952" s="65">
        <v>0.48230000000000001</v>
      </c>
      <c r="J952" s="65">
        <v>0.47060000000000002</v>
      </c>
      <c r="K952" s="65">
        <v>0.4471</v>
      </c>
      <c r="L952" s="65">
        <v>0.42959999999999998</v>
      </c>
      <c r="M952" s="65">
        <v>0.3175</v>
      </c>
      <c r="N952" s="65">
        <v>0.32750000000000001</v>
      </c>
    </row>
    <row r="953" spans="1:14" ht="14.4" hidden="1" x14ac:dyDescent="0.3">
      <c r="A953" s="63" t="s">
        <v>195</v>
      </c>
      <c r="B953" s="63" t="s">
        <v>31</v>
      </c>
      <c r="C953" s="65">
        <v>0.51559999999999995</v>
      </c>
      <c r="D953" s="65">
        <v>0.58640000000000003</v>
      </c>
      <c r="E953" s="65">
        <v>0.52600000000000002</v>
      </c>
      <c r="F953" s="65">
        <v>0.5494</v>
      </c>
      <c r="G953" s="65">
        <v>0.5988</v>
      </c>
      <c r="H953" s="65">
        <v>0.59250000000000003</v>
      </c>
      <c r="I953" s="65">
        <v>0.59360000000000002</v>
      </c>
      <c r="J953" s="65">
        <v>0.64649999999999996</v>
      </c>
      <c r="K953" s="65">
        <v>0.57640000000000002</v>
      </c>
      <c r="L953" s="65">
        <v>0.56910000000000005</v>
      </c>
      <c r="M953" s="65">
        <v>0.56259999999999999</v>
      </c>
      <c r="N953" s="65">
        <v>0.56010000000000004</v>
      </c>
    </row>
    <row r="954" spans="1:14" ht="14.4" hidden="1" x14ac:dyDescent="0.3">
      <c r="A954" s="63" t="s">
        <v>195</v>
      </c>
      <c r="B954" s="63" t="s">
        <v>102</v>
      </c>
      <c r="C954" s="65">
        <v>0.58340000000000003</v>
      </c>
      <c r="D954" s="65">
        <v>0.68459999999999999</v>
      </c>
      <c r="E954" s="65">
        <v>0.67310000000000003</v>
      </c>
      <c r="F954" s="65">
        <v>0.69589999999999996</v>
      </c>
      <c r="G954" s="65">
        <v>0.79559999999999997</v>
      </c>
      <c r="H954" s="65">
        <v>0.77690000000000003</v>
      </c>
      <c r="I954" s="65">
        <v>0.73870000000000002</v>
      </c>
      <c r="J954" s="65">
        <v>0.84450000000000003</v>
      </c>
      <c r="K954" s="65">
        <v>0.77580000000000005</v>
      </c>
      <c r="L954" s="65">
        <v>0.72289999999999999</v>
      </c>
      <c r="M954" s="65">
        <v>0.61709999999999998</v>
      </c>
      <c r="N954" s="65">
        <v>0.64559999999999995</v>
      </c>
    </row>
    <row r="955" spans="1:14" ht="14.4" hidden="1" x14ac:dyDescent="0.3">
      <c r="A955" s="63" t="s">
        <v>195</v>
      </c>
      <c r="B955" s="63" t="s">
        <v>103</v>
      </c>
      <c r="C955" s="65">
        <v>0.50900000000000001</v>
      </c>
      <c r="D955" s="65">
        <v>0.57110000000000005</v>
      </c>
      <c r="E955" s="65">
        <v>0.51559999999999995</v>
      </c>
      <c r="F955" s="65">
        <v>0.49859999999999999</v>
      </c>
      <c r="G955" s="65">
        <v>0.54110000000000003</v>
      </c>
      <c r="H955" s="65">
        <v>0.5393</v>
      </c>
      <c r="I955" s="65">
        <v>0.57240000000000002</v>
      </c>
      <c r="J955" s="65">
        <v>0.59060000000000001</v>
      </c>
      <c r="K955" s="65">
        <v>0.52780000000000005</v>
      </c>
      <c r="L955" s="65">
        <v>0.51649999999999996</v>
      </c>
      <c r="M955" s="65">
        <v>0.54859999999999998</v>
      </c>
      <c r="N955" s="65">
        <v>0.54059999999999997</v>
      </c>
    </row>
    <row r="956" spans="1:14" ht="14.4" hidden="1" x14ac:dyDescent="0.3">
      <c r="A956" s="63" t="s">
        <v>195</v>
      </c>
      <c r="B956" s="63" t="s">
        <v>32</v>
      </c>
      <c r="C956" s="65">
        <v>0.51559999999999995</v>
      </c>
      <c r="D956" s="65">
        <v>0.6855</v>
      </c>
      <c r="E956" s="65">
        <v>0.53210000000000002</v>
      </c>
      <c r="F956" s="65">
        <v>0.5494</v>
      </c>
      <c r="G956" s="65">
        <v>0.62019999999999997</v>
      </c>
      <c r="H956" s="65">
        <v>0.62029999999999996</v>
      </c>
      <c r="I956" s="65">
        <v>0.61660000000000004</v>
      </c>
      <c r="J956" s="65">
        <v>0.67330000000000001</v>
      </c>
      <c r="K956" s="65">
        <v>0.64200000000000002</v>
      </c>
      <c r="L956" s="65">
        <v>0.59650000000000003</v>
      </c>
      <c r="M956" s="65">
        <v>0.59970000000000001</v>
      </c>
      <c r="N956" s="65">
        <v>0.56010000000000004</v>
      </c>
    </row>
    <row r="957" spans="1:14" ht="14.4" hidden="1" x14ac:dyDescent="0.3">
      <c r="A957" s="63" t="s">
        <v>195</v>
      </c>
      <c r="B957" s="63" t="s">
        <v>33</v>
      </c>
      <c r="C957" s="63"/>
      <c r="D957" s="63"/>
      <c r="E957" s="63"/>
      <c r="F957" s="63"/>
      <c r="G957" s="63"/>
      <c r="H957" s="63"/>
      <c r="I957" s="63"/>
      <c r="J957" s="63"/>
      <c r="K957" s="63"/>
      <c r="L957" s="63"/>
      <c r="M957" s="63"/>
      <c r="N957" s="63"/>
    </row>
    <row r="958" spans="1:14" ht="14.4" hidden="1" x14ac:dyDescent="0.3">
      <c r="A958" s="63" t="s">
        <v>195</v>
      </c>
      <c r="B958" s="63" t="s">
        <v>34</v>
      </c>
      <c r="C958" s="65">
        <v>3.0499999999999999E-2</v>
      </c>
      <c r="D958" s="65">
        <v>3.1099999999999999E-2</v>
      </c>
      <c r="E958" s="65">
        <v>3.2800000000000003E-2</v>
      </c>
      <c r="F958" s="65">
        <v>3.5999999999999997E-2</v>
      </c>
      <c r="G958" s="65">
        <v>3.15E-2</v>
      </c>
      <c r="H958" s="65">
        <v>2.6499999999999999E-2</v>
      </c>
      <c r="I958" s="65">
        <v>2.8000000000000001E-2</v>
      </c>
      <c r="J958" s="65">
        <v>2.6700000000000002E-2</v>
      </c>
      <c r="K958" s="65">
        <v>2.5100000000000001E-2</v>
      </c>
      <c r="L958" s="65">
        <v>2.58E-2</v>
      </c>
      <c r="M958" s="65">
        <v>3.04E-2</v>
      </c>
      <c r="N958" s="65">
        <v>3.1199999999999999E-2</v>
      </c>
    </row>
    <row r="959" spans="1:14" ht="14.4" hidden="1" x14ac:dyDescent="0.3">
      <c r="A959" s="63" t="s">
        <v>195</v>
      </c>
      <c r="B959" s="63" t="s">
        <v>104</v>
      </c>
      <c r="C959" s="65">
        <v>3.1E-2</v>
      </c>
      <c r="D959" s="65">
        <v>3.1899999999999998E-2</v>
      </c>
      <c r="E959" s="65">
        <v>3.4500000000000003E-2</v>
      </c>
      <c r="F959" s="65">
        <v>3.5999999999999997E-2</v>
      </c>
      <c r="G959" s="65">
        <v>0.03</v>
      </c>
      <c r="H959" s="65">
        <v>2.6200000000000001E-2</v>
      </c>
      <c r="I959" s="65">
        <v>2.86E-2</v>
      </c>
      <c r="J959" s="65">
        <v>2.64E-2</v>
      </c>
      <c r="K959" s="65">
        <v>2.4899999999999999E-2</v>
      </c>
      <c r="L959" s="65">
        <v>2.6100000000000002E-2</v>
      </c>
      <c r="M959" s="65">
        <v>3.1600000000000003E-2</v>
      </c>
      <c r="N959" s="65">
        <v>3.4099999999999998E-2</v>
      </c>
    </row>
    <row r="960" spans="1:14" ht="14.4" hidden="1" x14ac:dyDescent="0.3">
      <c r="A960" s="63" t="s">
        <v>195</v>
      </c>
      <c r="B960" s="63" t="s">
        <v>105</v>
      </c>
      <c r="C960" s="65">
        <v>3.0700000000000002E-2</v>
      </c>
      <c r="D960" s="65">
        <v>3.0700000000000002E-2</v>
      </c>
      <c r="E960" s="65">
        <v>3.2000000000000001E-2</v>
      </c>
      <c r="F960" s="65">
        <v>3.6200000000000003E-2</v>
      </c>
      <c r="G960" s="65">
        <v>3.2199999999999999E-2</v>
      </c>
      <c r="H960" s="65">
        <v>2.6200000000000001E-2</v>
      </c>
      <c r="I960" s="65">
        <v>2.7900000000000001E-2</v>
      </c>
      <c r="J960" s="65">
        <v>2.7300000000000001E-2</v>
      </c>
      <c r="K960" s="65">
        <v>2.52E-2</v>
      </c>
      <c r="L960" s="65">
        <v>2.6499999999999999E-2</v>
      </c>
      <c r="M960" s="65">
        <v>0.03</v>
      </c>
      <c r="N960" s="65">
        <v>3.0800000000000001E-2</v>
      </c>
    </row>
    <row r="961" spans="1:14" ht="14.4" hidden="1" x14ac:dyDescent="0.3">
      <c r="A961" s="63" t="s">
        <v>195</v>
      </c>
      <c r="B961" s="63" t="s">
        <v>35</v>
      </c>
      <c r="C961" s="65">
        <v>7.1099999999999997E-2</v>
      </c>
      <c r="D961" s="65">
        <v>4.65E-2</v>
      </c>
      <c r="E961" s="65">
        <v>5.1400000000000001E-2</v>
      </c>
      <c r="F961" s="65">
        <v>5.2699999999999997E-2</v>
      </c>
      <c r="G961" s="65">
        <v>4.5999999999999999E-2</v>
      </c>
      <c r="H961" s="65">
        <v>4.0300000000000002E-2</v>
      </c>
      <c r="I961" s="65">
        <v>4.0599999999999997E-2</v>
      </c>
      <c r="J961" s="65">
        <v>3.56E-2</v>
      </c>
      <c r="K961" s="65">
        <v>3.4200000000000001E-2</v>
      </c>
      <c r="L961" s="65">
        <v>3.6799999999999999E-2</v>
      </c>
      <c r="M961" s="65">
        <v>4.7699999999999999E-2</v>
      </c>
      <c r="N961" s="65">
        <v>6.2799999999999995E-2</v>
      </c>
    </row>
    <row r="962" spans="1:14" ht="14.4" hidden="1" x14ac:dyDescent="0.3">
      <c r="A962" s="63" t="s">
        <v>195</v>
      </c>
      <c r="B962" s="63" t="s">
        <v>106</v>
      </c>
      <c r="C962" s="65">
        <v>7.1099999999999997E-2</v>
      </c>
      <c r="D962" s="65">
        <v>5.2699999999999997E-2</v>
      </c>
      <c r="E962" s="65">
        <v>5.4899999999999997E-2</v>
      </c>
      <c r="F962" s="65">
        <v>5.2699999999999997E-2</v>
      </c>
      <c r="G962" s="65">
        <v>4.1799999999999997E-2</v>
      </c>
      <c r="H962" s="65">
        <v>3.9199999999999999E-2</v>
      </c>
      <c r="I962" s="65">
        <v>4.0599999999999997E-2</v>
      </c>
      <c r="J962" s="65">
        <v>3.5000000000000003E-2</v>
      </c>
      <c r="K962" s="65">
        <v>3.2899999999999999E-2</v>
      </c>
      <c r="L962" s="65">
        <v>3.6799999999999999E-2</v>
      </c>
      <c r="M962" s="65">
        <v>4.7699999999999999E-2</v>
      </c>
      <c r="N962" s="65">
        <v>6.3799999999999996E-2</v>
      </c>
    </row>
    <row r="963" spans="1:14" ht="14.4" hidden="1" x14ac:dyDescent="0.3">
      <c r="A963" s="63" t="s">
        <v>195</v>
      </c>
      <c r="B963" s="63" t="s">
        <v>107</v>
      </c>
      <c r="C963" s="65">
        <v>7.8299999999999995E-2</v>
      </c>
      <c r="D963" s="65">
        <v>4.65E-2</v>
      </c>
      <c r="E963" s="65">
        <v>5.1400000000000001E-2</v>
      </c>
      <c r="F963" s="65">
        <v>4.9099999999999998E-2</v>
      </c>
      <c r="G963" s="65">
        <v>4.5999999999999999E-2</v>
      </c>
      <c r="H963" s="65">
        <v>4.0300000000000002E-2</v>
      </c>
      <c r="I963" s="65">
        <v>4.0500000000000001E-2</v>
      </c>
      <c r="J963" s="65">
        <v>3.56E-2</v>
      </c>
      <c r="K963" s="65">
        <v>3.4200000000000001E-2</v>
      </c>
      <c r="L963" s="65">
        <v>3.73E-2</v>
      </c>
      <c r="M963" s="65">
        <v>5.1799999999999999E-2</v>
      </c>
      <c r="N963" s="65">
        <v>6.2799999999999995E-2</v>
      </c>
    </row>
    <row r="964" spans="1:14" ht="14.4" hidden="1" x14ac:dyDescent="0.3">
      <c r="A964" s="63" t="s">
        <v>195</v>
      </c>
      <c r="B964" s="63" t="s">
        <v>36</v>
      </c>
      <c r="C964" s="65">
        <v>7.1099999999999997E-2</v>
      </c>
      <c r="D964" s="65">
        <v>4.9099999999999998E-2</v>
      </c>
      <c r="E964" s="65">
        <v>5.1299999999999998E-2</v>
      </c>
      <c r="F964" s="65">
        <v>5.2699999999999997E-2</v>
      </c>
      <c r="G964" s="65">
        <v>4.1799999999999997E-2</v>
      </c>
      <c r="H964" s="65">
        <v>3.9199999999999999E-2</v>
      </c>
      <c r="I964" s="65">
        <v>3.9699999999999999E-2</v>
      </c>
      <c r="J964" s="65">
        <v>3.5000000000000003E-2</v>
      </c>
      <c r="K964" s="65">
        <v>3.44E-2</v>
      </c>
      <c r="L964" s="65">
        <v>3.8399999999999997E-2</v>
      </c>
      <c r="M964" s="65">
        <v>4.8500000000000001E-2</v>
      </c>
      <c r="N964" s="65">
        <v>5.7500000000000002E-2</v>
      </c>
    </row>
    <row r="965" spans="1:14" ht="14.4" hidden="1" x14ac:dyDescent="0.3">
      <c r="A965" s="63" t="s">
        <v>195</v>
      </c>
      <c r="B965" s="63" t="s">
        <v>108</v>
      </c>
      <c r="C965" s="63"/>
      <c r="D965" s="63"/>
      <c r="E965" s="63"/>
      <c r="F965" s="63"/>
      <c r="G965" s="63"/>
      <c r="H965" s="63"/>
      <c r="I965" s="63"/>
      <c r="J965" s="63"/>
      <c r="K965" s="63"/>
      <c r="L965" s="63"/>
      <c r="M965" s="63"/>
      <c r="N965" s="63"/>
    </row>
    <row r="966" spans="1:14" ht="14.4" hidden="1" x14ac:dyDescent="0.3">
      <c r="A966" s="63" t="s">
        <v>195</v>
      </c>
      <c r="B966" s="63" t="s">
        <v>109</v>
      </c>
      <c r="C966" s="63">
        <v>368</v>
      </c>
      <c r="D966" s="63">
        <v>356</v>
      </c>
      <c r="E966" s="63">
        <v>367</v>
      </c>
      <c r="F966" s="63">
        <v>318</v>
      </c>
      <c r="G966" s="63">
        <v>335</v>
      </c>
      <c r="H966" s="63">
        <v>357</v>
      </c>
      <c r="I966" s="63">
        <v>321</v>
      </c>
      <c r="J966" s="63">
        <v>346</v>
      </c>
      <c r="K966" s="63">
        <v>368</v>
      </c>
      <c r="L966" s="63">
        <v>373</v>
      </c>
      <c r="M966" s="63">
        <v>355</v>
      </c>
      <c r="N966" s="63">
        <v>372</v>
      </c>
    </row>
    <row r="967" spans="1:14" ht="14.4" hidden="1" x14ac:dyDescent="0.3">
      <c r="A967" s="63" t="s">
        <v>195</v>
      </c>
      <c r="B967" s="63" t="s">
        <v>110</v>
      </c>
      <c r="C967" s="63">
        <v>368</v>
      </c>
      <c r="D967" s="63">
        <v>356</v>
      </c>
      <c r="E967" s="63">
        <v>367</v>
      </c>
      <c r="F967" s="63">
        <v>318</v>
      </c>
      <c r="G967" s="63">
        <v>335</v>
      </c>
      <c r="H967" s="63">
        <v>357</v>
      </c>
      <c r="I967" s="63">
        <v>321</v>
      </c>
      <c r="J967" s="63">
        <v>346</v>
      </c>
      <c r="K967" s="63">
        <v>369</v>
      </c>
      <c r="L967" s="63">
        <v>373</v>
      </c>
      <c r="M967" s="63">
        <v>355</v>
      </c>
      <c r="N967" s="63">
        <v>372</v>
      </c>
    </row>
    <row r="968" spans="1:14" ht="14.4" hidden="1" x14ac:dyDescent="0.3">
      <c r="A968" s="63" t="s">
        <v>195</v>
      </c>
      <c r="B968" s="63" t="s">
        <v>111</v>
      </c>
      <c r="C968" s="63">
        <v>368</v>
      </c>
      <c r="D968" s="63">
        <v>356</v>
      </c>
      <c r="E968" s="63">
        <v>367</v>
      </c>
      <c r="F968" s="63">
        <v>318</v>
      </c>
      <c r="G968" s="63">
        <v>335</v>
      </c>
      <c r="H968" s="63">
        <v>357</v>
      </c>
      <c r="I968" s="63">
        <v>321</v>
      </c>
      <c r="J968" s="63">
        <v>346</v>
      </c>
      <c r="K968" s="63">
        <v>368</v>
      </c>
      <c r="L968" s="63">
        <v>373</v>
      </c>
      <c r="M968" s="63">
        <v>355</v>
      </c>
      <c r="N968" s="63">
        <v>372</v>
      </c>
    </row>
    <row r="969" spans="1:14" ht="14.4" hidden="1" x14ac:dyDescent="0.3">
      <c r="A969" s="63" t="s">
        <v>195</v>
      </c>
      <c r="B969" s="63" t="s">
        <v>112</v>
      </c>
      <c r="C969" s="63">
        <v>368</v>
      </c>
      <c r="D969" s="63">
        <v>356</v>
      </c>
      <c r="E969" s="63">
        <v>367</v>
      </c>
      <c r="F969" s="63">
        <v>318</v>
      </c>
      <c r="G969" s="63">
        <v>335</v>
      </c>
      <c r="H969" s="63">
        <v>357</v>
      </c>
      <c r="I969" s="63">
        <v>321</v>
      </c>
      <c r="J969" s="63">
        <v>346</v>
      </c>
      <c r="K969" s="63">
        <v>369</v>
      </c>
      <c r="L969" s="63">
        <v>373</v>
      </c>
      <c r="M969" s="63">
        <v>355</v>
      </c>
      <c r="N969" s="63">
        <v>372</v>
      </c>
    </row>
    <row r="970" spans="1:14" hidden="1" x14ac:dyDescent="0.25"/>
    <row r="971" spans="1:14" hidden="1" x14ac:dyDescent="0.25"/>
    <row r="972" spans="1:14" hidden="1" x14ac:dyDescent="0.25"/>
    <row r="973" spans="1:14" ht="14.4" hidden="1" x14ac:dyDescent="0.3">
      <c r="A973" s="63" t="s">
        <v>193</v>
      </c>
      <c r="B973" s="63" t="s">
        <v>194</v>
      </c>
      <c r="C973" s="63"/>
      <c r="D973" s="63"/>
      <c r="E973" s="63"/>
      <c r="F973" s="63"/>
      <c r="G973" s="63"/>
      <c r="H973" s="63"/>
      <c r="I973" s="63"/>
      <c r="J973" s="63"/>
      <c r="K973" s="63"/>
      <c r="L973" s="63"/>
      <c r="M973" s="63"/>
      <c r="N973" s="63"/>
    </row>
    <row r="974" spans="1:14" ht="14.4" hidden="1" x14ac:dyDescent="0.3">
      <c r="A974" s="63" t="s">
        <v>195</v>
      </c>
      <c r="B974" s="63" t="s">
        <v>14</v>
      </c>
      <c r="C974" s="64">
        <v>41640</v>
      </c>
      <c r="D974" s="64">
        <v>41671</v>
      </c>
      <c r="E974" s="64">
        <v>41699</v>
      </c>
      <c r="F974" s="64">
        <v>41730</v>
      </c>
      <c r="G974" s="64">
        <v>41760</v>
      </c>
      <c r="H974" s="64">
        <v>41791</v>
      </c>
      <c r="I974" s="64">
        <v>41821</v>
      </c>
      <c r="J974" s="64">
        <v>41852</v>
      </c>
      <c r="K974" s="64">
        <v>41883</v>
      </c>
      <c r="L974" s="64">
        <v>41913</v>
      </c>
      <c r="M974" s="64">
        <v>41944</v>
      </c>
      <c r="N974" s="64">
        <v>41974</v>
      </c>
    </row>
    <row r="975" spans="1:14" hidden="1" x14ac:dyDescent="0.25"/>
    <row r="976" spans="1:14" ht="14.4" hidden="1" x14ac:dyDescent="0.3">
      <c r="A976" s="63" t="s">
        <v>195</v>
      </c>
      <c r="B976" s="63" t="s">
        <v>114</v>
      </c>
      <c r="C976" s="63">
        <v>1.2370000000000001</v>
      </c>
      <c r="D976" s="63">
        <v>0.70299999999999996</v>
      </c>
      <c r="E976" s="63">
        <v>0.72499999999999998</v>
      </c>
      <c r="F976" s="63">
        <v>0.749</v>
      </c>
      <c r="G976" s="63">
        <v>0.71899999999999997</v>
      </c>
      <c r="H976" s="63">
        <v>0.74399999999999999</v>
      </c>
      <c r="I976" s="63">
        <v>0.73099999999999998</v>
      </c>
      <c r="J976" s="63">
        <v>0.66700000000000004</v>
      </c>
      <c r="K976" s="63">
        <v>0.75800000000000001</v>
      </c>
      <c r="L976" s="63">
        <v>0.65500000000000003</v>
      </c>
      <c r="M976" s="63">
        <v>0.68899999999999995</v>
      </c>
      <c r="N976" s="63">
        <v>0.875</v>
      </c>
    </row>
    <row r="977" spans="1:14" ht="14.4" hidden="1" x14ac:dyDescent="0.3">
      <c r="A977" s="63" t="s">
        <v>195</v>
      </c>
      <c r="B977" s="63" t="s">
        <v>115</v>
      </c>
      <c r="C977" s="63">
        <v>1.2370000000000001</v>
      </c>
      <c r="D977" s="63">
        <v>0.71799999999999997</v>
      </c>
      <c r="E977" s="63">
        <v>0.64800000000000002</v>
      </c>
      <c r="F977" s="63">
        <v>0.749</v>
      </c>
      <c r="G977" s="63">
        <v>0.63700000000000001</v>
      </c>
      <c r="H977" s="63">
        <v>0.67900000000000005</v>
      </c>
      <c r="I977" s="63">
        <v>0.73099999999999998</v>
      </c>
      <c r="J977" s="63">
        <v>0.626</v>
      </c>
      <c r="K977" s="63">
        <v>0.68700000000000006</v>
      </c>
      <c r="L977" s="63">
        <v>0.65500000000000003</v>
      </c>
      <c r="M977" s="63">
        <v>0.68899999999999995</v>
      </c>
      <c r="N977" s="63">
        <v>0.85299999999999998</v>
      </c>
    </row>
    <row r="978" spans="1:14" ht="14.4" hidden="1" x14ac:dyDescent="0.3">
      <c r="A978" s="63" t="s">
        <v>195</v>
      </c>
      <c r="B978" s="63" t="s">
        <v>143</v>
      </c>
      <c r="C978" s="63">
        <v>1.3420000000000001</v>
      </c>
      <c r="D978" s="63">
        <v>0.70299999999999996</v>
      </c>
      <c r="E978" s="63">
        <v>0.72499999999999998</v>
      </c>
      <c r="F978" s="63">
        <v>0.68400000000000005</v>
      </c>
      <c r="G978" s="63">
        <v>0.71899999999999997</v>
      </c>
      <c r="H978" s="63">
        <v>0.74399999999999999</v>
      </c>
      <c r="I978" s="63">
        <v>0.69499999999999995</v>
      </c>
      <c r="J978" s="63">
        <v>0.66700000000000004</v>
      </c>
      <c r="K978" s="63">
        <v>0.75800000000000001</v>
      </c>
      <c r="L978" s="63">
        <v>0.66600000000000004</v>
      </c>
      <c r="M978" s="63">
        <v>0.75700000000000001</v>
      </c>
      <c r="N978" s="63">
        <v>0.875</v>
      </c>
    </row>
    <row r="979" spans="1:14" ht="14.4" hidden="1" x14ac:dyDescent="0.3">
      <c r="A979" s="63" t="s">
        <v>195</v>
      </c>
      <c r="B979" s="63" t="s">
        <v>117</v>
      </c>
      <c r="C979" s="63">
        <v>1.2370000000000001</v>
      </c>
      <c r="D979" s="63">
        <v>0.624</v>
      </c>
      <c r="E979" s="63">
        <v>0.71299999999999997</v>
      </c>
      <c r="F979" s="63">
        <v>0.749</v>
      </c>
      <c r="G979" s="63">
        <v>0.63700000000000001</v>
      </c>
      <c r="H979" s="63">
        <v>0.67900000000000005</v>
      </c>
      <c r="I979" s="63">
        <v>0.69199999999999995</v>
      </c>
      <c r="J979" s="63">
        <v>0.626</v>
      </c>
      <c r="K979" s="63">
        <v>0.70299999999999996</v>
      </c>
      <c r="L979" s="63">
        <v>0.66</v>
      </c>
      <c r="M979" s="63">
        <v>0.65700000000000003</v>
      </c>
      <c r="N979" s="63">
        <v>0.79300000000000004</v>
      </c>
    </row>
    <row r="980" spans="1:14" hidden="1" x14ac:dyDescent="0.25"/>
    <row r="981" spans="1:14" ht="14.4" hidden="1" x14ac:dyDescent="0.3">
      <c r="A981" s="63" t="s">
        <v>195</v>
      </c>
      <c r="B981" s="63" t="s">
        <v>144</v>
      </c>
      <c r="C981" s="63">
        <v>1.4470000000000001</v>
      </c>
      <c r="D981" s="63">
        <v>0.73099999999999998</v>
      </c>
      <c r="E981" s="63">
        <v>0.77600000000000002</v>
      </c>
      <c r="F981" s="63">
        <v>0.92100000000000004</v>
      </c>
      <c r="G981" s="63">
        <v>1.0149999999999999</v>
      </c>
      <c r="H981" s="63">
        <v>0.84699999999999998</v>
      </c>
      <c r="I981" s="63">
        <v>0.89600000000000002</v>
      </c>
      <c r="J981" s="63">
        <v>0.84399999999999997</v>
      </c>
      <c r="K981" s="63">
        <v>0.78</v>
      </c>
      <c r="L981" s="63">
        <v>0.84899999999999998</v>
      </c>
      <c r="M981" s="63">
        <v>0.94199999999999995</v>
      </c>
      <c r="N981" s="63">
        <v>1.1930000000000001</v>
      </c>
    </row>
    <row r="982" spans="1:14" ht="14.4" hidden="1" x14ac:dyDescent="0.3">
      <c r="A982" s="63" t="s">
        <v>195</v>
      </c>
      <c r="B982" s="63" t="s">
        <v>145</v>
      </c>
      <c r="C982" s="63">
        <v>1.4470000000000001</v>
      </c>
      <c r="D982" s="63">
        <v>0.91200000000000003</v>
      </c>
      <c r="E982" s="63">
        <v>0.95</v>
      </c>
      <c r="F982" s="63">
        <v>0.92100000000000004</v>
      </c>
      <c r="G982" s="63">
        <v>0.83</v>
      </c>
      <c r="H982" s="63">
        <v>0.94099999999999995</v>
      </c>
      <c r="I982" s="63">
        <v>0.89600000000000002</v>
      </c>
      <c r="J982" s="63">
        <v>0.64300000000000002</v>
      </c>
      <c r="K982" s="63">
        <v>0.70099999999999996</v>
      </c>
      <c r="L982" s="63">
        <v>0.84899999999999998</v>
      </c>
      <c r="M982" s="63">
        <v>0.94199999999999995</v>
      </c>
      <c r="N982" s="63">
        <v>1.2010000000000001</v>
      </c>
    </row>
    <row r="983" spans="1:14" ht="14.4" hidden="1" x14ac:dyDescent="0.3">
      <c r="A983" s="63" t="s">
        <v>195</v>
      </c>
      <c r="B983" s="63" t="s">
        <v>146</v>
      </c>
      <c r="C983" s="63">
        <v>1.4630000000000001</v>
      </c>
      <c r="D983" s="63">
        <v>0.73099999999999998</v>
      </c>
      <c r="E983" s="63">
        <v>0.77600000000000002</v>
      </c>
      <c r="F983" s="63">
        <v>0.79600000000000004</v>
      </c>
      <c r="G983" s="63">
        <v>1.0149999999999999</v>
      </c>
      <c r="H983" s="63">
        <v>0.84699999999999998</v>
      </c>
      <c r="I983" s="63">
        <v>0.70899999999999996</v>
      </c>
      <c r="J983" s="63">
        <v>0.84399999999999997</v>
      </c>
      <c r="K983" s="63">
        <v>0.78</v>
      </c>
      <c r="L983" s="63">
        <v>0.79800000000000004</v>
      </c>
      <c r="M983" s="63">
        <v>1.014</v>
      </c>
      <c r="N983" s="63">
        <v>1.1930000000000001</v>
      </c>
    </row>
    <row r="984" spans="1:14" ht="14.4" hidden="1" x14ac:dyDescent="0.3">
      <c r="A984" s="63" t="s">
        <v>195</v>
      </c>
      <c r="B984" s="63" t="s">
        <v>147</v>
      </c>
      <c r="C984" s="63">
        <v>1.4470000000000001</v>
      </c>
      <c r="D984" s="63">
        <v>0.81799999999999995</v>
      </c>
      <c r="E984" s="63">
        <v>0.83399999999999996</v>
      </c>
      <c r="F984" s="63">
        <v>0.92100000000000004</v>
      </c>
      <c r="G984" s="63">
        <v>0.83</v>
      </c>
      <c r="H984" s="63">
        <v>0.94099999999999995</v>
      </c>
      <c r="I984" s="63">
        <v>0.94199999999999995</v>
      </c>
      <c r="J984" s="63">
        <v>0.64300000000000002</v>
      </c>
      <c r="K984" s="63">
        <v>0.60299999999999998</v>
      </c>
      <c r="L984" s="63">
        <v>0.93</v>
      </c>
      <c r="M984" s="63">
        <v>0.75800000000000001</v>
      </c>
      <c r="N984" s="63">
        <v>1.119</v>
      </c>
    </row>
    <row r="985" spans="1:14" hidden="1" x14ac:dyDescent="0.25"/>
    <row r="986" spans="1:14" ht="14.4" hidden="1" x14ac:dyDescent="0.3">
      <c r="A986" s="63" t="s">
        <v>195</v>
      </c>
      <c r="B986" s="63" t="s">
        <v>148</v>
      </c>
      <c r="C986" s="63">
        <v>2.4420000000000002</v>
      </c>
      <c r="D986" s="63">
        <v>1.2769999999999999</v>
      </c>
      <c r="E986" s="63">
        <v>1.3779999999999999</v>
      </c>
      <c r="F986" s="63">
        <v>1.4419999999999999</v>
      </c>
      <c r="G986" s="63">
        <v>1.26</v>
      </c>
      <c r="H986" s="63">
        <v>1.4450000000000001</v>
      </c>
      <c r="I986" s="63">
        <v>1.41</v>
      </c>
      <c r="J986" s="63">
        <v>1.2789999999999999</v>
      </c>
      <c r="K986" s="63">
        <v>1.573</v>
      </c>
      <c r="L986" s="63">
        <v>1.2110000000000001</v>
      </c>
      <c r="M986" s="63">
        <v>1.234</v>
      </c>
      <c r="N986" s="63">
        <v>1.4950000000000001</v>
      </c>
    </row>
    <row r="987" spans="1:14" ht="14.4" hidden="1" x14ac:dyDescent="0.3">
      <c r="A987" s="63" t="s">
        <v>195</v>
      </c>
      <c r="B987" s="63" t="s">
        <v>149</v>
      </c>
      <c r="C987" s="63">
        <v>2.4420000000000002</v>
      </c>
      <c r="D987" s="63">
        <v>1.27</v>
      </c>
      <c r="E987" s="63">
        <v>1.091</v>
      </c>
      <c r="F987" s="63">
        <v>1.4419999999999999</v>
      </c>
      <c r="G987" s="63">
        <v>1.18</v>
      </c>
      <c r="H987" s="63">
        <v>1.306</v>
      </c>
      <c r="I987" s="63">
        <v>1.41</v>
      </c>
      <c r="J987" s="63">
        <v>1.246</v>
      </c>
      <c r="K987" s="63">
        <v>1.44</v>
      </c>
      <c r="L987" s="63">
        <v>1.2110000000000001</v>
      </c>
      <c r="M987" s="63">
        <v>1.234</v>
      </c>
      <c r="N987" s="63">
        <v>1.5109999999999999</v>
      </c>
    </row>
    <row r="988" spans="1:14" ht="14.4" hidden="1" x14ac:dyDescent="0.3">
      <c r="A988" s="63" t="s">
        <v>195</v>
      </c>
      <c r="B988" s="63" t="s">
        <v>150</v>
      </c>
      <c r="C988" s="63">
        <v>2.569</v>
      </c>
      <c r="D988" s="63">
        <v>1.2769999999999999</v>
      </c>
      <c r="E988" s="63">
        <v>1.3779999999999999</v>
      </c>
      <c r="F988" s="63">
        <v>1.3620000000000001</v>
      </c>
      <c r="G988" s="63">
        <v>1.26</v>
      </c>
      <c r="H988" s="63">
        <v>1.4450000000000001</v>
      </c>
      <c r="I988" s="63">
        <v>1.379</v>
      </c>
      <c r="J988" s="63">
        <v>1.2789999999999999</v>
      </c>
      <c r="K988" s="63">
        <v>1.573</v>
      </c>
      <c r="L988" s="63">
        <v>1.29</v>
      </c>
      <c r="M988" s="63">
        <v>1.3979999999999999</v>
      </c>
      <c r="N988" s="63">
        <v>1.4950000000000001</v>
      </c>
    </row>
    <row r="989" spans="1:14" ht="14.4" hidden="1" x14ac:dyDescent="0.3">
      <c r="A989" s="63" t="s">
        <v>195</v>
      </c>
      <c r="B989" s="63" t="s">
        <v>151</v>
      </c>
      <c r="C989" s="63">
        <v>2.4420000000000002</v>
      </c>
      <c r="D989" s="63">
        <v>1.093</v>
      </c>
      <c r="E989" s="63">
        <v>1.3560000000000001</v>
      </c>
      <c r="F989" s="63">
        <v>1.4419999999999999</v>
      </c>
      <c r="G989" s="63">
        <v>1.18</v>
      </c>
      <c r="H989" s="63">
        <v>1.306</v>
      </c>
      <c r="I989" s="63">
        <v>1.306</v>
      </c>
      <c r="J989" s="63">
        <v>1.246</v>
      </c>
      <c r="K989" s="63">
        <v>1.5169999999999999</v>
      </c>
      <c r="L989" s="63">
        <v>1.1990000000000001</v>
      </c>
      <c r="M989" s="63">
        <v>1.232</v>
      </c>
      <c r="N989" s="63">
        <v>1.4239999999999999</v>
      </c>
    </row>
    <row r="990" spans="1:14" hidden="1" x14ac:dyDescent="0.25"/>
    <row r="991" spans="1:14" ht="14.4" hidden="1" x14ac:dyDescent="0.3">
      <c r="A991" s="63" t="s">
        <v>195</v>
      </c>
      <c r="B991" s="63" t="s">
        <v>152</v>
      </c>
      <c r="C991" s="63">
        <v>2.7090000000000001</v>
      </c>
      <c r="D991" s="63">
        <v>1.903</v>
      </c>
      <c r="E991" s="63">
        <v>1.752</v>
      </c>
      <c r="F991" s="63">
        <v>1.6859999999999999</v>
      </c>
      <c r="G991" s="63">
        <v>1.7050000000000001</v>
      </c>
      <c r="H991" s="63">
        <v>1.752</v>
      </c>
      <c r="I991" s="63">
        <v>1.601</v>
      </c>
      <c r="J991" s="63">
        <v>1.482</v>
      </c>
      <c r="K991" s="63">
        <v>1.573</v>
      </c>
      <c r="L991" s="63">
        <v>1.5209999999999999</v>
      </c>
      <c r="M991" s="63">
        <v>1.6220000000000001</v>
      </c>
      <c r="N991" s="63">
        <v>2.242</v>
      </c>
    </row>
    <row r="992" spans="1:14" ht="14.4" hidden="1" x14ac:dyDescent="0.3">
      <c r="A992" s="63" t="s">
        <v>195</v>
      </c>
      <c r="B992" s="63" t="s">
        <v>153</v>
      </c>
      <c r="C992" s="63">
        <v>2.7090000000000001</v>
      </c>
      <c r="D992" s="63">
        <v>1.7989999999999999</v>
      </c>
      <c r="E992" s="63">
        <v>1.589</v>
      </c>
      <c r="F992" s="63">
        <v>1.6859999999999999</v>
      </c>
      <c r="G992" s="63">
        <v>1.47</v>
      </c>
      <c r="H992" s="63">
        <v>1.373</v>
      </c>
      <c r="I992" s="63">
        <v>1.601</v>
      </c>
      <c r="J992" s="63">
        <v>1.4510000000000001</v>
      </c>
      <c r="K992" s="63">
        <v>1.415</v>
      </c>
      <c r="L992" s="63">
        <v>1.5209999999999999</v>
      </c>
      <c r="M992" s="63">
        <v>1.6220000000000001</v>
      </c>
      <c r="N992" s="63">
        <v>2.016</v>
      </c>
    </row>
    <row r="993" spans="1:14" ht="14.4" hidden="1" x14ac:dyDescent="0.3">
      <c r="A993" s="63" t="s">
        <v>195</v>
      </c>
      <c r="B993" s="63" t="s">
        <v>154</v>
      </c>
      <c r="C993" s="63">
        <v>3.2869999999999999</v>
      </c>
      <c r="D993" s="63">
        <v>1.903</v>
      </c>
      <c r="E993" s="63">
        <v>1.752</v>
      </c>
      <c r="F993" s="63">
        <v>1.478</v>
      </c>
      <c r="G993" s="63">
        <v>1.7050000000000001</v>
      </c>
      <c r="H993" s="63">
        <v>1.752</v>
      </c>
      <c r="I993" s="63">
        <v>1.6220000000000001</v>
      </c>
      <c r="J993" s="63">
        <v>1.482</v>
      </c>
      <c r="K993" s="63">
        <v>1.573</v>
      </c>
      <c r="L993" s="63">
        <v>1.5129999999999999</v>
      </c>
      <c r="M993" s="63">
        <v>1.746</v>
      </c>
      <c r="N993" s="63">
        <v>2.242</v>
      </c>
    </row>
    <row r="994" spans="1:14" ht="14.4" hidden="1" x14ac:dyDescent="0.3">
      <c r="A994" s="63" t="s">
        <v>195</v>
      </c>
      <c r="B994" s="63" t="s">
        <v>155</v>
      </c>
      <c r="C994" s="63">
        <v>2.7090000000000001</v>
      </c>
      <c r="D994" s="63">
        <v>1.569</v>
      </c>
      <c r="E994" s="63">
        <v>1.6419999999999999</v>
      </c>
      <c r="F994" s="63">
        <v>1.6859999999999999</v>
      </c>
      <c r="G994" s="63">
        <v>1.47</v>
      </c>
      <c r="H994" s="63">
        <v>1.373</v>
      </c>
      <c r="I994" s="63">
        <v>1.5009999999999999</v>
      </c>
      <c r="J994" s="63">
        <v>1.4510000000000001</v>
      </c>
      <c r="K994" s="63">
        <v>1.4710000000000001</v>
      </c>
      <c r="L994" s="63">
        <v>1.494</v>
      </c>
      <c r="M994" s="63">
        <v>1.5629999999999999</v>
      </c>
      <c r="N994" s="63">
        <v>1.8220000000000001</v>
      </c>
    </row>
    <row r="995" spans="1:14" hidden="1" x14ac:dyDescent="0.25"/>
    <row r="996" spans="1:14" ht="14.4" hidden="1" x14ac:dyDescent="0.3">
      <c r="A996" s="63" t="s">
        <v>195</v>
      </c>
      <c r="B996" s="63" t="s">
        <v>175</v>
      </c>
      <c r="C996" s="63">
        <v>4.2729999999999997</v>
      </c>
      <c r="D996" s="63">
        <v>1.875</v>
      </c>
      <c r="E996" s="63">
        <v>3.2879999999999998</v>
      </c>
      <c r="F996" s="63">
        <v>2.258</v>
      </c>
      <c r="G996" s="63">
        <v>2.355</v>
      </c>
      <c r="H996" s="63">
        <v>1.631</v>
      </c>
      <c r="I996" s="63">
        <v>3.069</v>
      </c>
      <c r="J996" s="63">
        <v>1.9530000000000001</v>
      </c>
      <c r="K996" s="63">
        <v>2.96</v>
      </c>
      <c r="L996" s="63">
        <v>2.3220000000000001</v>
      </c>
      <c r="M996" s="63">
        <v>2.2759999999999998</v>
      </c>
      <c r="N996" s="63">
        <v>2.0409999999999999</v>
      </c>
    </row>
    <row r="997" spans="1:14" ht="14.4" hidden="1" x14ac:dyDescent="0.3">
      <c r="A997" s="63" t="s">
        <v>195</v>
      </c>
      <c r="B997" s="63" t="s">
        <v>176</v>
      </c>
      <c r="C997" s="63">
        <v>4.2729999999999997</v>
      </c>
      <c r="D997" s="63">
        <v>2.7490000000000001</v>
      </c>
      <c r="E997" s="63">
        <v>1.8819999999999999</v>
      </c>
      <c r="F997" s="63">
        <v>2.258</v>
      </c>
      <c r="G997" s="63">
        <v>2.1560000000000001</v>
      </c>
      <c r="H997" s="63">
        <v>1.9870000000000001</v>
      </c>
      <c r="I997" s="63">
        <v>3.069</v>
      </c>
      <c r="J997" s="63">
        <v>2.105</v>
      </c>
      <c r="K997" s="63">
        <v>2.085</v>
      </c>
      <c r="L997" s="63">
        <v>2.3220000000000001</v>
      </c>
      <c r="M997" s="63">
        <v>2.2759999999999998</v>
      </c>
      <c r="N997" s="63">
        <v>2.25</v>
      </c>
    </row>
    <row r="998" spans="1:14" ht="14.4" hidden="1" x14ac:dyDescent="0.3">
      <c r="A998" s="63" t="s">
        <v>195</v>
      </c>
      <c r="B998" s="63" t="s">
        <v>177</v>
      </c>
      <c r="C998" s="63">
        <v>3.8490000000000002</v>
      </c>
      <c r="D998" s="63">
        <v>1.875</v>
      </c>
      <c r="E998" s="63">
        <v>3.2879999999999998</v>
      </c>
      <c r="F998" s="63">
        <v>2.2850000000000001</v>
      </c>
      <c r="G998" s="63">
        <v>2.355</v>
      </c>
      <c r="H998" s="63">
        <v>1.631</v>
      </c>
      <c r="I998" s="63">
        <v>2.427</v>
      </c>
      <c r="J998" s="63">
        <v>1.9530000000000001</v>
      </c>
      <c r="K998" s="63">
        <v>2.96</v>
      </c>
      <c r="L998" s="63">
        <v>1.867</v>
      </c>
      <c r="M998" s="63">
        <v>1.9039999999999999</v>
      </c>
      <c r="N998" s="63">
        <v>2.0409999999999999</v>
      </c>
    </row>
    <row r="999" spans="1:14" ht="14.4" hidden="1" x14ac:dyDescent="0.3">
      <c r="A999" s="63" t="s">
        <v>195</v>
      </c>
      <c r="B999" s="63" t="s">
        <v>178</v>
      </c>
      <c r="C999" s="63">
        <v>4.2729999999999997</v>
      </c>
      <c r="D999" s="63">
        <v>1.9850000000000001</v>
      </c>
      <c r="E999" s="63">
        <v>3.262</v>
      </c>
      <c r="F999" s="63">
        <v>2.258</v>
      </c>
      <c r="G999" s="63">
        <v>2.1560000000000001</v>
      </c>
      <c r="H999" s="63">
        <v>1.9870000000000001</v>
      </c>
      <c r="I999" s="63">
        <v>1.796</v>
      </c>
      <c r="J999" s="63">
        <v>2.105</v>
      </c>
      <c r="K999" s="63">
        <v>1.7210000000000001</v>
      </c>
      <c r="L999" s="63">
        <v>1.738</v>
      </c>
      <c r="M999" s="63">
        <v>3.0249999999999999</v>
      </c>
      <c r="N999" s="63">
        <v>2.3919999999999999</v>
      </c>
    </row>
    <row r="1000" spans="1:14" hidden="1" x14ac:dyDescent="0.25"/>
    <row r="1001" spans="1:14" hidden="1" x14ac:dyDescent="0.25"/>
    <row r="1002" spans="1:14" hidden="1" x14ac:dyDescent="0.25"/>
    <row r="1003" spans="1:14" hidden="1" x14ac:dyDescent="0.25"/>
    <row r="1004" spans="1:14" hidden="1" x14ac:dyDescent="0.25"/>
    <row r="1005" spans="1:14" hidden="1" x14ac:dyDescent="0.25"/>
    <row r="1006" spans="1:14" hidden="1" x14ac:dyDescent="0.25"/>
    <row r="1007" spans="1:14" hidden="1" x14ac:dyDescent="0.25"/>
    <row r="1008" spans="1:14" hidden="1" x14ac:dyDescent="0.25"/>
    <row r="1009" spans="1:14" hidden="1" x14ac:dyDescent="0.25"/>
    <row r="1010" spans="1:14" hidden="1" x14ac:dyDescent="0.25"/>
    <row r="1011" spans="1:14" hidden="1" x14ac:dyDescent="0.25"/>
    <row r="1012" spans="1:14" hidden="1" x14ac:dyDescent="0.25"/>
    <row r="1013" spans="1:14" hidden="1" x14ac:dyDescent="0.25"/>
    <row r="1014" spans="1:14" hidden="1" x14ac:dyDescent="0.25"/>
    <row r="1015" spans="1:14" hidden="1" x14ac:dyDescent="0.25"/>
    <row r="1016" spans="1:14" hidden="1" x14ac:dyDescent="0.25"/>
    <row r="1017" spans="1:14" hidden="1" x14ac:dyDescent="0.25"/>
    <row r="1018" spans="1:14" hidden="1" x14ac:dyDescent="0.25"/>
    <row r="1019" spans="1:14" hidden="1" x14ac:dyDescent="0.25"/>
    <row r="1020" spans="1:14" hidden="1" x14ac:dyDescent="0.25"/>
    <row r="1021" spans="1:14" ht="14.4" hidden="1" x14ac:dyDescent="0.3">
      <c r="A1021" s="63" t="s">
        <v>378</v>
      </c>
      <c r="B1021" s="63" t="s">
        <v>379</v>
      </c>
      <c r="C1021" s="63" t="s">
        <v>380</v>
      </c>
      <c r="D1021" s="63"/>
      <c r="E1021" s="63"/>
      <c r="F1021" s="63"/>
      <c r="G1021" s="63"/>
      <c r="H1021" s="63"/>
      <c r="I1021" s="63"/>
      <c r="J1021" s="63"/>
      <c r="K1021" s="63"/>
      <c r="L1021" s="63"/>
      <c r="M1021" s="63"/>
      <c r="N1021" s="63"/>
    </row>
    <row r="1022" spans="1:14" ht="14.4" hidden="1" x14ac:dyDescent="0.3">
      <c r="A1022" s="63" t="s">
        <v>381</v>
      </c>
      <c r="B1022" s="63" t="s">
        <v>14</v>
      </c>
      <c r="C1022" s="64">
        <v>41640</v>
      </c>
      <c r="D1022" s="64">
        <v>41671</v>
      </c>
      <c r="E1022" s="64">
        <v>41699</v>
      </c>
      <c r="F1022" s="64">
        <v>41730</v>
      </c>
      <c r="G1022" s="64">
        <v>41760</v>
      </c>
      <c r="H1022" s="64">
        <v>41791</v>
      </c>
      <c r="I1022" s="64">
        <v>41821</v>
      </c>
      <c r="J1022" s="64">
        <v>41852</v>
      </c>
      <c r="K1022" s="64">
        <v>41883</v>
      </c>
      <c r="L1022" s="64">
        <v>41913</v>
      </c>
      <c r="M1022" s="64">
        <v>41944</v>
      </c>
      <c r="N1022" s="64">
        <v>41974</v>
      </c>
    </row>
    <row r="1023" spans="1:14" ht="14.4" hidden="1" x14ac:dyDescent="0.3">
      <c r="A1023" s="63" t="s">
        <v>381</v>
      </c>
      <c r="B1023" s="63" t="s">
        <v>15</v>
      </c>
      <c r="C1023" s="63"/>
      <c r="D1023" s="63"/>
      <c r="E1023" s="63"/>
      <c r="F1023" s="63"/>
      <c r="G1023" s="63"/>
      <c r="H1023" s="63">
        <v>2</v>
      </c>
      <c r="I1023" s="63">
        <v>2</v>
      </c>
      <c r="J1023" s="63">
        <v>2</v>
      </c>
      <c r="K1023" s="63">
        <v>2</v>
      </c>
      <c r="L1023" s="63">
        <v>2</v>
      </c>
      <c r="M1023" s="63">
        <v>2</v>
      </c>
      <c r="N1023" s="63">
        <v>2</v>
      </c>
    </row>
    <row r="1024" spans="1:14" ht="14.4" hidden="1" x14ac:dyDescent="0.3">
      <c r="A1024" s="63" t="s">
        <v>381</v>
      </c>
      <c r="B1024" s="63" t="s">
        <v>16</v>
      </c>
      <c r="C1024" s="63"/>
      <c r="D1024" s="63"/>
      <c r="E1024" s="63"/>
      <c r="F1024" s="63"/>
      <c r="G1024" s="63"/>
      <c r="H1024" s="63">
        <v>0</v>
      </c>
      <c r="I1024" s="63">
        <v>81900000</v>
      </c>
      <c r="J1024" s="63">
        <v>90850000</v>
      </c>
      <c r="K1024" s="63">
        <v>96050000</v>
      </c>
      <c r="L1024" s="63">
        <v>93375000</v>
      </c>
      <c r="M1024" s="63">
        <v>87075000</v>
      </c>
      <c r="N1024" s="63">
        <v>44020000</v>
      </c>
    </row>
    <row r="1025" spans="1:14" ht="14.4" hidden="1" x14ac:dyDescent="0.3">
      <c r="A1025" s="63" t="s">
        <v>381</v>
      </c>
      <c r="B1025" s="63" t="s">
        <v>91</v>
      </c>
      <c r="C1025" s="63"/>
      <c r="D1025" s="63"/>
      <c r="E1025" s="63"/>
      <c r="F1025" s="63"/>
      <c r="G1025" s="63"/>
      <c r="H1025" s="63"/>
      <c r="I1025" s="63"/>
      <c r="J1025" s="63"/>
      <c r="K1025" s="63"/>
      <c r="L1025" s="63"/>
      <c r="M1025" s="63"/>
      <c r="N1025" s="63"/>
    </row>
    <row r="1026" spans="1:14" ht="14.4" hidden="1" x14ac:dyDescent="0.3">
      <c r="A1026" s="63" t="s">
        <v>381</v>
      </c>
      <c r="B1026" s="63" t="s">
        <v>17</v>
      </c>
      <c r="C1026" s="63"/>
      <c r="D1026" s="63"/>
      <c r="E1026" s="63"/>
      <c r="F1026" s="63"/>
      <c r="G1026" s="63"/>
      <c r="H1026" s="63">
        <v>1</v>
      </c>
      <c r="I1026" s="63">
        <v>1</v>
      </c>
      <c r="J1026" s="63">
        <v>1</v>
      </c>
      <c r="K1026" s="63">
        <v>1</v>
      </c>
      <c r="L1026" s="63">
        <v>1</v>
      </c>
      <c r="M1026" s="63">
        <v>1</v>
      </c>
      <c r="N1026" s="63">
        <v>1</v>
      </c>
    </row>
    <row r="1027" spans="1:14" ht="14.4" hidden="1" x14ac:dyDescent="0.3">
      <c r="A1027" s="63" t="s">
        <v>381</v>
      </c>
      <c r="B1027" s="63" t="s">
        <v>18</v>
      </c>
      <c r="C1027" s="63"/>
      <c r="D1027" s="63"/>
      <c r="E1027" s="63"/>
      <c r="F1027" s="63"/>
      <c r="G1027" s="63"/>
      <c r="H1027" s="63"/>
      <c r="I1027" s="63"/>
      <c r="J1027" s="63"/>
      <c r="K1027" s="63"/>
      <c r="L1027" s="63"/>
      <c r="M1027" s="63"/>
      <c r="N1027" s="63"/>
    </row>
    <row r="1028" spans="1:14" ht="14.4" hidden="1" x14ac:dyDescent="0.3">
      <c r="A1028" s="63" t="s">
        <v>381</v>
      </c>
      <c r="B1028" s="63" t="s">
        <v>19</v>
      </c>
      <c r="C1028" s="63"/>
      <c r="D1028" s="63"/>
      <c r="E1028" s="63"/>
      <c r="F1028" s="63"/>
      <c r="G1028" s="63"/>
      <c r="H1028" s="63">
        <v>81900000</v>
      </c>
      <c r="I1028" s="63">
        <v>90850000</v>
      </c>
      <c r="J1028" s="63">
        <v>96050000</v>
      </c>
      <c r="K1028" s="63">
        <v>93375000</v>
      </c>
      <c r="L1028" s="63">
        <v>87075000</v>
      </c>
      <c r="M1028" s="63">
        <v>43795000</v>
      </c>
      <c r="N1028" s="63">
        <v>13575000</v>
      </c>
    </row>
    <row r="1029" spans="1:14" ht="14.4" hidden="1" x14ac:dyDescent="0.3">
      <c r="A1029" s="63" t="s">
        <v>381</v>
      </c>
      <c r="B1029" s="63" t="s">
        <v>92</v>
      </c>
      <c r="C1029" s="63"/>
      <c r="D1029" s="63"/>
      <c r="E1029" s="63"/>
      <c r="F1029" s="63"/>
      <c r="G1029" s="63"/>
      <c r="H1029" s="63">
        <v>36625000</v>
      </c>
      <c r="I1029" s="63">
        <v>39025000</v>
      </c>
      <c r="J1029" s="63">
        <v>37350000</v>
      </c>
      <c r="K1029" s="63">
        <v>36875000</v>
      </c>
      <c r="L1029" s="63">
        <v>34475000</v>
      </c>
      <c r="M1029" s="63">
        <v>12700000</v>
      </c>
      <c r="N1029" s="63">
        <v>5325000</v>
      </c>
    </row>
    <row r="1030" spans="1:14" ht="14.4" hidden="1" x14ac:dyDescent="0.3">
      <c r="A1030" s="63" t="s">
        <v>381</v>
      </c>
      <c r="B1030" s="63" t="s">
        <v>93</v>
      </c>
      <c r="C1030" s="63"/>
      <c r="D1030" s="63"/>
      <c r="E1030" s="63"/>
      <c r="F1030" s="63"/>
      <c r="G1030" s="63"/>
      <c r="H1030" s="63">
        <v>45275000</v>
      </c>
      <c r="I1030" s="63">
        <v>51825000</v>
      </c>
      <c r="J1030" s="63">
        <v>58700000</v>
      </c>
      <c r="K1030" s="63">
        <v>56500000</v>
      </c>
      <c r="L1030" s="63">
        <v>52600000</v>
      </c>
      <c r="M1030" s="63">
        <v>31095000</v>
      </c>
      <c r="N1030" s="63">
        <v>8250000</v>
      </c>
    </row>
    <row r="1031" spans="1:14" ht="14.4" hidden="1" x14ac:dyDescent="0.3">
      <c r="A1031" s="63" t="s">
        <v>381</v>
      </c>
      <c r="B1031" s="63" t="s">
        <v>94</v>
      </c>
      <c r="C1031" s="65"/>
      <c r="D1031" s="65"/>
      <c r="E1031" s="65"/>
      <c r="F1031" s="65"/>
      <c r="G1031" s="65"/>
      <c r="H1031" s="65">
        <v>0.44718999999999998</v>
      </c>
      <c r="I1031" s="65">
        <v>0.42954999999999999</v>
      </c>
      <c r="J1031" s="65">
        <v>0.38885999999999998</v>
      </c>
      <c r="K1031" s="65">
        <v>0.39490999999999998</v>
      </c>
      <c r="L1031" s="65">
        <v>0.39591999999999999</v>
      </c>
      <c r="M1031" s="65">
        <v>0.28999000000000003</v>
      </c>
      <c r="N1031" s="65">
        <v>0.39227000000000001</v>
      </c>
    </row>
    <row r="1032" spans="1:14" ht="14.4" hidden="1" x14ac:dyDescent="0.3">
      <c r="A1032" s="63" t="s">
        <v>381</v>
      </c>
      <c r="B1032" s="63" t="s">
        <v>95</v>
      </c>
      <c r="C1032" s="65"/>
      <c r="D1032" s="65"/>
      <c r="E1032" s="65"/>
      <c r="F1032" s="65"/>
      <c r="G1032" s="65"/>
      <c r="H1032" s="65">
        <v>0.55281000000000002</v>
      </c>
      <c r="I1032" s="65">
        <v>0.57045000000000001</v>
      </c>
      <c r="J1032" s="65">
        <v>0.61114000000000002</v>
      </c>
      <c r="K1032" s="65">
        <v>0.60509000000000002</v>
      </c>
      <c r="L1032" s="65">
        <v>0.60407999999999995</v>
      </c>
      <c r="M1032" s="65">
        <v>0.71001000000000003</v>
      </c>
      <c r="N1032" s="65">
        <v>0.60772999999999999</v>
      </c>
    </row>
    <row r="1033" spans="1:14" ht="14.4" hidden="1" x14ac:dyDescent="0.3">
      <c r="A1033" s="63" t="s">
        <v>381</v>
      </c>
      <c r="B1033" s="63" t="s">
        <v>20</v>
      </c>
      <c r="C1033" s="63"/>
      <c r="D1033" s="63"/>
      <c r="E1033" s="63"/>
      <c r="F1033" s="63"/>
      <c r="G1033" s="63"/>
      <c r="H1033" s="63"/>
      <c r="I1033" s="63"/>
      <c r="J1033" s="63"/>
      <c r="K1033" s="63"/>
      <c r="L1033" s="63"/>
      <c r="M1033" s="63"/>
      <c r="N1033" s="63"/>
    </row>
    <row r="1034" spans="1:14" ht="14.4" hidden="1" x14ac:dyDescent="0.3">
      <c r="A1034" s="63" t="s">
        <v>381</v>
      </c>
      <c r="B1034" s="63" t="s">
        <v>11</v>
      </c>
      <c r="C1034" s="63"/>
      <c r="D1034" s="63"/>
      <c r="E1034" s="63"/>
      <c r="F1034" s="63"/>
      <c r="G1034" s="63"/>
      <c r="H1034" s="63">
        <v>200000</v>
      </c>
      <c r="I1034" s="63">
        <v>200000</v>
      </c>
      <c r="J1034" s="63">
        <v>200000</v>
      </c>
      <c r="K1034" s="63">
        <v>200000</v>
      </c>
      <c r="L1034" s="63">
        <v>200000</v>
      </c>
      <c r="M1034" s="63">
        <v>225000</v>
      </c>
      <c r="N1034" s="63">
        <v>200000</v>
      </c>
    </row>
    <row r="1035" spans="1:14" ht="14.4" hidden="1" x14ac:dyDescent="0.3">
      <c r="A1035" s="63" t="s">
        <v>381</v>
      </c>
      <c r="B1035" s="63" t="s">
        <v>96</v>
      </c>
      <c r="C1035" s="63"/>
      <c r="D1035" s="63"/>
      <c r="E1035" s="63"/>
      <c r="F1035" s="63"/>
      <c r="G1035" s="63"/>
      <c r="H1035" s="63">
        <v>200000</v>
      </c>
      <c r="I1035" s="63">
        <v>200000</v>
      </c>
      <c r="J1035" s="63">
        <v>200000</v>
      </c>
      <c r="K1035" s="63">
        <v>200000</v>
      </c>
      <c r="L1035" s="63">
        <v>200000</v>
      </c>
      <c r="M1035" s="63">
        <v>200000</v>
      </c>
      <c r="N1035" s="63">
        <v>200000</v>
      </c>
    </row>
    <row r="1036" spans="1:14" ht="14.4" hidden="1" x14ac:dyDescent="0.3">
      <c r="A1036" s="63" t="s">
        <v>381</v>
      </c>
      <c r="B1036" s="63" t="s">
        <v>97</v>
      </c>
      <c r="C1036" s="63"/>
      <c r="D1036" s="63"/>
      <c r="E1036" s="63"/>
      <c r="F1036" s="63"/>
      <c r="G1036" s="63"/>
      <c r="H1036" s="63">
        <v>200000</v>
      </c>
      <c r="I1036" s="63">
        <v>200000</v>
      </c>
      <c r="J1036" s="63">
        <v>200000</v>
      </c>
      <c r="K1036" s="63">
        <v>200000</v>
      </c>
      <c r="L1036" s="63">
        <v>200000</v>
      </c>
      <c r="M1036" s="63">
        <v>225000</v>
      </c>
      <c r="N1036" s="63">
        <v>200000</v>
      </c>
    </row>
    <row r="1037" spans="1:14" ht="14.4" hidden="1" x14ac:dyDescent="0.3">
      <c r="A1037" s="63" t="s">
        <v>381</v>
      </c>
      <c r="B1037" s="63" t="s">
        <v>21</v>
      </c>
      <c r="C1037" s="63"/>
      <c r="D1037" s="63"/>
      <c r="E1037" s="63"/>
      <c r="F1037" s="63"/>
      <c r="G1037" s="63"/>
      <c r="H1037" s="63" t="s">
        <v>362</v>
      </c>
      <c r="I1037" s="63" t="s">
        <v>363</v>
      </c>
      <c r="J1037" s="63" t="s">
        <v>364</v>
      </c>
      <c r="K1037" s="63" t="s">
        <v>306</v>
      </c>
      <c r="L1037" s="63" t="s">
        <v>365</v>
      </c>
      <c r="M1037" s="63" t="s">
        <v>382</v>
      </c>
      <c r="N1037" s="63" t="s">
        <v>383</v>
      </c>
    </row>
    <row r="1038" spans="1:14" ht="14.4" hidden="1" x14ac:dyDescent="0.3">
      <c r="A1038" s="63" t="s">
        <v>381</v>
      </c>
      <c r="B1038" s="63" t="s">
        <v>24</v>
      </c>
      <c r="C1038" s="63"/>
      <c r="D1038" s="63"/>
      <c r="E1038" s="63"/>
      <c r="F1038" s="63"/>
      <c r="G1038" s="63"/>
      <c r="H1038" s="63" t="s">
        <v>25</v>
      </c>
      <c r="I1038" s="63" t="s">
        <v>42</v>
      </c>
      <c r="J1038" s="63" t="s">
        <v>42</v>
      </c>
      <c r="K1038" s="63" t="s">
        <v>42</v>
      </c>
      <c r="L1038" s="63" t="s">
        <v>42</v>
      </c>
      <c r="M1038" s="63" t="s">
        <v>207</v>
      </c>
      <c r="N1038" s="63" t="s">
        <v>164</v>
      </c>
    </row>
    <row r="1039" spans="1:14" ht="14.4" hidden="1" x14ac:dyDescent="0.3">
      <c r="A1039" s="63" t="s">
        <v>381</v>
      </c>
      <c r="B1039" s="63" t="s">
        <v>26</v>
      </c>
      <c r="C1039" s="63"/>
      <c r="D1039" s="63"/>
      <c r="E1039" s="63"/>
      <c r="F1039" s="63"/>
      <c r="G1039" s="63"/>
      <c r="H1039" s="63">
        <v>200000</v>
      </c>
      <c r="I1039" s="63">
        <v>200000</v>
      </c>
      <c r="J1039" s="63">
        <v>200000</v>
      </c>
      <c r="K1039" s="63">
        <v>200000</v>
      </c>
      <c r="L1039" s="63">
        <v>200000</v>
      </c>
      <c r="M1039" s="63">
        <v>225000</v>
      </c>
      <c r="N1039" s="63">
        <v>200000</v>
      </c>
    </row>
    <row r="1040" spans="1:14" ht="14.4" hidden="1" x14ac:dyDescent="0.3">
      <c r="A1040" s="63" t="s">
        <v>381</v>
      </c>
      <c r="B1040" s="63" t="s">
        <v>98</v>
      </c>
      <c r="C1040" s="63"/>
      <c r="D1040" s="63"/>
      <c r="E1040" s="63"/>
      <c r="F1040" s="63"/>
      <c r="G1040" s="63"/>
      <c r="H1040" s="63">
        <v>200000</v>
      </c>
      <c r="I1040" s="63">
        <v>200000</v>
      </c>
      <c r="J1040" s="63">
        <v>200000</v>
      </c>
      <c r="K1040" s="63">
        <v>200000</v>
      </c>
      <c r="L1040" s="63">
        <v>200000</v>
      </c>
      <c r="M1040" s="63">
        <v>200000</v>
      </c>
      <c r="N1040" s="63">
        <v>200000</v>
      </c>
    </row>
    <row r="1041" spans="1:14" ht="14.4" hidden="1" x14ac:dyDescent="0.3">
      <c r="A1041" s="63" t="s">
        <v>381</v>
      </c>
      <c r="B1041" s="63" t="s">
        <v>99</v>
      </c>
      <c r="C1041" s="63"/>
      <c r="D1041" s="63"/>
      <c r="E1041" s="63"/>
      <c r="F1041" s="63"/>
      <c r="G1041" s="63"/>
      <c r="H1041" s="63">
        <v>200000</v>
      </c>
      <c r="I1041" s="63">
        <v>200000</v>
      </c>
      <c r="J1041" s="63">
        <v>200000</v>
      </c>
      <c r="K1041" s="63">
        <v>200000</v>
      </c>
      <c r="L1041" s="63">
        <v>200000</v>
      </c>
      <c r="M1041" s="63">
        <v>225000</v>
      </c>
      <c r="N1041" s="63">
        <v>200000</v>
      </c>
    </row>
    <row r="1042" spans="1:14" ht="14.4" hidden="1" x14ac:dyDescent="0.3">
      <c r="A1042" s="63" t="s">
        <v>381</v>
      </c>
      <c r="B1042" s="63" t="s">
        <v>27</v>
      </c>
      <c r="C1042" s="63"/>
      <c r="D1042" s="63"/>
      <c r="E1042" s="63"/>
      <c r="F1042" s="63"/>
      <c r="G1042" s="63"/>
      <c r="H1042" s="63">
        <v>200000</v>
      </c>
      <c r="I1042" s="63">
        <v>200000</v>
      </c>
      <c r="J1042" s="63">
        <v>200000</v>
      </c>
      <c r="K1042" s="63">
        <v>200000</v>
      </c>
      <c r="L1042" s="63">
        <v>200000</v>
      </c>
      <c r="M1042" s="63">
        <v>0</v>
      </c>
      <c r="N1042" s="63">
        <v>0</v>
      </c>
    </row>
    <row r="1043" spans="1:14" ht="14.4" hidden="1" x14ac:dyDescent="0.3">
      <c r="A1043" s="63" t="s">
        <v>381</v>
      </c>
      <c r="B1043" s="63" t="s">
        <v>28</v>
      </c>
      <c r="C1043" s="66"/>
      <c r="D1043" s="66"/>
      <c r="E1043" s="66"/>
      <c r="F1043" s="66"/>
      <c r="G1043" s="66"/>
      <c r="H1043" s="66">
        <v>41791</v>
      </c>
      <c r="I1043" s="66">
        <v>41821</v>
      </c>
      <c r="J1043" s="66">
        <v>41852</v>
      </c>
      <c r="K1043" s="66">
        <v>41883</v>
      </c>
      <c r="L1043" s="66">
        <v>41913</v>
      </c>
      <c r="M1043" s="66">
        <v>41944</v>
      </c>
      <c r="N1043" s="66">
        <v>41974</v>
      </c>
    </row>
    <row r="1044" spans="1:14" ht="14.4" hidden="1" x14ac:dyDescent="0.3">
      <c r="A1044" s="63" t="s">
        <v>381</v>
      </c>
      <c r="B1044" s="63" t="s">
        <v>29</v>
      </c>
      <c r="C1044" s="63"/>
      <c r="D1044" s="63"/>
      <c r="E1044" s="63"/>
      <c r="F1044" s="63"/>
      <c r="G1044" s="63"/>
      <c r="H1044" s="65">
        <v>0.56879999999999997</v>
      </c>
      <c r="I1044" s="65">
        <v>0.61060000000000003</v>
      </c>
      <c r="J1044" s="65">
        <v>0.64549999999999996</v>
      </c>
      <c r="K1044" s="65">
        <v>0.64839999999999998</v>
      </c>
      <c r="L1044" s="65">
        <v>0.58520000000000005</v>
      </c>
      <c r="M1044" s="65">
        <v>0.27029999999999998</v>
      </c>
      <c r="N1044" s="65">
        <v>9.1200000000000003E-2</v>
      </c>
    </row>
    <row r="1045" spans="1:14" ht="14.4" hidden="1" x14ac:dyDescent="0.3">
      <c r="A1045" s="63" t="s">
        <v>381</v>
      </c>
      <c r="B1045" s="63" t="s">
        <v>100</v>
      </c>
      <c r="C1045" s="63" t="s">
        <v>172</v>
      </c>
      <c r="D1045" s="63" t="s">
        <v>172</v>
      </c>
      <c r="E1045" s="63" t="s">
        <v>172</v>
      </c>
      <c r="F1045" s="63" t="s">
        <v>172</v>
      </c>
      <c r="G1045" s="63" t="s">
        <v>172</v>
      </c>
      <c r="H1045" s="65">
        <v>0.96889999999999998</v>
      </c>
      <c r="I1045" s="65">
        <v>0.98550000000000004</v>
      </c>
      <c r="J1045" s="65">
        <v>0.98809999999999998</v>
      </c>
      <c r="K1045" s="65">
        <v>0.97550000000000003</v>
      </c>
      <c r="L1045" s="65">
        <v>0.8327</v>
      </c>
      <c r="M1045" s="65">
        <v>0.4178</v>
      </c>
      <c r="N1045" s="65">
        <v>0.15129999999999999</v>
      </c>
    </row>
    <row r="1046" spans="1:14" ht="14.4" hidden="1" x14ac:dyDescent="0.3">
      <c r="A1046" s="63" t="s">
        <v>381</v>
      </c>
      <c r="B1046" s="63" t="s">
        <v>101</v>
      </c>
      <c r="C1046" s="63" t="s">
        <v>172</v>
      </c>
      <c r="D1046" s="63" t="s">
        <v>172</v>
      </c>
      <c r="E1046" s="63" t="s">
        <v>172</v>
      </c>
      <c r="F1046" s="63" t="s">
        <v>172</v>
      </c>
      <c r="G1046" s="63" t="s">
        <v>172</v>
      </c>
      <c r="H1046" s="65">
        <v>0.42630000000000001</v>
      </c>
      <c r="I1046" s="65">
        <v>0.47460000000000002</v>
      </c>
      <c r="J1046" s="65">
        <v>0.52880000000000005</v>
      </c>
      <c r="K1046" s="65">
        <v>0.53200000000000003</v>
      </c>
      <c r="L1046" s="65">
        <v>0.48980000000000001</v>
      </c>
      <c r="M1046" s="65">
        <v>0.24329999999999999</v>
      </c>
      <c r="N1046" s="65">
        <v>7.2599999999999998E-2</v>
      </c>
    </row>
    <row r="1047" spans="1:14" ht="14.4" hidden="1" x14ac:dyDescent="0.3">
      <c r="A1047" s="63" t="s">
        <v>381</v>
      </c>
      <c r="B1047" s="63" t="s">
        <v>30</v>
      </c>
      <c r="C1047" s="63" t="s">
        <v>172</v>
      </c>
      <c r="D1047" s="63" t="s">
        <v>172</v>
      </c>
      <c r="E1047" s="63" t="s">
        <v>172</v>
      </c>
      <c r="F1047" s="63" t="s">
        <v>172</v>
      </c>
      <c r="G1047" s="63" t="s">
        <v>172</v>
      </c>
      <c r="H1047" s="65">
        <v>1</v>
      </c>
      <c r="I1047" s="65">
        <v>1</v>
      </c>
      <c r="J1047" s="65">
        <v>1</v>
      </c>
      <c r="K1047" s="65">
        <v>1</v>
      </c>
      <c r="L1047" s="65">
        <v>1</v>
      </c>
      <c r="M1047" s="65">
        <v>1</v>
      </c>
      <c r="N1047" s="65">
        <v>1</v>
      </c>
    </row>
    <row r="1048" spans="1:14" ht="14.4" hidden="1" x14ac:dyDescent="0.3">
      <c r="A1048" s="63" t="s">
        <v>381</v>
      </c>
      <c r="B1048" s="63" t="s">
        <v>8</v>
      </c>
      <c r="C1048" s="63" t="s">
        <v>172</v>
      </c>
      <c r="D1048" s="63" t="s">
        <v>172</v>
      </c>
      <c r="E1048" s="63" t="s">
        <v>172</v>
      </c>
      <c r="F1048" s="63" t="s">
        <v>172</v>
      </c>
      <c r="G1048" s="63" t="s">
        <v>172</v>
      </c>
      <c r="H1048" s="65">
        <v>1</v>
      </c>
      <c r="I1048" s="65">
        <v>1</v>
      </c>
      <c r="J1048" s="65">
        <v>1</v>
      </c>
      <c r="K1048" s="65">
        <v>1</v>
      </c>
      <c r="L1048" s="65">
        <v>1</v>
      </c>
      <c r="M1048" s="65">
        <v>0</v>
      </c>
      <c r="N1048" s="65">
        <v>0</v>
      </c>
    </row>
    <row r="1049" spans="1:14" ht="14.4" hidden="1" x14ac:dyDescent="0.3">
      <c r="A1049" s="63" t="s">
        <v>381</v>
      </c>
      <c r="B1049" s="63" t="s">
        <v>31</v>
      </c>
      <c r="C1049" s="63" t="s">
        <v>172</v>
      </c>
      <c r="D1049" s="63" t="s">
        <v>172</v>
      </c>
      <c r="E1049" s="63" t="s">
        <v>172</v>
      </c>
      <c r="F1049" s="63" t="s">
        <v>172</v>
      </c>
      <c r="G1049" s="63" t="s">
        <v>172</v>
      </c>
      <c r="H1049" s="65">
        <v>0.56879999999999997</v>
      </c>
      <c r="I1049" s="65">
        <v>0.61060000000000003</v>
      </c>
      <c r="J1049" s="65">
        <v>0.64549999999999996</v>
      </c>
      <c r="K1049" s="65">
        <v>0.64839999999999998</v>
      </c>
      <c r="L1049" s="65">
        <v>0.58520000000000005</v>
      </c>
      <c r="M1049" s="65">
        <v>0.27029999999999998</v>
      </c>
      <c r="N1049" s="65">
        <v>9.1200000000000003E-2</v>
      </c>
    </row>
    <row r="1050" spans="1:14" ht="14.4" hidden="1" x14ac:dyDescent="0.3">
      <c r="A1050" s="63" t="s">
        <v>381</v>
      </c>
      <c r="B1050" s="63" t="s">
        <v>102</v>
      </c>
      <c r="C1050" s="63" t="s">
        <v>172</v>
      </c>
      <c r="D1050" s="63" t="s">
        <v>172</v>
      </c>
      <c r="E1050" s="63" t="s">
        <v>172</v>
      </c>
      <c r="F1050" s="63" t="s">
        <v>172</v>
      </c>
      <c r="G1050" s="63" t="s">
        <v>172</v>
      </c>
      <c r="H1050" s="65">
        <v>0.96889999999999998</v>
      </c>
      <c r="I1050" s="65">
        <v>0.98550000000000004</v>
      </c>
      <c r="J1050" s="65">
        <v>0.98809999999999998</v>
      </c>
      <c r="K1050" s="65">
        <v>0.97550000000000003</v>
      </c>
      <c r="L1050" s="65">
        <v>0.8327</v>
      </c>
      <c r="M1050" s="65">
        <v>0.4178</v>
      </c>
      <c r="N1050" s="65">
        <v>0.15129999999999999</v>
      </c>
    </row>
    <row r="1051" spans="1:14" ht="14.4" hidden="1" x14ac:dyDescent="0.3">
      <c r="A1051" s="63" t="s">
        <v>381</v>
      </c>
      <c r="B1051" s="63" t="s">
        <v>103</v>
      </c>
      <c r="C1051" s="63" t="s">
        <v>172</v>
      </c>
      <c r="D1051" s="63" t="s">
        <v>172</v>
      </c>
      <c r="E1051" s="63" t="s">
        <v>172</v>
      </c>
      <c r="F1051" s="63" t="s">
        <v>172</v>
      </c>
      <c r="G1051" s="63" t="s">
        <v>172</v>
      </c>
      <c r="H1051" s="65">
        <v>0.42630000000000001</v>
      </c>
      <c r="I1051" s="65">
        <v>0.47460000000000002</v>
      </c>
      <c r="J1051" s="65">
        <v>0.52880000000000005</v>
      </c>
      <c r="K1051" s="65">
        <v>0.53200000000000003</v>
      </c>
      <c r="L1051" s="65">
        <v>0.48980000000000001</v>
      </c>
      <c r="M1051" s="65">
        <v>0.24329999999999999</v>
      </c>
      <c r="N1051" s="65">
        <v>7.2599999999999998E-2</v>
      </c>
    </row>
    <row r="1052" spans="1:14" ht="14.4" hidden="1" x14ac:dyDescent="0.3">
      <c r="A1052" s="63" t="s">
        <v>381</v>
      </c>
      <c r="B1052" s="63" t="s">
        <v>32</v>
      </c>
      <c r="C1052" s="63" t="s">
        <v>172</v>
      </c>
      <c r="D1052" s="63" t="s">
        <v>172</v>
      </c>
      <c r="E1052" s="63" t="s">
        <v>172</v>
      </c>
      <c r="F1052" s="63" t="s">
        <v>172</v>
      </c>
      <c r="G1052" s="63" t="s">
        <v>172</v>
      </c>
      <c r="H1052" s="65">
        <v>0.56879999999999997</v>
      </c>
      <c r="I1052" s="65">
        <v>0.61060000000000003</v>
      </c>
      <c r="J1052" s="65">
        <v>0.64549999999999996</v>
      </c>
      <c r="K1052" s="65">
        <v>0.64839999999999998</v>
      </c>
      <c r="L1052" s="65">
        <v>0.58520000000000005</v>
      </c>
      <c r="M1052" s="65">
        <v>0</v>
      </c>
      <c r="N1052" s="65">
        <v>0</v>
      </c>
    </row>
    <row r="1053" spans="1:14" ht="14.4" hidden="1" x14ac:dyDescent="0.3">
      <c r="A1053" s="63" t="s">
        <v>381</v>
      </c>
      <c r="B1053" s="63" t="s">
        <v>33</v>
      </c>
      <c r="C1053" s="63"/>
      <c r="D1053" s="63"/>
      <c r="E1053" s="63"/>
      <c r="F1053" s="63"/>
      <c r="G1053" s="63"/>
      <c r="H1053" s="63"/>
      <c r="I1053" s="63"/>
      <c r="J1053" s="63"/>
      <c r="K1053" s="63"/>
      <c r="L1053" s="63"/>
      <c r="M1053" s="63"/>
      <c r="N1053" s="63"/>
    </row>
    <row r="1054" spans="1:14" ht="14.4" hidden="1" x14ac:dyDescent="0.3">
      <c r="A1054" s="63" t="s">
        <v>381</v>
      </c>
      <c r="B1054" s="63" t="s">
        <v>34</v>
      </c>
      <c r="C1054" s="63" t="s">
        <v>172</v>
      </c>
      <c r="D1054" s="63" t="s">
        <v>172</v>
      </c>
      <c r="E1054" s="63" t="s">
        <v>172</v>
      </c>
      <c r="F1054" s="63" t="s">
        <v>172</v>
      </c>
      <c r="G1054" s="63" t="s">
        <v>172</v>
      </c>
      <c r="H1054" s="65">
        <v>0</v>
      </c>
      <c r="I1054" s="65">
        <v>0</v>
      </c>
      <c r="J1054" s="65">
        <v>0</v>
      </c>
      <c r="K1054" s="65">
        <v>0</v>
      </c>
      <c r="L1054" s="65">
        <v>0</v>
      </c>
      <c r="M1054" s="65">
        <v>0</v>
      </c>
      <c r="N1054" s="65">
        <v>0</v>
      </c>
    </row>
    <row r="1055" spans="1:14" ht="14.4" hidden="1" x14ac:dyDescent="0.3">
      <c r="A1055" s="63" t="s">
        <v>381</v>
      </c>
      <c r="B1055" s="63" t="s">
        <v>104</v>
      </c>
      <c r="C1055" s="63" t="s">
        <v>172</v>
      </c>
      <c r="D1055" s="63" t="s">
        <v>172</v>
      </c>
      <c r="E1055" s="63" t="s">
        <v>172</v>
      </c>
      <c r="F1055" s="63" t="s">
        <v>172</v>
      </c>
      <c r="G1055" s="63" t="s">
        <v>172</v>
      </c>
      <c r="H1055" s="65">
        <v>0</v>
      </c>
      <c r="I1055" s="65">
        <v>0</v>
      </c>
      <c r="J1055" s="65">
        <v>0</v>
      </c>
      <c r="K1055" s="65">
        <v>0</v>
      </c>
      <c r="L1055" s="65">
        <v>0</v>
      </c>
      <c r="M1055" s="65">
        <v>0</v>
      </c>
      <c r="N1055" s="65">
        <v>0</v>
      </c>
    </row>
    <row r="1056" spans="1:14" ht="14.4" hidden="1" x14ac:dyDescent="0.3">
      <c r="A1056" s="63" t="s">
        <v>381</v>
      </c>
      <c r="B1056" s="63" t="s">
        <v>105</v>
      </c>
      <c r="C1056" s="63" t="s">
        <v>172</v>
      </c>
      <c r="D1056" s="63" t="s">
        <v>172</v>
      </c>
      <c r="E1056" s="63" t="s">
        <v>172</v>
      </c>
      <c r="F1056" s="63" t="s">
        <v>172</v>
      </c>
      <c r="G1056" s="63" t="s">
        <v>172</v>
      </c>
      <c r="H1056" s="65">
        <v>0</v>
      </c>
      <c r="I1056" s="65">
        <v>0</v>
      </c>
      <c r="J1056" s="65">
        <v>0</v>
      </c>
      <c r="K1056" s="65">
        <v>0</v>
      </c>
      <c r="L1056" s="65">
        <v>0</v>
      </c>
      <c r="M1056" s="65">
        <v>0</v>
      </c>
      <c r="N1056" s="65">
        <v>0</v>
      </c>
    </row>
    <row r="1057" spans="1:14" ht="14.4" hidden="1" x14ac:dyDescent="0.3">
      <c r="A1057" s="63" t="s">
        <v>381</v>
      </c>
      <c r="B1057" s="63" t="s">
        <v>35</v>
      </c>
      <c r="C1057" s="63" t="s">
        <v>172</v>
      </c>
      <c r="D1057" s="63" t="s">
        <v>172</v>
      </c>
      <c r="E1057" s="63" t="s">
        <v>172</v>
      </c>
      <c r="F1057" s="63" t="s">
        <v>172</v>
      </c>
      <c r="G1057" s="63" t="s">
        <v>172</v>
      </c>
      <c r="H1057" s="65">
        <v>0</v>
      </c>
      <c r="I1057" s="65">
        <v>0</v>
      </c>
      <c r="J1057" s="65">
        <v>0</v>
      </c>
      <c r="K1057" s="65">
        <v>0</v>
      </c>
      <c r="L1057" s="65">
        <v>0</v>
      </c>
      <c r="M1057" s="65">
        <v>0</v>
      </c>
      <c r="N1057" s="65">
        <v>0</v>
      </c>
    </row>
    <row r="1058" spans="1:14" ht="14.4" hidden="1" x14ac:dyDescent="0.3">
      <c r="A1058" s="63" t="s">
        <v>381</v>
      </c>
      <c r="B1058" s="63" t="s">
        <v>106</v>
      </c>
      <c r="C1058" s="63" t="s">
        <v>172</v>
      </c>
      <c r="D1058" s="63" t="s">
        <v>172</v>
      </c>
      <c r="E1058" s="63" t="s">
        <v>172</v>
      </c>
      <c r="F1058" s="63" t="s">
        <v>172</v>
      </c>
      <c r="G1058" s="63" t="s">
        <v>172</v>
      </c>
      <c r="H1058" s="65">
        <v>0</v>
      </c>
      <c r="I1058" s="65">
        <v>0</v>
      </c>
      <c r="J1058" s="65">
        <v>0</v>
      </c>
      <c r="K1058" s="65">
        <v>0</v>
      </c>
      <c r="L1058" s="65">
        <v>0</v>
      </c>
      <c r="M1058" s="65">
        <v>0</v>
      </c>
      <c r="N1058" s="65">
        <v>0</v>
      </c>
    </row>
    <row r="1059" spans="1:14" ht="14.4" hidden="1" x14ac:dyDescent="0.3">
      <c r="A1059" s="63" t="s">
        <v>381</v>
      </c>
      <c r="B1059" s="63" t="s">
        <v>107</v>
      </c>
      <c r="C1059" s="63" t="s">
        <v>172</v>
      </c>
      <c r="D1059" s="63" t="s">
        <v>172</v>
      </c>
      <c r="E1059" s="63" t="s">
        <v>172</v>
      </c>
      <c r="F1059" s="63" t="s">
        <v>172</v>
      </c>
      <c r="G1059" s="63" t="s">
        <v>172</v>
      </c>
      <c r="H1059" s="65">
        <v>0</v>
      </c>
      <c r="I1059" s="65">
        <v>0</v>
      </c>
      <c r="J1059" s="65">
        <v>0</v>
      </c>
      <c r="K1059" s="65">
        <v>0</v>
      </c>
      <c r="L1059" s="65">
        <v>0</v>
      </c>
      <c r="M1059" s="65">
        <v>0</v>
      </c>
      <c r="N1059" s="65">
        <v>0</v>
      </c>
    </row>
    <row r="1060" spans="1:14" ht="14.4" hidden="1" x14ac:dyDescent="0.3">
      <c r="A1060" s="63" t="s">
        <v>381</v>
      </c>
      <c r="B1060" s="63" t="s">
        <v>36</v>
      </c>
      <c r="C1060" s="63" t="s">
        <v>172</v>
      </c>
      <c r="D1060" s="63" t="s">
        <v>172</v>
      </c>
      <c r="E1060" s="63" t="s">
        <v>172</v>
      </c>
      <c r="F1060" s="63" t="s">
        <v>172</v>
      </c>
      <c r="G1060" s="63" t="s">
        <v>172</v>
      </c>
      <c r="H1060" s="65">
        <v>0</v>
      </c>
      <c r="I1060" s="65">
        <v>0</v>
      </c>
      <c r="J1060" s="65">
        <v>0</v>
      </c>
      <c r="K1060" s="65">
        <v>0</v>
      </c>
      <c r="L1060" s="65">
        <v>0</v>
      </c>
      <c r="M1060" s="65">
        <v>0</v>
      </c>
      <c r="N1060" s="65">
        <v>0</v>
      </c>
    </row>
    <row r="1061" spans="1:14" ht="14.4" hidden="1" x14ac:dyDescent="0.3">
      <c r="A1061" s="63" t="s">
        <v>381</v>
      </c>
      <c r="B1061" s="63" t="s">
        <v>108</v>
      </c>
      <c r="C1061" s="63"/>
      <c r="D1061" s="63"/>
      <c r="E1061" s="63"/>
      <c r="F1061" s="63"/>
      <c r="G1061" s="63"/>
      <c r="H1061" s="63"/>
      <c r="I1061" s="63"/>
      <c r="J1061" s="63"/>
      <c r="K1061" s="63"/>
      <c r="L1061" s="63"/>
      <c r="M1061" s="63"/>
      <c r="N1061" s="63"/>
    </row>
    <row r="1062" spans="1:14" ht="14.4" hidden="1" x14ac:dyDescent="0.3">
      <c r="A1062" s="63" t="s">
        <v>381</v>
      </c>
      <c r="B1062" s="63" t="s">
        <v>109</v>
      </c>
      <c r="C1062" s="63" t="s">
        <v>172</v>
      </c>
      <c r="D1062" s="63" t="s">
        <v>172</v>
      </c>
      <c r="E1062" s="63" t="s">
        <v>172</v>
      </c>
      <c r="F1062" s="63" t="s">
        <v>172</v>
      </c>
      <c r="G1062" s="63" t="s">
        <v>172</v>
      </c>
      <c r="H1062" s="63">
        <v>1</v>
      </c>
      <c r="I1062" s="63">
        <v>1</v>
      </c>
      <c r="J1062" s="63">
        <v>1</v>
      </c>
      <c r="K1062" s="63">
        <v>1</v>
      </c>
      <c r="L1062" s="63">
        <v>1</v>
      </c>
      <c r="M1062" s="63">
        <v>1</v>
      </c>
      <c r="N1062" s="63">
        <v>1</v>
      </c>
    </row>
    <row r="1063" spans="1:14" ht="14.4" hidden="1" x14ac:dyDescent="0.3">
      <c r="A1063" s="63" t="s">
        <v>381</v>
      </c>
      <c r="B1063" s="63" t="s">
        <v>110</v>
      </c>
      <c r="C1063" s="63" t="s">
        <v>172</v>
      </c>
      <c r="D1063" s="63" t="s">
        <v>172</v>
      </c>
      <c r="E1063" s="63" t="s">
        <v>172</v>
      </c>
      <c r="F1063" s="63" t="s">
        <v>172</v>
      </c>
      <c r="G1063" s="63" t="s">
        <v>172</v>
      </c>
      <c r="H1063" s="63">
        <v>1</v>
      </c>
      <c r="I1063" s="63">
        <v>1</v>
      </c>
      <c r="J1063" s="63">
        <v>1</v>
      </c>
      <c r="K1063" s="63">
        <v>1</v>
      </c>
      <c r="L1063" s="63">
        <v>1</v>
      </c>
      <c r="M1063" s="63">
        <v>1</v>
      </c>
      <c r="N1063" s="63">
        <v>1</v>
      </c>
    </row>
    <row r="1064" spans="1:14" ht="14.4" hidden="1" x14ac:dyDescent="0.3">
      <c r="A1064" s="63" t="s">
        <v>381</v>
      </c>
      <c r="B1064" s="63" t="s">
        <v>111</v>
      </c>
      <c r="C1064" s="63" t="s">
        <v>172</v>
      </c>
      <c r="D1064" s="63" t="s">
        <v>172</v>
      </c>
      <c r="E1064" s="63" t="s">
        <v>172</v>
      </c>
      <c r="F1064" s="63" t="s">
        <v>172</v>
      </c>
      <c r="G1064" s="63" t="s">
        <v>172</v>
      </c>
      <c r="H1064" s="63">
        <v>1</v>
      </c>
      <c r="I1064" s="63">
        <v>1</v>
      </c>
      <c r="J1064" s="63">
        <v>1</v>
      </c>
      <c r="K1064" s="63">
        <v>1</v>
      </c>
      <c r="L1064" s="63">
        <v>1</v>
      </c>
      <c r="M1064" s="63">
        <v>1</v>
      </c>
      <c r="N1064" s="63">
        <v>1</v>
      </c>
    </row>
    <row r="1065" spans="1:14" ht="14.4" hidden="1" x14ac:dyDescent="0.3">
      <c r="A1065" s="63" t="s">
        <v>381</v>
      </c>
      <c r="B1065" s="63" t="s">
        <v>112</v>
      </c>
      <c r="C1065" s="63" t="s">
        <v>172</v>
      </c>
      <c r="D1065" s="63" t="s">
        <v>172</v>
      </c>
      <c r="E1065" s="63" t="s">
        <v>172</v>
      </c>
      <c r="F1065" s="63" t="s">
        <v>172</v>
      </c>
      <c r="G1065" s="63" t="s">
        <v>172</v>
      </c>
      <c r="H1065" s="63">
        <v>1</v>
      </c>
      <c r="I1065" s="63">
        <v>1</v>
      </c>
      <c r="J1065" s="63">
        <v>1</v>
      </c>
      <c r="K1065" s="63">
        <v>1</v>
      </c>
      <c r="L1065" s="63">
        <v>1</v>
      </c>
      <c r="M1065" s="63">
        <v>1</v>
      </c>
      <c r="N1065" s="63">
        <v>1</v>
      </c>
    </row>
    <row r="1066" spans="1:14" hidden="1" x14ac:dyDescent="0.25"/>
    <row r="1067" spans="1:14" ht="14.4" hidden="1" x14ac:dyDescent="0.3">
      <c r="A1067" s="67" t="s">
        <v>384</v>
      </c>
      <c r="B1067" s="63"/>
      <c r="C1067" s="63"/>
      <c r="D1067" s="63"/>
      <c r="E1067" s="63"/>
      <c r="F1067" s="63"/>
      <c r="G1067" s="63"/>
      <c r="H1067" s="63"/>
      <c r="I1067" s="63"/>
      <c r="J1067" s="63"/>
      <c r="K1067" s="63"/>
      <c r="L1067" s="63"/>
      <c r="M1067" s="63"/>
      <c r="N1067" s="63"/>
    </row>
    <row r="1068" spans="1:14" hidden="1" x14ac:dyDescent="0.25"/>
    <row r="1069" spans="1:14" ht="14.4" hidden="1" x14ac:dyDescent="0.3">
      <c r="A1069" s="63" t="s">
        <v>196</v>
      </c>
      <c r="B1069" s="63" t="s">
        <v>197</v>
      </c>
      <c r="C1069" s="63"/>
      <c r="D1069" s="63"/>
      <c r="E1069" s="63"/>
      <c r="F1069" s="63"/>
      <c r="G1069" s="63"/>
      <c r="H1069" s="63"/>
      <c r="I1069" s="63"/>
      <c r="J1069" s="63"/>
      <c r="K1069" s="63"/>
      <c r="L1069" s="63"/>
      <c r="M1069" s="63"/>
      <c r="N1069" s="63"/>
    </row>
    <row r="1070" spans="1:14" ht="14.4" hidden="1" x14ac:dyDescent="0.3">
      <c r="A1070" s="63" t="s">
        <v>198</v>
      </c>
      <c r="B1070" s="63" t="s">
        <v>14</v>
      </c>
      <c r="C1070" s="64">
        <v>41640</v>
      </c>
      <c r="D1070" s="64">
        <v>41671</v>
      </c>
      <c r="E1070" s="64">
        <v>41699</v>
      </c>
      <c r="F1070" s="64">
        <v>41730</v>
      </c>
      <c r="G1070" s="64">
        <v>41760</v>
      </c>
      <c r="H1070" s="64">
        <v>41791</v>
      </c>
      <c r="I1070" s="64">
        <v>41821</v>
      </c>
      <c r="J1070" s="64">
        <v>41852</v>
      </c>
      <c r="K1070" s="64">
        <v>41883</v>
      </c>
      <c r="L1070" s="64">
        <v>41913</v>
      </c>
      <c r="M1070" s="64">
        <v>41944</v>
      </c>
      <c r="N1070" s="64">
        <v>41974</v>
      </c>
    </row>
    <row r="1071" spans="1:14" ht="14.4" hidden="1" x14ac:dyDescent="0.3">
      <c r="A1071" s="63" t="s">
        <v>198</v>
      </c>
      <c r="B1071" s="63" t="s">
        <v>15</v>
      </c>
      <c r="C1071" s="63">
        <v>8519</v>
      </c>
      <c r="D1071" s="63">
        <v>8537</v>
      </c>
      <c r="E1071" s="63">
        <v>8547</v>
      </c>
      <c r="F1071" s="63">
        <v>8551</v>
      </c>
      <c r="G1071" s="63">
        <v>8566</v>
      </c>
      <c r="H1071" s="63">
        <v>8570</v>
      </c>
      <c r="I1071" s="63">
        <v>8580</v>
      </c>
      <c r="J1071" s="63">
        <v>8557</v>
      </c>
      <c r="K1071" s="63">
        <v>8564</v>
      </c>
      <c r="L1071" s="63">
        <v>8595</v>
      </c>
      <c r="M1071" s="63">
        <v>8622</v>
      </c>
      <c r="N1071" s="63">
        <v>8646</v>
      </c>
    </row>
    <row r="1072" spans="1:14" ht="14.4" hidden="1" x14ac:dyDescent="0.3">
      <c r="A1072" s="63" t="s">
        <v>198</v>
      </c>
      <c r="B1072" s="63" t="s">
        <v>16</v>
      </c>
      <c r="C1072" s="63">
        <v>40538782</v>
      </c>
      <c r="D1072" s="63">
        <v>39660069</v>
      </c>
      <c r="E1072" s="63">
        <v>48998236</v>
      </c>
      <c r="F1072" s="63">
        <v>42636954</v>
      </c>
      <c r="G1072" s="63">
        <v>43672188</v>
      </c>
      <c r="H1072" s="63">
        <v>40091671</v>
      </c>
      <c r="I1072" s="63">
        <v>45492254</v>
      </c>
      <c r="J1072" s="63">
        <v>42742368</v>
      </c>
      <c r="K1072" s="63">
        <v>43545336</v>
      </c>
      <c r="L1072" s="63">
        <v>37873522</v>
      </c>
      <c r="M1072" s="63">
        <v>42754766</v>
      </c>
      <c r="N1072" s="63">
        <v>49140999</v>
      </c>
    </row>
    <row r="1073" spans="1:14" ht="14.4" hidden="1" x14ac:dyDescent="0.3">
      <c r="A1073" s="63" t="s">
        <v>198</v>
      </c>
      <c r="B1073" s="63" t="s">
        <v>91</v>
      </c>
      <c r="C1073" s="63"/>
      <c r="D1073" s="63"/>
      <c r="E1073" s="63"/>
      <c r="F1073" s="63"/>
      <c r="G1073" s="63"/>
      <c r="H1073" s="63"/>
      <c r="I1073" s="63"/>
      <c r="J1073" s="63"/>
      <c r="K1073" s="63"/>
      <c r="L1073" s="63"/>
      <c r="M1073" s="63"/>
      <c r="N1073" s="63"/>
    </row>
    <row r="1074" spans="1:14" ht="14.4" hidden="1" x14ac:dyDescent="0.3">
      <c r="A1074" s="63" t="s">
        <v>198</v>
      </c>
      <c r="B1074" s="63" t="s">
        <v>17</v>
      </c>
      <c r="C1074" s="63">
        <v>1</v>
      </c>
      <c r="D1074" s="63">
        <v>1</v>
      </c>
      <c r="E1074" s="63">
        <v>1</v>
      </c>
      <c r="F1074" s="63">
        <v>1</v>
      </c>
      <c r="G1074" s="63">
        <v>1</v>
      </c>
      <c r="H1074" s="63">
        <v>1</v>
      </c>
      <c r="I1074" s="63">
        <v>1</v>
      </c>
      <c r="J1074" s="63">
        <v>1</v>
      </c>
      <c r="K1074" s="63">
        <v>1</v>
      </c>
      <c r="L1074" s="63">
        <v>1</v>
      </c>
      <c r="M1074" s="63">
        <v>1</v>
      </c>
      <c r="N1074" s="63">
        <v>1</v>
      </c>
    </row>
    <row r="1075" spans="1:14" ht="14.4" hidden="1" x14ac:dyDescent="0.3">
      <c r="A1075" s="63" t="s">
        <v>198</v>
      </c>
      <c r="B1075" s="63" t="s">
        <v>18</v>
      </c>
      <c r="C1075" s="63"/>
      <c r="D1075" s="63"/>
      <c r="E1075" s="63"/>
      <c r="F1075" s="63"/>
      <c r="G1075" s="63"/>
      <c r="H1075" s="63"/>
      <c r="I1075" s="63"/>
      <c r="J1075" s="63"/>
      <c r="K1075" s="63"/>
      <c r="L1075" s="63"/>
      <c r="M1075" s="63"/>
      <c r="N1075" s="63"/>
    </row>
    <row r="1076" spans="1:14" ht="14.4" hidden="1" x14ac:dyDescent="0.3">
      <c r="A1076" s="63" t="s">
        <v>198</v>
      </c>
      <c r="B1076" s="63" t="s">
        <v>19</v>
      </c>
      <c r="C1076" s="63">
        <v>40538782</v>
      </c>
      <c r="D1076" s="63">
        <v>39660069</v>
      </c>
      <c r="E1076" s="63">
        <v>48998236</v>
      </c>
      <c r="F1076" s="63">
        <v>42636954</v>
      </c>
      <c r="G1076" s="63">
        <v>43672188</v>
      </c>
      <c r="H1076" s="63">
        <v>40091671</v>
      </c>
      <c r="I1076" s="63">
        <v>45492254</v>
      </c>
      <c r="J1076" s="63">
        <v>42742368</v>
      </c>
      <c r="K1076" s="63">
        <v>43545336</v>
      </c>
      <c r="L1076" s="63">
        <v>37873522</v>
      </c>
      <c r="M1076" s="63">
        <v>42646242</v>
      </c>
      <c r="N1076" s="63">
        <v>49140999</v>
      </c>
    </row>
    <row r="1077" spans="1:14" ht="14.4" hidden="1" x14ac:dyDescent="0.3">
      <c r="A1077" s="63" t="s">
        <v>198</v>
      </c>
      <c r="B1077" s="63" t="s">
        <v>92</v>
      </c>
      <c r="C1077" s="63">
        <v>11074066</v>
      </c>
      <c r="D1077" s="63">
        <v>10479791</v>
      </c>
      <c r="E1077" s="63">
        <v>11088461</v>
      </c>
      <c r="F1077" s="63">
        <v>3519380</v>
      </c>
      <c r="G1077" s="63">
        <v>2834519</v>
      </c>
      <c r="H1077" s="63">
        <v>2166736</v>
      </c>
      <c r="I1077" s="63">
        <v>2404759</v>
      </c>
      <c r="J1077" s="63">
        <v>2793204</v>
      </c>
      <c r="K1077" s="63">
        <v>4124751</v>
      </c>
      <c r="L1077" s="63">
        <v>4791158</v>
      </c>
      <c r="M1077" s="63">
        <v>9576940</v>
      </c>
      <c r="N1077" s="63">
        <v>12948983</v>
      </c>
    </row>
    <row r="1078" spans="1:14" ht="14.4" hidden="1" x14ac:dyDescent="0.3">
      <c r="A1078" s="63" t="s">
        <v>198</v>
      </c>
      <c r="B1078" s="63" t="s">
        <v>93</v>
      </c>
      <c r="C1078" s="63">
        <v>29464716</v>
      </c>
      <c r="D1078" s="63">
        <v>29180278</v>
      </c>
      <c r="E1078" s="63">
        <v>37909775</v>
      </c>
      <c r="F1078" s="63">
        <v>39117574</v>
      </c>
      <c r="G1078" s="63">
        <v>40837669</v>
      </c>
      <c r="H1078" s="63">
        <v>37924935</v>
      </c>
      <c r="I1078" s="63">
        <v>43087495</v>
      </c>
      <c r="J1078" s="63">
        <v>39949164</v>
      </c>
      <c r="K1078" s="63">
        <v>39420585</v>
      </c>
      <c r="L1078" s="63">
        <v>33082364</v>
      </c>
      <c r="M1078" s="63">
        <v>33069302</v>
      </c>
      <c r="N1078" s="63">
        <v>36192016</v>
      </c>
    </row>
    <row r="1079" spans="1:14" ht="14.4" hidden="1" x14ac:dyDescent="0.3">
      <c r="A1079" s="63" t="s">
        <v>198</v>
      </c>
      <c r="B1079" s="63" t="s">
        <v>94</v>
      </c>
      <c r="C1079" s="65">
        <v>0.27317000000000002</v>
      </c>
      <c r="D1079" s="65">
        <v>0.26423999999999997</v>
      </c>
      <c r="E1079" s="65">
        <v>0.2263</v>
      </c>
      <c r="F1079" s="65">
        <v>8.2540000000000002E-2</v>
      </c>
      <c r="G1079" s="65">
        <v>6.4899999999999999E-2</v>
      </c>
      <c r="H1079" s="65">
        <v>5.4039999999999998E-2</v>
      </c>
      <c r="I1079" s="65">
        <v>5.2859999999999997E-2</v>
      </c>
      <c r="J1079" s="65">
        <v>6.5350000000000005E-2</v>
      </c>
      <c r="K1079" s="65">
        <v>9.4719999999999999E-2</v>
      </c>
      <c r="L1079" s="65">
        <v>0.1265</v>
      </c>
      <c r="M1079" s="65">
        <v>0.22456999999999999</v>
      </c>
      <c r="N1079" s="65">
        <v>0.26351000000000002</v>
      </c>
    </row>
    <row r="1080" spans="1:14" ht="14.4" hidden="1" x14ac:dyDescent="0.3">
      <c r="A1080" s="63" t="s">
        <v>198</v>
      </c>
      <c r="B1080" s="63" t="s">
        <v>95</v>
      </c>
      <c r="C1080" s="65">
        <v>0.72682999999999998</v>
      </c>
      <c r="D1080" s="65">
        <v>0.73575999999999997</v>
      </c>
      <c r="E1080" s="65">
        <v>0.77370000000000005</v>
      </c>
      <c r="F1080" s="65">
        <v>0.91746000000000005</v>
      </c>
      <c r="G1080" s="65">
        <v>0.93510000000000004</v>
      </c>
      <c r="H1080" s="65">
        <v>0.94596000000000002</v>
      </c>
      <c r="I1080" s="65">
        <v>0.94713999999999998</v>
      </c>
      <c r="J1080" s="65">
        <v>0.93464999999999998</v>
      </c>
      <c r="K1080" s="65">
        <v>0.90527999999999997</v>
      </c>
      <c r="L1080" s="65">
        <v>0.87350000000000005</v>
      </c>
      <c r="M1080" s="65">
        <v>0.77542999999999995</v>
      </c>
      <c r="N1080" s="65">
        <v>0.73648999999999998</v>
      </c>
    </row>
    <row r="1081" spans="1:14" ht="14.4" hidden="1" x14ac:dyDescent="0.3">
      <c r="A1081" s="63" t="s">
        <v>198</v>
      </c>
      <c r="B1081" s="63" t="s">
        <v>20</v>
      </c>
      <c r="C1081" s="63"/>
      <c r="D1081" s="63"/>
      <c r="E1081" s="63"/>
      <c r="F1081" s="63"/>
      <c r="G1081" s="63"/>
      <c r="H1081" s="63"/>
      <c r="I1081" s="63"/>
      <c r="J1081" s="63"/>
      <c r="K1081" s="63"/>
      <c r="L1081" s="63"/>
      <c r="M1081" s="63"/>
      <c r="N1081" s="63"/>
    </row>
    <row r="1082" spans="1:14" ht="14.4" hidden="1" x14ac:dyDescent="0.3">
      <c r="A1082" s="63" t="s">
        <v>198</v>
      </c>
      <c r="B1082" s="63" t="s">
        <v>11</v>
      </c>
      <c r="C1082" s="63">
        <v>98671</v>
      </c>
      <c r="D1082" s="63">
        <v>111238</v>
      </c>
      <c r="E1082" s="63">
        <v>132005</v>
      </c>
      <c r="F1082" s="63">
        <v>126507</v>
      </c>
      <c r="G1082" s="63">
        <v>132850</v>
      </c>
      <c r="H1082" s="63">
        <v>129852</v>
      </c>
      <c r="I1082" s="63">
        <v>140741</v>
      </c>
      <c r="J1082" s="63">
        <v>125898</v>
      </c>
      <c r="K1082" s="63">
        <v>124291</v>
      </c>
      <c r="L1082" s="63">
        <v>98173</v>
      </c>
      <c r="M1082" s="63">
        <v>108524</v>
      </c>
      <c r="N1082" s="63">
        <v>118061</v>
      </c>
    </row>
    <row r="1083" spans="1:14" ht="14.4" hidden="1" x14ac:dyDescent="0.3">
      <c r="A1083" s="63" t="s">
        <v>198</v>
      </c>
      <c r="B1083" s="63" t="s">
        <v>96</v>
      </c>
      <c r="C1083" s="63">
        <v>98671</v>
      </c>
      <c r="D1083" s="63">
        <v>111238</v>
      </c>
      <c r="E1083" s="63">
        <v>132005</v>
      </c>
      <c r="F1083" s="63">
        <v>126507</v>
      </c>
      <c r="G1083" s="63">
        <v>132850</v>
      </c>
      <c r="H1083" s="63">
        <v>112556</v>
      </c>
      <c r="I1083" s="63">
        <v>121995</v>
      </c>
      <c r="J1083" s="63">
        <v>125898</v>
      </c>
      <c r="K1083" s="63">
        <v>124291</v>
      </c>
      <c r="L1083" s="63">
        <v>98173</v>
      </c>
      <c r="M1083" s="63">
        <v>108524</v>
      </c>
      <c r="N1083" s="63">
        <v>118061</v>
      </c>
    </row>
    <row r="1084" spans="1:14" ht="14.4" hidden="1" x14ac:dyDescent="0.3">
      <c r="A1084" s="63" t="s">
        <v>198</v>
      </c>
      <c r="B1084" s="63" t="s">
        <v>97</v>
      </c>
      <c r="C1084" s="63">
        <v>98671</v>
      </c>
      <c r="D1084" s="63">
        <v>111238</v>
      </c>
      <c r="E1084" s="63">
        <v>132005</v>
      </c>
      <c r="F1084" s="63">
        <v>126507</v>
      </c>
      <c r="G1084" s="63">
        <v>132850</v>
      </c>
      <c r="H1084" s="63">
        <v>129852</v>
      </c>
      <c r="I1084" s="63">
        <v>140741</v>
      </c>
      <c r="J1084" s="63">
        <v>125898</v>
      </c>
      <c r="K1084" s="63">
        <v>124291</v>
      </c>
      <c r="L1084" s="63">
        <v>98173</v>
      </c>
      <c r="M1084" s="63">
        <v>108524</v>
      </c>
      <c r="N1084" s="63">
        <v>118061</v>
      </c>
    </row>
    <row r="1085" spans="1:14" ht="14.4" hidden="1" x14ac:dyDescent="0.3">
      <c r="A1085" s="63" t="s">
        <v>198</v>
      </c>
      <c r="B1085" s="63" t="s">
        <v>21</v>
      </c>
      <c r="C1085" s="63" t="s">
        <v>300</v>
      </c>
      <c r="D1085" s="63" t="s">
        <v>369</v>
      </c>
      <c r="E1085" s="63" t="s">
        <v>360</v>
      </c>
      <c r="F1085" s="63" t="s">
        <v>361</v>
      </c>
      <c r="G1085" s="63" t="s">
        <v>268</v>
      </c>
      <c r="H1085" s="63" t="s">
        <v>362</v>
      </c>
      <c r="I1085" s="63" t="s">
        <v>363</v>
      </c>
      <c r="J1085" s="63" t="s">
        <v>364</v>
      </c>
      <c r="K1085" s="63" t="s">
        <v>306</v>
      </c>
      <c r="L1085" s="63" t="s">
        <v>365</v>
      </c>
      <c r="M1085" s="63" t="s">
        <v>366</v>
      </c>
      <c r="N1085" s="63" t="s">
        <v>367</v>
      </c>
    </row>
    <row r="1086" spans="1:14" ht="14.4" hidden="1" x14ac:dyDescent="0.3">
      <c r="A1086" s="63" t="s">
        <v>198</v>
      </c>
      <c r="B1086" s="63" t="s">
        <v>24</v>
      </c>
      <c r="C1086" s="63" t="s">
        <v>174</v>
      </c>
      <c r="D1086" s="63" t="s">
        <v>174</v>
      </c>
      <c r="E1086" s="63" t="s">
        <v>174</v>
      </c>
      <c r="F1086" s="63" t="s">
        <v>174</v>
      </c>
      <c r="G1086" s="63" t="s">
        <v>174</v>
      </c>
      <c r="H1086" s="63" t="s">
        <v>174</v>
      </c>
      <c r="I1086" s="63" t="s">
        <v>174</v>
      </c>
      <c r="J1086" s="63" t="s">
        <v>174</v>
      </c>
      <c r="K1086" s="63" t="s">
        <v>174</v>
      </c>
      <c r="L1086" s="63" t="s">
        <v>174</v>
      </c>
      <c r="M1086" s="63" t="s">
        <v>174</v>
      </c>
      <c r="N1086" s="63" t="s">
        <v>174</v>
      </c>
    </row>
    <row r="1087" spans="1:14" ht="14.4" hidden="1" x14ac:dyDescent="0.3">
      <c r="A1087" s="63" t="s">
        <v>198</v>
      </c>
      <c r="B1087" s="63" t="s">
        <v>26</v>
      </c>
      <c r="C1087" s="63">
        <v>98671</v>
      </c>
      <c r="D1087" s="63">
        <v>111238</v>
      </c>
      <c r="E1087" s="63">
        <v>132005</v>
      </c>
      <c r="F1087" s="63">
        <v>126507</v>
      </c>
      <c r="G1087" s="63">
        <v>132850</v>
      </c>
      <c r="H1087" s="63">
        <v>129852</v>
      </c>
      <c r="I1087" s="63">
        <v>140741</v>
      </c>
      <c r="J1087" s="63">
        <v>125898</v>
      </c>
      <c r="K1087" s="63">
        <v>124291</v>
      </c>
      <c r="L1087" s="63">
        <v>98173</v>
      </c>
      <c r="M1087" s="63">
        <v>108524</v>
      </c>
      <c r="N1087" s="63">
        <v>118061</v>
      </c>
    </row>
    <row r="1088" spans="1:14" ht="14.4" hidden="1" x14ac:dyDescent="0.3">
      <c r="A1088" s="63" t="s">
        <v>198</v>
      </c>
      <c r="B1088" s="63" t="s">
        <v>98</v>
      </c>
      <c r="C1088" s="63">
        <v>98671</v>
      </c>
      <c r="D1088" s="63">
        <v>111238</v>
      </c>
      <c r="E1088" s="63">
        <v>132005</v>
      </c>
      <c r="F1088" s="63">
        <v>126507</v>
      </c>
      <c r="G1088" s="63">
        <v>132850</v>
      </c>
      <c r="H1088" s="63">
        <v>112556</v>
      </c>
      <c r="I1088" s="63">
        <v>121995</v>
      </c>
      <c r="J1088" s="63">
        <v>125898</v>
      </c>
      <c r="K1088" s="63">
        <v>124291</v>
      </c>
      <c r="L1088" s="63">
        <v>98173</v>
      </c>
      <c r="M1088" s="63">
        <v>108524</v>
      </c>
      <c r="N1088" s="63">
        <v>118061</v>
      </c>
    </row>
    <row r="1089" spans="1:14" ht="14.4" hidden="1" x14ac:dyDescent="0.3">
      <c r="A1089" s="63" t="s">
        <v>198</v>
      </c>
      <c r="B1089" s="63" t="s">
        <v>99</v>
      </c>
      <c r="C1089" s="63">
        <v>98671</v>
      </c>
      <c r="D1089" s="63">
        <v>111238</v>
      </c>
      <c r="E1089" s="63">
        <v>132005</v>
      </c>
      <c r="F1089" s="63">
        <v>126507</v>
      </c>
      <c r="G1089" s="63">
        <v>132850</v>
      </c>
      <c r="H1089" s="63">
        <v>129852</v>
      </c>
      <c r="I1089" s="63">
        <v>140741</v>
      </c>
      <c r="J1089" s="63">
        <v>125898</v>
      </c>
      <c r="K1089" s="63">
        <v>124291</v>
      </c>
      <c r="L1089" s="63">
        <v>98173</v>
      </c>
      <c r="M1089" s="63">
        <v>108524</v>
      </c>
      <c r="N1089" s="63">
        <v>118061</v>
      </c>
    </row>
    <row r="1090" spans="1:14" ht="14.4" hidden="1" x14ac:dyDescent="0.3">
      <c r="A1090" s="63" t="s">
        <v>198</v>
      </c>
      <c r="B1090" s="63" t="s">
        <v>27</v>
      </c>
      <c r="C1090" s="63">
        <v>11539</v>
      </c>
      <c r="D1090" s="63">
        <v>0</v>
      </c>
      <c r="E1090" s="63">
        <v>0</v>
      </c>
      <c r="F1090" s="63">
        <v>0</v>
      </c>
      <c r="G1090" s="63">
        <v>0</v>
      </c>
      <c r="H1090" s="63">
        <v>0</v>
      </c>
      <c r="I1090" s="63">
        <v>0</v>
      </c>
      <c r="J1090" s="63">
        <v>0</v>
      </c>
      <c r="K1090" s="63">
        <v>0</v>
      </c>
      <c r="L1090" s="63">
        <v>0</v>
      </c>
      <c r="M1090" s="63">
        <v>0</v>
      </c>
      <c r="N1090" s="63">
        <v>0</v>
      </c>
    </row>
    <row r="1091" spans="1:14" ht="14.4" hidden="1" x14ac:dyDescent="0.3">
      <c r="A1091" s="63" t="s">
        <v>198</v>
      </c>
      <c r="B1091" s="63" t="s">
        <v>28</v>
      </c>
      <c r="C1091" s="66">
        <v>41640</v>
      </c>
      <c r="D1091" s="66">
        <v>41671</v>
      </c>
      <c r="E1091" s="66">
        <v>41699</v>
      </c>
      <c r="F1091" s="66">
        <v>41730</v>
      </c>
      <c r="G1091" s="66">
        <v>41760</v>
      </c>
      <c r="H1091" s="66">
        <v>41791</v>
      </c>
      <c r="I1091" s="66">
        <v>41821</v>
      </c>
      <c r="J1091" s="66">
        <v>41852</v>
      </c>
      <c r="K1091" s="66">
        <v>41883</v>
      </c>
      <c r="L1091" s="66">
        <v>41913</v>
      </c>
      <c r="M1091" s="66">
        <v>41944</v>
      </c>
      <c r="N1091" s="66">
        <v>41974</v>
      </c>
    </row>
    <row r="1092" spans="1:14" ht="14.4" hidden="1" x14ac:dyDescent="0.3">
      <c r="A1092" s="63" t="s">
        <v>198</v>
      </c>
      <c r="B1092" s="63" t="s">
        <v>29</v>
      </c>
      <c r="C1092" s="65">
        <v>0.55220000000000002</v>
      </c>
      <c r="D1092" s="65">
        <v>0.53059999999999996</v>
      </c>
      <c r="E1092" s="65">
        <v>0.49959999999999999</v>
      </c>
      <c r="F1092" s="65">
        <v>0.46810000000000002</v>
      </c>
      <c r="G1092" s="65">
        <v>0.44180000000000003</v>
      </c>
      <c r="H1092" s="65">
        <v>0.42880000000000001</v>
      </c>
      <c r="I1092" s="65">
        <v>0.4345</v>
      </c>
      <c r="J1092" s="65">
        <v>0.45629999999999998</v>
      </c>
      <c r="K1092" s="65">
        <v>0.48659999999999998</v>
      </c>
      <c r="L1092" s="65">
        <v>0.51849999999999996</v>
      </c>
      <c r="M1092" s="65">
        <v>0.54579999999999995</v>
      </c>
      <c r="N1092" s="65">
        <v>0.5595</v>
      </c>
    </row>
    <row r="1093" spans="1:14" ht="14.4" hidden="1" x14ac:dyDescent="0.3">
      <c r="A1093" s="63" t="s">
        <v>198</v>
      </c>
      <c r="B1093" s="63" t="s">
        <v>100</v>
      </c>
      <c r="C1093" s="65">
        <v>0.63770000000000004</v>
      </c>
      <c r="D1093" s="65">
        <v>0.58879999999999999</v>
      </c>
      <c r="E1093" s="65">
        <v>0.5</v>
      </c>
      <c r="F1093" s="65">
        <v>0.14050000000000001</v>
      </c>
      <c r="G1093" s="65">
        <v>0.1129</v>
      </c>
      <c r="H1093" s="65">
        <v>0.1019</v>
      </c>
      <c r="I1093" s="65">
        <v>9.9599999999999994E-2</v>
      </c>
      <c r="J1093" s="65">
        <v>0.1174</v>
      </c>
      <c r="K1093" s="65">
        <v>0.17560000000000001</v>
      </c>
      <c r="L1093" s="65">
        <v>0.23580000000000001</v>
      </c>
      <c r="M1093" s="65">
        <v>0.5806</v>
      </c>
      <c r="N1093" s="65">
        <v>0.62319999999999998</v>
      </c>
    </row>
    <row r="1094" spans="1:14" ht="14.4" hidden="1" x14ac:dyDescent="0.3">
      <c r="A1094" s="63" t="s">
        <v>198</v>
      </c>
      <c r="B1094" s="63" t="s">
        <v>101</v>
      </c>
      <c r="C1094" s="65">
        <v>0.52569999999999995</v>
      </c>
      <c r="D1094" s="65">
        <v>0.51229999999999998</v>
      </c>
      <c r="E1094" s="65">
        <v>0.49940000000000001</v>
      </c>
      <c r="F1094" s="65">
        <v>0.59240000000000004</v>
      </c>
      <c r="G1094" s="65">
        <v>0.55389999999999995</v>
      </c>
      <c r="H1094" s="65">
        <v>0.55000000000000004</v>
      </c>
      <c r="I1094" s="65">
        <v>0.56069999999999998</v>
      </c>
      <c r="J1094" s="65">
        <v>0.57169999999999999</v>
      </c>
      <c r="K1094" s="65">
        <v>0.59730000000000005</v>
      </c>
      <c r="L1094" s="65">
        <v>0.62749999999999995</v>
      </c>
      <c r="M1094" s="65">
        <v>0.53649999999999998</v>
      </c>
      <c r="N1094" s="65">
        <v>0.53969999999999996</v>
      </c>
    </row>
    <row r="1095" spans="1:14" ht="14.4" hidden="1" x14ac:dyDescent="0.3">
      <c r="A1095" s="63" t="s">
        <v>198</v>
      </c>
      <c r="B1095" s="63" t="s">
        <v>30</v>
      </c>
      <c r="C1095" s="65">
        <v>1</v>
      </c>
      <c r="D1095" s="65">
        <v>1</v>
      </c>
      <c r="E1095" s="65">
        <v>1</v>
      </c>
      <c r="F1095" s="65">
        <v>1</v>
      </c>
      <c r="G1095" s="65">
        <v>1</v>
      </c>
      <c r="H1095" s="65">
        <v>1</v>
      </c>
      <c r="I1095" s="65">
        <v>1</v>
      </c>
      <c r="J1095" s="65">
        <v>1</v>
      </c>
      <c r="K1095" s="65">
        <v>1</v>
      </c>
      <c r="L1095" s="65">
        <v>1</v>
      </c>
      <c r="M1095" s="65">
        <v>1</v>
      </c>
      <c r="N1095" s="65">
        <v>1</v>
      </c>
    </row>
    <row r="1096" spans="1:14" ht="14.4" hidden="1" x14ac:dyDescent="0.3">
      <c r="A1096" s="63" t="s">
        <v>198</v>
      </c>
      <c r="B1096" s="63" t="s">
        <v>8</v>
      </c>
      <c r="C1096" s="65">
        <v>0.1169</v>
      </c>
      <c r="D1096" s="65">
        <v>0</v>
      </c>
      <c r="E1096" s="65">
        <v>0</v>
      </c>
      <c r="F1096" s="65">
        <v>0</v>
      </c>
      <c r="G1096" s="65">
        <v>0</v>
      </c>
      <c r="H1096" s="65">
        <v>0</v>
      </c>
      <c r="I1096" s="65">
        <v>0</v>
      </c>
      <c r="J1096" s="65">
        <v>0</v>
      </c>
      <c r="K1096" s="65">
        <v>0</v>
      </c>
      <c r="L1096" s="65">
        <v>0</v>
      </c>
      <c r="M1096" s="65">
        <v>0</v>
      </c>
      <c r="N1096" s="65">
        <v>0</v>
      </c>
    </row>
    <row r="1097" spans="1:14" ht="14.4" hidden="1" x14ac:dyDescent="0.3">
      <c r="A1097" s="63" t="s">
        <v>198</v>
      </c>
      <c r="B1097" s="63" t="s">
        <v>31</v>
      </c>
      <c r="C1097" s="65">
        <v>0.55220000000000002</v>
      </c>
      <c r="D1097" s="65">
        <v>0.53059999999999996</v>
      </c>
      <c r="E1097" s="65">
        <v>0.49959999999999999</v>
      </c>
      <c r="F1097" s="65">
        <v>0.46810000000000002</v>
      </c>
      <c r="G1097" s="65">
        <v>0.44180000000000003</v>
      </c>
      <c r="H1097" s="65">
        <v>0.42880000000000001</v>
      </c>
      <c r="I1097" s="65">
        <v>0.4345</v>
      </c>
      <c r="J1097" s="65">
        <v>0.45629999999999998</v>
      </c>
      <c r="K1097" s="65">
        <v>0.48659999999999998</v>
      </c>
      <c r="L1097" s="65">
        <v>0.51849999999999996</v>
      </c>
      <c r="M1097" s="65">
        <v>0.54579999999999995</v>
      </c>
      <c r="N1097" s="65">
        <v>0.5595</v>
      </c>
    </row>
    <row r="1098" spans="1:14" ht="14.4" hidden="1" x14ac:dyDescent="0.3">
      <c r="A1098" s="63" t="s">
        <v>198</v>
      </c>
      <c r="B1098" s="63" t="s">
        <v>102</v>
      </c>
      <c r="C1098" s="65">
        <v>0.63770000000000004</v>
      </c>
      <c r="D1098" s="65">
        <v>0.58879999999999999</v>
      </c>
      <c r="E1098" s="65">
        <v>0.5</v>
      </c>
      <c r="F1098" s="65">
        <v>0.14050000000000001</v>
      </c>
      <c r="G1098" s="65">
        <v>0.1129</v>
      </c>
      <c r="H1098" s="65">
        <v>0.1019</v>
      </c>
      <c r="I1098" s="65">
        <v>9.9599999999999994E-2</v>
      </c>
      <c r="J1098" s="65">
        <v>0.1174</v>
      </c>
      <c r="K1098" s="65">
        <v>0.17560000000000001</v>
      </c>
      <c r="L1098" s="65">
        <v>0.23580000000000001</v>
      </c>
      <c r="M1098" s="65">
        <v>0.5806</v>
      </c>
      <c r="N1098" s="65">
        <v>0.62319999999999998</v>
      </c>
    </row>
    <row r="1099" spans="1:14" ht="14.4" hidden="1" x14ac:dyDescent="0.3">
      <c r="A1099" s="63" t="s">
        <v>198</v>
      </c>
      <c r="B1099" s="63" t="s">
        <v>103</v>
      </c>
      <c r="C1099" s="65">
        <v>0.52569999999999995</v>
      </c>
      <c r="D1099" s="65">
        <v>0.51229999999999998</v>
      </c>
      <c r="E1099" s="65">
        <v>0.49940000000000001</v>
      </c>
      <c r="F1099" s="65">
        <v>0.59240000000000004</v>
      </c>
      <c r="G1099" s="65">
        <v>0.55389999999999995</v>
      </c>
      <c r="H1099" s="65">
        <v>0.55000000000000004</v>
      </c>
      <c r="I1099" s="65">
        <v>0.56069999999999998</v>
      </c>
      <c r="J1099" s="65">
        <v>0.57169999999999999</v>
      </c>
      <c r="K1099" s="65">
        <v>0.59730000000000005</v>
      </c>
      <c r="L1099" s="65">
        <v>0.62749999999999995</v>
      </c>
      <c r="M1099" s="65">
        <v>0.53649999999999998</v>
      </c>
      <c r="N1099" s="65">
        <v>0.53969999999999996</v>
      </c>
    </row>
    <row r="1100" spans="1:14" ht="14.4" hidden="1" x14ac:dyDescent="0.3">
      <c r="A1100" s="63" t="s">
        <v>198</v>
      </c>
      <c r="B1100" s="63" t="s">
        <v>32</v>
      </c>
      <c r="C1100" s="65">
        <v>4.7222</v>
      </c>
      <c r="D1100" s="65">
        <v>0</v>
      </c>
      <c r="E1100" s="65">
        <v>0</v>
      </c>
      <c r="F1100" s="65">
        <v>0</v>
      </c>
      <c r="G1100" s="65">
        <v>0</v>
      </c>
      <c r="H1100" s="65">
        <v>0</v>
      </c>
      <c r="I1100" s="65">
        <v>0</v>
      </c>
      <c r="J1100" s="65">
        <v>0</v>
      </c>
      <c r="K1100" s="65">
        <v>0</v>
      </c>
      <c r="L1100" s="65">
        <v>0</v>
      </c>
      <c r="M1100" s="65">
        <v>0</v>
      </c>
      <c r="N1100" s="65">
        <v>0</v>
      </c>
    </row>
    <row r="1101" spans="1:14" ht="14.4" hidden="1" x14ac:dyDescent="0.3">
      <c r="A1101" s="63" t="s">
        <v>198</v>
      </c>
      <c r="B1101" s="63" t="s">
        <v>33</v>
      </c>
      <c r="C1101" s="63"/>
      <c r="D1101" s="63"/>
      <c r="E1101" s="63"/>
      <c r="F1101" s="63"/>
      <c r="G1101" s="63"/>
      <c r="H1101" s="63"/>
      <c r="I1101" s="63"/>
      <c r="J1101" s="63"/>
      <c r="K1101" s="63"/>
      <c r="L1101" s="63"/>
      <c r="M1101" s="63"/>
      <c r="N1101" s="63"/>
    </row>
    <row r="1102" spans="1:14" ht="14.4" hidden="1" x14ac:dyDescent="0.3">
      <c r="A1102" s="63" t="s">
        <v>198</v>
      </c>
      <c r="B1102" s="63" t="s">
        <v>34</v>
      </c>
      <c r="C1102" s="65">
        <v>0</v>
      </c>
      <c r="D1102" s="65">
        <v>0</v>
      </c>
      <c r="E1102" s="65">
        <v>0</v>
      </c>
      <c r="F1102" s="65">
        <v>0</v>
      </c>
      <c r="G1102" s="65">
        <v>0</v>
      </c>
      <c r="H1102" s="65">
        <v>0</v>
      </c>
      <c r="I1102" s="65">
        <v>0</v>
      </c>
      <c r="J1102" s="65">
        <v>0</v>
      </c>
      <c r="K1102" s="65">
        <v>0</v>
      </c>
      <c r="L1102" s="65">
        <v>0</v>
      </c>
      <c r="M1102" s="65">
        <v>0</v>
      </c>
      <c r="N1102" s="65">
        <v>0</v>
      </c>
    </row>
    <row r="1103" spans="1:14" ht="14.4" hidden="1" x14ac:dyDescent="0.3">
      <c r="A1103" s="63" t="s">
        <v>198</v>
      </c>
      <c r="B1103" s="63" t="s">
        <v>104</v>
      </c>
      <c r="C1103" s="65">
        <v>0</v>
      </c>
      <c r="D1103" s="65">
        <v>0</v>
      </c>
      <c r="E1103" s="65">
        <v>0</v>
      </c>
      <c r="F1103" s="65">
        <v>0</v>
      </c>
      <c r="G1103" s="65">
        <v>0</v>
      </c>
      <c r="H1103" s="65">
        <v>0</v>
      </c>
      <c r="I1103" s="65">
        <v>0</v>
      </c>
      <c r="J1103" s="65">
        <v>0</v>
      </c>
      <c r="K1103" s="65">
        <v>0</v>
      </c>
      <c r="L1103" s="65">
        <v>0</v>
      </c>
      <c r="M1103" s="65">
        <v>0</v>
      </c>
      <c r="N1103" s="65">
        <v>0</v>
      </c>
    </row>
    <row r="1104" spans="1:14" ht="14.4" hidden="1" x14ac:dyDescent="0.3">
      <c r="A1104" s="63" t="s">
        <v>198</v>
      </c>
      <c r="B1104" s="63" t="s">
        <v>105</v>
      </c>
      <c r="C1104" s="65">
        <v>0</v>
      </c>
      <c r="D1104" s="65">
        <v>0</v>
      </c>
      <c r="E1104" s="65">
        <v>0</v>
      </c>
      <c r="F1104" s="65">
        <v>0</v>
      </c>
      <c r="G1104" s="65">
        <v>0</v>
      </c>
      <c r="H1104" s="65">
        <v>0</v>
      </c>
      <c r="I1104" s="65">
        <v>0</v>
      </c>
      <c r="J1104" s="65">
        <v>0</v>
      </c>
      <c r="K1104" s="65">
        <v>0</v>
      </c>
      <c r="L1104" s="65">
        <v>0</v>
      </c>
      <c r="M1104" s="65">
        <v>0</v>
      </c>
      <c r="N1104" s="65">
        <v>0</v>
      </c>
    </row>
    <row r="1105" spans="1:14" ht="14.4" hidden="1" x14ac:dyDescent="0.3">
      <c r="A1105" s="63" t="s">
        <v>198</v>
      </c>
      <c r="B1105" s="63" t="s">
        <v>35</v>
      </c>
      <c r="C1105" s="65">
        <v>0</v>
      </c>
      <c r="D1105" s="65">
        <v>0</v>
      </c>
      <c r="E1105" s="65">
        <v>0</v>
      </c>
      <c r="F1105" s="65">
        <v>0</v>
      </c>
      <c r="G1105" s="65">
        <v>0</v>
      </c>
      <c r="H1105" s="65">
        <v>0</v>
      </c>
      <c r="I1105" s="65">
        <v>0</v>
      </c>
      <c r="J1105" s="65">
        <v>0</v>
      </c>
      <c r="K1105" s="65">
        <v>0</v>
      </c>
      <c r="L1105" s="65">
        <v>0</v>
      </c>
      <c r="M1105" s="65">
        <v>0</v>
      </c>
      <c r="N1105" s="65">
        <v>0</v>
      </c>
    </row>
    <row r="1106" spans="1:14" ht="14.4" hidden="1" x14ac:dyDescent="0.3">
      <c r="A1106" s="63" t="s">
        <v>198</v>
      </c>
      <c r="B1106" s="63" t="s">
        <v>106</v>
      </c>
      <c r="C1106" s="65">
        <v>0</v>
      </c>
      <c r="D1106" s="65">
        <v>0</v>
      </c>
      <c r="E1106" s="65">
        <v>0</v>
      </c>
      <c r="F1106" s="65">
        <v>0</v>
      </c>
      <c r="G1106" s="65">
        <v>0</v>
      </c>
      <c r="H1106" s="65">
        <v>0</v>
      </c>
      <c r="I1106" s="65">
        <v>0</v>
      </c>
      <c r="J1106" s="65">
        <v>0</v>
      </c>
      <c r="K1106" s="65">
        <v>0</v>
      </c>
      <c r="L1106" s="65">
        <v>0</v>
      </c>
      <c r="M1106" s="65">
        <v>0</v>
      </c>
      <c r="N1106" s="65">
        <v>0</v>
      </c>
    </row>
    <row r="1107" spans="1:14" ht="14.4" hidden="1" x14ac:dyDescent="0.3">
      <c r="A1107" s="63" t="s">
        <v>198</v>
      </c>
      <c r="B1107" s="63" t="s">
        <v>107</v>
      </c>
      <c r="C1107" s="65">
        <v>0</v>
      </c>
      <c r="D1107" s="65">
        <v>0</v>
      </c>
      <c r="E1107" s="65">
        <v>0</v>
      </c>
      <c r="F1107" s="65">
        <v>0</v>
      </c>
      <c r="G1107" s="65">
        <v>0</v>
      </c>
      <c r="H1107" s="65">
        <v>0</v>
      </c>
      <c r="I1107" s="65">
        <v>0</v>
      </c>
      <c r="J1107" s="65">
        <v>0</v>
      </c>
      <c r="K1107" s="65">
        <v>0</v>
      </c>
      <c r="L1107" s="65">
        <v>0</v>
      </c>
      <c r="M1107" s="65">
        <v>0</v>
      </c>
      <c r="N1107" s="65">
        <v>0</v>
      </c>
    </row>
    <row r="1108" spans="1:14" ht="14.4" hidden="1" x14ac:dyDescent="0.3">
      <c r="A1108" s="63" t="s">
        <v>198</v>
      </c>
      <c r="B1108" s="63" t="s">
        <v>36</v>
      </c>
      <c r="C1108" s="65">
        <v>0</v>
      </c>
      <c r="D1108" s="65">
        <v>0</v>
      </c>
      <c r="E1108" s="65">
        <v>0</v>
      </c>
      <c r="F1108" s="65">
        <v>0</v>
      </c>
      <c r="G1108" s="65">
        <v>0</v>
      </c>
      <c r="H1108" s="65">
        <v>0</v>
      </c>
      <c r="I1108" s="65">
        <v>0</v>
      </c>
      <c r="J1108" s="65">
        <v>0</v>
      </c>
      <c r="K1108" s="65">
        <v>0</v>
      </c>
      <c r="L1108" s="65">
        <v>0</v>
      </c>
      <c r="M1108" s="65">
        <v>0</v>
      </c>
      <c r="N1108" s="65">
        <v>0</v>
      </c>
    </row>
    <row r="1109" spans="1:14" ht="14.4" hidden="1" x14ac:dyDescent="0.3">
      <c r="A1109" s="63" t="s">
        <v>198</v>
      </c>
      <c r="B1109" s="63" t="s">
        <v>108</v>
      </c>
      <c r="C1109" s="63"/>
      <c r="D1109" s="63"/>
      <c r="E1109" s="63"/>
      <c r="F1109" s="63"/>
      <c r="G1109" s="63"/>
      <c r="H1109" s="63"/>
      <c r="I1109" s="63"/>
      <c r="J1109" s="63"/>
      <c r="K1109" s="63"/>
      <c r="L1109" s="63"/>
      <c r="M1109" s="63"/>
      <c r="N1109" s="63"/>
    </row>
    <row r="1110" spans="1:14" ht="14.4" hidden="1" x14ac:dyDescent="0.3">
      <c r="A1110" s="63" t="s">
        <v>198</v>
      </c>
      <c r="B1110" s="63" t="s">
        <v>109</v>
      </c>
      <c r="C1110" s="63">
        <v>1</v>
      </c>
      <c r="D1110" s="63">
        <v>1</v>
      </c>
      <c r="E1110" s="63">
        <v>1</v>
      </c>
      <c r="F1110" s="63">
        <v>1</v>
      </c>
      <c r="G1110" s="63">
        <v>1</v>
      </c>
      <c r="H1110" s="63">
        <v>1</v>
      </c>
      <c r="I1110" s="63">
        <v>1</v>
      </c>
      <c r="J1110" s="63">
        <v>1</v>
      </c>
      <c r="K1110" s="63">
        <v>1</v>
      </c>
      <c r="L1110" s="63">
        <v>1</v>
      </c>
      <c r="M1110" s="63">
        <v>1</v>
      </c>
      <c r="N1110" s="63">
        <v>1</v>
      </c>
    </row>
    <row r="1111" spans="1:14" ht="14.4" hidden="1" x14ac:dyDescent="0.3">
      <c r="A1111" s="63" t="s">
        <v>198</v>
      </c>
      <c r="B1111" s="63" t="s">
        <v>110</v>
      </c>
      <c r="C1111" s="63">
        <v>1</v>
      </c>
      <c r="D1111" s="63">
        <v>1</v>
      </c>
      <c r="E1111" s="63">
        <v>1</v>
      </c>
      <c r="F1111" s="63">
        <v>1</v>
      </c>
      <c r="G1111" s="63">
        <v>1</v>
      </c>
      <c r="H1111" s="63">
        <v>1</v>
      </c>
      <c r="I1111" s="63">
        <v>1</v>
      </c>
      <c r="J1111" s="63">
        <v>1</v>
      </c>
      <c r="K1111" s="63">
        <v>1</v>
      </c>
      <c r="L1111" s="63">
        <v>1</v>
      </c>
      <c r="M1111" s="63">
        <v>1</v>
      </c>
      <c r="N1111" s="63">
        <v>1</v>
      </c>
    </row>
    <row r="1112" spans="1:14" ht="14.4" hidden="1" x14ac:dyDescent="0.3">
      <c r="A1112" s="63" t="s">
        <v>198</v>
      </c>
      <c r="B1112" s="63" t="s">
        <v>111</v>
      </c>
      <c r="C1112" s="63">
        <v>1</v>
      </c>
      <c r="D1112" s="63">
        <v>1</v>
      </c>
      <c r="E1112" s="63">
        <v>1</v>
      </c>
      <c r="F1112" s="63">
        <v>1</v>
      </c>
      <c r="G1112" s="63">
        <v>1</v>
      </c>
      <c r="H1112" s="63">
        <v>1</v>
      </c>
      <c r="I1112" s="63">
        <v>1</v>
      </c>
      <c r="J1112" s="63">
        <v>1</v>
      </c>
      <c r="K1112" s="63">
        <v>1</v>
      </c>
      <c r="L1112" s="63">
        <v>1</v>
      </c>
      <c r="M1112" s="63">
        <v>1</v>
      </c>
      <c r="N1112" s="63">
        <v>1</v>
      </c>
    </row>
    <row r="1113" spans="1:14" ht="14.4" hidden="1" x14ac:dyDescent="0.3">
      <c r="A1113" s="63" t="s">
        <v>198</v>
      </c>
      <c r="B1113" s="63" t="s">
        <v>112</v>
      </c>
      <c r="C1113" s="63">
        <v>1</v>
      </c>
      <c r="D1113" s="63">
        <v>1</v>
      </c>
      <c r="E1113" s="63">
        <v>1</v>
      </c>
      <c r="F1113" s="63">
        <v>1</v>
      </c>
      <c r="G1113" s="63">
        <v>1</v>
      </c>
      <c r="H1113" s="63">
        <v>1</v>
      </c>
      <c r="I1113" s="63">
        <v>1</v>
      </c>
      <c r="J1113" s="63">
        <v>1</v>
      </c>
      <c r="K1113" s="63">
        <v>1</v>
      </c>
      <c r="L1113" s="63">
        <v>1</v>
      </c>
      <c r="M1113" s="63">
        <v>1</v>
      </c>
      <c r="N1113" s="63">
        <v>1</v>
      </c>
    </row>
    <row r="1114" spans="1:14" hidden="1" x14ac:dyDescent="0.25"/>
    <row r="1115" spans="1:14" hidden="1" x14ac:dyDescent="0.25"/>
    <row r="1116" spans="1:14" hidden="1" x14ac:dyDescent="0.25"/>
    <row r="1117" spans="1:14" ht="14.4" hidden="1" x14ac:dyDescent="0.3">
      <c r="A1117" s="63" t="s">
        <v>199</v>
      </c>
      <c r="B1117" s="63" t="s">
        <v>200</v>
      </c>
      <c r="C1117" s="63"/>
      <c r="D1117" s="63"/>
      <c r="E1117" s="63"/>
      <c r="F1117" s="63"/>
      <c r="G1117" s="63"/>
      <c r="H1117" s="63"/>
      <c r="I1117" s="63"/>
      <c r="J1117" s="63"/>
      <c r="K1117" s="63"/>
      <c r="L1117" s="63"/>
      <c r="M1117" s="63"/>
      <c r="N1117" s="63"/>
    </row>
    <row r="1118" spans="1:14" ht="14.4" hidden="1" x14ac:dyDescent="0.3">
      <c r="A1118" s="63" t="s">
        <v>201</v>
      </c>
      <c r="B1118" s="63" t="s">
        <v>14</v>
      </c>
      <c r="C1118" s="64">
        <v>41640</v>
      </c>
      <c r="D1118" s="64">
        <v>41671</v>
      </c>
      <c r="E1118" s="64">
        <v>41699</v>
      </c>
      <c r="F1118" s="64">
        <v>41730</v>
      </c>
      <c r="G1118" s="64">
        <v>41760</v>
      </c>
      <c r="H1118" s="64">
        <v>41791</v>
      </c>
      <c r="I1118" s="64">
        <v>41821</v>
      </c>
      <c r="J1118" s="64">
        <v>41852</v>
      </c>
      <c r="K1118" s="64">
        <v>41883</v>
      </c>
      <c r="L1118" s="64">
        <v>41913</v>
      </c>
      <c r="M1118" s="64">
        <v>41944</v>
      </c>
      <c r="N1118" s="64">
        <v>41974</v>
      </c>
    </row>
    <row r="1119" spans="1:14" ht="14.4" hidden="1" x14ac:dyDescent="0.3">
      <c r="A1119" s="63" t="s">
        <v>201</v>
      </c>
      <c r="B1119" s="63" t="s">
        <v>15</v>
      </c>
      <c r="C1119" s="63">
        <v>870</v>
      </c>
      <c r="D1119" s="63">
        <v>870</v>
      </c>
      <c r="E1119" s="63">
        <v>870</v>
      </c>
      <c r="F1119" s="63">
        <v>868</v>
      </c>
      <c r="G1119" s="63">
        <v>869</v>
      </c>
      <c r="H1119" s="63">
        <v>869</v>
      </c>
      <c r="I1119" s="63">
        <v>869</v>
      </c>
      <c r="J1119" s="63">
        <v>870</v>
      </c>
      <c r="K1119" s="63">
        <v>870</v>
      </c>
      <c r="L1119" s="63">
        <v>870</v>
      </c>
      <c r="M1119" s="63">
        <v>869</v>
      </c>
      <c r="N1119" s="63">
        <v>871</v>
      </c>
    </row>
    <row r="1120" spans="1:14" ht="14.4" hidden="1" x14ac:dyDescent="0.3">
      <c r="A1120" s="63" t="s">
        <v>201</v>
      </c>
      <c r="B1120" s="63" t="s">
        <v>16</v>
      </c>
      <c r="C1120" s="63">
        <v>2624220</v>
      </c>
      <c r="D1120" s="63">
        <v>2628866</v>
      </c>
      <c r="E1120" s="63">
        <v>2631376</v>
      </c>
      <c r="F1120" s="63">
        <v>2630105</v>
      </c>
      <c r="G1120" s="63">
        <v>2630281</v>
      </c>
      <c r="H1120" s="63">
        <v>-6387704</v>
      </c>
      <c r="I1120" s="63">
        <v>11340320</v>
      </c>
      <c r="J1120" s="63">
        <v>2603306</v>
      </c>
      <c r="K1120" s="63">
        <v>2434253</v>
      </c>
      <c r="L1120" s="63">
        <v>2591162</v>
      </c>
      <c r="M1120" s="63">
        <v>2570889</v>
      </c>
      <c r="N1120" s="63">
        <v>2606185</v>
      </c>
    </row>
    <row r="1121" spans="1:14" ht="14.4" hidden="1" x14ac:dyDescent="0.3">
      <c r="A1121" s="63" t="s">
        <v>201</v>
      </c>
      <c r="B1121" s="63" t="s">
        <v>91</v>
      </c>
      <c r="C1121" s="63"/>
      <c r="D1121" s="63"/>
      <c r="E1121" s="63"/>
      <c r="F1121" s="63"/>
      <c r="G1121" s="63"/>
      <c r="H1121" s="63"/>
      <c r="I1121" s="63"/>
      <c r="J1121" s="63"/>
      <c r="K1121" s="63"/>
      <c r="L1121" s="63"/>
      <c r="M1121" s="63"/>
      <c r="N1121" s="63"/>
    </row>
    <row r="1122" spans="1:14" ht="14.4" hidden="1" x14ac:dyDescent="0.3">
      <c r="A1122" s="63" t="s">
        <v>201</v>
      </c>
      <c r="B1122" s="63" t="s">
        <v>17</v>
      </c>
      <c r="C1122" s="63">
        <v>1</v>
      </c>
      <c r="D1122" s="63">
        <v>1</v>
      </c>
      <c r="E1122" s="63">
        <v>1</v>
      </c>
      <c r="F1122" s="63">
        <v>1</v>
      </c>
      <c r="G1122" s="63">
        <v>1</v>
      </c>
      <c r="H1122" s="63">
        <v>1</v>
      </c>
      <c r="I1122" s="63">
        <v>1</v>
      </c>
      <c r="J1122" s="63">
        <v>1</v>
      </c>
      <c r="K1122" s="63">
        <v>1</v>
      </c>
      <c r="L1122" s="63">
        <v>1</v>
      </c>
      <c r="M1122" s="63">
        <v>1</v>
      </c>
      <c r="N1122" s="63">
        <v>1</v>
      </c>
    </row>
    <row r="1123" spans="1:14" ht="14.4" hidden="1" x14ac:dyDescent="0.3">
      <c r="A1123" s="63" t="s">
        <v>201</v>
      </c>
      <c r="B1123" s="63" t="s">
        <v>18</v>
      </c>
      <c r="C1123" s="63"/>
      <c r="D1123" s="63"/>
      <c r="E1123" s="63"/>
      <c r="F1123" s="63"/>
      <c r="G1123" s="63"/>
      <c r="H1123" s="63"/>
      <c r="I1123" s="63"/>
      <c r="J1123" s="63"/>
      <c r="K1123" s="63"/>
      <c r="L1123" s="63"/>
      <c r="M1123" s="63"/>
      <c r="N1123" s="63"/>
    </row>
    <row r="1124" spans="1:14" ht="14.4" hidden="1" x14ac:dyDescent="0.3">
      <c r="A1124" s="63" t="s">
        <v>201</v>
      </c>
      <c r="B1124" s="63" t="s">
        <v>19</v>
      </c>
      <c r="C1124" s="63">
        <v>2584177</v>
      </c>
      <c r="D1124" s="63">
        <v>2589235</v>
      </c>
      <c r="E1124" s="63">
        <v>2591818</v>
      </c>
      <c r="F1124" s="63">
        <v>2589686</v>
      </c>
      <c r="G1124" s="63">
        <v>2589863</v>
      </c>
      <c r="H1124" s="63">
        <v>2593042</v>
      </c>
      <c r="I1124" s="63">
        <v>2592118</v>
      </c>
      <c r="J1124" s="63">
        <v>2603305</v>
      </c>
      <c r="K1124" s="63">
        <v>2434253</v>
      </c>
      <c r="L1124" s="63">
        <v>2591162</v>
      </c>
      <c r="M1124" s="63">
        <v>2563757</v>
      </c>
      <c r="N1124" s="63">
        <v>2606186</v>
      </c>
    </row>
    <row r="1125" spans="1:14" ht="14.4" hidden="1" x14ac:dyDescent="0.3">
      <c r="A1125" s="63" t="s">
        <v>201</v>
      </c>
      <c r="B1125" s="63" t="s">
        <v>92</v>
      </c>
      <c r="C1125" s="63">
        <v>611311</v>
      </c>
      <c r="D1125" s="63">
        <v>616484</v>
      </c>
      <c r="E1125" s="63">
        <v>586037</v>
      </c>
      <c r="F1125" s="63">
        <v>712164</v>
      </c>
      <c r="G1125" s="63">
        <v>657909</v>
      </c>
      <c r="H1125" s="63">
        <v>680674</v>
      </c>
      <c r="I1125" s="63">
        <v>689838</v>
      </c>
      <c r="J1125" s="63">
        <v>661323</v>
      </c>
      <c r="K1125" s="63">
        <v>638991</v>
      </c>
      <c r="L1125" s="63">
        <v>720928</v>
      </c>
      <c r="M1125" s="63">
        <v>541990</v>
      </c>
      <c r="N1125" s="63">
        <v>616517</v>
      </c>
    </row>
    <row r="1126" spans="1:14" ht="14.4" hidden="1" x14ac:dyDescent="0.3">
      <c r="A1126" s="63" t="s">
        <v>201</v>
      </c>
      <c r="B1126" s="63" t="s">
        <v>93</v>
      </c>
      <c r="C1126" s="63">
        <v>1972866</v>
      </c>
      <c r="D1126" s="63">
        <v>1972750</v>
      </c>
      <c r="E1126" s="63">
        <v>2005781</v>
      </c>
      <c r="F1126" s="63">
        <v>1877522</v>
      </c>
      <c r="G1126" s="63">
        <v>1931954</v>
      </c>
      <c r="H1126" s="63">
        <v>1912369</v>
      </c>
      <c r="I1126" s="63">
        <v>1902280</v>
      </c>
      <c r="J1126" s="63">
        <v>1941982</v>
      </c>
      <c r="K1126" s="63">
        <v>1795262</v>
      </c>
      <c r="L1126" s="63">
        <v>1870234</v>
      </c>
      <c r="M1126" s="63">
        <v>2021767</v>
      </c>
      <c r="N1126" s="63">
        <v>1989669</v>
      </c>
    </row>
    <row r="1127" spans="1:14" ht="14.4" hidden="1" x14ac:dyDescent="0.3">
      <c r="A1127" s="63" t="s">
        <v>201</v>
      </c>
      <c r="B1127" s="63" t="s">
        <v>94</v>
      </c>
      <c r="C1127" s="65">
        <v>0.23655999999999999</v>
      </c>
      <c r="D1127" s="65">
        <v>0.23810000000000001</v>
      </c>
      <c r="E1127" s="65">
        <v>0.22611000000000001</v>
      </c>
      <c r="F1127" s="65">
        <v>0.27500000000000002</v>
      </c>
      <c r="G1127" s="65">
        <v>0.25402999999999998</v>
      </c>
      <c r="H1127" s="65">
        <v>0.26250000000000001</v>
      </c>
      <c r="I1127" s="65">
        <v>0.26612999999999998</v>
      </c>
      <c r="J1127" s="65">
        <v>0.25402999999999998</v>
      </c>
      <c r="K1127" s="65">
        <v>0.26250000000000001</v>
      </c>
      <c r="L1127" s="65">
        <v>0.27822999999999998</v>
      </c>
      <c r="M1127" s="65">
        <v>0.2114</v>
      </c>
      <c r="N1127" s="65">
        <v>0.23655999999999999</v>
      </c>
    </row>
    <row r="1128" spans="1:14" ht="14.4" hidden="1" x14ac:dyDescent="0.3">
      <c r="A1128" s="63" t="s">
        <v>201</v>
      </c>
      <c r="B1128" s="63" t="s">
        <v>95</v>
      </c>
      <c r="C1128" s="65">
        <v>0.76344000000000001</v>
      </c>
      <c r="D1128" s="65">
        <v>0.76190000000000002</v>
      </c>
      <c r="E1128" s="65">
        <v>0.77388999999999997</v>
      </c>
      <c r="F1128" s="65">
        <v>0.72499999999999998</v>
      </c>
      <c r="G1128" s="65">
        <v>0.74597000000000002</v>
      </c>
      <c r="H1128" s="65">
        <v>0.73750000000000004</v>
      </c>
      <c r="I1128" s="65">
        <v>0.73387000000000002</v>
      </c>
      <c r="J1128" s="65">
        <v>0.74597000000000002</v>
      </c>
      <c r="K1128" s="65">
        <v>0.73750000000000004</v>
      </c>
      <c r="L1128" s="65">
        <v>0.72177000000000002</v>
      </c>
      <c r="M1128" s="65">
        <v>0.78859999999999997</v>
      </c>
      <c r="N1128" s="65">
        <v>0.76344000000000001</v>
      </c>
    </row>
    <row r="1129" spans="1:14" ht="14.4" hidden="1" x14ac:dyDescent="0.3">
      <c r="A1129" s="63" t="s">
        <v>201</v>
      </c>
      <c r="B1129" s="63" t="s">
        <v>20</v>
      </c>
      <c r="C1129" s="63"/>
      <c r="D1129" s="63"/>
      <c r="E1129" s="63"/>
      <c r="F1129" s="63"/>
      <c r="G1129" s="63"/>
      <c r="H1129" s="63"/>
      <c r="I1129" s="63"/>
      <c r="J1129" s="63"/>
      <c r="K1129" s="63"/>
      <c r="L1129" s="63"/>
      <c r="M1129" s="63"/>
      <c r="N1129" s="63"/>
    </row>
    <row r="1130" spans="1:14" ht="14.4" hidden="1" x14ac:dyDescent="0.3">
      <c r="A1130" s="63" t="s">
        <v>201</v>
      </c>
      <c r="B1130" s="63" t="s">
        <v>11</v>
      </c>
      <c r="C1130" s="63">
        <v>3473</v>
      </c>
      <c r="D1130" s="63">
        <v>3853</v>
      </c>
      <c r="E1130" s="63">
        <v>3488</v>
      </c>
      <c r="F1130" s="63">
        <v>3597</v>
      </c>
      <c r="G1130" s="63">
        <v>3481</v>
      </c>
      <c r="H1130" s="63">
        <v>3601</v>
      </c>
      <c r="I1130" s="63">
        <v>3484</v>
      </c>
      <c r="J1130" s="63">
        <v>3499</v>
      </c>
      <c r="K1130" s="63">
        <v>3381</v>
      </c>
      <c r="L1130" s="63">
        <v>3483</v>
      </c>
      <c r="M1130" s="63">
        <v>3566</v>
      </c>
      <c r="N1130" s="63">
        <v>3503</v>
      </c>
    </row>
    <row r="1131" spans="1:14" ht="14.4" hidden="1" x14ac:dyDescent="0.3">
      <c r="A1131" s="63" t="s">
        <v>201</v>
      </c>
      <c r="B1131" s="63" t="s">
        <v>96</v>
      </c>
      <c r="C1131" s="63">
        <v>3473</v>
      </c>
      <c r="D1131" s="63">
        <v>3853</v>
      </c>
      <c r="E1131" s="63">
        <v>3488</v>
      </c>
      <c r="F1131" s="63">
        <v>3597</v>
      </c>
      <c r="G1131" s="63">
        <v>3481</v>
      </c>
      <c r="H1131" s="63">
        <v>3601</v>
      </c>
      <c r="I1131" s="63">
        <v>3484</v>
      </c>
      <c r="J1131" s="63">
        <v>3499</v>
      </c>
      <c r="K1131" s="63">
        <v>3381</v>
      </c>
      <c r="L1131" s="63">
        <v>3483</v>
      </c>
      <c r="M1131" s="63">
        <v>3566</v>
      </c>
      <c r="N1131" s="63">
        <v>3503</v>
      </c>
    </row>
    <row r="1132" spans="1:14" ht="14.4" hidden="1" x14ac:dyDescent="0.3">
      <c r="A1132" s="63" t="s">
        <v>201</v>
      </c>
      <c r="B1132" s="63" t="s">
        <v>97</v>
      </c>
      <c r="C1132" s="63">
        <v>3473</v>
      </c>
      <c r="D1132" s="63">
        <v>3853</v>
      </c>
      <c r="E1132" s="63">
        <v>3488</v>
      </c>
      <c r="F1132" s="63">
        <v>3597</v>
      </c>
      <c r="G1132" s="63">
        <v>3481</v>
      </c>
      <c r="H1132" s="63">
        <v>3601</v>
      </c>
      <c r="I1132" s="63">
        <v>3484</v>
      </c>
      <c r="J1132" s="63">
        <v>3499</v>
      </c>
      <c r="K1132" s="63">
        <v>3381</v>
      </c>
      <c r="L1132" s="63">
        <v>3483</v>
      </c>
      <c r="M1132" s="63">
        <v>3566</v>
      </c>
      <c r="N1132" s="63">
        <v>3503</v>
      </c>
    </row>
    <row r="1133" spans="1:14" ht="14.4" hidden="1" x14ac:dyDescent="0.3">
      <c r="A1133" s="63" t="s">
        <v>201</v>
      </c>
      <c r="B1133" s="63" t="s">
        <v>21</v>
      </c>
      <c r="C1133" s="63" t="s">
        <v>300</v>
      </c>
      <c r="D1133" s="63" t="s">
        <v>369</v>
      </c>
      <c r="E1133" s="63" t="s">
        <v>360</v>
      </c>
      <c r="F1133" s="63" t="s">
        <v>361</v>
      </c>
      <c r="G1133" s="63" t="s">
        <v>268</v>
      </c>
      <c r="H1133" s="63" t="s">
        <v>362</v>
      </c>
      <c r="I1133" s="63" t="s">
        <v>363</v>
      </c>
      <c r="J1133" s="63" t="s">
        <v>364</v>
      </c>
      <c r="K1133" s="63" t="s">
        <v>306</v>
      </c>
      <c r="L1133" s="63" t="s">
        <v>365</v>
      </c>
      <c r="M1133" s="63" t="s">
        <v>366</v>
      </c>
      <c r="N1133" s="63" t="s">
        <v>367</v>
      </c>
    </row>
    <row r="1134" spans="1:14" ht="14.4" hidden="1" x14ac:dyDescent="0.3">
      <c r="A1134" s="63" t="s">
        <v>201</v>
      </c>
      <c r="B1134" s="63" t="s">
        <v>24</v>
      </c>
      <c r="C1134" s="63" t="s">
        <v>174</v>
      </c>
      <c r="D1134" s="63" t="s">
        <v>174</v>
      </c>
      <c r="E1134" s="63" t="s">
        <v>174</v>
      </c>
      <c r="F1134" s="63" t="s">
        <v>174</v>
      </c>
      <c r="G1134" s="63" t="s">
        <v>174</v>
      </c>
      <c r="H1134" s="63" t="s">
        <v>174</v>
      </c>
      <c r="I1134" s="63" t="s">
        <v>174</v>
      </c>
      <c r="J1134" s="63" t="s">
        <v>174</v>
      </c>
      <c r="K1134" s="63" t="s">
        <v>174</v>
      </c>
      <c r="L1134" s="63" t="s">
        <v>174</v>
      </c>
      <c r="M1134" s="63" t="s">
        <v>174</v>
      </c>
      <c r="N1134" s="63" t="s">
        <v>174</v>
      </c>
    </row>
    <row r="1135" spans="1:14" ht="14.4" hidden="1" x14ac:dyDescent="0.3">
      <c r="A1135" s="63" t="s">
        <v>201</v>
      </c>
      <c r="B1135" s="63" t="s">
        <v>26</v>
      </c>
      <c r="C1135" s="63">
        <v>3473</v>
      </c>
      <c r="D1135" s="63">
        <v>3853</v>
      </c>
      <c r="E1135" s="63">
        <v>3488</v>
      </c>
      <c r="F1135" s="63">
        <v>3597</v>
      </c>
      <c r="G1135" s="63">
        <v>3481</v>
      </c>
      <c r="H1135" s="63">
        <v>3601</v>
      </c>
      <c r="I1135" s="63">
        <v>3484</v>
      </c>
      <c r="J1135" s="63">
        <v>3499</v>
      </c>
      <c r="K1135" s="63">
        <v>3381</v>
      </c>
      <c r="L1135" s="63">
        <v>3483</v>
      </c>
      <c r="M1135" s="63">
        <v>3566</v>
      </c>
      <c r="N1135" s="63">
        <v>3503</v>
      </c>
    </row>
    <row r="1136" spans="1:14" ht="14.4" hidden="1" x14ac:dyDescent="0.3">
      <c r="A1136" s="63" t="s">
        <v>201</v>
      </c>
      <c r="B1136" s="63" t="s">
        <v>98</v>
      </c>
      <c r="C1136" s="63">
        <v>3473</v>
      </c>
      <c r="D1136" s="63">
        <v>3853</v>
      </c>
      <c r="E1136" s="63">
        <v>3488</v>
      </c>
      <c r="F1136" s="63">
        <v>3597</v>
      </c>
      <c r="G1136" s="63">
        <v>3481</v>
      </c>
      <c r="H1136" s="63">
        <v>3601</v>
      </c>
      <c r="I1136" s="63">
        <v>3484</v>
      </c>
      <c r="J1136" s="63">
        <v>3499</v>
      </c>
      <c r="K1136" s="63">
        <v>3381</v>
      </c>
      <c r="L1136" s="63">
        <v>3483</v>
      </c>
      <c r="M1136" s="63">
        <v>3566</v>
      </c>
      <c r="N1136" s="63">
        <v>3503</v>
      </c>
    </row>
    <row r="1137" spans="1:14" ht="14.4" hidden="1" x14ac:dyDescent="0.3">
      <c r="A1137" s="63" t="s">
        <v>201</v>
      </c>
      <c r="B1137" s="63" t="s">
        <v>99</v>
      </c>
      <c r="C1137" s="63">
        <v>3473</v>
      </c>
      <c r="D1137" s="63">
        <v>3853</v>
      </c>
      <c r="E1137" s="63">
        <v>3488</v>
      </c>
      <c r="F1137" s="63">
        <v>3597</v>
      </c>
      <c r="G1137" s="63">
        <v>3481</v>
      </c>
      <c r="H1137" s="63">
        <v>3601</v>
      </c>
      <c r="I1137" s="63">
        <v>3484</v>
      </c>
      <c r="J1137" s="63">
        <v>3499</v>
      </c>
      <c r="K1137" s="63">
        <v>3381</v>
      </c>
      <c r="L1137" s="63">
        <v>3483</v>
      </c>
      <c r="M1137" s="63">
        <v>3566</v>
      </c>
      <c r="N1137" s="63">
        <v>3503</v>
      </c>
    </row>
    <row r="1138" spans="1:14" ht="14.4" hidden="1" x14ac:dyDescent="0.3">
      <c r="A1138" s="63" t="s">
        <v>201</v>
      </c>
      <c r="B1138" s="63" t="s">
        <v>27</v>
      </c>
      <c r="C1138" s="63">
        <v>3473</v>
      </c>
      <c r="D1138" s="63">
        <v>3853</v>
      </c>
      <c r="E1138" s="63">
        <v>3488</v>
      </c>
      <c r="F1138" s="63">
        <v>3597</v>
      </c>
      <c r="G1138" s="63">
        <v>3481</v>
      </c>
      <c r="H1138" s="63">
        <v>3601</v>
      </c>
      <c r="I1138" s="63">
        <v>3484</v>
      </c>
      <c r="J1138" s="63">
        <v>3499</v>
      </c>
      <c r="K1138" s="63">
        <v>3381</v>
      </c>
      <c r="L1138" s="63">
        <v>3483</v>
      </c>
      <c r="M1138" s="63">
        <v>3566</v>
      </c>
      <c r="N1138" s="63">
        <v>3503</v>
      </c>
    </row>
    <row r="1139" spans="1:14" ht="14.4" hidden="1" x14ac:dyDescent="0.3">
      <c r="A1139" s="63" t="s">
        <v>201</v>
      </c>
      <c r="B1139" s="63" t="s">
        <v>28</v>
      </c>
      <c r="C1139" s="66">
        <v>41640</v>
      </c>
      <c r="D1139" s="66">
        <v>41671</v>
      </c>
      <c r="E1139" s="66">
        <v>41699</v>
      </c>
      <c r="F1139" s="66">
        <v>41730</v>
      </c>
      <c r="G1139" s="66">
        <v>41760</v>
      </c>
      <c r="H1139" s="66">
        <v>41791</v>
      </c>
      <c r="I1139" s="66">
        <v>41821</v>
      </c>
      <c r="J1139" s="66">
        <v>41852</v>
      </c>
      <c r="K1139" s="66">
        <v>41883</v>
      </c>
      <c r="L1139" s="66">
        <v>41913</v>
      </c>
      <c r="M1139" s="66">
        <v>41944</v>
      </c>
      <c r="N1139" s="66">
        <v>41974</v>
      </c>
    </row>
    <row r="1140" spans="1:14" ht="14.4" hidden="1" x14ac:dyDescent="0.3">
      <c r="A1140" s="63" t="s">
        <v>201</v>
      </c>
      <c r="B1140" s="63" t="s">
        <v>29</v>
      </c>
      <c r="C1140" s="65">
        <v>1</v>
      </c>
      <c r="D1140" s="65">
        <v>1</v>
      </c>
      <c r="E1140" s="65">
        <v>1</v>
      </c>
      <c r="F1140" s="65">
        <v>1</v>
      </c>
      <c r="G1140" s="65">
        <v>1</v>
      </c>
      <c r="H1140" s="65">
        <v>1</v>
      </c>
      <c r="I1140" s="65">
        <v>1</v>
      </c>
      <c r="J1140" s="65">
        <v>1</v>
      </c>
      <c r="K1140" s="65">
        <v>1</v>
      </c>
      <c r="L1140" s="65">
        <v>1</v>
      </c>
      <c r="M1140" s="65">
        <v>0.99860000000000004</v>
      </c>
      <c r="N1140" s="65">
        <v>1</v>
      </c>
    </row>
    <row r="1141" spans="1:14" ht="14.4" hidden="1" x14ac:dyDescent="0.3">
      <c r="A1141" s="63" t="s">
        <v>201</v>
      </c>
      <c r="B1141" s="63" t="s">
        <v>100</v>
      </c>
      <c r="C1141" s="65">
        <v>1</v>
      </c>
      <c r="D1141" s="65">
        <v>1</v>
      </c>
      <c r="E1141" s="65">
        <v>1</v>
      </c>
      <c r="F1141" s="65">
        <v>1</v>
      </c>
      <c r="G1141" s="65">
        <v>1</v>
      </c>
      <c r="H1141" s="65">
        <v>1</v>
      </c>
      <c r="I1141" s="65">
        <v>1</v>
      </c>
      <c r="J1141" s="65">
        <v>1</v>
      </c>
      <c r="K1141" s="65">
        <v>1</v>
      </c>
      <c r="L1141" s="65">
        <v>1</v>
      </c>
      <c r="M1141" s="65">
        <v>1</v>
      </c>
      <c r="N1141" s="65">
        <v>1</v>
      </c>
    </row>
    <row r="1142" spans="1:14" ht="14.4" hidden="1" x14ac:dyDescent="0.3">
      <c r="A1142" s="63" t="s">
        <v>201</v>
      </c>
      <c r="B1142" s="63" t="s">
        <v>101</v>
      </c>
      <c r="C1142" s="65">
        <v>1</v>
      </c>
      <c r="D1142" s="65">
        <v>1</v>
      </c>
      <c r="E1142" s="65">
        <v>1</v>
      </c>
      <c r="F1142" s="65">
        <v>1</v>
      </c>
      <c r="G1142" s="65">
        <v>1</v>
      </c>
      <c r="H1142" s="65">
        <v>1</v>
      </c>
      <c r="I1142" s="65">
        <v>1</v>
      </c>
      <c r="J1142" s="65">
        <v>1</v>
      </c>
      <c r="K1142" s="65">
        <v>1</v>
      </c>
      <c r="L1142" s="65">
        <v>1</v>
      </c>
      <c r="M1142" s="65">
        <v>0.99819999999999998</v>
      </c>
      <c r="N1142" s="65">
        <v>1</v>
      </c>
    </row>
    <row r="1143" spans="1:14" ht="14.4" hidden="1" x14ac:dyDescent="0.3">
      <c r="A1143" s="63" t="s">
        <v>201</v>
      </c>
      <c r="B1143" s="63" t="s">
        <v>30</v>
      </c>
      <c r="C1143" s="65">
        <v>1</v>
      </c>
      <c r="D1143" s="65">
        <v>1</v>
      </c>
      <c r="E1143" s="65">
        <v>1</v>
      </c>
      <c r="F1143" s="65">
        <v>1</v>
      </c>
      <c r="G1143" s="65">
        <v>1</v>
      </c>
      <c r="H1143" s="65">
        <v>1</v>
      </c>
      <c r="I1143" s="65">
        <v>1</v>
      </c>
      <c r="J1143" s="65">
        <v>1</v>
      </c>
      <c r="K1143" s="65">
        <v>1</v>
      </c>
      <c r="L1143" s="65">
        <v>1</v>
      </c>
      <c r="M1143" s="65">
        <v>1</v>
      </c>
      <c r="N1143" s="65">
        <v>1</v>
      </c>
    </row>
    <row r="1144" spans="1:14" ht="14.4" hidden="1" x14ac:dyDescent="0.3">
      <c r="A1144" s="63" t="s">
        <v>201</v>
      </c>
      <c r="B1144" s="63" t="s">
        <v>8</v>
      </c>
      <c r="C1144" s="65">
        <v>1</v>
      </c>
      <c r="D1144" s="65">
        <v>1</v>
      </c>
      <c r="E1144" s="65">
        <v>1</v>
      </c>
      <c r="F1144" s="65">
        <v>1</v>
      </c>
      <c r="G1144" s="65">
        <v>1</v>
      </c>
      <c r="H1144" s="65">
        <v>1</v>
      </c>
      <c r="I1144" s="65">
        <v>1</v>
      </c>
      <c r="J1144" s="65">
        <v>1</v>
      </c>
      <c r="K1144" s="65">
        <v>1</v>
      </c>
      <c r="L1144" s="65">
        <v>1</v>
      </c>
      <c r="M1144" s="65">
        <v>1</v>
      </c>
      <c r="N1144" s="65">
        <v>1</v>
      </c>
    </row>
    <row r="1145" spans="1:14" ht="14.4" hidden="1" x14ac:dyDescent="0.3">
      <c r="A1145" s="63" t="s">
        <v>201</v>
      </c>
      <c r="B1145" s="63" t="s">
        <v>31</v>
      </c>
      <c r="C1145" s="65">
        <v>1</v>
      </c>
      <c r="D1145" s="65">
        <v>1</v>
      </c>
      <c r="E1145" s="65">
        <v>1</v>
      </c>
      <c r="F1145" s="65">
        <v>1</v>
      </c>
      <c r="G1145" s="65">
        <v>1</v>
      </c>
      <c r="H1145" s="65">
        <v>1</v>
      </c>
      <c r="I1145" s="65">
        <v>1</v>
      </c>
      <c r="J1145" s="65">
        <v>1</v>
      </c>
      <c r="K1145" s="65">
        <v>1</v>
      </c>
      <c r="L1145" s="65">
        <v>1</v>
      </c>
      <c r="M1145" s="65">
        <v>0.99860000000000004</v>
      </c>
      <c r="N1145" s="65">
        <v>1</v>
      </c>
    </row>
    <row r="1146" spans="1:14" ht="14.4" hidden="1" x14ac:dyDescent="0.3">
      <c r="A1146" s="63" t="s">
        <v>201</v>
      </c>
      <c r="B1146" s="63" t="s">
        <v>102</v>
      </c>
      <c r="C1146" s="65">
        <v>1</v>
      </c>
      <c r="D1146" s="65">
        <v>1</v>
      </c>
      <c r="E1146" s="65">
        <v>1</v>
      </c>
      <c r="F1146" s="65">
        <v>1</v>
      </c>
      <c r="G1146" s="65">
        <v>1</v>
      </c>
      <c r="H1146" s="65">
        <v>1</v>
      </c>
      <c r="I1146" s="65">
        <v>1</v>
      </c>
      <c r="J1146" s="65">
        <v>1</v>
      </c>
      <c r="K1146" s="65">
        <v>1</v>
      </c>
      <c r="L1146" s="65">
        <v>1</v>
      </c>
      <c r="M1146" s="65">
        <v>1</v>
      </c>
      <c r="N1146" s="65">
        <v>1</v>
      </c>
    </row>
    <row r="1147" spans="1:14" ht="14.4" hidden="1" x14ac:dyDescent="0.3">
      <c r="A1147" s="63" t="s">
        <v>201</v>
      </c>
      <c r="B1147" s="63" t="s">
        <v>103</v>
      </c>
      <c r="C1147" s="65">
        <v>1</v>
      </c>
      <c r="D1147" s="65">
        <v>1</v>
      </c>
      <c r="E1147" s="65">
        <v>1</v>
      </c>
      <c r="F1147" s="65">
        <v>1</v>
      </c>
      <c r="G1147" s="65">
        <v>1</v>
      </c>
      <c r="H1147" s="65">
        <v>1</v>
      </c>
      <c r="I1147" s="65">
        <v>1</v>
      </c>
      <c r="J1147" s="65">
        <v>1</v>
      </c>
      <c r="K1147" s="65">
        <v>1</v>
      </c>
      <c r="L1147" s="65">
        <v>1</v>
      </c>
      <c r="M1147" s="65">
        <v>0.99819999999999998</v>
      </c>
      <c r="N1147" s="65">
        <v>1</v>
      </c>
    </row>
    <row r="1148" spans="1:14" ht="14.4" hidden="1" x14ac:dyDescent="0.3">
      <c r="A1148" s="63" t="s">
        <v>201</v>
      </c>
      <c r="B1148" s="63" t="s">
        <v>32</v>
      </c>
      <c r="C1148" s="65">
        <v>1</v>
      </c>
      <c r="D1148" s="65">
        <v>1</v>
      </c>
      <c r="E1148" s="65">
        <v>1</v>
      </c>
      <c r="F1148" s="65">
        <v>1</v>
      </c>
      <c r="G1148" s="65">
        <v>1</v>
      </c>
      <c r="H1148" s="65">
        <v>1</v>
      </c>
      <c r="I1148" s="65">
        <v>1</v>
      </c>
      <c r="J1148" s="65">
        <v>1</v>
      </c>
      <c r="K1148" s="65">
        <v>1</v>
      </c>
      <c r="L1148" s="65">
        <v>1</v>
      </c>
      <c r="M1148" s="65">
        <v>0.99860000000000004</v>
      </c>
      <c r="N1148" s="65">
        <v>1</v>
      </c>
    </row>
    <row r="1149" spans="1:14" ht="14.4" hidden="1" x14ac:dyDescent="0.3">
      <c r="A1149" s="63" t="s">
        <v>201</v>
      </c>
      <c r="B1149" s="63" t="s">
        <v>33</v>
      </c>
      <c r="C1149" s="63"/>
      <c r="D1149" s="63"/>
      <c r="E1149" s="63"/>
      <c r="F1149" s="63"/>
      <c r="G1149" s="63"/>
      <c r="H1149" s="63"/>
      <c r="I1149" s="63"/>
      <c r="J1149" s="63"/>
      <c r="K1149" s="63"/>
      <c r="L1149" s="63"/>
      <c r="M1149" s="63"/>
      <c r="N1149" s="63"/>
    </row>
    <row r="1150" spans="1:14" ht="14.4" hidden="1" x14ac:dyDescent="0.3">
      <c r="A1150" s="63" t="s">
        <v>201</v>
      </c>
      <c r="B1150" s="63" t="s">
        <v>34</v>
      </c>
      <c r="C1150" s="65">
        <v>0</v>
      </c>
      <c r="D1150" s="65">
        <v>0</v>
      </c>
      <c r="E1150" s="65">
        <v>0</v>
      </c>
      <c r="F1150" s="65">
        <v>0</v>
      </c>
      <c r="G1150" s="65">
        <v>0</v>
      </c>
      <c r="H1150" s="65">
        <v>0</v>
      </c>
      <c r="I1150" s="65">
        <v>0</v>
      </c>
      <c r="J1150" s="65">
        <v>0</v>
      </c>
      <c r="K1150" s="65">
        <v>0</v>
      </c>
      <c r="L1150" s="65">
        <v>0</v>
      </c>
      <c r="M1150" s="65">
        <v>0</v>
      </c>
      <c r="N1150" s="65">
        <v>0</v>
      </c>
    </row>
    <row r="1151" spans="1:14" ht="14.4" hidden="1" x14ac:dyDescent="0.3">
      <c r="A1151" s="63" t="s">
        <v>201</v>
      </c>
      <c r="B1151" s="63" t="s">
        <v>104</v>
      </c>
      <c r="C1151" s="65">
        <v>0</v>
      </c>
      <c r="D1151" s="65">
        <v>0</v>
      </c>
      <c r="E1151" s="65">
        <v>0</v>
      </c>
      <c r="F1151" s="65">
        <v>0</v>
      </c>
      <c r="G1151" s="65">
        <v>0</v>
      </c>
      <c r="H1151" s="65">
        <v>0</v>
      </c>
      <c r="I1151" s="65">
        <v>0</v>
      </c>
      <c r="J1151" s="65">
        <v>0</v>
      </c>
      <c r="K1151" s="65">
        <v>0</v>
      </c>
      <c r="L1151" s="65">
        <v>0</v>
      </c>
      <c r="M1151" s="65">
        <v>0</v>
      </c>
      <c r="N1151" s="65">
        <v>0</v>
      </c>
    </row>
    <row r="1152" spans="1:14" ht="14.4" hidden="1" x14ac:dyDescent="0.3">
      <c r="A1152" s="63" t="s">
        <v>201</v>
      </c>
      <c r="B1152" s="63" t="s">
        <v>105</v>
      </c>
      <c r="C1152" s="65">
        <v>0</v>
      </c>
      <c r="D1152" s="65">
        <v>0</v>
      </c>
      <c r="E1152" s="65">
        <v>0</v>
      </c>
      <c r="F1152" s="65">
        <v>0</v>
      </c>
      <c r="G1152" s="65">
        <v>0</v>
      </c>
      <c r="H1152" s="65">
        <v>0</v>
      </c>
      <c r="I1152" s="65">
        <v>0</v>
      </c>
      <c r="J1152" s="65">
        <v>0</v>
      </c>
      <c r="K1152" s="65">
        <v>0</v>
      </c>
      <c r="L1152" s="65">
        <v>0</v>
      </c>
      <c r="M1152" s="65">
        <v>0</v>
      </c>
      <c r="N1152" s="65">
        <v>0</v>
      </c>
    </row>
    <row r="1153" spans="1:14" ht="14.4" hidden="1" x14ac:dyDescent="0.3">
      <c r="A1153" s="63" t="s">
        <v>201</v>
      </c>
      <c r="B1153" s="63" t="s">
        <v>35</v>
      </c>
      <c r="C1153" s="65">
        <v>0</v>
      </c>
      <c r="D1153" s="65">
        <v>0</v>
      </c>
      <c r="E1153" s="65">
        <v>0</v>
      </c>
      <c r="F1153" s="65">
        <v>0</v>
      </c>
      <c r="G1153" s="65">
        <v>0</v>
      </c>
      <c r="H1153" s="65">
        <v>0</v>
      </c>
      <c r="I1153" s="65">
        <v>0</v>
      </c>
      <c r="J1153" s="65">
        <v>0</v>
      </c>
      <c r="K1153" s="65">
        <v>0</v>
      </c>
      <c r="L1153" s="65">
        <v>0</v>
      </c>
      <c r="M1153" s="65">
        <v>0</v>
      </c>
      <c r="N1153" s="65">
        <v>0</v>
      </c>
    </row>
    <row r="1154" spans="1:14" ht="14.4" hidden="1" x14ac:dyDescent="0.3">
      <c r="A1154" s="63" t="s">
        <v>201</v>
      </c>
      <c r="B1154" s="63" t="s">
        <v>106</v>
      </c>
      <c r="C1154" s="65">
        <v>0</v>
      </c>
      <c r="D1154" s="65">
        <v>0</v>
      </c>
      <c r="E1154" s="65">
        <v>0</v>
      </c>
      <c r="F1154" s="65">
        <v>0</v>
      </c>
      <c r="G1154" s="65">
        <v>0</v>
      </c>
      <c r="H1154" s="65">
        <v>0</v>
      </c>
      <c r="I1154" s="65">
        <v>0</v>
      </c>
      <c r="J1154" s="65">
        <v>0</v>
      </c>
      <c r="K1154" s="65">
        <v>0</v>
      </c>
      <c r="L1154" s="65">
        <v>0</v>
      </c>
      <c r="M1154" s="65">
        <v>0</v>
      </c>
      <c r="N1154" s="65">
        <v>0</v>
      </c>
    </row>
    <row r="1155" spans="1:14" ht="14.4" hidden="1" x14ac:dyDescent="0.3">
      <c r="A1155" s="63" t="s">
        <v>201</v>
      </c>
      <c r="B1155" s="63" t="s">
        <v>107</v>
      </c>
      <c r="C1155" s="65">
        <v>0</v>
      </c>
      <c r="D1155" s="65">
        <v>0</v>
      </c>
      <c r="E1155" s="65">
        <v>0</v>
      </c>
      <c r="F1155" s="65">
        <v>0</v>
      </c>
      <c r="G1155" s="65">
        <v>0</v>
      </c>
      <c r="H1155" s="65">
        <v>0</v>
      </c>
      <c r="I1155" s="65">
        <v>0</v>
      </c>
      <c r="J1155" s="65">
        <v>0</v>
      </c>
      <c r="K1155" s="65">
        <v>0</v>
      </c>
      <c r="L1155" s="65">
        <v>0</v>
      </c>
      <c r="M1155" s="65">
        <v>0</v>
      </c>
      <c r="N1155" s="65">
        <v>0</v>
      </c>
    </row>
    <row r="1156" spans="1:14" ht="14.4" hidden="1" x14ac:dyDescent="0.3">
      <c r="A1156" s="63" t="s">
        <v>201</v>
      </c>
      <c r="B1156" s="63" t="s">
        <v>36</v>
      </c>
      <c r="C1156" s="65">
        <v>0</v>
      </c>
      <c r="D1156" s="65">
        <v>0</v>
      </c>
      <c r="E1156" s="65">
        <v>0</v>
      </c>
      <c r="F1156" s="65">
        <v>0</v>
      </c>
      <c r="G1156" s="65">
        <v>0</v>
      </c>
      <c r="H1156" s="65">
        <v>0</v>
      </c>
      <c r="I1156" s="65">
        <v>0</v>
      </c>
      <c r="J1156" s="65">
        <v>0</v>
      </c>
      <c r="K1156" s="65">
        <v>0</v>
      </c>
      <c r="L1156" s="65">
        <v>0</v>
      </c>
      <c r="M1156" s="65">
        <v>0</v>
      </c>
      <c r="N1156" s="65">
        <v>0</v>
      </c>
    </row>
    <row r="1157" spans="1:14" ht="14.4" hidden="1" x14ac:dyDescent="0.3">
      <c r="A1157" s="63" t="s">
        <v>201</v>
      </c>
      <c r="B1157" s="63" t="s">
        <v>108</v>
      </c>
      <c r="C1157" s="63"/>
      <c r="D1157" s="63"/>
      <c r="E1157" s="63"/>
      <c r="F1157" s="63"/>
      <c r="G1157" s="63"/>
      <c r="H1157" s="63"/>
      <c r="I1157" s="63"/>
      <c r="J1157" s="63"/>
      <c r="K1157" s="63"/>
      <c r="L1157" s="63"/>
      <c r="M1157" s="63"/>
      <c r="N1157" s="63"/>
    </row>
    <row r="1158" spans="1:14" ht="14.4" hidden="1" x14ac:dyDescent="0.3">
      <c r="A1158" s="63" t="s">
        <v>201</v>
      </c>
      <c r="B1158" s="63" t="s">
        <v>109</v>
      </c>
      <c r="C1158" s="63">
        <v>1</v>
      </c>
      <c r="D1158" s="63">
        <v>1</v>
      </c>
      <c r="E1158" s="63">
        <v>1</v>
      </c>
      <c r="F1158" s="63">
        <v>1</v>
      </c>
      <c r="G1158" s="63">
        <v>1</v>
      </c>
      <c r="H1158" s="63">
        <v>1</v>
      </c>
      <c r="I1158" s="63">
        <v>1</v>
      </c>
      <c r="J1158" s="63">
        <v>1</v>
      </c>
      <c r="K1158" s="63">
        <v>1</v>
      </c>
      <c r="L1158" s="63">
        <v>1</v>
      </c>
      <c r="M1158" s="63">
        <v>1</v>
      </c>
      <c r="N1158" s="63">
        <v>1</v>
      </c>
    </row>
    <row r="1159" spans="1:14" ht="14.4" hidden="1" x14ac:dyDescent="0.3">
      <c r="A1159" s="63" t="s">
        <v>201</v>
      </c>
      <c r="B1159" s="63" t="s">
        <v>110</v>
      </c>
      <c r="C1159" s="63">
        <v>1</v>
      </c>
      <c r="D1159" s="63">
        <v>1</v>
      </c>
      <c r="E1159" s="63">
        <v>1</v>
      </c>
      <c r="F1159" s="63">
        <v>1</v>
      </c>
      <c r="G1159" s="63">
        <v>1</v>
      </c>
      <c r="H1159" s="63">
        <v>1</v>
      </c>
      <c r="I1159" s="63">
        <v>1</v>
      </c>
      <c r="J1159" s="63">
        <v>1</v>
      </c>
      <c r="K1159" s="63">
        <v>1</v>
      </c>
      <c r="L1159" s="63">
        <v>1</v>
      </c>
      <c r="M1159" s="63">
        <v>1</v>
      </c>
      <c r="N1159" s="63">
        <v>1</v>
      </c>
    </row>
    <row r="1160" spans="1:14" ht="14.4" hidden="1" x14ac:dyDescent="0.3">
      <c r="A1160" s="63" t="s">
        <v>201</v>
      </c>
      <c r="B1160" s="63" t="s">
        <v>111</v>
      </c>
      <c r="C1160" s="63">
        <v>1</v>
      </c>
      <c r="D1160" s="63">
        <v>1</v>
      </c>
      <c r="E1160" s="63">
        <v>1</v>
      </c>
      <c r="F1160" s="63">
        <v>1</v>
      </c>
      <c r="G1160" s="63">
        <v>1</v>
      </c>
      <c r="H1160" s="63">
        <v>1</v>
      </c>
      <c r="I1160" s="63">
        <v>1</v>
      </c>
      <c r="J1160" s="63">
        <v>1</v>
      </c>
      <c r="K1160" s="63">
        <v>1</v>
      </c>
      <c r="L1160" s="63">
        <v>1</v>
      </c>
      <c r="M1160" s="63">
        <v>1</v>
      </c>
      <c r="N1160" s="63">
        <v>1</v>
      </c>
    </row>
    <row r="1161" spans="1:14" ht="14.4" hidden="1" x14ac:dyDescent="0.3">
      <c r="A1161" s="63" t="s">
        <v>201</v>
      </c>
      <c r="B1161" s="63" t="s">
        <v>112</v>
      </c>
      <c r="C1161" s="63">
        <v>1</v>
      </c>
      <c r="D1161" s="63">
        <v>1</v>
      </c>
      <c r="E1161" s="63">
        <v>1</v>
      </c>
      <c r="F1161" s="63">
        <v>1</v>
      </c>
      <c r="G1161" s="63">
        <v>1</v>
      </c>
      <c r="H1161" s="63">
        <v>1</v>
      </c>
      <c r="I1161" s="63">
        <v>1</v>
      </c>
      <c r="J1161" s="63">
        <v>1</v>
      </c>
      <c r="K1161" s="63">
        <v>1</v>
      </c>
      <c r="L1161" s="63">
        <v>1</v>
      </c>
      <c r="M1161" s="63">
        <v>1</v>
      </c>
      <c r="N1161" s="63">
        <v>1</v>
      </c>
    </row>
    <row r="1162" spans="1:14" hidden="1" x14ac:dyDescent="0.25"/>
    <row r="1163" spans="1:14" ht="14.4" hidden="1" x14ac:dyDescent="0.3">
      <c r="A1163" s="63" t="s">
        <v>385</v>
      </c>
      <c r="B1163" s="63"/>
      <c r="C1163" s="63"/>
      <c r="D1163" s="63"/>
      <c r="E1163" s="63"/>
      <c r="F1163" s="63"/>
      <c r="G1163" s="63"/>
      <c r="H1163" s="63"/>
      <c r="I1163" s="63"/>
      <c r="J1163" s="63"/>
      <c r="K1163" s="63"/>
      <c r="L1163" s="63"/>
      <c r="M1163" s="63"/>
      <c r="N1163" s="63"/>
    </row>
    <row r="1164" spans="1:14" hidden="1" x14ac:dyDescent="0.25"/>
    <row r="1165" spans="1:14" ht="14.4" hidden="1" x14ac:dyDescent="0.3">
      <c r="A1165" s="63" t="s">
        <v>202</v>
      </c>
      <c r="B1165" s="63" t="s">
        <v>386</v>
      </c>
      <c r="C1165" s="63" t="s">
        <v>387</v>
      </c>
      <c r="D1165" s="63"/>
      <c r="E1165" s="63"/>
      <c r="F1165" s="63"/>
      <c r="G1165" s="63"/>
      <c r="H1165" s="63"/>
      <c r="I1165" s="63"/>
      <c r="J1165" s="63"/>
      <c r="K1165" s="63"/>
      <c r="L1165" s="63"/>
      <c r="M1165" s="63"/>
      <c r="N1165" s="63"/>
    </row>
    <row r="1166" spans="1:14" ht="14.4" hidden="1" x14ac:dyDescent="0.3">
      <c r="A1166" s="63" t="s">
        <v>203</v>
      </c>
      <c r="B1166" s="63" t="s">
        <v>14</v>
      </c>
      <c r="C1166" s="64">
        <v>41640</v>
      </c>
      <c r="D1166" s="64">
        <v>41671</v>
      </c>
      <c r="E1166" s="64">
        <v>41699</v>
      </c>
      <c r="F1166" s="64">
        <v>41730</v>
      </c>
      <c r="G1166" s="64">
        <v>41760</v>
      </c>
      <c r="H1166" s="64">
        <v>41791</v>
      </c>
      <c r="I1166" s="64">
        <v>41821</v>
      </c>
      <c r="J1166" s="64">
        <v>41852</v>
      </c>
      <c r="K1166" s="64">
        <v>41883</v>
      </c>
      <c r="L1166" s="64">
        <v>41913</v>
      </c>
      <c r="M1166" s="64">
        <v>41944</v>
      </c>
      <c r="N1166" s="64">
        <v>41974</v>
      </c>
    </row>
    <row r="1167" spans="1:14" ht="14.4" hidden="1" x14ac:dyDescent="0.3">
      <c r="A1167" s="63" t="s">
        <v>203</v>
      </c>
      <c r="B1167" s="63" t="s">
        <v>15</v>
      </c>
      <c r="C1167" s="63">
        <v>6</v>
      </c>
      <c r="D1167" s="63">
        <v>6</v>
      </c>
      <c r="E1167" s="63">
        <v>6</v>
      </c>
      <c r="F1167" s="63">
        <v>6</v>
      </c>
      <c r="G1167" s="63">
        <v>6</v>
      </c>
      <c r="H1167" s="63">
        <v>6</v>
      </c>
      <c r="I1167" s="63">
        <v>6</v>
      </c>
      <c r="J1167" s="63">
        <v>6</v>
      </c>
      <c r="K1167" s="63">
        <v>6</v>
      </c>
      <c r="L1167" s="63">
        <v>6</v>
      </c>
      <c r="M1167" s="63">
        <v>6</v>
      </c>
      <c r="N1167" s="63">
        <v>6</v>
      </c>
    </row>
    <row r="1168" spans="1:14" ht="14.4" hidden="1" x14ac:dyDescent="0.3">
      <c r="A1168" s="63" t="s">
        <v>203</v>
      </c>
      <c r="B1168" s="63" t="s">
        <v>16</v>
      </c>
      <c r="C1168" s="63">
        <v>1051578</v>
      </c>
      <c r="D1168" s="63">
        <v>1361642</v>
      </c>
      <c r="E1168" s="63">
        <v>1357817</v>
      </c>
      <c r="F1168" s="63">
        <v>2140769</v>
      </c>
      <c r="G1168" s="63">
        <v>2227774</v>
      </c>
      <c r="H1168" s="63">
        <v>1630542</v>
      </c>
      <c r="I1168" s="63">
        <v>1516219</v>
      </c>
      <c r="J1168" s="63">
        <v>1704833</v>
      </c>
      <c r="K1168" s="63">
        <v>1101581</v>
      </c>
      <c r="L1168" s="63">
        <v>824719</v>
      </c>
      <c r="M1168" s="63">
        <v>615502</v>
      </c>
      <c r="N1168" s="63">
        <v>261070</v>
      </c>
    </row>
    <row r="1169" spans="1:14" ht="14.4" hidden="1" x14ac:dyDescent="0.3">
      <c r="A1169" s="63" t="s">
        <v>203</v>
      </c>
      <c r="B1169" s="63" t="s">
        <v>91</v>
      </c>
      <c r="C1169" s="63"/>
      <c r="D1169" s="63"/>
      <c r="E1169" s="63"/>
      <c r="F1169" s="63"/>
      <c r="G1169" s="63"/>
      <c r="H1169" s="63"/>
      <c r="I1169" s="63"/>
      <c r="J1169" s="63"/>
      <c r="K1169" s="63"/>
      <c r="L1169" s="63"/>
      <c r="M1169" s="63"/>
      <c r="N1169" s="63"/>
    </row>
    <row r="1170" spans="1:14" ht="14.4" hidden="1" x14ac:dyDescent="0.3">
      <c r="A1170" s="63" t="s">
        <v>203</v>
      </c>
      <c r="B1170" s="63" t="s">
        <v>17</v>
      </c>
      <c r="C1170" s="63">
        <v>6</v>
      </c>
      <c r="D1170" s="63">
        <v>6</v>
      </c>
      <c r="E1170" s="63">
        <v>6</v>
      </c>
      <c r="F1170" s="63">
        <v>6</v>
      </c>
      <c r="G1170" s="63">
        <v>6</v>
      </c>
      <c r="H1170" s="63">
        <v>6</v>
      </c>
      <c r="I1170" s="63">
        <v>6</v>
      </c>
      <c r="J1170" s="63">
        <v>6</v>
      </c>
      <c r="K1170" s="63">
        <v>6</v>
      </c>
      <c r="L1170" s="63">
        <v>6</v>
      </c>
      <c r="M1170" s="63">
        <v>6</v>
      </c>
      <c r="N1170" s="63">
        <v>6</v>
      </c>
    </row>
    <row r="1171" spans="1:14" ht="14.4" hidden="1" x14ac:dyDescent="0.3">
      <c r="A1171" s="63" t="s">
        <v>203</v>
      </c>
      <c r="B1171" s="63" t="s">
        <v>18</v>
      </c>
      <c r="C1171" s="63"/>
      <c r="D1171" s="63"/>
      <c r="E1171" s="63"/>
      <c r="F1171" s="63"/>
      <c r="G1171" s="63"/>
      <c r="H1171" s="63"/>
      <c r="I1171" s="63"/>
      <c r="J1171" s="63"/>
      <c r="K1171" s="63"/>
      <c r="L1171" s="63"/>
      <c r="M1171" s="63"/>
      <c r="N1171" s="63"/>
    </row>
    <row r="1172" spans="1:14" ht="14.4" hidden="1" x14ac:dyDescent="0.3">
      <c r="A1172" s="63" t="s">
        <v>203</v>
      </c>
      <c r="B1172" s="63" t="s">
        <v>19</v>
      </c>
      <c r="C1172" s="63">
        <v>968797</v>
      </c>
      <c r="D1172" s="63">
        <v>1312137</v>
      </c>
      <c r="E1172" s="63">
        <v>2578683</v>
      </c>
      <c r="F1172" s="63">
        <v>1490564</v>
      </c>
      <c r="G1172" s="63">
        <v>2406046</v>
      </c>
      <c r="H1172" s="63">
        <v>1205280</v>
      </c>
      <c r="I1172" s="63">
        <v>1515679</v>
      </c>
      <c r="J1172" s="63">
        <v>1690158</v>
      </c>
      <c r="K1172" s="63">
        <v>825001</v>
      </c>
      <c r="L1172" s="63">
        <v>700644</v>
      </c>
      <c r="M1172" s="63">
        <v>226354</v>
      </c>
      <c r="N1172" s="63">
        <v>414810</v>
      </c>
    </row>
    <row r="1173" spans="1:14" ht="14.4" hidden="1" x14ac:dyDescent="0.3">
      <c r="A1173" s="63" t="s">
        <v>203</v>
      </c>
      <c r="B1173" s="63" t="s">
        <v>92</v>
      </c>
      <c r="C1173" s="63">
        <v>217484</v>
      </c>
      <c r="D1173" s="63">
        <v>301373</v>
      </c>
      <c r="E1173" s="63">
        <v>583312</v>
      </c>
      <c r="F1173" s="63">
        <v>440764</v>
      </c>
      <c r="G1173" s="63">
        <v>628910</v>
      </c>
      <c r="H1173" s="63">
        <v>332720</v>
      </c>
      <c r="I1173" s="63">
        <v>403350</v>
      </c>
      <c r="J1173" s="63">
        <v>499181</v>
      </c>
      <c r="K1173" s="63">
        <v>248421</v>
      </c>
      <c r="L1173" s="63">
        <v>238400</v>
      </c>
      <c r="M1173" s="63">
        <v>28459</v>
      </c>
      <c r="N1173" s="63">
        <v>92152</v>
      </c>
    </row>
    <row r="1174" spans="1:14" ht="14.4" hidden="1" x14ac:dyDescent="0.3">
      <c r="A1174" s="63" t="s">
        <v>203</v>
      </c>
      <c r="B1174" s="63" t="s">
        <v>93</v>
      </c>
      <c r="C1174" s="63">
        <v>751314</v>
      </c>
      <c r="D1174" s="63">
        <v>1010764</v>
      </c>
      <c r="E1174" s="63">
        <v>1995371</v>
      </c>
      <c r="F1174" s="63">
        <v>1049800</v>
      </c>
      <c r="G1174" s="63">
        <v>1777137</v>
      </c>
      <c r="H1174" s="63">
        <v>872560</v>
      </c>
      <c r="I1174" s="63">
        <v>1112329</v>
      </c>
      <c r="J1174" s="63">
        <v>1190977</v>
      </c>
      <c r="K1174" s="63">
        <v>576579</v>
      </c>
      <c r="L1174" s="63">
        <v>462245</v>
      </c>
      <c r="M1174" s="63">
        <v>197895</v>
      </c>
      <c r="N1174" s="63">
        <v>322658</v>
      </c>
    </row>
    <row r="1175" spans="1:14" ht="14.4" hidden="1" x14ac:dyDescent="0.3">
      <c r="A1175" s="63" t="s">
        <v>203</v>
      </c>
      <c r="B1175" s="63" t="s">
        <v>94</v>
      </c>
      <c r="C1175" s="65">
        <v>0.22449</v>
      </c>
      <c r="D1175" s="65">
        <v>0.22968</v>
      </c>
      <c r="E1175" s="65">
        <v>0.22620999999999999</v>
      </c>
      <c r="F1175" s="65">
        <v>0.29570000000000002</v>
      </c>
      <c r="G1175" s="65">
        <v>0.26139000000000001</v>
      </c>
      <c r="H1175" s="65">
        <v>0.27605000000000002</v>
      </c>
      <c r="I1175" s="65">
        <v>0.26612000000000002</v>
      </c>
      <c r="J1175" s="65">
        <v>0.29535</v>
      </c>
      <c r="K1175" s="65">
        <v>0.30112</v>
      </c>
      <c r="L1175" s="65">
        <v>0.34026000000000001</v>
      </c>
      <c r="M1175" s="65">
        <v>0.12573000000000001</v>
      </c>
      <c r="N1175" s="65">
        <v>0.22214999999999999</v>
      </c>
    </row>
    <row r="1176" spans="1:14" ht="14.4" hidden="1" x14ac:dyDescent="0.3">
      <c r="A1176" s="63" t="s">
        <v>203</v>
      </c>
      <c r="B1176" s="63" t="s">
        <v>95</v>
      </c>
      <c r="C1176" s="65">
        <v>0.77551000000000003</v>
      </c>
      <c r="D1176" s="65">
        <v>0.77032</v>
      </c>
      <c r="E1176" s="65">
        <v>0.77378999999999998</v>
      </c>
      <c r="F1176" s="65">
        <v>0.70430000000000004</v>
      </c>
      <c r="G1176" s="65">
        <v>0.73860999999999999</v>
      </c>
      <c r="H1176" s="65">
        <v>0.72394999999999998</v>
      </c>
      <c r="I1176" s="65">
        <v>0.73387999999999998</v>
      </c>
      <c r="J1176" s="65">
        <v>0.70465</v>
      </c>
      <c r="K1176" s="65">
        <v>0.69887999999999995</v>
      </c>
      <c r="L1176" s="65">
        <v>0.65973999999999999</v>
      </c>
      <c r="M1176" s="65">
        <v>0.87426999999999999</v>
      </c>
      <c r="N1176" s="65">
        <v>0.77785000000000004</v>
      </c>
    </row>
    <row r="1177" spans="1:14" ht="14.4" hidden="1" x14ac:dyDescent="0.3">
      <c r="A1177" s="63" t="s">
        <v>203</v>
      </c>
      <c r="B1177" s="63" t="s">
        <v>20</v>
      </c>
      <c r="C1177" s="63"/>
      <c r="D1177" s="63"/>
      <c r="E1177" s="63"/>
      <c r="F1177" s="63"/>
      <c r="G1177" s="63"/>
      <c r="H1177" s="63"/>
      <c r="I1177" s="63"/>
      <c r="J1177" s="63"/>
      <c r="K1177" s="63"/>
      <c r="L1177" s="63"/>
      <c r="M1177" s="63"/>
      <c r="N1177" s="63"/>
    </row>
    <row r="1178" spans="1:14" ht="14.4" hidden="1" x14ac:dyDescent="0.3">
      <c r="A1178" s="63" t="s">
        <v>203</v>
      </c>
      <c r="B1178" s="63" t="s">
        <v>11</v>
      </c>
      <c r="C1178" s="63">
        <v>3451</v>
      </c>
      <c r="D1178" s="63">
        <v>4709</v>
      </c>
      <c r="E1178" s="63">
        <v>7495</v>
      </c>
      <c r="F1178" s="63">
        <v>5032</v>
      </c>
      <c r="G1178" s="63">
        <v>6049</v>
      </c>
      <c r="H1178" s="63">
        <v>3858</v>
      </c>
      <c r="I1178" s="63">
        <v>4558</v>
      </c>
      <c r="J1178" s="63">
        <v>5892</v>
      </c>
      <c r="K1178" s="63">
        <v>4355</v>
      </c>
      <c r="L1178" s="63">
        <v>5026</v>
      </c>
      <c r="M1178" s="63">
        <v>4745</v>
      </c>
      <c r="N1178" s="63">
        <v>1317</v>
      </c>
    </row>
    <row r="1179" spans="1:14" ht="14.4" hidden="1" x14ac:dyDescent="0.3">
      <c r="A1179" s="63" t="s">
        <v>203</v>
      </c>
      <c r="B1179" s="63" t="s">
        <v>96</v>
      </c>
      <c r="C1179" s="63">
        <v>3114</v>
      </c>
      <c r="D1179" s="63">
        <v>3902</v>
      </c>
      <c r="E1179" s="63">
        <v>5818</v>
      </c>
      <c r="F1179" s="63">
        <v>4539</v>
      </c>
      <c r="G1179" s="63">
        <v>5488</v>
      </c>
      <c r="H1179" s="63">
        <v>3731</v>
      </c>
      <c r="I1179" s="63">
        <v>4444</v>
      </c>
      <c r="J1179" s="63">
        <v>5223</v>
      </c>
      <c r="K1179" s="63">
        <v>3403</v>
      </c>
      <c r="L1179" s="63">
        <v>4903</v>
      </c>
      <c r="M1179" s="63">
        <v>928</v>
      </c>
      <c r="N1179" s="63">
        <v>1006</v>
      </c>
    </row>
    <row r="1180" spans="1:14" ht="14.4" hidden="1" x14ac:dyDescent="0.3">
      <c r="A1180" s="63" t="s">
        <v>203</v>
      </c>
      <c r="B1180" s="63" t="s">
        <v>97</v>
      </c>
      <c r="C1180" s="63">
        <v>3451</v>
      </c>
      <c r="D1180" s="63">
        <v>4690</v>
      </c>
      <c r="E1180" s="63">
        <v>7359</v>
      </c>
      <c r="F1180" s="63">
        <v>4902</v>
      </c>
      <c r="G1180" s="63">
        <v>5884</v>
      </c>
      <c r="H1180" s="63">
        <v>3650</v>
      </c>
      <c r="I1180" s="63">
        <v>3740</v>
      </c>
      <c r="J1180" s="63">
        <v>5695</v>
      </c>
      <c r="K1180" s="63">
        <v>4130</v>
      </c>
      <c r="L1180" s="63">
        <v>4872</v>
      </c>
      <c r="M1180" s="63">
        <v>4745</v>
      </c>
      <c r="N1180" s="63">
        <v>1317</v>
      </c>
    </row>
    <row r="1181" spans="1:14" ht="14.4" hidden="1" x14ac:dyDescent="0.3">
      <c r="A1181" s="63" t="s">
        <v>203</v>
      </c>
      <c r="B1181" s="63" t="s">
        <v>21</v>
      </c>
      <c r="C1181" s="63" t="s">
        <v>388</v>
      </c>
      <c r="D1181" s="63" t="s">
        <v>389</v>
      </c>
      <c r="E1181" s="63" t="s">
        <v>390</v>
      </c>
      <c r="F1181" s="63" t="s">
        <v>251</v>
      </c>
      <c r="G1181" s="63" t="s">
        <v>391</v>
      </c>
      <c r="H1181" s="63" t="s">
        <v>392</v>
      </c>
      <c r="I1181" s="63" t="s">
        <v>393</v>
      </c>
      <c r="J1181" s="63" t="s">
        <v>394</v>
      </c>
      <c r="K1181" s="63" t="s">
        <v>395</v>
      </c>
      <c r="L1181" s="63" t="s">
        <v>396</v>
      </c>
      <c r="M1181" s="63" t="s">
        <v>397</v>
      </c>
      <c r="N1181" s="63" t="s">
        <v>398</v>
      </c>
    </row>
    <row r="1182" spans="1:14" ht="14.4" hidden="1" x14ac:dyDescent="0.3">
      <c r="A1182" s="63" t="s">
        <v>203</v>
      </c>
      <c r="B1182" s="63" t="s">
        <v>24</v>
      </c>
      <c r="C1182" s="63" t="s">
        <v>142</v>
      </c>
      <c r="D1182" s="63" t="s">
        <v>25</v>
      </c>
      <c r="E1182" s="63" t="s">
        <v>168</v>
      </c>
      <c r="F1182" s="63" t="s">
        <v>168</v>
      </c>
      <c r="G1182" s="63" t="s">
        <v>169</v>
      </c>
      <c r="H1182" s="63" t="s">
        <v>168</v>
      </c>
      <c r="I1182" s="63" t="s">
        <v>166</v>
      </c>
      <c r="J1182" s="63" t="s">
        <v>192</v>
      </c>
      <c r="K1182" s="63" t="s">
        <v>142</v>
      </c>
      <c r="L1182" s="63" t="s">
        <v>180</v>
      </c>
      <c r="M1182" s="63" t="s">
        <v>180</v>
      </c>
      <c r="N1182" s="63" t="s">
        <v>168</v>
      </c>
    </row>
    <row r="1183" spans="1:14" ht="14.4" hidden="1" x14ac:dyDescent="0.3">
      <c r="A1183" s="63" t="s">
        <v>203</v>
      </c>
      <c r="B1183" s="63" t="s">
        <v>26</v>
      </c>
      <c r="C1183" s="63">
        <v>3083</v>
      </c>
      <c r="D1183" s="63">
        <v>4470</v>
      </c>
      <c r="E1183" s="63">
        <v>5550</v>
      </c>
      <c r="F1183" s="63">
        <v>4126</v>
      </c>
      <c r="G1183" s="63">
        <v>5238</v>
      </c>
      <c r="H1183" s="63">
        <v>3018</v>
      </c>
      <c r="I1183" s="63">
        <v>3591</v>
      </c>
      <c r="J1183" s="63">
        <v>4705</v>
      </c>
      <c r="K1183" s="63">
        <v>3722</v>
      </c>
      <c r="L1183" s="63">
        <v>2842</v>
      </c>
      <c r="M1183" s="63">
        <v>4342</v>
      </c>
      <c r="N1183" s="63">
        <v>1124</v>
      </c>
    </row>
    <row r="1184" spans="1:14" ht="14.4" hidden="1" x14ac:dyDescent="0.3">
      <c r="A1184" s="63" t="s">
        <v>203</v>
      </c>
      <c r="B1184" s="63" t="s">
        <v>98</v>
      </c>
      <c r="C1184" s="63">
        <v>3016</v>
      </c>
      <c r="D1184" s="63">
        <v>3846</v>
      </c>
      <c r="E1184" s="63">
        <v>5029</v>
      </c>
      <c r="F1184" s="63">
        <v>4126</v>
      </c>
      <c r="G1184" s="63">
        <v>5193</v>
      </c>
      <c r="H1184" s="63">
        <v>3018</v>
      </c>
      <c r="I1184" s="63">
        <v>3591</v>
      </c>
      <c r="J1184" s="63">
        <v>4316</v>
      </c>
      <c r="K1184" s="63">
        <v>2795</v>
      </c>
      <c r="L1184" s="63">
        <v>2794</v>
      </c>
      <c r="M1184" s="63">
        <v>902</v>
      </c>
      <c r="N1184" s="63">
        <v>884</v>
      </c>
    </row>
    <row r="1185" spans="1:14" ht="14.4" hidden="1" x14ac:dyDescent="0.3">
      <c r="A1185" s="63" t="s">
        <v>203</v>
      </c>
      <c r="B1185" s="63" t="s">
        <v>99</v>
      </c>
      <c r="C1185" s="63">
        <v>3083</v>
      </c>
      <c r="D1185" s="63">
        <v>4470</v>
      </c>
      <c r="E1185" s="63">
        <v>5550</v>
      </c>
      <c r="F1185" s="63">
        <v>4018</v>
      </c>
      <c r="G1185" s="63">
        <v>5238</v>
      </c>
      <c r="H1185" s="63">
        <v>2868</v>
      </c>
      <c r="I1185" s="63">
        <v>2978</v>
      </c>
      <c r="J1185" s="63">
        <v>4705</v>
      </c>
      <c r="K1185" s="63">
        <v>3722</v>
      </c>
      <c r="L1185" s="63">
        <v>2842</v>
      </c>
      <c r="M1185" s="63">
        <v>4342</v>
      </c>
      <c r="N1185" s="63">
        <v>1124</v>
      </c>
    </row>
    <row r="1186" spans="1:14" ht="14.4" hidden="1" x14ac:dyDescent="0.3">
      <c r="A1186" s="63" t="s">
        <v>203</v>
      </c>
      <c r="B1186" s="63" t="s">
        <v>27</v>
      </c>
      <c r="C1186" s="63">
        <v>1716</v>
      </c>
      <c r="D1186" s="63">
        <v>3494</v>
      </c>
      <c r="E1186" s="63">
        <v>4628</v>
      </c>
      <c r="F1186" s="63">
        <v>2847</v>
      </c>
      <c r="G1186" s="63">
        <v>1674</v>
      </c>
      <c r="H1186" s="63">
        <v>2158</v>
      </c>
      <c r="I1186" s="63">
        <v>2207</v>
      </c>
      <c r="J1186" s="63">
        <v>1374</v>
      </c>
      <c r="K1186" s="63">
        <v>1472</v>
      </c>
      <c r="L1186" s="63">
        <v>1157</v>
      </c>
      <c r="M1186" s="63">
        <v>23</v>
      </c>
      <c r="N1186" s="63">
        <v>639</v>
      </c>
    </row>
    <row r="1187" spans="1:14" ht="14.4" hidden="1" x14ac:dyDescent="0.3">
      <c r="A1187" s="63" t="s">
        <v>203</v>
      </c>
      <c r="B1187" s="63" t="s">
        <v>28</v>
      </c>
      <c r="C1187" s="66">
        <v>41640</v>
      </c>
      <c r="D1187" s="66">
        <v>41671</v>
      </c>
      <c r="E1187" s="66">
        <v>41699</v>
      </c>
      <c r="F1187" s="66">
        <v>41730</v>
      </c>
      <c r="G1187" s="66">
        <v>41760</v>
      </c>
      <c r="H1187" s="66">
        <v>41791</v>
      </c>
      <c r="I1187" s="66">
        <v>41821</v>
      </c>
      <c r="J1187" s="66">
        <v>41852</v>
      </c>
      <c r="K1187" s="66">
        <v>41883</v>
      </c>
      <c r="L1187" s="66">
        <v>41913</v>
      </c>
      <c r="M1187" s="66">
        <v>41944</v>
      </c>
      <c r="N1187" s="66">
        <v>41974</v>
      </c>
    </row>
    <row r="1188" spans="1:14" ht="14.4" hidden="1" x14ac:dyDescent="0.3">
      <c r="A1188" s="63" t="s">
        <v>203</v>
      </c>
      <c r="B1188" s="63" t="s">
        <v>29</v>
      </c>
      <c r="C1188" s="65">
        <v>0.37740000000000001</v>
      </c>
      <c r="D1188" s="65">
        <v>0.41470000000000001</v>
      </c>
      <c r="E1188" s="65">
        <v>0.46300000000000002</v>
      </c>
      <c r="F1188" s="65">
        <v>0.41139999999999999</v>
      </c>
      <c r="G1188" s="65">
        <v>0.53469999999999995</v>
      </c>
      <c r="H1188" s="65">
        <v>0.43390000000000001</v>
      </c>
      <c r="I1188" s="65">
        <v>0.44690000000000002</v>
      </c>
      <c r="J1188" s="65">
        <v>0.3856</v>
      </c>
      <c r="K1188" s="65">
        <v>0.2631</v>
      </c>
      <c r="L1188" s="65">
        <v>0.18740000000000001</v>
      </c>
      <c r="M1188" s="65">
        <v>6.6299999999999998E-2</v>
      </c>
      <c r="N1188" s="65">
        <v>0.42320000000000002</v>
      </c>
    </row>
    <row r="1189" spans="1:14" ht="14.4" hidden="1" x14ac:dyDescent="0.3">
      <c r="A1189" s="63" t="s">
        <v>203</v>
      </c>
      <c r="B1189" s="63" t="s">
        <v>100</v>
      </c>
      <c r="C1189" s="65">
        <v>0.39689999999999998</v>
      </c>
      <c r="D1189" s="65">
        <v>0.48280000000000001</v>
      </c>
      <c r="E1189" s="65">
        <v>0.5968</v>
      </c>
      <c r="F1189" s="65">
        <v>0.49049999999999999</v>
      </c>
      <c r="G1189" s="65">
        <v>0.60629999999999995</v>
      </c>
      <c r="H1189" s="65">
        <v>0.4718</v>
      </c>
      <c r="I1189" s="65">
        <v>0.45829999999999999</v>
      </c>
      <c r="J1189" s="65">
        <v>0.50570000000000004</v>
      </c>
      <c r="K1189" s="65">
        <v>0.38629999999999998</v>
      </c>
      <c r="L1189" s="65">
        <v>0.2349</v>
      </c>
      <c r="M1189" s="65">
        <v>0.2016</v>
      </c>
      <c r="N1189" s="65">
        <v>0.52049999999999996</v>
      </c>
    </row>
    <row r="1190" spans="1:14" ht="14.4" hidden="1" x14ac:dyDescent="0.3">
      <c r="A1190" s="63" t="s">
        <v>203</v>
      </c>
      <c r="B1190" s="63" t="s">
        <v>101</v>
      </c>
      <c r="C1190" s="65">
        <v>0.38329999999999997</v>
      </c>
      <c r="D1190" s="65">
        <v>0.4209</v>
      </c>
      <c r="E1190" s="65">
        <v>0.47160000000000002</v>
      </c>
      <c r="F1190" s="65">
        <v>0.4103</v>
      </c>
      <c r="G1190" s="65">
        <v>0.54420000000000002</v>
      </c>
      <c r="H1190" s="65">
        <v>0.4501</v>
      </c>
      <c r="I1190" s="65">
        <v>0.54469999999999996</v>
      </c>
      <c r="J1190" s="65">
        <v>0.37680000000000002</v>
      </c>
      <c r="K1190" s="65">
        <v>0.26290000000000002</v>
      </c>
      <c r="L1190" s="65">
        <v>0.1767</v>
      </c>
      <c r="M1190" s="65">
        <v>7.3400000000000007E-2</v>
      </c>
      <c r="N1190" s="65">
        <v>0.43120000000000003</v>
      </c>
    </row>
    <row r="1191" spans="1:14" ht="14.4" hidden="1" x14ac:dyDescent="0.3">
      <c r="A1191" s="63" t="s">
        <v>203</v>
      </c>
      <c r="B1191" s="63" t="s">
        <v>30</v>
      </c>
      <c r="C1191" s="65">
        <v>0.89349999999999996</v>
      </c>
      <c r="D1191" s="65">
        <v>0.94920000000000004</v>
      </c>
      <c r="E1191" s="65">
        <v>0.74039999999999995</v>
      </c>
      <c r="F1191" s="65">
        <v>0.82010000000000005</v>
      </c>
      <c r="G1191" s="65">
        <v>0.86599999999999999</v>
      </c>
      <c r="H1191" s="65">
        <v>0.78239999999999998</v>
      </c>
      <c r="I1191" s="65">
        <v>0.78779999999999994</v>
      </c>
      <c r="J1191" s="65">
        <v>0.79859999999999998</v>
      </c>
      <c r="K1191" s="65">
        <v>0.85450000000000004</v>
      </c>
      <c r="L1191" s="65">
        <v>0.5655</v>
      </c>
      <c r="M1191" s="65">
        <v>0.91520000000000001</v>
      </c>
      <c r="N1191" s="65">
        <v>0.85329999999999995</v>
      </c>
    </row>
    <row r="1192" spans="1:14" ht="14.4" hidden="1" x14ac:dyDescent="0.3">
      <c r="A1192" s="63" t="s">
        <v>203</v>
      </c>
      <c r="B1192" s="63" t="s">
        <v>8</v>
      </c>
      <c r="C1192" s="65">
        <v>0.49740000000000001</v>
      </c>
      <c r="D1192" s="65">
        <v>0.74209999999999998</v>
      </c>
      <c r="E1192" s="65">
        <v>0.61750000000000005</v>
      </c>
      <c r="F1192" s="65">
        <v>0.56579999999999997</v>
      </c>
      <c r="G1192" s="65">
        <v>0.27679999999999999</v>
      </c>
      <c r="H1192" s="65">
        <v>0.5595</v>
      </c>
      <c r="I1192" s="65">
        <v>0.48409999999999997</v>
      </c>
      <c r="J1192" s="65">
        <v>0.23319999999999999</v>
      </c>
      <c r="K1192" s="65">
        <v>0.33800000000000002</v>
      </c>
      <c r="L1192" s="65">
        <v>0.23019999999999999</v>
      </c>
      <c r="M1192" s="65">
        <v>4.7999999999999996E-3</v>
      </c>
      <c r="N1192" s="65">
        <v>0.48520000000000002</v>
      </c>
    </row>
    <row r="1193" spans="1:14" ht="14.4" hidden="1" x14ac:dyDescent="0.3">
      <c r="A1193" s="63" t="s">
        <v>203</v>
      </c>
      <c r="B1193" s="63" t="s">
        <v>31</v>
      </c>
      <c r="C1193" s="65">
        <v>0.42230000000000001</v>
      </c>
      <c r="D1193" s="65">
        <v>0.43690000000000001</v>
      </c>
      <c r="E1193" s="65">
        <v>0.62539999999999996</v>
      </c>
      <c r="F1193" s="65">
        <v>0.50170000000000003</v>
      </c>
      <c r="G1193" s="65">
        <v>0.61739999999999995</v>
      </c>
      <c r="H1193" s="65">
        <v>0.55459999999999998</v>
      </c>
      <c r="I1193" s="65">
        <v>0.56730000000000003</v>
      </c>
      <c r="J1193" s="65">
        <v>0.48280000000000001</v>
      </c>
      <c r="K1193" s="65">
        <v>0.30790000000000001</v>
      </c>
      <c r="L1193" s="65">
        <v>0.33139999999999997</v>
      </c>
      <c r="M1193" s="65">
        <v>7.2400000000000006E-2</v>
      </c>
      <c r="N1193" s="65">
        <v>0.496</v>
      </c>
    </row>
    <row r="1194" spans="1:14" ht="14.4" hidden="1" x14ac:dyDescent="0.3">
      <c r="A1194" s="63" t="s">
        <v>203</v>
      </c>
      <c r="B1194" s="63" t="s">
        <v>102</v>
      </c>
      <c r="C1194" s="65">
        <v>0.4098</v>
      </c>
      <c r="D1194" s="65">
        <v>0.48980000000000001</v>
      </c>
      <c r="E1194" s="65">
        <v>0.69040000000000001</v>
      </c>
      <c r="F1194" s="65">
        <v>0.53949999999999998</v>
      </c>
      <c r="G1194" s="65">
        <v>0.64070000000000005</v>
      </c>
      <c r="H1194" s="65">
        <v>0.58330000000000004</v>
      </c>
      <c r="I1194" s="65">
        <v>0.56720000000000004</v>
      </c>
      <c r="J1194" s="65">
        <v>0.61199999999999999</v>
      </c>
      <c r="K1194" s="65">
        <v>0.47020000000000001</v>
      </c>
      <c r="L1194" s="65">
        <v>0.41220000000000001</v>
      </c>
      <c r="M1194" s="65">
        <v>0.2077</v>
      </c>
      <c r="N1194" s="65">
        <v>0.59219999999999995</v>
      </c>
    </row>
    <row r="1195" spans="1:14" ht="14.4" hidden="1" x14ac:dyDescent="0.3">
      <c r="A1195" s="63" t="s">
        <v>203</v>
      </c>
      <c r="B1195" s="63" t="s">
        <v>103</v>
      </c>
      <c r="C1195" s="65">
        <v>0.42899999999999999</v>
      </c>
      <c r="D1195" s="65">
        <v>0.44169999999999998</v>
      </c>
      <c r="E1195" s="65">
        <v>0.62529999999999997</v>
      </c>
      <c r="F1195" s="65">
        <v>0.50049999999999994</v>
      </c>
      <c r="G1195" s="65">
        <v>0.61129999999999995</v>
      </c>
      <c r="H1195" s="65">
        <v>0.57289999999999996</v>
      </c>
      <c r="I1195" s="65">
        <v>0.68410000000000004</v>
      </c>
      <c r="J1195" s="65">
        <v>0.45610000000000001</v>
      </c>
      <c r="K1195" s="65">
        <v>0.2918</v>
      </c>
      <c r="L1195" s="65">
        <v>0.3029</v>
      </c>
      <c r="M1195" s="65">
        <v>8.0199999999999994E-2</v>
      </c>
      <c r="N1195" s="65">
        <v>0.50539999999999996</v>
      </c>
    </row>
    <row r="1196" spans="1:14" ht="14.4" hidden="1" x14ac:dyDescent="0.3">
      <c r="A1196" s="63" t="s">
        <v>203</v>
      </c>
      <c r="B1196" s="63" t="s">
        <v>32</v>
      </c>
      <c r="C1196" s="65">
        <v>0.75860000000000005</v>
      </c>
      <c r="D1196" s="65">
        <v>0.55879999999999996</v>
      </c>
      <c r="E1196" s="65">
        <v>0.74990000000000001</v>
      </c>
      <c r="F1196" s="65">
        <v>0.72719999999999996</v>
      </c>
      <c r="G1196" s="65">
        <v>1.9319</v>
      </c>
      <c r="H1196" s="65">
        <v>0.77549999999999997</v>
      </c>
      <c r="I1196" s="65">
        <v>0.92310000000000003</v>
      </c>
      <c r="J1196" s="65">
        <v>1.6536999999999999</v>
      </c>
      <c r="K1196" s="65">
        <v>0.77829999999999999</v>
      </c>
      <c r="L1196" s="65">
        <v>0.81389999999999996</v>
      </c>
      <c r="M1196" s="65">
        <v>13.668699999999999</v>
      </c>
      <c r="N1196" s="65">
        <v>0.87219999999999998</v>
      </c>
    </row>
    <row r="1197" spans="1:14" ht="14.4" hidden="1" x14ac:dyDescent="0.3">
      <c r="A1197" s="63" t="s">
        <v>203</v>
      </c>
      <c r="B1197" s="63" t="s">
        <v>33</v>
      </c>
      <c r="C1197" s="63"/>
      <c r="D1197" s="63"/>
      <c r="E1197" s="63"/>
      <c r="F1197" s="63"/>
      <c r="G1197" s="63"/>
      <c r="H1197" s="63"/>
      <c r="I1197" s="63"/>
      <c r="J1197" s="63"/>
      <c r="K1197" s="63"/>
      <c r="L1197" s="63"/>
      <c r="M1197" s="63"/>
      <c r="N1197" s="63"/>
    </row>
    <row r="1198" spans="1:14" ht="14.4" hidden="1" x14ac:dyDescent="0.3">
      <c r="A1198" s="63" t="s">
        <v>203</v>
      </c>
      <c r="B1198" s="63" t="s">
        <v>34</v>
      </c>
      <c r="C1198" s="65">
        <v>0</v>
      </c>
      <c r="D1198" s="65">
        <v>0</v>
      </c>
      <c r="E1198" s="65">
        <v>0</v>
      </c>
      <c r="F1198" s="65">
        <v>0</v>
      </c>
      <c r="G1198" s="65">
        <v>0</v>
      </c>
      <c r="H1198" s="65">
        <v>0</v>
      </c>
      <c r="I1198" s="65">
        <v>0</v>
      </c>
      <c r="J1198" s="65">
        <v>0</v>
      </c>
      <c r="K1198" s="65">
        <v>0</v>
      </c>
      <c r="L1198" s="65">
        <v>0</v>
      </c>
      <c r="M1198" s="65">
        <v>0</v>
      </c>
      <c r="N1198" s="65">
        <v>0</v>
      </c>
    </row>
    <row r="1199" spans="1:14" ht="14.4" hidden="1" x14ac:dyDescent="0.3">
      <c r="A1199" s="63" t="s">
        <v>203</v>
      </c>
      <c r="B1199" s="63" t="s">
        <v>104</v>
      </c>
      <c r="C1199" s="65">
        <v>0</v>
      </c>
      <c r="D1199" s="65">
        <v>0</v>
      </c>
      <c r="E1199" s="65">
        <v>0</v>
      </c>
      <c r="F1199" s="65">
        <v>0</v>
      </c>
      <c r="G1199" s="65">
        <v>0</v>
      </c>
      <c r="H1199" s="65">
        <v>0</v>
      </c>
      <c r="I1199" s="65">
        <v>0</v>
      </c>
      <c r="J1199" s="65">
        <v>0</v>
      </c>
      <c r="K1199" s="65">
        <v>0</v>
      </c>
      <c r="L1199" s="65">
        <v>0</v>
      </c>
      <c r="M1199" s="65">
        <v>0</v>
      </c>
      <c r="N1199" s="65">
        <v>0</v>
      </c>
    </row>
    <row r="1200" spans="1:14" ht="14.4" hidden="1" x14ac:dyDescent="0.3">
      <c r="A1200" s="63" t="s">
        <v>203</v>
      </c>
      <c r="B1200" s="63" t="s">
        <v>105</v>
      </c>
      <c r="C1200" s="65">
        <v>0</v>
      </c>
      <c r="D1200" s="65">
        <v>0</v>
      </c>
      <c r="E1200" s="65">
        <v>0</v>
      </c>
      <c r="F1200" s="65">
        <v>0</v>
      </c>
      <c r="G1200" s="65">
        <v>0</v>
      </c>
      <c r="H1200" s="65">
        <v>0</v>
      </c>
      <c r="I1200" s="65">
        <v>0</v>
      </c>
      <c r="J1200" s="65">
        <v>0</v>
      </c>
      <c r="K1200" s="65">
        <v>0</v>
      </c>
      <c r="L1200" s="65">
        <v>0</v>
      </c>
      <c r="M1200" s="65">
        <v>0</v>
      </c>
      <c r="N1200" s="65">
        <v>0</v>
      </c>
    </row>
    <row r="1201" spans="1:14" ht="14.4" hidden="1" x14ac:dyDescent="0.3">
      <c r="A1201" s="63" t="s">
        <v>203</v>
      </c>
      <c r="B1201" s="63" t="s">
        <v>35</v>
      </c>
      <c r="C1201" s="65">
        <v>0</v>
      </c>
      <c r="D1201" s="65">
        <v>0</v>
      </c>
      <c r="E1201" s="65">
        <v>0</v>
      </c>
      <c r="F1201" s="65">
        <v>0</v>
      </c>
      <c r="G1201" s="65">
        <v>0</v>
      </c>
      <c r="H1201" s="65">
        <v>0</v>
      </c>
      <c r="I1201" s="65">
        <v>0</v>
      </c>
      <c r="J1201" s="65">
        <v>0</v>
      </c>
      <c r="K1201" s="65">
        <v>0</v>
      </c>
      <c r="L1201" s="65">
        <v>0</v>
      </c>
      <c r="M1201" s="65">
        <v>0</v>
      </c>
      <c r="N1201" s="65">
        <v>0</v>
      </c>
    </row>
    <row r="1202" spans="1:14" ht="14.4" hidden="1" x14ac:dyDescent="0.3">
      <c r="A1202" s="63" t="s">
        <v>203</v>
      </c>
      <c r="B1202" s="63" t="s">
        <v>106</v>
      </c>
      <c r="C1202" s="65">
        <v>0</v>
      </c>
      <c r="D1202" s="65">
        <v>0</v>
      </c>
      <c r="E1202" s="65">
        <v>0</v>
      </c>
      <c r="F1202" s="65">
        <v>0</v>
      </c>
      <c r="G1202" s="65">
        <v>0</v>
      </c>
      <c r="H1202" s="65">
        <v>0</v>
      </c>
      <c r="I1202" s="65">
        <v>0</v>
      </c>
      <c r="J1202" s="65">
        <v>0</v>
      </c>
      <c r="K1202" s="65">
        <v>0</v>
      </c>
      <c r="L1202" s="65">
        <v>0</v>
      </c>
      <c r="M1202" s="65">
        <v>0</v>
      </c>
      <c r="N1202" s="65">
        <v>0</v>
      </c>
    </row>
    <row r="1203" spans="1:14" ht="14.4" hidden="1" x14ac:dyDescent="0.3">
      <c r="A1203" s="63" t="s">
        <v>203</v>
      </c>
      <c r="B1203" s="63" t="s">
        <v>107</v>
      </c>
      <c r="C1203" s="65">
        <v>0</v>
      </c>
      <c r="D1203" s="65">
        <v>0</v>
      </c>
      <c r="E1203" s="65">
        <v>0</v>
      </c>
      <c r="F1203" s="65">
        <v>0</v>
      </c>
      <c r="G1203" s="65">
        <v>0</v>
      </c>
      <c r="H1203" s="65">
        <v>0</v>
      </c>
      <c r="I1203" s="65">
        <v>0</v>
      </c>
      <c r="J1203" s="65">
        <v>0</v>
      </c>
      <c r="K1203" s="65">
        <v>0</v>
      </c>
      <c r="L1203" s="65">
        <v>0</v>
      </c>
      <c r="M1203" s="65">
        <v>0</v>
      </c>
      <c r="N1203" s="65">
        <v>0</v>
      </c>
    </row>
    <row r="1204" spans="1:14" ht="14.4" hidden="1" x14ac:dyDescent="0.3">
      <c r="A1204" s="63" t="s">
        <v>203</v>
      </c>
      <c r="B1204" s="63" t="s">
        <v>36</v>
      </c>
      <c r="C1204" s="65">
        <v>0</v>
      </c>
      <c r="D1204" s="65">
        <v>0</v>
      </c>
      <c r="E1204" s="65">
        <v>0</v>
      </c>
      <c r="F1204" s="65">
        <v>0</v>
      </c>
      <c r="G1204" s="65">
        <v>0</v>
      </c>
      <c r="H1204" s="65">
        <v>0</v>
      </c>
      <c r="I1204" s="65">
        <v>0</v>
      </c>
      <c r="J1204" s="65">
        <v>0</v>
      </c>
      <c r="K1204" s="65">
        <v>0</v>
      </c>
      <c r="L1204" s="65">
        <v>0</v>
      </c>
      <c r="M1204" s="65">
        <v>0</v>
      </c>
      <c r="N1204" s="65">
        <v>0</v>
      </c>
    </row>
    <row r="1205" spans="1:14" ht="14.4" hidden="1" x14ac:dyDescent="0.3">
      <c r="A1205" s="63" t="s">
        <v>203</v>
      </c>
      <c r="B1205" s="63" t="s">
        <v>108</v>
      </c>
      <c r="C1205" s="63"/>
      <c r="D1205" s="63"/>
      <c r="E1205" s="63"/>
      <c r="F1205" s="63"/>
      <c r="G1205" s="63"/>
      <c r="H1205" s="63"/>
      <c r="I1205" s="63"/>
      <c r="J1205" s="63"/>
      <c r="K1205" s="63"/>
      <c r="L1205" s="63"/>
      <c r="M1205" s="63"/>
      <c r="N1205" s="63"/>
    </row>
    <row r="1206" spans="1:14" ht="14.4" hidden="1" x14ac:dyDescent="0.3">
      <c r="A1206" s="63" t="s">
        <v>203</v>
      </c>
      <c r="B1206" s="63" t="s">
        <v>109</v>
      </c>
      <c r="C1206" s="63">
        <v>6</v>
      </c>
      <c r="D1206" s="63">
        <v>6</v>
      </c>
      <c r="E1206" s="63">
        <v>6</v>
      </c>
      <c r="F1206" s="63">
        <v>6</v>
      </c>
      <c r="G1206" s="63">
        <v>6</v>
      </c>
      <c r="H1206" s="63">
        <v>6</v>
      </c>
      <c r="I1206" s="63">
        <v>6</v>
      </c>
      <c r="J1206" s="63">
        <v>6</v>
      </c>
      <c r="K1206" s="63">
        <v>6</v>
      </c>
      <c r="L1206" s="63">
        <v>6</v>
      </c>
      <c r="M1206" s="63">
        <v>6</v>
      </c>
      <c r="N1206" s="63">
        <v>6</v>
      </c>
    </row>
    <row r="1207" spans="1:14" ht="14.4" hidden="1" x14ac:dyDescent="0.3">
      <c r="A1207" s="63" t="s">
        <v>203</v>
      </c>
      <c r="B1207" s="63" t="s">
        <v>110</v>
      </c>
      <c r="C1207" s="63">
        <v>6</v>
      </c>
      <c r="D1207" s="63">
        <v>6</v>
      </c>
      <c r="E1207" s="63">
        <v>6</v>
      </c>
      <c r="F1207" s="63">
        <v>6</v>
      </c>
      <c r="G1207" s="63">
        <v>6</v>
      </c>
      <c r="H1207" s="63">
        <v>6</v>
      </c>
      <c r="I1207" s="63">
        <v>6</v>
      </c>
      <c r="J1207" s="63">
        <v>6</v>
      </c>
      <c r="K1207" s="63">
        <v>6</v>
      </c>
      <c r="L1207" s="63">
        <v>6</v>
      </c>
      <c r="M1207" s="63">
        <v>6</v>
      </c>
      <c r="N1207" s="63">
        <v>6</v>
      </c>
    </row>
    <row r="1208" spans="1:14" ht="14.4" hidden="1" x14ac:dyDescent="0.3">
      <c r="A1208" s="63" t="s">
        <v>203</v>
      </c>
      <c r="B1208" s="63" t="s">
        <v>111</v>
      </c>
      <c r="C1208" s="63">
        <v>6</v>
      </c>
      <c r="D1208" s="63">
        <v>6</v>
      </c>
      <c r="E1208" s="63">
        <v>6</v>
      </c>
      <c r="F1208" s="63">
        <v>6</v>
      </c>
      <c r="G1208" s="63">
        <v>6</v>
      </c>
      <c r="H1208" s="63">
        <v>6</v>
      </c>
      <c r="I1208" s="63">
        <v>6</v>
      </c>
      <c r="J1208" s="63">
        <v>6</v>
      </c>
      <c r="K1208" s="63">
        <v>6</v>
      </c>
      <c r="L1208" s="63">
        <v>6</v>
      </c>
      <c r="M1208" s="63">
        <v>6</v>
      </c>
      <c r="N1208" s="63">
        <v>6</v>
      </c>
    </row>
    <row r="1209" spans="1:14" ht="14.4" hidden="1" x14ac:dyDescent="0.3">
      <c r="A1209" s="63" t="s">
        <v>203</v>
      </c>
      <c r="B1209" s="63" t="s">
        <v>112</v>
      </c>
      <c r="C1209" s="63">
        <v>6</v>
      </c>
      <c r="D1209" s="63">
        <v>6</v>
      </c>
      <c r="E1209" s="63">
        <v>6</v>
      </c>
      <c r="F1209" s="63">
        <v>6</v>
      </c>
      <c r="G1209" s="63">
        <v>6</v>
      </c>
      <c r="H1209" s="63">
        <v>6</v>
      </c>
      <c r="I1209" s="63">
        <v>6</v>
      </c>
      <c r="J1209" s="63">
        <v>6</v>
      </c>
      <c r="K1209" s="63">
        <v>6</v>
      </c>
      <c r="L1209" s="63">
        <v>6</v>
      </c>
      <c r="M1209" s="63">
        <v>6</v>
      </c>
      <c r="N1209" s="63">
        <v>6</v>
      </c>
    </row>
    <row r="1210" spans="1:14" hidden="1" x14ac:dyDescent="0.25"/>
    <row r="1211" spans="1:14" hidden="1" x14ac:dyDescent="0.25"/>
    <row r="1212" spans="1:14" hidden="1" x14ac:dyDescent="0.25"/>
    <row r="1213" spans="1:14" ht="14.4" hidden="1" x14ac:dyDescent="0.3">
      <c r="A1213" s="63" t="s">
        <v>204</v>
      </c>
      <c r="B1213" s="63" t="s">
        <v>205</v>
      </c>
      <c r="C1213" s="63"/>
      <c r="D1213" s="63"/>
      <c r="E1213" s="63"/>
      <c r="F1213" s="63"/>
      <c r="G1213" s="63"/>
      <c r="H1213" s="63"/>
      <c r="I1213" s="63"/>
      <c r="J1213" s="63"/>
      <c r="K1213" s="63"/>
      <c r="L1213" s="63"/>
      <c r="M1213" s="63"/>
      <c r="N1213" s="63"/>
    </row>
    <row r="1214" spans="1:14" ht="14.4" hidden="1" x14ac:dyDescent="0.3">
      <c r="A1214" s="63" t="s">
        <v>206</v>
      </c>
      <c r="B1214" s="63" t="s">
        <v>14</v>
      </c>
      <c r="C1214" s="64">
        <v>41640</v>
      </c>
      <c r="D1214" s="64">
        <v>41671</v>
      </c>
      <c r="E1214" s="64">
        <v>41699</v>
      </c>
      <c r="F1214" s="64">
        <v>41730</v>
      </c>
      <c r="G1214" s="64">
        <v>41760</v>
      </c>
      <c r="H1214" s="64">
        <v>41791</v>
      </c>
      <c r="I1214" s="64">
        <v>41821</v>
      </c>
      <c r="J1214" s="64">
        <v>41852</v>
      </c>
      <c r="K1214" s="64">
        <v>41883</v>
      </c>
      <c r="L1214" s="64">
        <v>41913</v>
      </c>
      <c r="M1214" s="64">
        <v>41944</v>
      </c>
      <c r="N1214" s="64">
        <v>41974</v>
      </c>
    </row>
    <row r="1215" spans="1:14" ht="14.4" hidden="1" x14ac:dyDescent="0.3">
      <c r="A1215" s="63" t="s">
        <v>206</v>
      </c>
      <c r="B1215" s="63" t="s">
        <v>15</v>
      </c>
      <c r="C1215" s="63">
        <v>13</v>
      </c>
      <c r="D1215" s="63">
        <v>13</v>
      </c>
      <c r="E1215" s="63">
        <v>13</v>
      </c>
      <c r="F1215" s="63">
        <v>13</v>
      </c>
      <c r="G1215" s="63">
        <v>13</v>
      </c>
      <c r="H1215" s="63">
        <v>13</v>
      </c>
      <c r="I1215" s="63">
        <v>13</v>
      </c>
      <c r="J1215" s="63">
        <v>13</v>
      </c>
      <c r="K1215" s="63">
        <v>13</v>
      </c>
      <c r="L1215" s="63">
        <v>13</v>
      </c>
      <c r="M1215" s="63">
        <v>13</v>
      </c>
      <c r="N1215" s="63">
        <v>13</v>
      </c>
    </row>
    <row r="1216" spans="1:14" ht="14.4" hidden="1" x14ac:dyDescent="0.3">
      <c r="A1216" s="63" t="s">
        <v>206</v>
      </c>
      <c r="B1216" s="63" t="s">
        <v>16</v>
      </c>
      <c r="C1216" s="63">
        <v>7046869</v>
      </c>
      <c r="D1216" s="63">
        <v>4868478</v>
      </c>
      <c r="E1216" s="63">
        <v>6235371</v>
      </c>
      <c r="F1216" s="63">
        <v>4282499</v>
      </c>
      <c r="G1216" s="63">
        <v>5472720</v>
      </c>
      <c r="H1216" s="63">
        <v>4916526</v>
      </c>
      <c r="I1216" s="63">
        <v>2561708</v>
      </c>
      <c r="J1216" s="63">
        <v>3452471</v>
      </c>
      <c r="K1216" s="63">
        <v>3152656</v>
      </c>
      <c r="L1216" s="63">
        <v>6729596</v>
      </c>
      <c r="M1216" s="63">
        <v>5386908</v>
      </c>
      <c r="N1216" s="63">
        <v>3574719</v>
      </c>
    </row>
    <row r="1217" spans="1:14" ht="14.4" hidden="1" x14ac:dyDescent="0.3">
      <c r="A1217" s="63" t="s">
        <v>206</v>
      </c>
      <c r="B1217" s="63" t="s">
        <v>91</v>
      </c>
      <c r="C1217" s="63"/>
      <c r="D1217" s="63"/>
      <c r="E1217" s="63"/>
      <c r="F1217" s="63"/>
      <c r="G1217" s="63"/>
      <c r="H1217" s="63"/>
      <c r="I1217" s="63"/>
      <c r="J1217" s="63"/>
      <c r="K1217" s="63"/>
      <c r="L1217" s="63"/>
      <c r="M1217" s="63"/>
      <c r="N1217" s="63"/>
    </row>
    <row r="1218" spans="1:14" ht="14.4" hidden="1" x14ac:dyDescent="0.3">
      <c r="A1218" s="63" t="s">
        <v>206</v>
      </c>
      <c r="B1218" s="63" t="s">
        <v>17</v>
      </c>
      <c r="C1218" s="63">
        <v>13</v>
      </c>
      <c r="D1218" s="63">
        <v>13</v>
      </c>
      <c r="E1218" s="63">
        <v>13</v>
      </c>
      <c r="F1218" s="63">
        <v>13</v>
      </c>
      <c r="G1218" s="63">
        <v>13</v>
      </c>
      <c r="H1218" s="63">
        <v>13</v>
      </c>
      <c r="I1218" s="63">
        <v>13</v>
      </c>
      <c r="J1218" s="63">
        <v>13</v>
      </c>
      <c r="K1218" s="63">
        <v>13</v>
      </c>
      <c r="L1218" s="63">
        <v>13</v>
      </c>
      <c r="M1218" s="63">
        <v>13</v>
      </c>
      <c r="N1218" s="63">
        <v>13</v>
      </c>
    </row>
    <row r="1219" spans="1:14" ht="14.4" hidden="1" x14ac:dyDescent="0.3">
      <c r="A1219" s="63" t="s">
        <v>206</v>
      </c>
      <c r="B1219" s="63" t="s">
        <v>18</v>
      </c>
      <c r="C1219" s="63"/>
      <c r="D1219" s="63"/>
      <c r="E1219" s="63"/>
      <c r="F1219" s="63"/>
      <c r="G1219" s="63"/>
      <c r="H1219" s="63"/>
      <c r="I1219" s="63"/>
      <c r="J1219" s="63"/>
      <c r="K1219" s="63"/>
      <c r="L1219" s="63"/>
      <c r="M1219" s="63"/>
      <c r="N1219" s="63"/>
    </row>
    <row r="1220" spans="1:14" ht="14.4" hidden="1" x14ac:dyDescent="0.3">
      <c r="A1220" s="63" t="s">
        <v>206</v>
      </c>
      <c r="B1220" s="63" t="s">
        <v>19</v>
      </c>
      <c r="C1220" s="63">
        <v>4951647</v>
      </c>
      <c r="D1220" s="63">
        <v>5211959</v>
      </c>
      <c r="E1220" s="63">
        <v>4942531</v>
      </c>
      <c r="F1220" s="63">
        <v>4021046</v>
      </c>
      <c r="G1220" s="63">
        <v>6612643</v>
      </c>
      <c r="H1220" s="63">
        <v>3068714</v>
      </c>
      <c r="I1220" s="63">
        <v>2329146</v>
      </c>
      <c r="J1220" s="63">
        <v>4004650</v>
      </c>
      <c r="K1220" s="63">
        <v>5829316</v>
      </c>
      <c r="L1220" s="63">
        <v>5063154</v>
      </c>
      <c r="M1220" s="63">
        <v>5367514</v>
      </c>
      <c r="N1220" s="63">
        <v>3908225</v>
      </c>
    </row>
    <row r="1221" spans="1:14" ht="14.4" hidden="1" x14ac:dyDescent="0.3">
      <c r="A1221" s="63" t="s">
        <v>206</v>
      </c>
      <c r="B1221" s="63" t="s">
        <v>92</v>
      </c>
      <c r="C1221" s="63">
        <v>1200236</v>
      </c>
      <c r="D1221" s="63">
        <v>1242425</v>
      </c>
      <c r="E1221" s="63">
        <v>1123706</v>
      </c>
      <c r="F1221" s="63">
        <v>1111407</v>
      </c>
      <c r="G1221" s="63">
        <v>1394339</v>
      </c>
      <c r="H1221" s="63">
        <v>736818</v>
      </c>
      <c r="I1221" s="63">
        <v>683726</v>
      </c>
      <c r="J1221" s="63">
        <v>740507</v>
      </c>
      <c r="K1221" s="63">
        <v>1853830</v>
      </c>
      <c r="L1221" s="63">
        <v>1452008</v>
      </c>
      <c r="M1221" s="63">
        <v>932790</v>
      </c>
      <c r="N1221" s="63">
        <v>593261</v>
      </c>
    </row>
    <row r="1222" spans="1:14" ht="14.4" hidden="1" x14ac:dyDescent="0.3">
      <c r="A1222" s="63" t="s">
        <v>206</v>
      </c>
      <c r="B1222" s="63" t="s">
        <v>93</v>
      </c>
      <c r="C1222" s="63">
        <v>3751411</v>
      </c>
      <c r="D1222" s="63">
        <v>3969534</v>
      </c>
      <c r="E1222" s="63">
        <v>3818825</v>
      </c>
      <c r="F1222" s="63">
        <v>2909639</v>
      </c>
      <c r="G1222" s="63">
        <v>5218305</v>
      </c>
      <c r="H1222" s="63">
        <v>2331896</v>
      </c>
      <c r="I1222" s="63">
        <v>1645420</v>
      </c>
      <c r="J1222" s="63">
        <v>3264143</v>
      </c>
      <c r="K1222" s="63">
        <v>3975486</v>
      </c>
      <c r="L1222" s="63">
        <v>3611146</v>
      </c>
      <c r="M1222" s="63">
        <v>4434724</v>
      </c>
      <c r="N1222" s="63">
        <v>3314964</v>
      </c>
    </row>
    <row r="1223" spans="1:14" ht="14.4" hidden="1" x14ac:dyDescent="0.3">
      <c r="A1223" s="63" t="s">
        <v>206</v>
      </c>
      <c r="B1223" s="63" t="s">
        <v>94</v>
      </c>
      <c r="C1223" s="65">
        <v>0.24238999999999999</v>
      </c>
      <c r="D1223" s="65">
        <v>0.23838000000000001</v>
      </c>
      <c r="E1223" s="65">
        <v>0.22735</v>
      </c>
      <c r="F1223" s="65">
        <v>0.27639999999999998</v>
      </c>
      <c r="G1223" s="65">
        <v>0.21085999999999999</v>
      </c>
      <c r="H1223" s="65">
        <v>0.24010999999999999</v>
      </c>
      <c r="I1223" s="65">
        <v>0.29354999999999998</v>
      </c>
      <c r="J1223" s="65">
        <v>0.18490999999999999</v>
      </c>
      <c r="K1223" s="65">
        <v>0.31802000000000002</v>
      </c>
      <c r="L1223" s="65">
        <v>0.28677999999999998</v>
      </c>
      <c r="M1223" s="65">
        <v>0.17377999999999999</v>
      </c>
      <c r="N1223" s="65">
        <v>0.15179999999999999</v>
      </c>
    </row>
    <row r="1224" spans="1:14" ht="14.4" hidden="1" x14ac:dyDescent="0.3">
      <c r="A1224" s="63" t="s">
        <v>206</v>
      </c>
      <c r="B1224" s="63" t="s">
        <v>95</v>
      </c>
      <c r="C1224" s="65">
        <v>0.75761000000000001</v>
      </c>
      <c r="D1224" s="65">
        <v>0.76161999999999996</v>
      </c>
      <c r="E1224" s="65">
        <v>0.77264999999999995</v>
      </c>
      <c r="F1224" s="65">
        <v>0.72360000000000002</v>
      </c>
      <c r="G1224" s="65">
        <v>0.78913999999999995</v>
      </c>
      <c r="H1224" s="65">
        <v>0.75988999999999995</v>
      </c>
      <c r="I1224" s="65">
        <v>0.70645000000000002</v>
      </c>
      <c r="J1224" s="65">
        <v>0.81508999999999998</v>
      </c>
      <c r="K1224" s="65">
        <v>0.68198000000000003</v>
      </c>
      <c r="L1224" s="65">
        <v>0.71321999999999997</v>
      </c>
      <c r="M1224" s="65">
        <v>0.82621999999999995</v>
      </c>
      <c r="N1224" s="65">
        <v>0.84819999999999995</v>
      </c>
    </row>
    <row r="1225" spans="1:14" ht="14.4" hidden="1" x14ac:dyDescent="0.3">
      <c r="A1225" s="63" t="s">
        <v>206</v>
      </c>
      <c r="B1225" s="63" t="s">
        <v>20</v>
      </c>
      <c r="C1225" s="63"/>
      <c r="D1225" s="63"/>
      <c r="E1225" s="63"/>
      <c r="F1225" s="63"/>
      <c r="G1225" s="63"/>
      <c r="H1225" s="63"/>
      <c r="I1225" s="63"/>
      <c r="J1225" s="63"/>
      <c r="K1225" s="63"/>
      <c r="L1225" s="63"/>
      <c r="M1225" s="63"/>
      <c r="N1225" s="63"/>
    </row>
    <row r="1226" spans="1:14" ht="14.4" hidden="1" x14ac:dyDescent="0.3">
      <c r="A1226" s="63" t="s">
        <v>206</v>
      </c>
      <c r="B1226" s="63" t="s">
        <v>11</v>
      </c>
      <c r="C1226" s="63">
        <v>72610</v>
      </c>
      <c r="D1226" s="63">
        <v>66743</v>
      </c>
      <c r="E1226" s="63">
        <v>83941</v>
      </c>
      <c r="F1226" s="63">
        <v>66018</v>
      </c>
      <c r="G1226" s="63">
        <v>93509</v>
      </c>
      <c r="H1226" s="63">
        <v>66562</v>
      </c>
      <c r="I1226" s="63">
        <v>36647</v>
      </c>
      <c r="J1226" s="63">
        <v>53502</v>
      </c>
      <c r="K1226" s="63">
        <v>97677</v>
      </c>
      <c r="L1226" s="63">
        <v>66460</v>
      </c>
      <c r="M1226" s="63">
        <v>92768</v>
      </c>
      <c r="N1226" s="63">
        <v>64722</v>
      </c>
    </row>
    <row r="1227" spans="1:14" ht="14.4" hidden="1" x14ac:dyDescent="0.3">
      <c r="A1227" s="63" t="s">
        <v>206</v>
      </c>
      <c r="B1227" s="63" t="s">
        <v>96</v>
      </c>
      <c r="C1227" s="63">
        <v>46242</v>
      </c>
      <c r="D1227" s="63">
        <v>44488</v>
      </c>
      <c r="E1227" s="63">
        <v>36581</v>
      </c>
      <c r="F1227" s="63">
        <v>42961</v>
      </c>
      <c r="G1227" s="63">
        <v>54030</v>
      </c>
      <c r="H1227" s="63">
        <v>60507</v>
      </c>
      <c r="I1227" s="63">
        <v>35979</v>
      </c>
      <c r="J1227" s="63">
        <v>29909</v>
      </c>
      <c r="K1227" s="63">
        <v>61843</v>
      </c>
      <c r="L1227" s="63">
        <v>48390</v>
      </c>
      <c r="M1227" s="63">
        <v>54139</v>
      </c>
      <c r="N1227" s="63">
        <v>32613</v>
      </c>
    </row>
    <row r="1228" spans="1:14" ht="14.4" hidden="1" x14ac:dyDescent="0.3">
      <c r="A1228" s="63" t="s">
        <v>206</v>
      </c>
      <c r="B1228" s="63" t="s">
        <v>97</v>
      </c>
      <c r="C1228" s="63">
        <v>67984</v>
      </c>
      <c r="D1228" s="63">
        <v>65372</v>
      </c>
      <c r="E1228" s="63">
        <v>83024</v>
      </c>
      <c r="F1228" s="63">
        <v>65120</v>
      </c>
      <c r="G1228" s="63">
        <v>93044</v>
      </c>
      <c r="H1228" s="63">
        <v>65312</v>
      </c>
      <c r="I1228" s="63">
        <v>27292</v>
      </c>
      <c r="J1228" s="63">
        <v>53236</v>
      </c>
      <c r="K1228" s="63">
        <v>94289</v>
      </c>
      <c r="L1228" s="63">
        <v>63091</v>
      </c>
      <c r="M1228" s="63">
        <v>84962</v>
      </c>
      <c r="N1228" s="63">
        <v>54414</v>
      </c>
    </row>
    <row r="1229" spans="1:14" ht="14.4" hidden="1" x14ac:dyDescent="0.3">
      <c r="A1229" s="63" t="s">
        <v>206</v>
      </c>
      <c r="B1229" s="63" t="s">
        <v>21</v>
      </c>
      <c r="C1229" s="63" t="s">
        <v>264</v>
      </c>
      <c r="D1229" s="63" t="s">
        <v>399</v>
      </c>
      <c r="E1229" s="63" t="s">
        <v>390</v>
      </c>
      <c r="F1229" s="63" t="s">
        <v>400</v>
      </c>
      <c r="G1229" s="63" t="s">
        <v>401</v>
      </c>
      <c r="H1229" s="63" t="s">
        <v>402</v>
      </c>
      <c r="I1229" s="63" t="s">
        <v>403</v>
      </c>
      <c r="J1229" s="63" t="s">
        <v>404</v>
      </c>
      <c r="K1229" s="63" t="s">
        <v>256</v>
      </c>
      <c r="L1229" s="63" t="s">
        <v>332</v>
      </c>
      <c r="M1229" s="63" t="s">
        <v>405</v>
      </c>
      <c r="N1229" s="63" t="s">
        <v>398</v>
      </c>
    </row>
    <row r="1230" spans="1:14" ht="14.4" hidden="1" x14ac:dyDescent="0.3">
      <c r="A1230" s="63" t="s">
        <v>206</v>
      </c>
      <c r="B1230" s="63" t="s">
        <v>24</v>
      </c>
      <c r="C1230" s="63" t="s">
        <v>140</v>
      </c>
      <c r="D1230" s="63" t="s">
        <v>171</v>
      </c>
      <c r="E1230" s="63" t="s">
        <v>173</v>
      </c>
      <c r="F1230" s="63" t="s">
        <v>164</v>
      </c>
      <c r="G1230" s="63" t="s">
        <v>174</v>
      </c>
      <c r="H1230" s="63" t="s">
        <v>192</v>
      </c>
      <c r="I1230" s="63" t="s">
        <v>25</v>
      </c>
      <c r="J1230" s="63" t="s">
        <v>406</v>
      </c>
      <c r="K1230" s="63" t="s">
        <v>140</v>
      </c>
      <c r="L1230" s="63" t="s">
        <v>406</v>
      </c>
      <c r="M1230" s="63" t="s">
        <v>407</v>
      </c>
      <c r="N1230" s="63" t="s">
        <v>406</v>
      </c>
    </row>
    <row r="1231" spans="1:14" ht="14.4" hidden="1" x14ac:dyDescent="0.3">
      <c r="A1231" s="63" t="s">
        <v>206</v>
      </c>
      <c r="B1231" s="63" t="s">
        <v>26</v>
      </c>
      <c r="C1231" s="63">
        <v>23786</v>
      </c>
      <c r="D1231" s="63">
        <v>28525</v>
      </c>
      <c r="E1231" s="63">
        <v>26449</v>
      </c>
      <c r="F1231" s="63">
        <v>21693</v>
      </c>
      <c r="G1231" s="63">
        <v>33037</v>
      </c>
      <c r="H1231" s="63">
        <v>34118</v>
      </c>
      <c r="I1231" s="63">
        <v>15725</v>
      </c>
      <c r="J1231" s="63">
        <v>20400</v>
      </c>
      <c r="K1231" s="63">
        <v>39259</v>
      </c>
      <c r="L1231" s="63">
        <v>24496</v>
      </c>
      <c r="M1231" s="63">
        <v>36623</v>
      </c>
      <c r="N1231" s="63">
        <v>29585</v>
      </c>
    </row>
    <row r="1232" spans="1:14" ht="14.4" hidden="1" x14ac:dyDescent="0.3">
      <c r="A1232" s="63" t="s">
        <v>206</v>
      </c>
      <c r="B1232" s="63" t="s">
        <v>98</v>
      </c>
      <c r="C1232" s="63">
        <v>22606</v>
      </c>
      <c r="D1232" s="63">
        <v>21825</v>
      </c>
      <c r="E1232" s="63">
        <v>25424</v>
      </c>
      <c r="F1232" s="63">
        <v>20202</v>
      </c>
      <c r="G1232" s="63">
        <v>18803</v>
      </c>
      <c r="H1232" s="63">
        <v>34118</v>
      </c>
      <c r="I1232" s="63">
        <v>15725</v>
      </c>
      <c r="J1232" s="63">
        <v>14881</v>
      </c>
      <c r="K1232" s="63">
        <v>39259</v>
      </c>
      <c r="L1232" s="63">
        <v>22088</v>
      </c>
      <c r="M1232" s="63">
        <v>24892</v>
      </c>
      <c r="N1232" s="63">
        <v>10900</v>
      </c>
    </row>
    <row r="1233" spans="1:14" ht="14.4" hidden="1" x14ac:dyDescent="0.3">
      <c r="A1233" s="63" t="s">
        <v>206</v>
      </c>
      <c r="B1233" s="63" t="s">
        <v>99</v>
      </c>
      <c r="C1233" s="63">
        <v>23786</v>
      </c>
      <c r="D1233" s="63">
        <v>28525</v>
      </c>
      <c r="E1233" s="63">
        <v>26449</v>
      </c>
      <c r="F1233" s="63">
        <v>21693</v>
      </c>
      <c r="G1233" s="63">
        <v>33037</v>
      </c>
      <c r="H1233" s="63">
        <v>25699</v>
      </c>
      <c r="I1233" s="63">
        <v>11527</v>
      </c>
      <c r="J1233" s="63">
        <v>20400</v>
      </c>
      <c r="K1233" s="63">
        <v>33358</v>
      </c>
      <c r="L1233" s="63">
        <v>24496</v>
      </c>
      <c r="M1233" s="63">
        <v>36623</v>
      </c>
      <c r="N1233" s="63">
        <v>29585</v>
      </c>
    </row>
    <row r="1234" spans="1:14" ht="14.4" hidden="1" x14ac:dyDescent="0.3">
      <c r="A1234" s="63" t="s">
        <v>206</v>
      </c>
      <c r="B1234" s="63" t="s">
        <v>27</v>
      </c>
      <c r="C1234" s="63">
        <v>4428</v>
      </c>
      <c r="D1234" s="63">
        <v>4455</v>
      </c>
      <c r="E1234" s="63">
        <v>5431</v>
      </c>
      <c r="F1234" s="63">
        <v>13901</v>
      </c>
      <c r="G1234" s="63">
        <v>3369</v>
      </c>
      <c r="H1234" s="63">
        <v>1884</v>
      </c>
      <c r="I1234" s="63">
        <v>1350</v>
      </c>
      <c r="J1234" s="63">
        <v>8026</v>
      </c>
      <c r="K1234" s="63">
        <v>31709</v>
      </c>
      <c r="L1234" s="63">
        <v>5136</v>
      </c>
      <c r="M1234" s="63">
        <v>12666</v>
      </c>
      <c r="N1234" s="63">
        <v>5108</v>
      </c>
    </row>
    <row r="1235" spans="1:14" ht="14.4" hidden="1" x14ac:dyDescent="0.3">
      <c r="A1235" s="63" t="s">
        <v>206</v>
      </c>
      <c r="B1235" s="63" t="s">
        <v>28</v>
      </c>
      <c r="C1235" s="66">
        <v>41640</v>
      </c>
      <c r="D1235" s="66">
        <v>41671</v>
      </c>
      <c r="E1235" s="66">
        <v>41699</v>
      </c>
      <c r="F1235" s="66">
        <v>41730</v>
      </c>
      <c r="G1235" s="66">
        <v>41760</v>
      </c>
      <c r="H1235" s="66">
        <v>41791</v>
      </c>
      <c r="I1235" s="66">
        <v>41821</v>
      </c>
      <c r="J1235" s="66">
        <v>41852</v>
      </c>
      <c r="K1235" s="66">
        <v>41883</v>
      </c>
      <c r="L1235" s="66">
        <v>41913</v>
      </c>
      <c r="M1235" s="66">
        <v>41944</v>
      </c>
      <c r="N1235" s="66">
        <v>41974</v>
      </c>
    </row>
    <row r="1236" spans="1:14" ht="14.4" hidden="1" x14ac:dyDescent="0.3">
      <c r="A1236" s="63" t="s">
        <v>206</v>
      </c>
      <c r="B1236" s="63" t="s">
        <v>29</v>
      </c>
      <c r="C1236" s="65">
        <v>9.1700000000000004E-2</v>
      </c>
      <c r="D1236" s="65">
        <v>0.1162</v>
      </c>
      <c r="E1236" s="65">
        <v>7.9200000000000007E-2</v>
      </c>
      <c r="F1236" s="65">
        <v>8.4599999999999995E-2</v>
      </c>
      <c r="G1236" s="65">
        <v>9.5000000000000001E-2</v>
      </c>
      <c r="H1236" s="65">
        <v>6.4000000000000001E-2</v>
      </c>
      <c r="I1236" s="65">
        <v>8.5400000000000004E-2</v>
      </c>
      <c r="J1236" s="65">
        <v>0.10059999999999999</v>
      </c>
      <c r="K1236" s="65">
        <v>8.2900000000000001E-2</v>
      </c>
      <c r="L1236" s="65">
        <v>0.1024</v>
      </c>
      <c r="M1236" s="65">
        <v>8.0399999999999999E-2</v>
      </c>
      <c r="N1236" s="65">
        <v>8.1199999999999994E-2</v>
      </c>
    </row>
    <row r="1237" spans="1:14" ht="14.4" hidden="1" x14ac:dyDescent="0.3">
      <c r="A1237" s="63" t="s">
        <v>206</v>
      </c>
      <c r="B1237" s="63" t="s">
        <v>100</v>
      </c>
      <c r="C1237" s="65">
        <v>0.14749999999999999</v>
      </c>
      <c r="D1237" s="65">
        <v>0.17449999999999999</v>
      </c>
      <c r="E1237" s="65">
        <v>0.18279999999999999</v>
      </c>
      <c r="F1237" s="65">
        <v>0.13070000000000001</v>
      </c>
      <c r="G1237" s="65">
        <v>0.13650000000000001</v>
      </c>
      <c r="H1237" s="65">
        <v>6.4399999999999999E-2</v>
      </c>
      <c r="I1237" s="65">
        <v>9.6000000000000002E-2</v>
      </c>
      <c r="J1237" s="65">
        <v>0.13100000000000001</v>
      </c>
      <c r="K1237" s="65">
        <v>0.15859999999999999</v>
      </c>
      <c r="L1237" s="65">
        <v>0.14499999999999999</v>
      </c>
      <c r="M1237" s="65">
        <v>0.1134</v>
      </c>
      <c r="N1237" s="65">
        <v>0.10340000000000001</v>
      </c>
    </row>
    <row r="1238" spans="1:14" ht="14.4" hidden="1" x14ac:dyDescent="0.3">
      <c r="A1238" s="63" t="s">
        <v>206</v>
      </c>
      <c r="B1238" s="63" t="s">
        <v>101</v>
      </c>
      <c r="C1238" s="65">
        <v>9.7100000000000006E-2</v>
      </c>
      <c r="D1238" s="65">
        <v>0.1186</v>
      </c>
      <c r="E1238" s="65">
        <v>0.08</v>
      </c>
      <c r="F1238" s="65">
        <v>8.5599999999999996E-2</v>
      </c>
      <c r="G1238" s="65">
        <v>0.1011</v>
      </c>
      <c r="H1238" s="65">
        <v>6.7199999999999996E-2</v>
      </c>
      <c r="I1238" s="65">
        <v>0.1104</v>
      </c>
      <c r="J1238" s="65">
        <v>0.1105</v>
      </c>
      <c r="K1238" s="65">
        <v>7.9399999999999998E-2</v>
      </c>
      <c r="L1238" s="65">
        <v>0.1066</v>
      </c>
      <c r="M1238" s="65">
        <v>9.1899999999999996E-2</v>
      </c>
      <c r="N1238" s="65">
        <v>0.10730000000000001</v>
      </c>
    </row>
    <row r="1239" spans="1:14" ht="14.4" hidden="1" x14ac:dyDescent="0.3">
      <c r="A1239" s="63" t="s">
        <v>206</v>
      </c>
      <c r="B1239" s="63" t="s">
        <v>30</v>
      </c>
      <c r="C1239" s="65">
        <v>0.3276</v>
      </c>
      <c r="D1239" s="65">
        <v>0.4274</v>
      </c>
      <c r="E1239" s="65">
        <v>0.31509999999999999</v>
      </c>
      <c r="F1239" s="65">
        <v>0.3286</v>
      </c>
      <c r="G1239" s="65">
        <v>0.3533</v>
      </c>
      <c r="H1239" s="65">
        <v>0.51259999999999994</v>
      </c>
      <c r="I1239" s="65">
        <v>0.42909999999999998</v>
      </c>
      <c r="J1239" s="65">
        <v>0.38129999999999997</v>
      </c>
      <c r="K1239" s="65">
        <v>0.40189999999999998</v>
      </c>
      <c r="L1239" s="65">
        <v>0.36859999999999998</v>
      </c>
      <c r="M1239" s="65">
        <v>0.39479999999999998</v>
      </c>
      <c r="N1239" s="65">
        <v>0.45710000000000001</v>
      </c>
    </row>
    <row r="1240" spans="1:14" ht="14.4" hidden="1" x14ac:dyDescent="0.3">
      <c r="A1240" s="63" t="s">
        <v>206</v>
      </c>
      <c r="B1240" s="63" t="s">
        <v>8</v>
      </c>
      <c r="C1240" s="65">
        <v>6.0999999999999999E-2</v>
      </c>
      <c r="D1240" s="65">
        <v>6.6699999999999995E-2</v>
      </c>
      <c r="E1240" s="65">
        <v>6.4699999999999994E-2</v>
      </c>
      <c r="F1240" s="65">
        <v>0.21060000000000001</v>
      </c>
      <c r="G1240" s="65">
        <v>3.5999999999999997E-2</v>
      </c>
      <c r="H1240" s="65">
        <v>2.8299999999999999E-2</v>
      </c>
      <c r="I1240" s="65">
        <v>3.6799999999999999E-2</v>
      </c>
      <c r="J1240" s="65">
        <v>0.15</v>
      </c>
      <c r="K1240" s="65">
        <v>0.3246</v>
      </c>
      <c r="L1240" s="65">
        <v>7.7299999999999994E-2</v>
      </c>
      <c r="M1240" s="65">
        <v>0.13650000000000001</v>
      </c>
      <c r="N1240" s="65">
        <v>7.8899999999999998E-2</v>
      </c>
    </row>
    <row r="1241" spans="1:14" ht="14.4" hidden="1" x14ac:dyDescent="0.3">
      <c r="A1241" s="63" t="s">
        <v>206</v>
      </c>
      <c r="B1241" s="63" t="s">
        <v>31</v>
      </c>
      <c r="C1241" s="65">
        <v>0.27979999999999999</v>
      </c>
      <c r="D1241" s="65">
        <v>0.27189999999999998</v>
      </c>
      <c r="E1241" s="65">
        <v>0.2515</v>
      </c>
      <c r="F1241" s="65">
        <v>0.25740000000000002</v>
      </c>
      <c r="G1241" s="65">
        <v>0.26900000000000002</v>
      </c>
      <c r="H1241" s="65">
        <v>0.1249</v>
      </c>
      <c r="I1241" s="65">
        <v>0.1991</v>
      </c>
      <c r="J1241" s="65">
        <v>0.26390000000000002</v>
      </c>
      <c r="K1241" s="65">
        <v>0.20619999999999999</v>
      </c>
      <c r="L1241" s="65">
        <v>0.27779999999999999</v>
      </c>
      <c r="M1241" s="65">
        <v>0.2036</v>
      </c>
      <c r="N1241" s="65">
        <v>0.17760000000000001</v>
      </c>
    </row>
    <row r="1242" spans="1:14" ht="14.4" hidden="1" x14ac:dyDescent="0.3">
      <c r="A1242" s="63" t="s">
        <v>206</v>
      </c>
      <c r="B1242" s="63" t="s">
        <v>102</v>
      </c>
      <c r="C1242" s="65">
        <v>0.30170000000000002</v>
      </c>
      <c r="D1242" s="65">
        <v>0.35580000000000001</v>
      </c>
      <c r="E1242" s="65">
        <v>0.2631</v>
      </c>
      <c r="F1242" s="65">
        <v>0.27789999999999998</v>
      </c>
      <c r="G1242" s="65">
        <v>0.39240000000000003</v>
      </c>
      <c r="H1242" s="65">
        <v>0.1143</v>
      </c>
      <c r="I1242" s="65">
        <v>0.21959999999999999</v>
      </c>
      <c r="J1242" s="65">
        <v>0.26329999999999998</v>
      </c>
      <c r="K1242" s="65">
        <v>0.24979999999999999</v>
      </c>
      <c r="L1242" s="65">
        <v>0.31759999999999999</v>
      </c>
      <c r="M1242" s="65">
        <v>0.2465</v>
      </c>
      <c r="N1242" s="65">
        <v>0.30919999999999997</v>
      </c>
    </row>
    <row r="1243" spans="1:14" ht="14.4" hidden="1" x14ac:dyDescent="0.3">
      <c r="A1243" s="63" t="s">
        <v>206</v>
      </c>
      <c r="B1243" s="63" t="s">
        <v>103</v>
      </c>
      <c r="C1243" s="65">
        <v>0.2777</v>
      </c>
      <c r="D1243" s="65">
        <v>0.27179999999999999</v>
      </c>
      <c r="E1243" s="65">
        <v>0.25109999999999999</v>
      </c>
      <c r="F1243" s="65">
        <v>0.25700000000000001</v>
      </c>
      <c r="G1243" s="65">
        <v>0.28460000000000002</v>
      </c>
      <c r="H1243" s="65">
        <v>0.1709</v>
      </c>
      <c r="I1243" s="65">
        <v>0.26140000000000002</v>
      </c>
      <c r="J1243" s="65">
        <v>0.2883</v>
      </c>
      <c r="K1243" s="65">
        <v>0.22439999999999999</v>
      </c>
      <c r="L1243" s="65">
        <v>0.27450000000000002</v>
      </c>
      <c r="M1243" s="65">
        <v>0.2132</v>
      </c>
      <c r="N1243" s="65">
        <v>0.1973</v>
      </c>
    </row>
    <row r="1244" spans="1:14" ht="14.4" hidden="1" x14ac:dyDescent="0.3">
      <c r="A1244" s="63" t="s">
        <v>206</v>
      </c>
      <c r="B1244" s="63" t="s">
        <v>32</v>
      </c>
      <c r="C1244" s="65">
        <v>1.5029999999999999</v>
      </c>
      <c r="D1244" s="65">
        <v>1.7411000000000001</v>
      </c>
      <c r="E1244" s="65">
        <v>1.2249000000000001</v>
      </c>
      <c r="F1244" s="65">
        <v>0.40179999999999999</v>
      </c>
      <c r="G1244" s="65">
        <v>2.6381000000000001</v>
      </c>
      <c r="H1244" s="65">
        <v>2.2629000000000001</v>
      </c>
      <c r="I1244" s="65">
        <v>2.3186</v>
      </c>
      <c r="J1244" s="65">
        <v>0.67069999999999996</v>
      </c>
      <c r="K1244" s="65">
        <v>0.25530000000000003</v>
      </c>
      <c r="L1244" s="65">
        <v>1.325</v>
      </c>
      <c r="M1244" s="65">
        <v>0.58860000000000001</v>
      </c>
      <c r="N1244" s="65">
        <v>1.0284</v>
      </c>
    </row>
    <row r="1245" spans="1:14" ht="14.4" hidden="1" x14ac:dyDescent="0.3">
      <c r="A1245" s="63" t="s">
        <v>206</v>
      </c>
      <c r="B1245" s="63" t="s">
        <v>33</v>
      </c>
      <c r="C1245" s="63"/>
      <c r="D1245" s="63"/>
      <c r="E1245" s="63"/>
      <c r="F1245" s="63"/>
      <c r="G1245" s="63"/>
      <c r="H1245" s="63"/>
      <c r="I1245" s="63"/>
      <c r="J1245" s="63"/>
      <c r="K1245" s="63"/>
      <c r="L1245" s="63"/>
      <c r="M1245" s="63"/>
      <c r="N1245" s="63"/>
    </row>
    <row r="1246" spans="1:14" ht="14.4" hidden="1" x14ac:dyDescent="0.3">
      <c r="A1246" s="63" t="s">
        <v>206</v>
      </c>
      <c r="B1246" s="63" t="s">
        <v>34</v>
      </c>
      <c r="C1246" s="65">
        <v>0</v>
      </c>
      <c r="D1246" s="65">
        <v>0</v>
      </c>
      <c r="E1246" s="65">
        <v>0</v>
      </c>
      <c r="F1246" s="65">
        <v>0</v>
      </c>
      <c r="G1246" s="65">
        <v>0</v>
      </c>
      <c r="H1246" s="65">
        <v>0</v>
      </c>
      <c r="I1246" s="65">
        <v>0</v>
      </c>
      <c r="J1246" s="65">
        <v>0</v>
      </c>
      <c r="K1246" s="65">
        <v>0</v>
      </c>
      <c r="L1246" s="65">
        <v>0</v>
      </c>
      <c r="M1246" s="65">
        <v>0</v>
      </c>
      <c r="N1246" s="65">
        <v>0</v>
      </c>
    </row>
    <row r="1247" spans="1:14" ht="14.4" hidden="1" x14ac:dyDescent="0.3">
      <c r="A1247" s="63" t="s">
        <v>206</v>
      </c>
      <c r="B1247" s="63" t="s">
        <v>104</v>
      </c>
      <c r="C1247" s="65">
        <v>0</v>
      </c>
      <c r="D1247" s="65">
        <v>0</v>
      </c>
      <c r="E1247" s="65">
        <v>0</v>
      </c>
      <c r="F1247" s="65">
        <v>0</v>
      </c>
      <c r="G1247" s="65">
        <v>0</v>
      </c>
      <c r="H1247" s="65">
        <v>0</v>
      </c>
      <c r="I1247" s="65">
        <v>0</v>
      </c>
      <c r="J1247" s="65">
        <v>0</v>
      </c>
      <c r="K1247" s="65">
        <v>0</v>
      </c>
      <c r="L1247" s="65">
        <v>0</v>
      </c>
      <c r="M1247" s="65">
        <v>0</v>
      </c>
      <c r="N1247" s="65">
        <v>0</v>
      </c>
    </row>
    <row r="1248" spans="1:14" ht="14.4" hidden="1" x14ac:dyDescent="0.3">
      <c r="A1248" s="63" t="s">
        <v>206</v>
      </c>
      <c r="B1248" s="63" t="s">
        <v>105</v>
      </c>
      <c r="C1248" s="65">
        <v>0</v>
      </c>
      <c r="D1248" s="65">
        <v>0</v>
      </c>
      <c r="E1248" s="65">
        <v>0</v>
      </c>
      <c r="F1248" s="65">
        <v>0</v>
      </c>
      <c r="G1248" s="65">
        <v>0</v>
      </c>
      <c r="H1248" s="65">
        <v>0</v>
      </c>
      <c r="I1248" s="65">
        <v>0</v>
      </c>
      <c r="J1248" s="65">
        <v>0</v>
      </c>
      <c r="K1248" s="65">
        <v>0</v>
      </c>
      <c r="L1248" s="65">
        <v>0</v>
      </c>
      <c r="M1248" s="65">
        <v>0</v>
      </c>
      <c r="N1248" s="65">
        <v>0</v>
      </c>
    </row>
    <row r="1249" spans="1:14" ht="14.4" hidden="1" x14ac:dyDescent="0.3">
      <c r="A1249" s="63" t="s">
        <v>206</v>
      </c>
      <c r="B1249" s="63" t="s">
        <v>35</v>
      </c>
      <c r="C1249" s="65">
        <v>0</v>
      </c>
      <c r="D1249" s="65">
        <v>0</v>
      </c>
      <c r="E1249" s="65">
        <v>0</v>
      </c>
      <c r="F1249" s="65">
        <v>0</v>
      </c>
      <c r="G1249" s="65">
        <v>0</v>
      </c>
      <c r="H1249" s="65">
        <v>0</v>
      </c>
      <c r="I1249" s="65">
        <v>0</v>
      </c>
      <c r="J1249" s="65">
        <v>0</v>
      </c>
      <c r="K1249" s="65">
        <v>0</v>
      </c>
      <c r="L1249" s="65">
        <v>0</v>
      </c>
      <c r="M1249" s="65">
        <v>0</v>
      </c>
      <c r="N1249" s="65">
        <v>0</v>
      </c>
    </row>
    <row r="1250" spans="1:14" ht="14.4" hidden="1" x14ac:dyDescent="0.3">
      <c r="A1250" s="63" t="s">
        <v>206</v>
      </c>
      <c r="B1250" s="63" t="s">
        <v>106</v>
      </c>
      <c r="C1250" s="65">
        <v>0</v>
      </c>
      <c r="D1250" s="65">
        <v>0</v>
      </c>
      <c r="E1250" s="65">
        <v>0</v>
      </c>
      <c r="F1250" s="65">
        <v>0</v>
      </c>
      <c r="G1250" s="65">
        <v>0</v>
      </c>
      <c r="H1250" s="65">
        <v>0</v>
      </c>
      <c r="I1250" s="65">
        <v>0</v>
      </c>
      <c r="J1250" s="65">
        <v>0</v>
      </c>
      <c r="K1250" s="65">
        <v>0</v>
      </c>
      <c r="L1250" s="65">
        <v>0</v>
      </c>
      <c r="M1250" s="65">
        <v>0</v>
      </c>
      <c r="N1250" s="65">
        <v>0</v>
      </c>
    </row>
    <row r="1251" spans="1:14" ht="14.4" hidden="1" x14ac:dyDescent="0.3">
      <c r="A1251" s="63" t="s">
        <v>206</v>
      </c>
      <c r="B1251" s="63" t="s">
        <v>107</v>
      </c>
      <c r="C1251" s="65">
        <v>0</v>
      </c>
      <c r="D1251" s="65">
        <v>0</v>
      </c>
      <c r="E1251" s="65">
        <v>0</v>
      </c>
      <c r="F1251" s="65">
        <v>0</v>
      </c>
      <c r="G1251" s="65">
        <v>0</v>
      </c>
      <c r="H1251" s="65">
        <v>0</v>
      </c>
      <c r="I1251" s="65">
        <v>0</v>
      </c>
      <c r="J1251" s="65">
        <v>0</v>
      </c>
      <c r="K1251" s="65">
        <v>0</v>
      </c>
      <c r="L1251" s="65">
        <v>0</v>
      </c>
      <c r="M1251" s="65">
        <v>0</v>
      </c>
      <c r="N1251" s="65">
        <v>0</v>
      </c>
    </row>
    <row r="1252" spans="1:14" ht="14.4" hidden="1" x14ac:dyDescent="0.3">
      <c r="A1252" s="63" t="s">
        <v>206</v>
      </c>
      <c r="B1252" s="63" t="s">
        <v>36</v>
      </c>
      <c r="C1252" s="65">
        <v>0</v>
      </c>
      <c r="D1252" s="65">
        <v>0</v>
      </c>
      <c r="E1252" s="65">
        <v>0</v>
      </c>
      <c r="F1252" s="65">
        <v>0</v>
      </c>
      <c r="G1252" s="65">
        <v>0</v>
      </c>
      <c r="H1252" s="65">
        <v>0</v>
      </c>
      <c r="I1252" s="65">
        <v>0</v>
      </c>
      <c r="J1252" s="65">
        <v>0</v>
      </c>
      <c r="K1252" s="65">
        <v>0</v>
      </c>
      <c r="L1252" s="65">
        <v>0</v>
      </c>
      <c r="M1252" s="65">
        <v>0</v>
      </c>
      <c r="N1252" s="65">
        <v>0</v>
      </c>
    </row>
    <row r="1253" spans="1:14" ht="14.4" hidden="1" x14ac:dyDescent="0.3">
      <c r="A1253" s="63" t="s">
        <v>206</v>
      </c>
      <c r="B1253" s="63" t="s">
        <v>108</v>
      </c>
      <c r="C1253" s="63"/>
      <c r="D1253" s="63"/>
      <c r="E1253" s="63"/>
      <c r="F1253" s="63"/>
      <c r="G1253" s="63"/>
      <c r="H1253" s="63"/>
      <c r="I1253" s="63"/>
      <c r="J1253" s="63"/>
      <c r="K1253" s="63"/>
      <c r="L1253" s="63"/>
      <c r="M1253" s="63"/>
      <c r="N1253" s="63"/>
    </row>
    <row r="1254" spans="1:14" ht="14.4" hidden="1" x14ac:dyDescent="0.3">
      <c r="A1254" s="63" t="s">
        <v>206</v>
      </c>
      <c r="B1254" s="63" t="s">
        <v>109</v>
      </c>
      <c r="C1254" s="63">
        <v>13</v>
      </c>
      <c r="D1254" s="63">
        <v>13</v>
      </c>
      <c r="E1254" s="63">
        <v>13</v>
      </c>
      <c r="F1254" s="63">
        <v>13</v>
      </c>
      <c r="G1254" s="63">
        <v>13</v>
      </c>
      <c r="H1254" s="63">
        <v>13</v>
      </c>
      <c r="I1254" s="63">
        <v>13</v>
      </c>
      <c r="J1254" s="63">
        <v>13</v>
      </c>
      <c r="K1254" s="63">
        <v>13</v>
      </c>
      <c r="L1254" s="63">
        <v>13</v>
      </c>
      <c r="M1254" s="63">
        <v>13</v>
      </c>
      <c r="N1254" s="63">
        <v>13</v>
      </c>
    </row>
    <row r="1255" spans="1:14" ht="14.4" hidden="1" x14ac:dyDescent="0.3">
      <c r="A1255" s="63" t="s">
        <v>206</v>
      </c>
      <c r="B1255" s="63" t="s">
        <v>110</v>
      </c>
      <c r="C1255" s="63">
        <v>13</v>
      </c>
      <c r="D1255" s="63">
        <v>13</v>
      </c>
      <c r="E1255" s="63">
        <v>13</v>
      </c>
      <c r="F1255" s="63">
        <v>13</v>
      </c>
      <c r="G1255" s="63">
        <v>13</v>
      </c>
      <c r="H1255" s="63">
        <v>13</v>
      </c>
      <c r="I1255" s="63">
        <v>13</v>
      </c>
      <c r="J1255" s="63">
        <v>13</v>
      </c>
      <c r="K1255" s="63">
        <v>13</v>
      </c>
      <c r="L1255" s="63">
        <v>13</v>
      </c>
      <c r="M1255" s="63">
        <v>13</v>
      </c>
      <c r="N1255" s="63">
        <v>13</v>
      </c>
    </row>
    <row r="1256" spans="1:14" ht="14.4" hidden="1" x14ac:dyDescent="0.3">
      <c r="A1256" s="63" t="s">
        <v>206</v>
      </c>
      <c r="B1256" s="63" t="s">
        <v>111</v>
      </c>
      <c r="C1256" s="63">
        <v>13</v>
      </c>
      <c r="D1256" s="63">
        <v>13</v>
      </c>
      <c r="E1256" s="63">
        <v>13</v>
      </c>
      <c r="F1256" s="63">
        <v>13</v>
      </c>
      <c r="G1256" s="63">
        <v>13</v>
      </c>
      <c r="H1256" s="63">
        <v>13</v>
      </c>
      <c r="I1256" s="63">
        <v>13</v>
      </c>
      <c r="J1256" s="63">
        <v>13</v>
      </c>
      <c r="K1256" s="63">
        <v>13</v>
      </c>
      <c r="L1256" s="63">
        <v>13</v>
      </c>
      <c r="M1256" s="63">
        <v>13</v>
      </c>
      <c r="N1256" s="63">
        <v>13</v>
      </c>
    </row>
    <row r="1257" spans="1:14" ht="14.4" hidden="1" x14ac:dyDescent="0.3">
      <c r="A1257" s="63" t="s">
        <v>206</v>
      </c>
      <c r="B1257" s="63" t="s">
        <v>112</v>
      </c>
      <c r="C1257" s="63">
        <v>13</v>
      </c>
      <c r="D1257" s="63">
        <v>13</v>
      </c>
      <c r="E1257" s="63">
        <v>13</v>
      </c>
      <c r="F1257" s="63">
        <v>13</v>
      </c>
      <c r="G1257" s="63">
        <v>13</v>
      </c>
      <c r="H1257" s="63">
        <v>13</v>
      </c>
      <c r="I1257" s="63">
        <v>13</v>
      </c>
      <c r="J1257" s="63">
        <v>13</v>
      </c>
      <c r="K1257" s="63">
        <v>13</v>
      </c>
      <c r="L1257" s="63">
        <v>13</v>
      </c>
      <c r="M1257" s="63">
        <v>13</v>
      </c>
      <c r="N1257" s="63">
        <v>13</v>
      </c>
    </row>
    <row r="1258" spans="1:14" hidden="1" x14ac:dyDescent="0.25"/>
    <row r="1259" spans="1:14" ht="14.4" x14ac:dyDescent="0.3">
      <c r="A1259" s="147" t="s">
        <v>408</v>
      </c>
      <c r="B1259" s="147"/>
      <c r="C1259" s="147"/>
      <c r="D1259" s="147"/>
      <c r="E1259" s="147"/>
      <c r="F1259" s="147"/>
      <c r="G1259" s="147"/>
      <c r="H1259" s="147"/>
      <c r="I1259" s="147"/>
      <c r="J1259" s="147"/>
      <c r="K1259" s="147"/>
      <c r="L1259" s="147"/>
      <c r="M1259" s="147"/>
      <c r="N1259" s="147"/>
    </row>
    <row r="1260" spans="1:14" ht="14.4" x14ac:dyDescent="0.3">
      <c r="A1260" s="63" t="s">
        <v>409</v>
      </c>
      <c r="B1260" s="63" t="s">
        <v>410</v>
      </c>
      <c r="C1260" s="63"/>
      <c r="D1260" s="63"/>
      <c r="E1260" s="63"/>
      <c r="F1260" s="63"/>
      <c r="G1260" s="63"/>
      <c r="H1260" s="63"/>
      <c r="I1260" s="63"/>
      <c r="J1260" s="63"/>
      <c r="K1260" s="63"/>
      <c r="L1260" s="63"/>
      <c r="M1260" s="63"/>
      <c r="N1260" s="63"/>
    </row>
    <row r="1261" spans="1:14" ht="14.4" x14ac:dyDescent="0.3">
      <c r="A1261" s="63" t="s">
        <v>411</v>
      </c>
      <c r="B1261" s="63" t="s">
        <v>14</v>
      </c>
      <c r="C1261" s="64">
        <v>41640</v>
      </c>
      <c r="D1261" s="64">
        <v>41671</v>
      </c>
      <c r="E1261" s="64">
        <v>41699</v>
      </c>
      <c r="F1261" s="64">
        <v>41730</v>
      </c>
      <c r="G1261" s="64">
        <v>41760</v>
      </c>
      <c r="H1261" s="64">
        <v>41791</v>
      </c>
      <c r="I1261" s="64">
        <v>41821</v>
      </c>
      <c r="J1261" s="64">
        <v>41852</v>
      </c>
      <c r="K1261" s="64">
        <v>41883</v>
      </c>
      <c r="L1261" s="64">
        <v>41913</v>
      </c>
      <c r="M1261" s="64">
        <v>41944</v>
      </c>
      <c r="N1261" s="64">
        <v>41974</v>
      </c>
    </row>
    <row r="1262" spans="1:14" ht="14.4" x14ac:dyDescent="0.3">
      <c r="A1262" s="63" t="s">
        <v>411</v>
      </c>
      <c r="B1262" s="63" t="s">
        <v>15</v>
      </c>
      <c r="C1262" s="63">
        <v>152</v>
      </c>
      <c r="D1262" s="63">
        <v>152</v>
      </c>
      <c r="E1262" s="63">
        <v>151</v>
      </c>
      <c r="F1262" s="63">
        <v>152</v>
      </c>
      <c r="G1262" s="63">
        <v>150</v>
      </c>
      <c r="H1262" s="63">
        <v>149</v>
      </c>
      <c r="I1262" s="63">
        <v>148</v>
      </c>
      <c r="J1262" s="63">
        <v>153</v>
      </c>
      <c r="K1262" s="63">
        <v>154</v>
      </c>
      <c r="L1262" s="63">
        <v>153</v>
      </c>
      <c r="M1262" s="63">
        <v>152</v>
      </c>
      <c r="N1262" s="63">
        <v>151</v>
      </c>
    </row>
    <row r="1263" spans="1:14" ht="14.4" x14ac:dyDescent="0.3">
      <c r="A1263" s="63" t="s">
        <v>411</v>
      </c>
      <c r="B1263" s="63" t="s">
        <v>16</v>
      </c>
      <c r="C1263" s="63">
        <v>205443460</v>
      </c>
      <c r="D1263" s="63">
        <v>182247130</v>
      </c>
      <c r="E1263" s="63">
        <v>189438549</v>
      </c>
      <c r="F1263" s="63">
        <v>186139581</v>
      </c>
      <c r="G1263" s="63">
        <v>211863827</v>
      </c>
      <c r="H1263" s="63">
        <v>203413039</v>
      </c>
      <c r="I1263" s="63">
        <v>229060159</v>
      </c>
      <c r="J1263" s="63">
        <v>230571126</v>
      </c>
      <c r="K1263" s="63">
        <v>234383495</v>
      </c>
      <c r="L1263" s="63">
        <v>213413479</v>
      </c>
      <c r="M1263" s="63">
        <v>202107580</v>
      </c>
      <c r="N1263" s="63">
        <v>193550602</v>
      </c>
    </row>
    <row r="1264" spans="1:14" ht="14.4" x14ac:dyDescent="0.3">
      <c r="A1264" s="63" t="s">
        <v>411</v>
      </c>
      <c r="B1264" s="63" t="s">
        <v>91</v>
      </c>
      <c r="C1264" s="63"/>
      <c r="D1264" s="63"/>
      <c r="E1264" s="63"/>
      <c r="F1264" s="63"/>
      <c r="G1264" s="63"/>
      <c r="H1264" s="63"/>
      <c r="I1264" s="63"/>
      <c r="J1264" s="63"/>
      <c r="K1264" s="63"/>
      <c r="L1264" s="63"/>
      <c r="M1264" s="63"/>
      <c r="N1264" s="63"/>
    </row>
    <row r="1265" spans="1:14" ht="14.4" x14ac:dyDescent="0.3">
      <c r="A1265" s="63" t="s">
        <v>411</v>
      </c>
      <c r="B1265" s="63" t="s">
        <v>17</v>
      </c>
      <c r="C1265" s="63">
        <v>152</v>
      </c>
      <c r="D1265" s="63">
        <v>152</v>
      </c>
      <c r="E1265" s="63">
        <v>151</v>
      </c>
      <c r="F1265" s="63">
        <v>151</v>
      </c>
      <c r="G1265" s="63">
        <v>150</v>
      </c>
      <c r="H1265" s="63">
        <v>149</v>
      </c>
      <c r="I1265" s="63">
        <v>148</v>
      </c>
      <c r="J1265" s="63">
        <v>153</v>
      </c>
      <c r="K1265" s="63">
        <v>154</v>
      </c>
      <c r="L1265" s="63">
        <v>153</v>
      </c>
      <c r="M1265" s="63">
        <v>151</v>
      </c>
      <c r="N1265" s="63">
        <v>150</v>
      </c>
    </row>
    <row r="1266" spans="1:14" ht="14.4" x14ac:dyDescent="0.3">
      <c r="A1266" s="63" t="s">
        <v>411</v>
      </c>
      <c r="B1266" s="63" t="s">
        <v>18</v>
      </c>
      <c r="C1266" s="63"/>
      <c r="D1266" s="63"/>
      <c r="E1266" s="63"/>
      <c r="F1266" s="63"/>
      <c r="G1266" s="63"/>
      <c r="H1266" s="63"/>
      <c r="I1266" s="63"/>
      <c r="J1266" s="63"/>
      <c r="K1266" s="63"/>
      <c r="L1266" s="63"/>
      <c r="M1266" s="63"/>
      <c r="N1266" s="63"/>
    </row>
    <row r="1267" spans="1:14" ht="14.4" x14ac:dyDescent="0.3">
      <c r="A1267" s="63" t="s">
        <v>411</v>
      </c>
      <c r="B1267" s="63" t="s">
        <v>19</v>
      </c>
      <c r="C1267" s="63">
        <v>206470677</v>
      </c>
      <c r="D1267" s="63">
        <v>185043043</v>
      </c>
      <c r="E1267" s="63">
        <v>186296772</v>
      </c>
      <c r="F1267" s="63">
        <v>190637671</v>
      </c>
      <c r="G1267" s="63">
        <v>207417870</v>
      </c>
      <c r="H1267" s="63">
        <v>215589224</v>
      </c>
      <c r="I1267" s="63">
        <v>217089754</v>
      </c>
      <c r="J1267" s="63">
        <v>230520308</v>
      </c>
      <c r="K1267" s="63">
        <v>233196952</v>
      </c>
      <c r="L1267" s="63">
        <v>214277441</v>
      </c>
      <c r="M1267" s="63">
        <v>201351398</v>
      </c>
      <c r="N1267" s="63">
        <v>193174600</v>
      </c>
    </row>
    <row r="1268" spans="1:14" ht="14.4" x14ac:dyDescent="0.3">
      <c r="A1268" s="63" t="s">
        <v>411</v>
      </c>
      <c r="B1268" s="63" t="s">
        <v>92</v>
      </c>
      <c r="C1268" s="63">
        <v>48410197</v>
      </c>
      <c r="D1268" s="63">
        <v>43714820</v>
      </c>
      <c r="E1268" s="63">
        <v>41526267</v>
      </c>
      <c r="F1268" s="63">
        <v>54022858</v>
      </c>
      <c r="G1268" s="63">
        <v>53990619</v>
      </c>
      <c r="H1268" s="63">
        <v>57670681</v>
      </c>
      <c r="I1268" s="63">
        <v>59223155</v>
      </c>
      <c r="J1268" s="63">
        <v>59940381</v>
      </c>
      <c r="K1268" s="63">
        <v>62871048</v>
      </c>
      <c r="L1268" s="63">
        <v>61057805</v>
      </c>
      <c r="M1268" s="63">
        <v>42177283</v>
      </c>
      <c r="N1268" s="63">
        <v>45012063</v>
      </c>
    </row>
    <row r="1269" spans="1:14" ht="14.4" x14ac:dyDescent="0.3">
      <c r="A1269" s="63" t="s">
        <v>411</v>
      </c>
      <c r="B1269" s="63" t="s">
        <v>93</v>
      </c>
      <c r="C1269" s="63">
        <v>158060480</v>
      </c>
      <c r="D1269" s="63">
        <v>141328223</v>
      </c>
      <c r="E1269" s="63">
        <v>144770506</v>
      </c>
      <c r="F1269" s="63">
        <v>136614814</v>
      </c>
      <c r="G1269" s="63">
        <v>153427251</v>
      </c>
      <c r="H1269" s="63">
        <v>157918543</v>
      </c>
      <c r="I1269" s="63">
        <v>157866599</v>
      </c>
      <c r="J1269" s="63">
        <v>170579926</v>
      </c>
      <c r="K1269" s="63">
        <v>170325903</v>
      </c>
      <c r="L1269" s="63">
        <v>153219636</v>
      </c>
      <c r="M1269" s="63">
        <v>159174114</v>
      </c>
      <c r="N1269" s="63">
        <v>148162537</v>
      </c>
    </row>
    <row r="1270" spans="1:14" ht="14.4" x14ac:dyDescent="0.3">
      <c r="A1270" s="63" t="s">
        <v>411</v>
      </c>
      <c r="B1270" s="63" t="s">
        <v>94</v>
      </c>
      <c r="C1270" s="65">
        <v>0.23447000000000001</v>
      </c>
      <c r="D1270" s="65">
        <v>0.23624000000000001</v>
      </c>
      <c r="E1270" s="65">
        <v>0.22289999999999999</v>
      </c>
      <c r="F1270" s="65">
        <v>0.28338000000000002</v>
      </c>
      <c r="G1270" s="65">
        <v>0.26029999999999998</v>
      </c>
      <c r="H1270" s="65">
        <v>0.26750000000000002</v>
      </c>
      <c r="I1270" s="65">
        <v>0.27279999999999999</v>
      </c>
      <c r="J1270" s="65">
        <v>0.26001999999999997</v>
      </c>
      <c r="K1270" s="65">
        <v>0.26960000000000001</v>
      </c>
      <c r="L1270" s="65">
        <v>0.28494999999999998</v>
      </c>
      <c r="M1270" s="65">
        <v>0.20946999999999999</v>
      </c>
      <c r="N1270" s="65">
        <v>0.23300999999999999</v>
      </c>
    </row>
    <row r="1271" spans="1:14" ht="14.4" x14ac:dyDescent="0.3">
      <c r="A1271" s="63" t="s">
        <v>411</v>
      </c>
      <c r="B1271" s="63" t="s">
        <v>95</v>
      </c>
      <c r="C1271" s="65">
        <v>0.76553000000000004</v>
      </c>
      <c r="D1271" s="65">
        <v>0.76375999999999999</v>
      </c>
      <c r="E1271" s="65">
        <v>0.77710000000000001</v>
      </c>
      <c r="F1271" s="65">
        <v>0.71662000000000003</v>
      </c>
      <c r="G1271" s="65">
        <v>0.73970000000000002</v>
      </c>
      <c r="H1271" s="65">
        <v>0.73250000000000004</v>
      </c>
      <c r="I1271" s="65">
        <v>0.72719999999999996</v>
      </c>
      <c r="J1271" s="65">
        <v>0.73997999999999997</v>
      </c>
      <c r="K1271" s="65">
        <v>0.73040000000000005</v>
      </c>
      <c r="L1271" s="65">
        <v>0.71504999999999996</v>
      </c>
      <c r="M1271" s="65">
        <v>0.79052999999999995</v>
      </c>
      <c r="N1271" s="65">
        <v>0.76698999999999995</v>
      </c>
    </row>
    <row r="1272" spans="1:14" ht="14.4" x14ac:dyDescent="0.3">
      <c r="A1272" s="63" t="s">
        <v>411</v>
      </c>
      <c r="B1272" s="63" t="s">
        <v>20</v>
      </c>
      <c r="C1272" s="63"/>
      <c r="D1272" s="63"/>
      <c r="E1272" s="63"/>
      <c r="F1272" s="63"/>
      <c r="G1272" s="63"/>
      <c r="H1272" s="63"/>
      <c r="I1272" s="63"/>
      <c r="J1272" s="63"/>
      <c r="K1272" s="63"/>
      <c r="L1272" s="63"/>
      <c r="M1272" s="63"/>
      <c r="N1272" s="63"/>
    </row>
    <row r="1273" spans="1:14" ht="14.4" x14ac:dyDescent="0.3">
      <c r="A1273" s="63" t="s">
        <v>411</v>
      </c>
      <c r="B1273" s="63" t="s">
        <v>11</v>
      </c>
      <c r="C1273" s="63">
        <v>446941</v>
      </c>
      <c r="D1273" s="63">
        <v>426909</v>
      </c>
      <c r="E1273" s="63">
        <v>392437</v>
      </c>
      <c r="F1273" s="63">
        <v>413252</v>
      </c>
      <c r="G1273" s="63">
        <v>423632</v>
      </c>
      <c r="H1273" s="63">
        <v>452702</v>
      </c>
      <c r="I1273" s="63">
        <v>432433</v>
      </c>
      <c r="J1273" s="63">
        <v>461029</v>
      </c>
      <c r="K1273" s="63">
        <v>480660</v>
      </c>
      <c r="L1273" s="63">
        <v>436302</v>
      </c>
      <c r="M1273" s="63">
        <v>452938</v>
      </c>
      <c r="N1273" s="63">
        <v>413751</v>
      </c>
    </row>
    <row r="1274" spans="1:14" ht="14.4" x14ac:dyDescent="0.3">
      <c r="A1274" s="63" t="s">
        <v>411</v>
      </c>
      <c r="B1274" s="63" t="s">
        <v>96</v>
      </c>
      <c r="C1274" s="63">
        <v>379439</v>
      </c>
      <c r="D1274" s="63">
        <v>358179</v>
      </c>
      <c r="E1274" s="63">
        <v>325696</v>
      </c>
      <c r="F1274" s="63">
        <v>348926</v>
      </c>
      <c r="G1274" s="63">
        <v>357202</v>
      </c>
      <c r="H1274" s="63">
        <v>386208</v>
      </c>
      <c r="I1274" s="63">
        <v>374619</v>
      </c>
      <c r="J1274" s="63">
        <v>398083</v>
      </c>
      <c r="K1274" s="63">
        <v>414868</v>
      </c>
      <c r="L1274" s="63">
        <v>366726</v>
      </c>
      <c r="M1274" s="63">
        <v>380213</v>
      </c>
      <c r="N1274" s="63">
        <v>348320</v>
      </c>
    </row>
    <row r="1275" spans="1:14" ht="14.4" x14ac:dyDescent="0.3">
      <c r="A1275" s="63" t="s">
        <v>411</v>
      </c>
      <c r="B1275" s="63" t="s">
        <v>97</v>
      </c>
      <c r="C1275" s="63">
        <v>441283</v>
      </c>
      <c r="D1275" s="63">
        <v>424809</v>
      </c>
      <c r="E1275" s="63">
        <v>391533</v>
      </c>
      <c r="F1275" s="63">
        <v>408103</v>
      </c>
      <c r="G1275" s="63">
        <v>418820</v>
      </c>
      <c r="H1275" s="63">
        <v>446607</v>
      </c>
      <c r="I1275" s="63">
        <v>427593</v>
      </c>
      <c r="J1275" s="63">
        <v>454973</v>
      </c>
      <c r="K1275" s="63">
        <v>476014</v>
      </c>
      <c r="L1275" s="63">
        <v>431369</v>
      </c>
      <c r="M1275" s="63">
        <v>451408</v>
      </c>
      <c r="N1275" s="63">
        <v>410783</v>
      </c>
    </row>
    <row r="1276" spans="1:14" ht="14.4" x14ac:dyDescent="0.3">
      <c r="A1276" s="63" t="s">
        <v>411</v>
      </c>
      <c r="B1276" s="63" t="s">
        <v>21</v>
      </c>
      <c r="C1276" s="63" t="s">
        <v>313</v>
      </c>
      <c r="D1276" s="63" t="s">
        <v>279</v>
      </c>
      <c r="E1276" s="63" t="s">
        <v>266</v>
      </c>
      <c r="F1276" s="63" t="s">
        <v>267</v>
      </c>
      <c r="G1276" s="63" t="s">
        <v>354</v>
      </c>
      <c r="H1276" s="63" t="s">
        <v>269</v>
      </c>
      <c r="I1276" s="63" t="s">
        <v>270</v>
      </c>
      <c r="J1276" s="63" t="s">
        <v>412</v>
      </c>
      <c r="K1276" s="63" t="s">
        <v>285</v>
      </c>
      <c r="L1276" s="63" t="s">
        <v>307</v>
      </c>
      <c r="M1276" s="63" t="s">
        <v>349</v>
      </c>
      <c r="N1276" s="63" t="s">
        <v>337</v>
      </c>
    </row>
    <row r="1277" spans="1:14" ht="14.4" x14ac:dyDescent="0.3">
      <c r="A1277" s="63" t="s">
        <v>411</v>
      </c>
      <c r="B1277" s="63" t="s">
        <v>24</v>
      </c>
      <c r="C1277" s="63" t="s">
        <v>140</v>
      </c>
      <c r="D1277" s="63" t="s">
        <v>25</v>
      </c>
      <c r="E1277" s="63" t="s">
        <v>42</v>
      </c>
      <c r="F1277" s="63" t="s">
        <v>142</v>
      </c>
      <c r="G1277" s="63" t="s">
        <v>141</v>
      </c>
      <c r="H1277" s="63" t="s">
        <v>141</v>
      </c>
      <c r="I1277" s="63" t="s">
        <v>141</v>
      </c>
      <c r="J1277" s="63" t="s">
        <v>142</v>
      </c>
      <c r="K1277" s="63" t="s">
        <v>142</v>
      </c>
      <c r="L1277" s="63" t="s">
        <v>141</v>
      </c>
      <c r="M1277" s="63" t="s">
        <v>140</v>
      </c>
      <c r="N1277" s="63" t="s">
        <v>25</v>
      </c>
    </row>
    <row r="1278" spans="1:14" ht="14.4" x14ac:dyDescent="0.3">
      <c r="A1278" s="63" t="s">
        <v>411</v>
      </c>
      <c r="B1278" s="63" t="s">
        <v>26</v>
      </c>
      <c r="C1278" s="63">
        <v>354006</v>
      </c>
      <c r="D1278" s="63">
        <v>346208</v>
      </c>
      <c r="E1278" s="63">
        <v>316709</v>
      </c>
      <c r="F1278" s="63">
        <v>337405</v>
      </c>
      <c r="G1278" s="63">
        <v>338744</v>
      </c>
      <c r="H1278" s="63">
        <v>360551</v>
      </c>
      <c r="I1278" s="63">
        <v>343410</v>
      </c>
      <c r="J1278" s="63">
        <v>365959</v>
      </c>
      <c r="K1278" s="63">
        <v>384908</v>
      </c>
      <c r="L1278" s="63">
        <v>351669</v>
      </c>
      <c r="M1278" s="63">
        <v>373929</v>
      </c>
      <c r="N1278" s="63">
        <v>334840</v>
      </c>
    </row>
    <row r="1279" spans="1:14" ht="14.4" x14ac:dyDescent="0.3">
      <c r="A1279" s="63" t="s">
        <v>411</v>
      </c>
      <c r="B1279" s="63" t="s">
        <v>98</v>
      </c>
      <c r="C1279" s="63">
        <v>315292</v>
      </c>
      <c r="D1279" s="63">
        <v>303690</v>
      </c>
      <c r="E1279" s="63">
        <v>274441</v>
      </c>
      <c r="F1279" s="63">
        <v>307798</v>
      </c>
      <c r="G1279" s="63">
        <v>308507</v>
      </c>
      <c r="H1279" s="63">
        <v>333923</v>
      </c>
      <c r="I1279" s="63">
        <v>324111</v>
      </c>
      <c r="J1279" s="63">
        <v>339171</v>
      </c>
      <c r="K1279" s="63">
        <v>360536</v>
      </c>
      <c r="L1279" s="63">
        <v>324705</v>
      </c>
      <c r="M1279" s="63">
        <v>326163</v>
      </c>
      <c r="N1279" s="63">
        <v>296350</v>
      </c>
    </row>
    <row r="1280" spans="1:14" ht="14.4" x14ac:dyDescent="0.3">
      <c r="A1280" s="63" t="s">
        <v>411</v>
      </c>
      <c r="B1280" s="63" t="s">
        <v>99</v>
      </c>
      <c r="C1280" s="63">
        <v>354006</v>
      </c>
      <c r="D1280" s="63">
        <v>346208</v>
      </c>
      <c r="E1280" s="63">
        <v>316709</v>
      </c>
      <c r="F1280" s="63">
        <v>337405</v>
      </c>
      <c r="G1280" s="63">
        <v>338744</v>
      </c>
      <c r="H1280" s="63">
        <v>360551</v>
      </c>
      <c r="I1280" s="63">
        <v>343410</v>
      </c>
      <c r="J1280" s="63">
        <v>365959</v>
      </c>
      <c r="K1280" s="63">
        <v>384908</v>
      </c>
      <c r="L1280" s="63">
        <v>351669</v>
      </c>
      <c r="M1280" s="63">
        <v>373929</v>
      </c>
      <c r="N1280" s="63">
        <v>334840</v>
      </c>
    </row>
    <row r="1281" spans="1:16" ht="14.4" x14ac:dyDescent="0.3">
      <c r="A1281" s="63" t="s">
        <v>411</v>
      </c>
      <c r="B1281" s="63" t="s">
        <v>27</v>
      </c>
      <c r="C1281" s="63">
        <v>247004</v>
      </c>
      <c r="D1281" s="63">
        <v>326775</v>
      </c>
      <c r="E1281" s="63">
        <v>265142</v>
      </c>
      <c r="F1281" s="63">
        <v>291917</v>
      </c>
      <c r="G1281" s="63">
        <v>293308</v>
      </c>
      <c r="H1281" s="63">
        <v>325246</v>
      </c>
      <c r="I1281" s="63">
        <v>307838</v>
      </c>
      <c r="J1281" s="63">
        <v>325433</v>
      </c>
      <c r="K1281" s="63">
        <v>341951</v>
      </c>
      <c r="L1281" s="63">
        <v>323384</v>
      </c>
      <c r="M1281" s="63">
        <v>365158</v>
      </c>
      <c r="N1281" s="63">
        <v>289470</v>
      </c>
    </row>
    <row r="1282" spans="1:16" ht="14.4" x14ac:dyDescent="0.3">
      <c r="A1282" s="63" t="s">
        <v>411</v>
      </c>
      <c r="B1282" s="63" t="s">
        <v>28</v>
      </c>
      <c r="C1282" s="66">
        <v>41640</v>
      </c>
      <c r="D1282" s="66">
        <v>41671</v>
      </c>
      <c r="E1282" s="66">
        <v>41699</v>
      </c>
      <c r="F1282" s="66">
        <v>41730</v>
      </c>
      <c r="G1282" s="66">
        <v>41760</v>
      </c>
      <c r="H1282" s="66">
        <v>41791</v>
      </c>
      <c r="I1282" s="66">
        <v>41821</v>
      </c>
      <c r="J1282" s="66">
        <v>41852</v>
      </c>
      <c r="K1282" s="66">
        <v>41883</v>
      </c>
      <c r="L1282" s="66">
        <v>41913</v>
      </c>
      <c r="M1282" s="66">
        <v>41944</v>
      </c>
      <c r="N1282" s="66">
        <v>41974</v>
      </c>
    </row>
    <row r="1283" spans="1:16" ht="14.4" x14ac:dyDescent="0.3">
      <c r="A1283" s="63" t="s">
        <v>411</v>
      </c>
      <c r="B1283" s="63" t="s">
        <v>29</v>
      </c>
      <c r="C1283" s="65">
        <v>0.62090000000000001</v>
      </c>
      <c r="D1283" s="65">
        <v>0.64500000000000002</v>
      </c>
      <c r="E1283" s="65">
        <v>0.6381</v>
      </c>
      <c r="F1283" s="65">
        <v>0.64070000000000005</v>
      </c>
      <c r="G1283" s="65">
        <v>0.65810000000000002</v>
      </c>
      <c r="H1283" s="65">
        <v>0.66139999999999999</v>
      </c>
      <c r="I1283" s="65">
        <v>0.67479999999999996</v>
      </c>
      <c r="J1283" s="65">
        <v>0.67210000000000003</v>
      </c>
      <c r="K1283" s="65">
        <v>0.67379999999999995</v>
      </c>
      <c r="L1283" s="65">
        <v>0.66010000000000002</v>
      </c>
      <c r="M1283" s="65">
        <v>0.61739999999999995</v>
      </c>
      <c r="N1283" s="65">
        <v>0.62749999999999995</v>
      </c>
    </row>
    <row r="1284" spans="1:16" ht="14.4" x14ac:dyDescent="0.3">
      <c r="A1284" s="63" t="s">
        <v>411</v>
      </c>
      <c r="B1284" s="63" t="s">
        <v>100</v>
      </c>
      <c r="C1284" s="65">
        <v>0.72489999999999999</v>
      </c>
      <c r="D1284" s="65">
        <v>0.76280000000000003</v>
      </c>
      <c r="E1284" s="65">
        <v>0.75890000000000002</v>
      </c>
      <c r="F1284" s="65">
        <v>0.78200000000000003</v>
      </c>
      <c r="G1284" s="65">
        <v>0.79969999999999997</v>
      </c>
      <c r="H1284" s="65">
        <v>0.79010000000000002</v>
      </c>
      <c r="I1284" s="65">
        <v>0.7984</v>
      </c>
      <c r="J1284" s="65">
        <v>0.79669999999999996</v>
      </c>
      <c r="K1284" s="65">
        <v>0.80179999999999996</v>
      </c>
      <c r="L1284" s="65">
        <v>0.80430000000000001</v>
      </c>
      <c r="M1284" s="65">
        <v>0.7298</v>
      </c>
      <c r="N1284" s="65">
        <v>0.73419999999999996</v>
      </c>
    </row>
    <row r="1285" spans="1:16" ht="14.4" x14ac:dyDescent="0.3">
      <c r="A1285" s="63" t="s">
        <v>411</v>
      </c>
      <c r="B1285" s="63" t="s">
        <v>101</v>
      </c>
      <c r="C1285" s="65">
        <v>0.63060000000000005</v>
      </c>
      <c r="D1285" s="65">
        <v>0.64980000000000004</v>
      </c>
      <c r="E1285" s="65">
        <v>0.64190000000000003</v>
      </c>
      <c r="F1285" s="65">
        <v>0.64129999999999998</v>
      </c>
      <c r="G1285" s="65">
        <v>0.66010000000000002</v>
      </c>
      <c r="H1285" s="65">
        <v>0.66590000000000005</v>
      </c>
      <c r="I1285" s="65">
        <v>0.67620000000000002</v>
      </c>
      <c r="J1285" s="65">
        <v>0.67549999999999999</v>
      </c>
      <c r="K1285" s="65">
        <v>0.67390000000000005</v>
      </c>
      <c r="L1285" s="65">
        <v>0.66139999999999999</v>
      </c>
      <c r="M1285" s="65">
        <v>0.62080000000000002</v>
      </c>
      <c r="N1285" s="65">
        <v>0.63500000000000001</v>
      </c>
    </row>
    <row r="1286" spans="1:16" ht="14.4" x14ac:dyDescent="0.3">
      <c r="A1286" s="63" t="s">
        <v>411</v>
      </c>
      <c r="B1286" s="63" t="s">
        <v>30</v>
      </c>
      <c r="C1286" s="65">
        <v>0.79210000000000003</v>
      </c>
      <c r="D1286" s="65">
        <v>0.81100000000000005</v>
      </c>
      <c r="E1286" s="65">
        <v>0.80700000000000005</v>
      </c>
      <c r="F1286" s="65">
        <v>0.8165</v>
      </c>
      <c r="G1286" s="65">
        <v>0.79959999999999998</v>
      </c>
      <c r="H1286" s="65">
        <v>0.7964</v>
      </c>
      <c r="I1286" s="65">
        <v>0.79410000000000003</v>
      </c>
      <c r="J1286" s="65">
        <v>0.79379999999999995</v>
      </c>
      <c r="K1286" s="65">
        <v>0.80079999999999996</v>
      </c>
      <c r="L1286" s="65">
        <v>0.80600000000000005</v>
      </c>
      <c r="M1286" s="65">
        <v>0.8256</v>
      </c>
      <c r="N1286" s="65">
        <v>0.80930000000000002</v>
      </c>
    </row>
    <row r="1287" spans="1:16" ht="14.4" x14ac:dyDescent="0.3">
      <c r="A1287" s="63" t="s">
        <v>411</v>
      </c>
      <c r="B1287" s="57" t="s">
        <v>8</v>
      </c>
      <c r="C1287" s="55">
        <v>0.55269999999999997</v>
      </c>
      <c r="D1287" s="65">
        <v>0.76539999999999997</v>
      </c>
      <c r="E1287" s="65">
        <v>0.67559999999999998</v>
      </c>
      <c r="F1287" s="65">
        <v>0.70640000000000003</v>
      </c>
      <c r="G1287" s="65">
        <v>0.69240000000000002</v>
      </c>
      <c r="H1287" s="65">
        <v>0.71850000000000003</v>
      </c>
      <c r="I1287" s="55">
        <v>0.71189999999999998</v>
      </c>
      <c r="J1287" s="65">
        <v>0.70589999999999997</v>
      </c>
      <c r="K1287" s="65">
        <v>0.71140000000000003</v>
      </c>
      <c r="L1287" s="65">
        <v>0.74119999999999997</v>
      </c>
      <c r="M1287" s="65">
        <v>0.80620000000000003</v>
      </c>
      <c r="N1287" s="65">
        <v>0.6996</v>
      </c>
    </row>
    <row r="1288" spans="1:16" ht="14.4" x14ac:dyDescent="0.3">
      <c r="A1288" s="63" t="s">
        <v>411</v>
      </c>
      <c r="B1288" s="63" t="s">
        <v>31</v>
      </c>
      <c r="C1288" s="65">
        <v>0.78390000000000004</v>
      </c>
      <c r="D1288" s="65">
        <v>0.7954</v>
      </c>
      <c r="E1288" s="65">
        <v>0.79059999999999997</v>
      </c>
      <c r="F1288" s="65">
        <v>0.78469999999999995</v>
      </c>
      <c r="G1288" s="65">
        <v>0.82299999999999995</v>
      </c>
      <c r="H1288" s="65">
        <v>0.83050000000000002</v>
      </c>
      <c r="I1288" s="65">
        <v>0.84970000000000001</v>
      </c>
      <c r="J1288" s="65">
        <v>0.84660000000000002</v>
      </c>
      <c r="K1288" s="65">
        <v>0.84150000000000003</v>
      </c>
      <c r="L1288" s="65">
        <v>0.81899999999999995</v>
      </c>
      <c r="M1288" s="65">
        <v>0.74790000000000001</v>
      </c>
      <c r="N1288" s="65">
        <v>0.77539999999999998</v>
      </c>
      <c r="O1288" s="111">
        <f>AVERAGE(C1288:N1288)</f>
        <v>0.8073499999999999</v>
      </c>
      <c r="P1288" s="31">
        <v>0.8</v>
      </c>
    </row>
    <row r="1289" spans="1:16" ht="14.4" x14ac:dyDescent="0.3">
      <c r="A1289" s="63" t="s">
        <v>411</v>
      </c>
      <c r="B1289" s="63" t="s">
        <v>102</v>
      </c>
      <c r="C1289" s="65">
        <v>0.87239999999999995</v>
      </c>
      <c r="D1289" s="65">
        <v>0.89970000000000006</v>
      </c>
      <c r="E1289" s="65">
        <v>0.90069999999999995</v>
      </c>
      <c r="F1289" s="65">
        <v>0.88639999999999997</v>
      </c>
      <c r="G1289" s="65">
        <v>0.92600000000000005</v>
      </c>
      <c r="H1289" s="65">
        <v>0.91379999999999995</v>
      </c>
      <c r="I1289" s="65">
        <v>0.92290000000000005</v>
      </c>
      <c r="J1289" s="65">
        <v>0.93510000000000004</v>
      </c>
      <c r="K1289" s="65">
        <v>0.92269999999999996</v>
      </c>
      <c r="L1289" s="65">
        <v>0.90839999999999999</v>
      </c>
      <c r="M1289" s="65">
        <v>0.85070000000000001</v>
      </c>
      <c r="N1289" s="65">
        <v>0.86299999999999999</v>
      </c>
    </row>
    <row r="1290" spans="1:16" ht="14.4" x14ac:dyDescent="0.3">
      <c r="A1290" s="63" t="s">
        <v>411</v>
      </c>
      <c r="B1290" s="63" t="s">
        <v>103</v>
      </c>
      <c r="C1290" s="65">
        <v>0.78610000000000002</v>
      </c>
      <c r="D1290" s="65">
        <v>0.79730000000000001</v>
      </c>
      <c r="E1290" s="65">
        <v>0.79359999999999997</v>
      </c>
      <c r="F1290" s="65">
        <v>0.77569999999999995</v>
      </c>
      <c r="G1290" s="65">
        <v>0.81610000000000005</v>
      </c>
      <c r="H1290" s="65">
        <v>0.82479999999999998</v>
      </c>
      <c r="I1290" s="65">
        <v>0.84189999999999998</v>
      </c>
      <c r="J1290" s="65">
        <v>0.83989999999999998</v>
      </c>
      <c r="K1290" s="65">
        <v>0.83340000000000003</v>
      </c>
      <c r="L1290" s="65">
        <v>0.81130000000000002</v>
      </c>
      <c r="M1290" s="65">
        <v>0.74939999999999996</v>
      </c>
      <c r="N1290" s="65">
        <v>0.77900000000000003</v>
      </c>
    </row>
    <row r="1291" spans="1:16" ht="14.4" x14ac:dyDescent="0.3">
      <c r="A1291" s="63" t="s">
        <v>411</v>
      </c>
      <c r="B1291" s="63" t="s">
        <v>32</v>
      </c>
      <c r="C1291" s="65">
        <v>1.1234999999999999</v>
      </c>
      <c r="D1291" s="65">
        <v>0.8427</v>
      </c>
      <c r="E1291" s="65">
        <v>0.94440000000000002</v>
      </c>
      <c r="F1291" s="65">
        <v>0.90700000000000003</v>
      </c>
      <c r="G1291" s="65">
        <v>0.95050000000000001</v>
      </c>
      <c r="H1291" s="65">
        <v>0.92059999999999997</v>
      </c>
      <c r="I1291" s="65">
        <v>0.94789999999999996</v>
      </c>
      <c r="J1291" s="65">
        <v>0.95209999999999995</v>
      </c>
      <c r="K1291" s="65">
        <v>0.94720000000000004</v>
      </c>
      <c r="L1291" s="65">
        <v>0.89059999999999995</v>
      </c>
      <c r="M1291" s="65">
        <v>0.76580000000000004</v>
      </c>
      <c r="N1291" s="65">
        <v>0.89700000000000002</v>
      </c>
    </row>
    <row r="1292" spans="1:16" ht="14.4" x14ac:dyDescent="0.3">
      <c r="A1292" s="63" t="s">
        <v>411</v>
      </c>
      <c r="B1292" s="63" t="s">
        <v>33</v>
      </c>
      <c r="C1292" s="63"/>
      <c r="D1292" s="63"/>
      <c r="E1292" s="63"/>
      <c r="F1292" s="63"/>
      <c r="G1292" s="63"/>
      <c r="H1292" s="63"/>
      <c r="I1292" s="63"/>
      <c r="J1292" s="63"/>
      <c r="K1292" s="63"/>
      <c r="L1292" s="63"/>
      <c r="M1292" s="63"/>
      <c r="N1292" s="63"/>
    </row>
    <row r="1293" spans="1:16" ht="14.4" x14ac:dyDescent="0.3">
      <c r="A1293" s="63" t="s">
        <v>411</v>
      </c>
      <c r="B1293" s="63" t="s">
        <v>34</v>
      </c>
      <c r="C1293" s="65">
        <v>6.1999999999999998E-3</v>
      </c>
      <c r="D1293" s="65">
        <v>5.8999999999999999E-3</v>
      </c>
      <c r="E1293" s="65">
        <v>6.0000000000000001E-3</v>
      </c>
      <c r="F1293" s="65">
        <v>5.7000000000000002E-3</v>
      </c>
      <c r="G1293" s="65">
        <v>5.8999999999999999E-3</v>
      </c>
      <c r="H1293" s="65">
        <v>7.7000000000000002E-3</v>
      </c>
      <c r="I1293" s="65">
        <v>6.6E-3</v>
      </c>
      <c r="J1293" s="65">
        <v>7.7999999999999996E-3</v>
      </c>
      <c r="K1293" s="65">
        <v>6.4000000000000003E-3</v>
      </c>
      <c r="L1293" s="65">
        <v>7.4999999999999997E-3</v>
      </c>
      <c r="M1293" s="65">
        <v>0</v>
      </c>
      <c r="N1293" s="65">
        <v>0</v>
      </c>
    </row>
    <row r="1294" spans="1:16" ht="14.4" x14ac:dyDescent="0.3">
      <c r="A1294" s="63" t="s">
        <v>411</v>
      </c>
      <c r="B1294" s="63" t="s">
        <v>104</v>
      </c>
      <c r="C1294" s="65">
        <v>5.3E-3</v>
      </c>
      <c r="D1294" s="65">
        <v>4.8999999999999998E-3</v>
      </c>
      <c r="E1294" s="65">
        <v>6.1999999999999998E-3</v>
      </c>
      <c r="F1294" s="65">
        <v>6.1000000000000004E-3</v>
      </c>
      <c r="G1294" s="65">
        <v>5.8999999999999999E-3</v>
      </c>
      <c r="H1294" s="65">
        <v>7.9000000000000008E-3</v>
      </c>
      <c r="I1294" s="65">
        <v>6.3E-3</v>
      </c>
      <c r="J1294" s="65">
        <v>8.5000000000000006E-3</v>
      </c>
      <c r="K1294" s="65">
        <v>6.7000000000000002E-3</v>
      </c>
      <c r="L1294" s="65">
        <v>6.3E-3</v>
      </c>
      <c r="M1294" s="65">
        <v>0</v>
      </c>
      <c r="N1294" s="65">
        <v>0</v>
      </c>
    </row>
    <row r="1295" spans="1:16" ht="14.4" x14ac:dyDescent="0.3">
      <c r="A1295" s="63" t="s">
        <v>411</v>
      </c>
      <c r="B1295" s="63" t="s">
        <v>105</v>
      </c>
      <c r="C1295" s="65">
        <v>6.1000000000000004E-3</v>
      </c>
      <c r="D1295" s="65">
        <v>5.7999999999999996E-3</v>
      </c>
      <c r="E1295" s="65">
        <v>6.0000000000000001E-3</v>
      </c>
      <c r="F1295" s="65">
        <v>5.7000000000000002E-3</v>
      </c>
      <c r="G1295" s="65">
        <v>6.1000000000000004E-3</v>
      </c>
      <c r="H1295" s="65">
        <v>7.7000000000000002E-3</v>
      </c>
      <c r="I1295" s="65">
        <v>6.6E-3</v>
      </c>
      <c r="J1295" s="65">
        <v>7.7999999999999996E-3</v>
      </c>
      <c r="K1295" s="65">
        <v>6.4000000000000003E-3</v>
      </c>
      <c r="L1295" s="65">
        <v>7.4999999999999997E-3</v>
      </c>
      <c r="M1295" s="65">
        <v>0</v>
      </c>
      <c r="N1295" s="65">
        <v>0</v>
      </c>
    </row>
    <row r="1296" spans="1:16" ht="14.4" x14ac:dyDescent="0.3">
      <c r="A1296" s="63" t="s">
        <v>411</v>
      </c>
      <c r="B1296" s="63" t="s">
        <v>35</v>
      </c>
      <c r="C1296" s="65">
        <v>4.4999999999999997E-3</v>
      </c>
      <c r="D1296" s="65">
        <v>5.0000000000000001E-3</v>
      </c>
      <c r="E1296" s="65">
        <v>5.1999999999999998E-3</v>
      </c>
      <c r="F1296" s="65">
        <v>5.3E-3</v>
      </c>
      <c r="G1296" s="65">
        <v>4.7999999999999996E-3</v>
      </c>
      <c r="H1296" s="65">
        <v>5.1999999999999998E-3</v>
      </c>
      <c r="I1296" s="65">
        <v>4.7000000000000002E-3</v>
      </c>
      <c r="J1296" s="65">
        <v>5.1000000000000004E-3</v>
      </c>
      <c r="K1296" s="65">
        <v>3.7000000000000002E-3</v>
      </c>
      <c r="L1296" s="65">
        <v>5.1000000000000004E-3</v>
      </c>
      <c r="M1296" s="65">
        <v>0</v>
      </c>
      <c r="N1296" s="65">
        <v>0</v>
      </c>
    </row>
    <row r="1297" spans="1:14" ht="14.4" x14ac:dyDescent="0.3">
      <c r="A1297" s="63" t="s">
        <v>411</v>
      </c>
      <c r="B1297" s="63" t="s">
        <v>106</v>
      </c>
      <c r="C1297" s="65">
        <v>4.3E-3</v>
      </c>
      <c r="D1297" s="65">
        <v>4.7000000000000002E-3</v>
      </c>
      <c r="E1297" s="65">
        <v>5.7999999999999996E-3</v>
      </c>
      <c r="F1297" s="65">
        <v>6.6E-3</v>
      </c>
      <c r="G1297" s="65">
        <v>5.8999999999999999E-3</v>
      </c>
      <c r="H1297" s="65">
        <v>6.7999999999999996E-3</v>
      </c>
      <c r="I1297" s="65">
        <v>5.4999999999999997E-3</v>
      </c>
      <c r="J1297" s="65">
        <v>7.6E-3</v>
      </c>
      <c r="K1297" s="65">
        <v>5.8999999999999999E-3</v>
      </c>
      <c r="L1297" s="65">
        <v>6.1999999999999998E-3</v>
      </c>
      <c r="M1297" s="65">
        <v>0</v>
      </c>
      <c r="N1297" s="65">
        <v>0</v>
      </c>
    </row>
    <row r="1298" spans="1:14" ht="14.4" x14ac:dyDescent="0.3">
      <c r="A1298" s="63" t="s">
        <v>411</v>
      </c>
      <c r="B1298" s="63" t="s">
        <v>107</v>
      </c>
      <c r="C1298" s="65">
        <v>4.4999999999999997E-3</v>
      </c>
      <c r="D1298" s="65">
        <v>5.0000000000000001E-3</v>
      </c>
      <c r="E1298" s="65">
        <v>5.1999999999999998E-3</v>
      </c>
      <c r="F1298" s="65">
        <v>5.3E-3</v>
      </c>
      <c r="G1298" s="65">
        <v>4.7999999999999996E-3</v>
      </c>
      <c r="H1298" s="65">
        <v>5.1999999999999998E-3</v>
      </c>
      <c r="I1298" s="65">
        <v>4.7000000000000002E-3</v>
      </c>
      <c r="J1298" s="65">
        <v>5.1000000000000004E-3</v>
      </c>
      <c r="K1298" s="65">
        <v>3.7000000000000002E-3</v>
      </c>
      <c r="L1298" s="65">
        <v>5.1000000000000004E-3</v>
      </c>
      <c r="M1298" s="65">
        <v>0</v>
      </c>
      <c r="N1298" s="65">
        <v>0</v>
      </c>
    </row>
    <row r="1299" spans="1:14" ht="14.4" x14ac:dyDescent="0.3">
      <c r="A1299" s="63" t="s">
        <v>411</v>
      </c>
      <c r="B1299" s="63" t="s">
        <v>36</v>
      </c>
      <c r="C1299" s="65">
        <v>7.0000000000000001E-3</v>
      </c>
      <c r="D1299" s="65">
        <v>4.4999999999999997E-3</v>
      </c>
      <c r="E1299" s="65">
        <v>4.8999999999999998E-3</v>
      </c>
      <c r="F1299" s="65">
        <v>5.7000000000000002E-3</v>
      </c>
      <c r="G1299" s="65">
        <v>5.5999999999999999E-3</v>
      </c>
      <c r="H1299" s="65">
        <v>6.8999999999999999E-3</v>
      </c>
      <c r="I1299" s="65">
        <v>8.0999999999999996E-3</v>
      </c>
      <c r="J1299" s="65">
        <v>8.8999999999999999E-3</v>
      </c>
      <c r="K1299" s="65">
        <v>6.7000000000000002E-3</v>
      </c>
      <c r="L1299" s="65">
        <v>6.1000000000000004E-3</v>
      </c>
      <c r="M1299" s="65">
        <v>0</v>
      </c>
      <c r="N1299" s="65">
        <v>0</v>
      </c>
    </row>
    <row r="1300" spans="1:14" ht="14.4" x14ac:dyDescent="0.3">
      <c r="A1300" s="63" t="s">
        <v>411</v>
      </c>
      <c r="B1300" s="63" t="s">
        <v>108</v>
      </c>
      <c r="C1300" s="63"/>
      <c r="D1300" s="63"/>
      <c r="E1300" s="63"/>
      <c r="F1300" s="63"/>
      <c r="G1300" s="63"/>
      <c r="H1300" s="63"/>
      <c r="I1300" s="63"/>
      <c r="J1300" s="63"/>
      <c r="K1300" s="63"/>
      <c r="L1300" s="63"/>
      <c r="M1300" s="63"/>
      <c r="N1300" s="63"/>
    </row>
    <row r="1301" spans="1:14" ht="14.4" x14ac:dyDescent="0.3">
      <c r="A1301" s="63" t="s">
        <v>411</v>
      </c>
      <c r="B1301" s="63" t="s">
        <v>109</v>
      </c>
      <c r="C1301" s="63">
        <v>150</v>
      </c>
      <c r="D1301" s="63">
        <v>150</v>
      </c>
      <c r="E1301" s="63">
        <v>149</v>
      </c>
      <c r="F1301" s="63">
        <v>149</v>
      </c>
      <c r="G1301" s="63">
        <v>148</v>
      </c>
      <c r="H1301" s="63">
        <v>146</v>
      </c>
      <c r="I1301" s="63">
        <v>146</v>
      </c>
      <c r="J1301" s="63">
        <v>149</v>
      </c>
      <c r="K1301" s="63">
        <v>151</v>
      </c>
      <c r="L1301" s="63">
        <v>150</v>
      </c>
      <c r="M1301" s="63">
        <v>151</v>
      </c>
      <c r="N1301" s="63">
        <v>150</v>
      </c>
    </row>
    <row r="1302" spans="1:14" ht="14.4" x14ac:dyDescent="0.3">
      <c r="A1302" s="63" t="s">
        <v>411</v>
      </c>
      <c r="B1302" s="63" t="s">
        <v>110</v>
      </c>
      <c r="C1302" s="63">
        <v>150</v>
      </c>
      <c r="D1302" s="63">
        <v>150</v>
      </c>
      <c r="E1302" s="63">
        <v>149</v>
      </c>
      <c r="F1302" s="63">
        <v>149</v>
      </c>
      <c r="G1302" s="63">
        <v>148</v>
      </c>
      <c r="H1302" s="63">
        <v>146</v>
      </c>
      <c r="I1302" s="63">
        <v>146</v>
      </c>
      <c r="J1302" s="63">
        <v>149</v>
      </c>
      <c r="K1302" s="63">
        <v>151</v>
      </c>
      <c r="L1302" s="63">
        <v>150</v>
      </c>
      <c r="M1302" s="63">
        <v>151</v>
      </c>
      <c r="N1302" s="63">
        <v>150</v>
      </c>
    </row>
    <row r="1303" spans="1:14" ht="14.4" x14ac:dyDescent="0.3">
      <c r="A1303" s="63" t="s">
        <v>411</v>
      </c>
      <c r="B1303" s="63" t="s">
        <v>111</v>
      </c>
      <c r="C1303" s="63">
        <v>150</v>
      </c>
      <c r="D1303" s="63">
        <v>150</v>
      </c>
      <c r="E1303" s="63">
        <v>149</v>
      </c>
      <c r="F1303" s="63">
        <v>149</v>
      </c>
      <c r="G1303" s="63">
        <v>148</v>
      </c>
      <c r="H1303" s="63">
        <v>146</v>
      </c>
      <c r="I1303" s="63">
        <v>146</v>
      </c>
      <c r="J1303" s="63">
        <v>149</v>
      </c>
      <c r="K1303" s="63">
        <v>151</v>
      </c>
      <c r="L1303" s="63">
        <v>150</v>
      </c>
      <c r="M1303" s="63">
        <v>151</v>
      </c>
      <c r="N1303" s="63">
        <v>150</v>
      </c>
    </row>
    <row r="1304" spans="1:14" ht="14.4" x14ac:dyDescent="0.3">
      <c r="A1304" s="63" t="s">
        <v>411</v>
      </c>
      <c r="B1304" s="63" t="s">
        <v>112</v>
      </c>
      <c r="C1304" s="63">
        <v>150</v>
      </c>
      <c r="D1304" s="63">
        <v>150</v>
      </c>
      <c r="E1304" s="63">
        <v>149</v>
      </c>
      <c r="F1304" s="63">
        <v>149</v>
      </c>
      <c r="G1304" s="63">
        <v>148</v>
      </c>
      <c r="H1304" s="63">
        <v>146</v>
      </c>
      <c r="I1304" s="63">
        <v>146</v>
      </c>
      <c r="J1304" s="63">
        <v>149</v>
      </c>
      <c r="K1304" s="63">
        <v>151</v>
      </c>
      <c r="L1304" s="63">
        <v>150</v>
      </c>
      <c r="M1304" s="63">
        <v>151</v>
      </c>
      <c r="N1304" s="63">
        <v>150</v>
      </c>
    </row>
    <row r="1305" spans="1:14" ht="14.4" x14ac:dyDescent="0.3">
      <c r="A1305" s="63" t="s">
        <v>411</v>
      </c>
      <c r="B1305" s="63" t="s">
        <v>113</v>
      </c>
      <c r="C1305" s="63"/>
      <c r="D1305" s="63"/>
      <c r="E1305" s="63"/>
      <c r="F1305" s="63"/>
      <c r="G1305" s="63"/>
      <c r="H1305" s="63"/>
      <c r="I1305" s="63"/>
      <c r="J1305" s="63"/>
      <c r="K1305" s="63"/>
      <c r="L1305" s="63"/>
      <c r="M1305" s="63"/>
      <c r="N1305" s="63"/>
    </row>
    <row r="1306" spans="1:14" ht="14.4" x14ac:dyDescent="0.3">
      <c r="A1306" s="63" t="s">
        <v>411</v>
      </c>
      <c r="B1306" s="63" t="s">
        <v>114</v>
      </c>
      <c r="C1306" s="63">
        <v>681.98400000000004</v>
      </c>
      <c r="D1306" s="63">
        <v>736.85500000000002</v>
      </c>
      <c r="E1306" s="63">
        <v>699.56899999999996</v>
      </c>
      <c r="F1306" s="63">
        <v>766.19299999999998</v>
      </c>
      <c r="G1306" s="63">
        <v>695.25099999999998</v>
      </c>
      <c r="H1306" s="63">
        <v>647.99199999999996</v>
      </c>
      <c r="I1306" s="63">
        <v>686.58</v>
      </c>
      <c r="J1306" s="63">
        <v>558.11300000000006</v>
      </c>
      <c r="K1306" s="63">
        <v>496.81700000000001</v>
      </c>
      <c r="L1306" s="63">
        <v>622.86900000000003</v>
      </c>
      <c r="M1306" s="63">
        <v>855.07600000000002</v>
      </c>
      <c r="N1306" s="63">
        <v>739.20699999999999</v>
      </c>
    </row>
    <row r="1307" spans="1:14" ht="14.4" x14ac:dyDescent="0.3">
      <c r="A1307" s="63" t="s">
        <v>411</v>
      </c>
      <c r="B1307" s="63" t="s">
        <v>115</v>
      </c>
      <c r="C1307" s="63">
        <v>579.90499999999997</v>
      </c>
      <c r="D1307" s="63">
        <v>615.46</v>
      </c>
      <c r="E1307" s="63">
        <v>675.59100000000001</v>
      </c>
      <c r="F1307" s="63">
        <v>861.13</v>
      </c>
      <c r="G1307" s="63">
        <v>771.86099999999999</v>
      </c>
      <c r="H1307" s="63">
        <v>787.94299999999998</v>
      </c>
      <c r="I1307" s="63">
        <v>757.21900000000005</v>
      </c>
      <c r="J1307" s="63">
        <v>775.24</v>
      </c>
      <c r="K1307" s="63">
        <v>741.779</v>
      </c>
      <c r="L1307" s="63">
        <v>695.16600000000005</v>
      </c>
      <c r="M1307" s="63">
        <v>734.10900000000004</v>
      </c>
      <c r="N1307" s="63">
        <v>616.61400000000003</v>
      </c>
    </row>
    <row r="1308" spans="1:14" ht="14.4" x14ac:dyDescent="0.3">
      <c r="A1308" s="63" t="s">
        <v>411</v>
      </c>
      <c r="B1308" s="63" t="s">
        <v>116</v>
      </c>
      <c r="C1308" s="63">
        <v>681.98400000000004</v>
      </c>
      <c r="D1308" s="63">
        <v>736.85500000000002</v>
      </c>
      <c r="E1308" s="63">
        <v>699.56899999999996</v>
      </c>
      <c r="F1308" s="63">
        <v>766.19299999999998</v>
      </c>
      <c r="G1308" s="63">
        <v>695.25099999999998</v>
      </c>
      <c r="H1308" s="63">
        <v>647.99199999999996</v>
      </c>
      <c r="I1308" s="63">
        <v>686.58</v>
      </c>
      <c r="J1308" s="63">
        <v>558.11300000000006</v>
      </c>
      <c r="K1308" s="63">
        <v>496.81700000000001</v>
      </c>
      <c r="L1308" s="63">
        <v>622.86900000000003</v>
      </c>
      <c r="M1308" s="63">
        <v>855.07600000000002</v>
      </c>
      <c r="N1308" s="63">
        <v>739.20699999999999</v>
      </c>
    </row>
    <row r="1309" spans="1:14" ht="14.4" x14ac:dyDescent="0.3">
      <c r="A1309" s="63" t="s">
        <v>411</v>
      </c>
      <c r="B1309" s="63" t="s">
        <v>117</v>
      </c>
      <c r="C1309" s="63">
        <v>735.33900000000006</v>
      </c>
      <c r="D1309" s="63">
        <v>629.77599999999995</v>
      </c>
      <c r="E1309" s="63">
        <v>554.91700000000003</v>
      </c>
      <c r="F1309" s="63">
        <v>709.76599999999996</v>
      </c>
      <c r="G1309" s="63">
        <v>696.93399999999997</v>
      </c>
      <c r="H1309" s="63">
        <v>781.34199999999998</v>
      </c>
      <c r="I1309" s="63">
        <v>1061.768</v>
      </c>
      <c r="J1309" s="63">
        <v>868.423</v>
      </c>
      <c r="K1309" s="63">
        <v>797.06700000000001</v>
      </c>
      <c r="L1309" s="63">
        <v>682.351</v>
      </c>
      <c r="M1309" s="63">
        <v>821.048</v>
      </c>
      <c r="N1309" s="63">
        <v>694.46799999999996</v>
      </c>
    </row>
    <row r="1311" spans="1:14" ht="14.4" x14ac:dyDescent="0.3">
      <c r="A1311" s="63" t="s">
        <v>413</v>
      </c>
      <c r="B1311" s="63"/>
      <c r="C1311" s="63"/>
      <c r="D1311" s="63"/>
      <c r="E1311" s="63"/>
      <c r="F1311" s="63"/>
      <c r="G1311" s="63"/>
      <c r="H1311" s="63"/>
      <c r="I1311" s="63"/>
      <c r="J1311" s="63"/>
      <c r="K1311" s="63"/>
      <c r="L1311" s="63"/>
      <c r="M1311" s="63"/>
      <c r="N1311" s="63"/>
    </row>
    <row r="1313" spans="1:14" ht="14.4" x14ac:dyDescent="0.3">
      <c r="A1313" s="63" t="s">
        <v>414</v>
      </c>
      <c r="B1313" s="63" t="s">
        <v>415</v>
      </c>
      <c r="C1313" s="63"/>
      <c r="D1313" s="63"/>
      <c r="E1313" s="63"/>
      <c r="F1313" s="63"/>
      <c r="G1313" s="63"/>
      <c r="H1313" s="63"/>
      <c r="I1313" s="63"/>
      <c r="J1313" s="63"/>
      <c r="K1313" s="63"/>
      <c r="L1313" s="63"/>
      <c r="M1313" s="63"/>
      <c r="N1313" s="63"/>
    </row>
    <row r="1314" spans="1:14" ht="14.4" x14ac:dyDescent="0.3">
      <c r="A1314" s="63" t="s">
        <v>416</v>
      </c>
      <c r="B1314" s="63" t="s">
        <v>14</v>
      </c>
      <c r="C1314" s="64">
        <v>41640</v>
      </c>
      <c r="D1314" s="64">
        <v>41671</v>
      </c>
      <c r="E1314" s="64">
        <v>41699</v>
      </c>
      <c r="F1314" s="64">
        <v>41730</v>
      </c>
      <c r="G1314" s="64">
        <v>41760</v>
      </c>
      <c r="H1314" s="64">
        <v>41791</v>
      </c>
      <c r="I1314" s="64">
        <v>41821</v>
      </c>
      <c r="J1314" s="64">
        <v>41852</v>
      </c>
      <c r="K1314" s="64">
        <v>41883</v>
      </c>
      <c r="L1314" s="64">
        <v>41913</v>
      </c>
      <c r="M1314" s="64">
        <v>41944</v>
      </c>
      <c r="N1314" s="64">
        <v>41974</v>
      </c>
    </row>
    <row r="1315" spans="1:14" ht="14.4" x14ac:dyDescent="0.3">
      <c r="A1315" s="63" t="s">
        <v>416</v>
      </c>
      <c r="B1315" s="63" t="s">
        <v>15</v>
      </c>
      <c r="C1315" s="63">
        <v>7</v>
      </c>
      <c r="D1315" s="63">
        <v>7</v>
      </c>
      <c r="E1315" s="63">
        <v>7</v>
      </c>
      <c r="F1315" s="63">
        <v>7</v>
      </c>
      <c r="G1315" s="63">
        <v>7</v>
      </c>
      <c r="H1315" s="63">
        <v>7</v>
      </c>
      <c r="I1315" s="63">
        <v>7</v>
      </c>
      <c r="J1315" s="63">
        <v>7</v>
      </c>
      <c r="K1315" s="63">
        <v>7</v>
      </c>
      <c r="L1315" s="63">
        <v>7</v>
      </c>
      <c r="M1315" s="63">
        <v>7</v>
      </c>
      <c r="N1315" s="63">
        <v>7</v>
      </c>
    </row>
    <row r="1316" spans="1:14" ht="14.4" x14ac:dyDescent="0.3">
      <c r="A1316" s="63" t="s">
        <v>416</v>
      </c>
      <c r="B1316" s="63" t="s">
        <v>16</v>
      </c>
      <c r="C1316" s="63">
        <v>13740600</v>
      </c>
      <c r="D1316" s="63">
        <v>13836683</v>
      </c>
      <c r="E1316" s="63">
        <v>12361000</v>
      </c>
      <c r="F1316" s="63">
        <v>13330800</v>
      </c>
      <c r="G1316" s="63">
        <v>15069645</v>
      </c>
      <c r="H1316" s="63">
        <v>15658698</v>
      </c>
      <c r="I1316" s="63">
        <v>12950787</v>
      </c>
      <c r="J1316" s="63">
        <v>14811200</v>
      </c>
      <c r="K1316" s="63">
        <v>12769600</v>
      </c>
      <c r="L1316" s="63">
        <v>14069200</v>
      </c>
      <c r="M1316" s="63">
        <v>11011800</v>
      </c>
      <c r="N1316" s="63">
        <v>11704400</v>
      </c>
    </row>
    <row r="1317" spans="1:14" ht="14.4" x14ac:dyDescent="0.3">
      <c r="A1317" s="63" t="s">
        <v>416</v>
      </c>
      <c r="B1317" s="63" t="s">
        <v>91</v>
      </c>
      <c r="C1317" s="63"/>
      <c r="D1317" s="63"/>
      <c r="E1317" s="63"/>
      <c r="F1317" s="63"/>
      <c r="G1317" s="63"/>
      <c r="H1317" s="63"/>
      <c r="I1317" s="63"/>
      <c r="J1317" s="63"/>
      <c r="K1317" s="63"/>
      <c r="L1317" s="63"/>
      <c r="M1317" s="63"/>
      <c r="N1317" s="63"/>
    </row>
    <row r="1318" spans="1:14" ht="14.4" x14ac:dyDescent="0.3">
      <c r="A1318" s="63" t="s">
        <v>416</v>
      </c>
      <c r="B1318" s="63" t="s">
        <v>17</v>
      </c>
      <c r="C1318" s="63">
        <v>8</v>
      </c>
      <c r="D1318" s="63">
        <v>8</v>
      </c>
      <c r="E1318" s="63">
        <v>8</v>
      </c>
      <c r="F1318" s="63">
        <v>8</v>
      </c>
      <c r="G1318" s="63">
        <v>8</v>
      </c>
      <c r="H1318" s="63">
        <v>8</v>
      </c>
      <c r="I1318" s="63">
        <v>8</v>
      </c>
      <c r="J1318" s="63">
        <v>8</v>
      </c>
      <c r="K1318" s="63">
        <v>8</v>
      </c>
      <c r="L1318" s="63">
        <v>8</v>
      </c>
      <c r="M1318" s="63">
        <v>9</v>
      </c>
      <c r="N1318" s="63">
        <v>9</v>
      </c>
    </row>
    <row r="1319" spans="1:14" ht="14.4" x14ac:dyDescent="0.3">
      <c r="A1319" s="63" t="s">
        <v>416</v>
      </c>
      <c r="B1319" s="63" t="s">
        <v>18</v>
      </c>
      <c r="C1319" s="63"/>
      <c r="D1319" s="63"/>
      <c r="E1319" s="63"/>
      <c r="F1319" s="63"/>
      <c r="G1319" s="63"/>
      <c r="H1319" s="63"/>
      <c r="I1319" s="63"/>
      <c r="J1319" s="63"/>
      <c r="K1319" s="63"/>
      <c r="L1319" s="63"/>
      <c r="M1319" s="63"/>
      <c r="N1319" s="63"/>
    </row>
    <row r="1320" spans="1:14" ht="14.4" x14ac:dyDescent="0.3">
      <c r="A1320" s="63" t="s">
        <v>416</v>
      </c>
      <c r="B1320" s="63" t="s">
        <v>19</v>
      </c>
      <c r="C1320" s="63">
        <v>14051374</v>
      </c>
      <c r="D1320" s="63">
        <v>12312425</v>
      </c>
      <c r="E1320" s="63">
        <v>12910835</v>
      </c>
      <c r="F1320" s="63">
        <v>14990990</v>
      </c>
      <c r="G1320" s="63">
        <v>16392533</v>
      </c>
      <c r="H1320" s="63">
        <v>12134684</v>
      </c>
      <c r="I1320" s="63">
        <v>12852819</v>
      </c>
      <c r="J1320" s="63">
        <v>13935670</v>
      </c>
      <c r="K1320" s="63">
        <v>12577830</v>
      </c>
      <c r="L1320" s="63">
        <v>14023508</v>
      </c>
      <c r="M1320" s="63">
        <v>11709232</v>
      </c>
      <c r="N1320" s="63">
        <v>14467182</v>
      </c>
    </row>
    <row r="1321" spans="1:14" ht="14.4" x14ac:dyDescent="0.3">
      <c r="A1321" s="63" t="s">
        <v>416</v>
      </c>
      <c r="B1321" s="63" t="s">
        <v>92</v>
      </c>
      <c r="C1321" s="63">
        <v>3242970</v>
      </c>
      <c r="D1321" s="63">
        <v>2811192</v>
      </c>
      <c r="E1321" s="63">
        <v>2886249</v>
      </c>
      <c r="F1321" s="63">
        <v>4614329</v>
      </c>
      <c r="G1321" s="63">
        <v>4700750</v>
      </c>
      <c r="H1321" s="63">
        <v>3265563</v>
      </c>
      <c r="I1321" s="63">
        <v>3674858</v>
      </c>
      <c r="J1321" s="63">
        <v>3960742</v>
      </c>
      <c r="K1321" s="63">
        <v>3456007</v>
      </c>
      <c r="L1321" s="63">
        <v>4416089</v>
      </c>
      <c r="M1321" s="63">
        <v>2462865</v>
      </c>
      <c r="N1321" s="63">
        <v>3375679</v>
      </c>
    </row>
    <row r="1322" spans="1:14" ht="14.4" x14ac:dyDescent="0.3">
      <c r="A1322" s="63" t="s">
        <v>416</v>
      </c>
      <c r="B1322" s="63" t="s">
        <v>93</v>
      </c>
      <c r="C1322" s="63">
        <v>10808404</v>
      </c>
      <c r="D1322" s="63">
        <v>9501232</v>
      </c>
      <c r="E1322" s="63">
        <v>10024586</v>
      </c>
      <c r="F1322" s="63">
        <v>10376661</v>
      </c>
      <c r="G1322" s="63">
        <v>11691783</v>
      </c>
      <c r="H1322" s="63">
        <v>8869121</v>
      </c>
      <c r="I1322" s="63">
        <v>9177961</v>
      </c>
      <c r="J1322" s="63">
        <v>9974928</v>
      </c>
      <c r="K1322" s="63">
        <v>9121823</v>
      </c>
      <c r="L1322" s="63">
        <v>9607419</v>
      </c>
      <c r="M1322" s="63">
        <v>9246367</v>
      </c>
      <c r="N1322" s="63">
        <v>11091503</v>
      </c>
    </row>
    <row r="1323" spans="1:14" ht="14.4" x14ac:dyDescent="0.3">
      <c r="A1323" s="63" t="s">
        <v>416</v>
      </c>
      <c r="B1323" s="63" t="s">
        <v>94</v>
      </c>
      <c r="C1323" s="65">
        <v>0.23079</v>
      </c>
      <c r="D1323" s="65">
        <v>0.22832</v>
      </c>
      <c r="E1323" s="65">
        <v>0.22355</v>
      </c>
      <c r="F1323" s="65">
        <v>0.30780999999999997</v>
      </c>
      <c r="G1323" s="65">
        <v>0.28676000000000001</v>
      </c>
      <c r="H1323" s="65">
        <v>0.26911000000000002</v>
      </c>
      <c r="I1323" s="65">
        <v>0.28592000000000001</v>
      </c>
      <c r="J1323" s="65">
        <v>0.28421999999999997</v>
      </c>
      <c r="K1323" s="65">
        <v>0.27477000000000001</v>
      </c>
      <c r="L1323" s="65">
        <v>0.31491000000000002</v>
      </c>
      <c r="M1323" s="65">
        <v>0.21034</v>
      </c>
      <c r="N1323" s="65">
        <v>0.23333000000000001</v>
      </c>
    </row>
    <row r="1324" spans="1:14" ht="14.4" x14ac:dyDescent="0.3">
      <c r="A1324" s="63" t="s">
        <v>416</v>
      </c>
      <c r="B1324" s="63" t="s">
        <v>95</v>
      </c>
      <c r="C1324" s="65">
        <v>0.76920999999999995</v>
      </c>
      <c r="D1324" s="65">
        <v>0.77168000000000003</v>
      </c>
      <c r="E1324" s="65">
        <v>0.77644999999999997</v>
      </c>
      <c r="F1324" s="65">
        <v>0.69218999999999997</v>
      </c>
      <c r="G1324" s="65">
        <v>0.71323999999999999</v>
      </c>
      <c r="H1324" s="65">
        <v>0.73089000000000004</v>
      </c>
      <c r="I1324" s="65">
        <v>0.71408000000000005</v>
      </c>
      <c r="J1324" s="65">
        <v>0.71577999999999997</v>
      </c>
      <c r="K1324" s="65">
        <v>0.72523000000000004</v>
      </c>
      <c r="L1324" s="65">
        <v>0.68508999999999998</v>
      </c>
      <c r="M1324" s="65">
        <v>0.78966000000000003</v>
      </c>
      <c r="N1324" s="65">
        <v>0.76666999999999996</v>
      </c>
    </row>
    <row r="1325" spans="1:14" ht="14.4" x14ac:dyDescent="0.3">
      <c r="A1325" s="63" t="s">
        <v>416</v>
      </c>
      <c r="B1325" s="63" t="s">
        <v>20</v>
      </c>
      <c r="C1325" s="63"/>
      <c r="D1325" s="63"/>
      <c r="E1325" s="63"/>
      <c r="F1325" s="63"/>
      <c r="G1325" s="63"/>
      <c r="H1325" s="63"/>
      <c r="I1325" s="63"/>
      <c r="J1325" s="63"/>
      <c r="K1325" s="63"/>
      <c r="L1325" s="63"/>
      <c r="M1325" s="63"/>
      <c r="N1325" s="63"/>
    </row>
    <row r="1326" spans="1:14" ht="14.4" x14ac:dyDescent="0.3">
      <c r="A1326" s="63" t="s">
        <v>416</v>
      </c>
      <c r="B1326" s="63" t="s">
        <v>11</v>
      </c>
      <c r="C1326" s="63">
        <v>31597</v>
      </c>
      <c r="D1326" s="63">
        <v>32420</v>
      </c>
      <c r="E1326" s="63">
        <v>31244</v>
      </c>
      <c r="F1326" s="63">
        <v>37329</v>
      </c>
      <c r="G1326" s="63">
        <v>37663</v>
      </c>
      <c r="H1326" s="63">
        <v>29860</v>
      </c>
      <c r="I1326" s="63">
        <v>30407</v>
      </c>
      <c r="J1326" s="63">
        <v>30465</v>
      </c>
      <c r="K1326" s="63">
        <v>30515</v>
      </c>
      <c r="L1326" s="63">
        <v>29255</v>
      </c>
      <c r="M1326" s="63">
        <v>34428</v>
      </c>
      <c r="N1326" s="63">
        <v>35529</v>
      </c>
    </row>
    <row r="1327" spans="1:14" ht="14.4" x14ac:dyDescent="0.3">
      <c r="A1327" s="63" t="s">
        <v>416</v>
      </c>
      <c r="B1327" s="63" t="s">
        <v>96</v>
      </c>
      <c r="C1327" s="63">
        <v>23754</v>
      </c>
      <c r="D1327" s="63">
        <v>23713</v>
      </c>
      <c r="E1327" s="63">
        <v>22811</v>
      </c>
      <c r="F1327" s="63">
        <v>36751</v>
      </c>
      <c r="G1327" s="63">
        <v>37272</v>
      </c>
      <c r="H1327" s="63">
        <v>22695</v>
      </c>
      <c r="I1327" s="63">
        <v>23234</v>
      </c>
      <c r="J1327" s="63">
        <v>30116</v>
      </c>
      <c r="K1327" s="63">
        <v>23246</v>
      </c>
      <c r="L1327" s="63">
        <v>28844</v>
      </c>
      <c r="M1327" s="63">
        <v>21652</v>
      </c>
      <c r="N1327" s="63">
        <v>28262</v>
      </c>
    </row>
    <row r="1328" spans="1:14" ht="14.4" x14ac:dyDescent="0.3">
      <c r="A1328" s="63" t="s">
        <v>416</v>
      </c>
      <c r="B1328" s="63" t="s">
        <v>97</v>
      </c>
      <c r="C1328" s="63">
        <v>31597</v>
      </c>
      <c r="D1328" s="63">
        <v>32420</v>
      </c>
      <c r="E1328" s="63">
        <v>31244</v>
      </c>
      <c r="F1328" s="63">
        <v>36249</v>
      </c>
      <c r="G1328" s="63">
        <v>36438</v>
      </c>
      <c r="H1328" s="63">
        <v>28986</v>
      </c>
      <c r="I1328" s="63">
        <v>29933</v>
      </c>
      <c r="J1328" s="63">
        <v>29656</v>
      </c>
      <c r="K1328" s="63">
        <v>30159</v>
      </c>
      <c r="L1328" s="63">
        <v>28330</v>
      </c>
      <c r="M1328" s="63">
        <v>34428</v>
      </c>
      <c r="N1328" s="63">
        <v>35323</v>
      </c>
    </row>
    <row r="1329" spans="1:14" ht="14.4" x14ac:dyDescent="0.3">
      <c r="A1329" s="63" t="s">
        <v>416</v>
      </c>
      <c r="B1329" s="63" t="s">
        <v>21</v>
      </c>
      <c r="C1329" s="63" t="s">
        <v>278</v>
      </c>
      <c r="D1329" s="63" t="s">
        <v>369</v>
      </c>
      <c r="E1329" s="63" t="s">
        <v>417</v>
      </c>
      <c r="F1329" s="63" t="s">
        <v>290</v>
      </c>
      <c r="G1329" s="63" t="s">
        <v>418</v>
      </c>
      <c r="H1329" s="63" t="s">
        <v>377</v>
      </c>
      <c r="I1329" s="63" t="s">
        <v>419</v>
      </c>
      <c r="J1329" s="63" t="s">
        <v>317</v>
      </c>
      <c r="K1329" s="63" t="s">
        <v>420</v>
      </c>
      <c r="L1329" s="63" t="s">
        <v>421</v>
      </c>
      <c r="M1329" s="63" t="s">
        <v>405</v>
      </c>
      <c r="N1329" s="63" t="s">
        <v>398</v>
      </c>
    </row>
    <row r="1330" spans="1:14" ht="14.4" x14ac:dyDescent="0.3">
      <c r="A1330" s="63" t="s">
        <v>416</v>
      </c>
      <c r="B1330" s="63" t="s">
        <v>24</v>
      </c>
      <c r="C1330" s="63" t="s">
        <v>207</v>
      </c>
      <c r="D1330" s="63" t="s">
        <v>166</v>
      </c>
      <c r="E1330" s="63" t="s">
        <v>42</v>
      </c>
      <c r="F1330" s="63" t="s">
        <v>25</v>
      </c>
      <c r="G1330" s="63" t="s">
        <v>168</v>
      </c>
      <c r="H1330" s="63" t="s">
        <v>168</v>
      </c>
      <c r="I1330" s="63" t="s">
        <v>165</v>
      </c>
      <c r="J1330" s="63" t="s">
        <v>25</v>
      </c>
      <c r="K1330" s="63" t="s">
        <v>142</v>
      </c>
      <c r="L1330" s="63" t="s">
        <v>25</v>
      </c>
      <c r="M1330" s="63" t="s">
        <v>42</v>
      </c>
      <c r="N1330" s="63" t="s">
        <v>168</v>
      </c>
    </row>
    <row r="1331" spans="1:14" ht="14.4" x14ac:dyDescent="0.3">
      <c r="A1331" s="63" t="s">
        <v>416</v>
      </c>
      <c r="B1331" s="63" t="s">
        <v>26</v>
      </c>
      <c r="C1331" s="63">
        <v>24808</v>
      </c>
      <c r="D1331" s="63">
        <v>26358</v>
      </c>
      <c r="E1331" s="63">
        <v>26008</v>
      </c>
      <c r="F1331" s="63">
        <v>32321</v>
      </c>
      <c r="G1331" s="63">
        <v>33464</v>
      </c>
      <c r="H1331" s="63">
        <v>24514</v>
      </c>
      <c r="I1331" s="63">
        <v>23763</v>
      </c>
      <c r="J1331" s="63">
        <v>28206</v>
      </c>
      <c r="K1331" s="63">
        <v>24664</v>
      </c>
      <c r="L1331" s="63">
        <v>27435</v>
      </c>
      <c r="M1331" s="63">
        <v>26489</v>
      </c>
      <c r="N1331" s="63">
        <v>28713</v>
      </c>
    </row>
    <row r="1332" spans="1:14" ht="14.4" x14ac:dyDescent="0.3">
      <c r="A1332" s="63" t="s">
        <v>416</v>
      </c>
      <c r="B1332" s="63" t="s">
        <v>98</v>
      </c>
      <c r="C1332" s="63">
        <v>21771</v>
      </c>
      <c r="D1332" s="63">
        <v>21427</v>
      </c>
      <c r="E1332" s="63">
        <v>21564</v>
      </c>
      <c r="F1332" s="63">
        <v>32321</v>
      </c>
      <c r="G1332" s="63">
        <v>33464</v>
      </c>
      <c r="H1332" s="63">
        <v>20646</v>
      </c>
      <c r="I1332" s="63">
        <v>22106</v>
      </c>
      <c r="J1332" s="63">
        <v>28206</v>
      </c>
      <c r="K1332" s="63">
        <v>22082</v>
      </c>
      <c r="L1332" s="63">
        <v>27435</v>
      </c>
      <c r="M1332" s="63">
        <v>18845</v>
      </c>
      <c r="N1332" s="63">
        <v>23329</v>
      </c>
    </row>
    <row r="1333" spans="1:14" ht="14.4" x14ac:dyDescent="0.3">
      <c r="A1333" s="63" t="s">
        <v>416</v>
      </c>
      <c r="B1333" s="63" t="s">
        <v>99</v>
      </c>
      <c r="C1333" s="63">
        <v>24808</v>
      </c>
      <c r="D1333" s="63">
        <v>26358</v>
      </c>
      <c r="E1333" s="63">
        <v>26008</v>
      </c>
      <c r="F1333" s="63">
        <v>32164</v>
      </c>
      <c r="G1333" s="63">
        <v>33168</v>
      </c>
      <c r="H1333" s="63">
        <v>24514</v>
      </c>
      <c r="I1333" s="63">
        <v>23763</v>
      </c>
      <c r="J1333" s="63">
        <v>27507</v>
      </c>
      <c r="K1333" s="63">
        <v>24664</v>
      </c>
      <c r="L1333" s="63">
        <v>26670</v>
      </c>
      <c r="M1333" s="63">
        <v>26489</v>
      </c>
      <c r="N1333" s="63">
        <v>28713</v>
      </c>
    </row>
    <row r="1334" spans="1:14" ht="14.4" x14ac:dyDescent="0.3">
      <c r="A1334" s="63" t="s">
        <v>416</v>
      </c>
      <c r="B1334" s="63" t="s">
        <v>27</v>
      </c>
      <c r="C1334" s="63">
        <v>19167</v>
      </c>
      <c r="D1334" s="63">
        <v>15436</v>
      </c>
      <c r="E1334" s="63">
        <v>23929</v>
      </c>
      <c r="F1334" s="63">
        <v>28302</v>
      </c>
      <c r="G1334" s="63">
        <v>22695</v>
      </c>
      <c r="H1334" s="63">
        <v>20561</v>
      </c>
      <c r="I1334" s="63">
        <v>20326</v>
      </c>
      <c r="J1334" s="63">
        <v>26019</v>
      </c>
      <c r="K1334" s="63">
        <v>19106</v>
      </c>
      <c r="L1334" s="63">
        <v>23779</v>
      </c>
      <c r="M1334" s="63">
        <v>18663</v>
      </c>
      <c r="N1334" s="63">
        <v>14299</v>
      </c>
    </row>
    <row r="1335" spans="1:14" ht="14.4" x14ac:dyDescent="0.3">
      <c r="A1335" s="63" t="s">
        <v>416</v>
      </c>
      <c r="B1335" s="63" t="s">
        <v>28</v>
      </c>
      <c r="C1335" s="66">
        <v>41640</v>
      </c>
      <c r="D1335" s="66">
        <v>41671</v>
      </c>
      <c r="E1335" s="66">
        <v>41699</v>
      </c>
      <c r="F1335" s="66">
        <v>41730</v>
      </c>
      <c r="G1335" s="66">
        <v>41760</v>
      </c>
      <c r="H1335" s="66">
        <v>41791</v>
      </c>
      <c r="I1335" s="66">
        <v>41821</v>
      </c>
      <c r="J1335" s="66">
        <v>41852</v>
      </c>
      <c r="K1335" s="66">
        <v>41883</v>
      </c>
      <c r="L1335" s="66">
        <v>41913</v>
      </c>
      <c r="M1335" s="66">
        <v>41944</v>
      </c>
      <c r="N1335" s="66">
        <v>41974</v>
      </c>
    </row>
    <row r="1336" spans="1:14" ht="14.4" x14ac:dyDescent="0.3">
      <c r="A1336" s="63" t="s">
        <v>416</v>
      </c>
      <c r="B1336" s="63" t="s">
        <v>29</v>
      </c>
      <c r="C1336" s="65">
        <v>0.59770000000000001</v>
      </c>
      <c r="D1336" s="65">
        <v>0.56520000000000004</v>
      </c>
      <c r="E1336" s="65">
        <v>0.55620000000000003</v>
      </c>
      <c r="F1336" s="65">
        <v>0.55779999999999996</v>
      </c>
      <c r="G1336" s="65">
        <v>0.58499999999999996</v>
      </c>
      <c r="H1336" s="65">
        <v>0.56440000000000001</v>
      </c>
      <c r="I1336" s="65">
        <v>0.56810000000000005</v>
      </c>
      <c r="J1336" s="65">
        <v>0.61480000000000001</v>
      </c>
      <c r="K1336" s="65">
        <v>0.57250000000000001</v>
      </c>
      <c r="L1336" s="65">
        <v>0.64429999999999998</v>
      </c>
      <c r="M1336" s="65">
        <v>0.47239999999999999</v>
      </c>
      <c r="N1336" s="65">
        <v>0.54730000000000001</v>
      </c>
    </row>
    <row r="1337" spans="1:14" ht="14.4" x14ac:dyDescent="0.3">
      <c r="A1337" s="63" t="s">
        <v>416</v>
      </c>
      <c r="B1337" s="63" t="s">
        <v>100</v>
      </c>
      <c r="C1337" s="65">
        <v>0.77569999999999995</v>
      </c>
      <c r="D1337" s="65">
        <v>0.7409</v>
      </c>
      <c r="E1337" s="65">
        <v>0.75309999999999999</v>
      </c>
      <c r="F1337" s="65">
        <v>0.6341</v>
      </c>
      <c r="G1337" s="65">
        <v>0.6673</v>
      </c>
      <c r="H1337" s="65">
        <v>0.76129999999999998</v>
      </c>
      <c r="I1337" s="65">
        <v>0.79879999999999995</v>
      </c>
      <c r="J1337" s="65">
        <v>0.69589999999999996</v>
      </c>
      <c r="K1337" s="65">
        <v>0.78659999999999997</v>
      </c>
      <c r="L1337" s="65">
        <v>0.73960000000000004</v>
      </c>
      <c r="M1337" s="65">
        <v>0.74839999999999995</v>
      </c>
      <c r="N1337" s="65">
        <v>0.67859999999999998</v>
      </c>
    </row>
    <row r="1338" spans="1:14" ht="14.4" x14ac:dyDescent="0.3">
      <c r="A1338" s="63" t="s">
        <v>416</v>
      </c>
      <c r="B1338" s="63" t="s">
        <v>101</v>
      </c>
      <c r="C1338" s="65">
        <v>0.60219999999999996</v>
      </c>
      <c r="D1338" s="65">
        <v>0.57240000000000002</v>
      </c>
      <c r="E1338" s="65">
        <v>0.55800000000000005</v>
      </c>
      <c r="F1338" s="65">
        <v>0.5484</v>
      </c>
      <c r="G1338" s="65">
        <v>0.57809999999999995</v>
      </c>
      <c r="H1338" s="65">
        <v>0.57620000000000005</v>
      </c>
      <c r="I1338" s="65">
        <v>0.56159999999999999</v>
      </c>
      <c r="J1338" s="65">
        <v>0.60599999999999998</v>
      </c>
      <c r="K1338" s="65">
        <v>0.5696</v>
      </c>
      <c r="L1338" s="65">
        <v>0.63149999999999995</v>
      </c>
      <c r="M1338" s="65">
        <v>0.4728</v>
      </c>
      <c r="N1338" s="65">
        <v>0.55279999999999996</v>
      </c>
    </row>
    <row r="1339" spans="1:14" ht="14.4" x14ac:dyDescent="0.3">
      <c r="A1339" s="63" t="s">
        <v>416</v>
      </c>
      <c r="B1339" s="63" t="s">
        <v>30</v>
      </c>
      <c r="C1339" s="65">
        <v>0.78520000000000001</v>
      </c>
      <c r="D1339" s="65">
        <v>0.81299999999999994</v>
      </c>
      <c r="E1339" s="65">
        <v>0.83240000000000003</v>
      </c>
      <c r="F1339" s="65">
        <v>0.86580000000000001</v>
      </c>
      <c r="G1339" s="65">
        <v>0.88849999999999996</v>
      </c>
      <c r="H1339" s="65">
        <v>0.82099999999999995</v>
      </c>
      <c r="I1339" s="65">
        <v>0.78149999999999997</v>
      </c>
      <c r="J1339" s="65">
        <v>0.92589999999999995</v>
      </c>
      <c r="K1339" s="65">
        <v>0.80830000000000002</v>
      </c>
      <c r="L1339" s="65">
        <v>0.93779999999999997</v>
      </c>
      <c r="M1339" s="65">
        <v>0.76939999999999997</v>
      </c>
      <c r="N1339" s="65">
        <v>0.80820000000000003</v>
      </c>
    </row>
    <row r="1340" spans="1:14" ht="14.4" x14ac:dyDescent="0.3">
      <c r="A1340" s="63" t="s">
        <v>416</v>
      </c>
      <c r="B1340" s="57" t="s">
        <v>8</v>
      </c>
      <c r="C1340" s="55">
        <v>0.60660000000000003</v>
      </c>
      <c r="D1340" s="65">
        <v>0.47610000000000002</v>
      </c>
      <c r="E1340" s="65">
        <v>0.76590000000000003</v>
      </c>
      <c r="F1340" s="65">
        <v>0.75819999999999999</v>
      </c>
      <c r="G1340" s="65">
        <v>0.60260000000000002</v>
      </c>
      <c r="H1340" s="65">
        <v>0.68859999999999999</v>
      </c>
      <c r="I1340" s="65">
        <v>0.66849999999999998</v>
      </c>
      <c r="J1340" s="65">
        <v>0.85409999999999997</v>
      </c>
      <c r="K1340" s="65">
        <v>0.62609999999999999</v>
      </c>
      <c r="L1340" s="65">
        <v>0.81279999999999997</v>
      </c>
      <c r="M1340" s="65">
        <v>0.54210000000000003</v>
      </c>
      <c r="N1340" s="65">
        <v>0.40250000000000002</v>
      </c>
    </row>
    <row r="1341" spans="1:14" ht="14.4" x14ac:dyDescent="0.3">
      <c r="A1341" s="63" t="s">
        <v>416</v>
      </c>
      <c r="B1341" s="63" t="s">
        <v>31</v>
      </c>
      <c r="C1341" s="65">
        <v>0.76129999999999998</v>
      </c>
      <c r="D1341" s="65">
        <v>0.69510000000000005</v>
      </c>
      <c r="E1341" s="65">
        <v>0.66810000000000003</v>
      </c>
      <c r="F1341" s="65">
        <v>0.64419999999999999</v>
      </c>
      <c r="G1341" s="65">
        <v>0.65839999999999999</v>
      </c>
      <c r="H1341" s="65">
        <v>0.6875</v>
      </c>
      <c r="I1341" s="65">
        <v>0.72699999999999998</v>
      </c>
      <c r="J1341" s="65">
        <v>0.66410000000000002</v>
      </c>
      <c r="K1341" s="65">
        <v>0.70830000000000004</v>
      </c>
      <c r="L1341" s="65">
        <v>0.68700000000000006</v>
      </c>
      <c r="M1341" s="65">
        <v>0.6139</v>
      </c>
      <c r="N1341" s="65">
        <v>0.67720000000000002</v>
      </c>
    </row>
    <row r="1342" spans="1:14" ht="14.4" x14ac:dyDescent="0.3">
      <c r="A1342" s="63" t="s">
        <v>416</v>
      </c>
      <c r="B1342" s="63" t="s">
        <v>102</v>
      </c>
      <c r="C1342" s="65">
        <v>0.84640000000000004</v>
      </c>
      <c r="D1342" s="65">
        <v>0.82</v>
      </c>
      <c r="E1342" s="65">
        <v>0.79669999999999996</v>
      </c>
      <c r="F1342" s="65">
        <v>0.72099999999999997</v>
      </c>
      <c r="G1342" s="65">
        <v>0.74319999999999997</v>
      </c>
      <c r="H1342" s="65">
        <v>0.83689999999999998</v>
      </c>
      <c r="I1342" s="65">
        <v>0.83960000000000001</v>
      </c>
      <c r="J1342" s="65">
        <v>0.74299999999999999</v>
      </c>
      <c r="K1342" s="65">
        <v>0.82809999999999995</v>
      </c>
      <c r="L1342" s="65">
        <v>0.77759999999999996</v>
      </c>
      <c r="M1342" s="65">
        <v>0.85980000000000001</v>
      </c>
      <c r="N1342" s="65">
        <v>0.82220000000000004</v>
      </c>
    </row>
    <row r="1343" spans="1:14" ht="14.4" x14ac:dyDescent="0.3">
      <c r="A1343" s="63" t="s">
        <v>416</v>
      </c>
      <c r="B1343" s="63" t="s">
        <v>103</v>
      </c>
      <c r="C1343" s="65">
        <v>0.76700000000000002</v>
      </c>
      <c r="D1343" s="65">
        <v>0.70399999999999996</v>
      </c>
      <c r="E1343" s="65">
        <v>0.67030000000000001</v>
      </c>
      <c r="F1343" s="65">
        <v>0.61799999999999999</v>
      </c>
      <c r="G1343" s="65">
        <v>0.6351</v>
      </c>
      <c r="H1343" s="65">
        <v>0.68130000000000002</v>
      </c>
      <c r="I1343" s="65">
        <v>0.70740000000000003</v>
      </c>
      <c r="J1343" s="65">
        <v>0.65339999999999998</v>
      </c>
      <c r="K1343" s="65">
        <v>0.69650000000000001</v>
      </c>
      <c r="L1343" s="65">
        <v>0.67079999999999995</v>
      </c>
      <c r="M1343" s="65">
        <v>0.61460000000000004</v>
      </c>
      <c r="N1343" s="65">
        <v>0.68010000000000004</v>
      </c>
    </row>
    <row r="1344" spans="1:14" ht="14.4" x14ac:dyDescent="0.3">
      <c r="A1344" s="63" t="s">
        <v>416</v>
      </c>
      <c r="B1344" s="63" t="s">
        <v>32</v>
      </c>
      <c r="C1344" s="65">
        <v>0.98540000000000005</v>
      </c>
      <c r="D1344" s="65">
        <v>1.1870000000000001</v>
      </c>
      <c r="E1344" s="65">
        <v>0.72619999999999996</v>
      </c>
      <c r="F1344" s="65">
        <v>0.73570000000000002</v>
      </c>
      <c r="G1344" s="65">
        <v>0.9708</v>
      </c>
      <c r="H1344" s="65">
        <v>0.81969999999999998</v>
      </c>
      <c r="I1344" s="65">
        <v>0.84989999999999999</v>
      </c>
      <c r="J1344" s="65">
        <v>0.71989999999999998</v>
      </c>
      <c r="K1344" s="65">
        <v>0.9143</v>
      </c>
      <c r="L1344" s="65">
        <v>0.79269999999999996</v>
      </c>
      <c r="M1344" s="65">
        <v>0.87139999999999995</v>
      </c>
      <c r="N1344" s="65">
        <v>1.3599000000000001</v>
      </c>
    </row>
    <row r="1345" spans="1:14" ht="14.4" x14ac:dyDescent="0.3">
      <c r="A1345" s="63" t="s">
        <v>416</v>
      </c>
      <c r="B1345" s="63" t="s">
        <v>33</v>
      </c>
      <c r="C1345" s="63"/>
      <c r="D1345" s="63"/>
      <c r="E1345" s="63"/>
      <c r="F1345" s="63"/>
      <c r="G1345" s="63"/>
      <c r="H1345" s="63"/>
      <c r="I1345" s="63"/>
      <c r="J1345" s="63"/>
      <c r="K1345" s="63"/>
      <c r="L1345" s="63"/>
      <c r="M1345" s="63"/>
      <c r="N1345" s="63"/>
    </row>
    <row r="1346" spans="1:14" ht="14.4" x14ac:dyDescent="0.3">
      <c r="A1346" s="63" t="s">
        <v>416</v>
      </c>
      <c r="B1346" s="63" t="s">
        <v>34</v>
      </c>
      <c r="C1346" s="65">
        <v>0</v>
      </c>
      <c r="D1346" s="65">
        <v>0</v>
      </c>
      <c r="E1346" s="65">
        <v>0</v>
      </c>
      <c r="F1346" s="65">
        <v>0</v>
      </c>
      <c r="G1346" s="65">
        <v>0</v>
      </c>
      <c r="H1346" s="65">
        <v>0</v>
      </c>
      <c r="I1346" s="65">
        <v>0</v>
      </c>
      <c r="J1346" s="65">
        <v>0</v>
      </c>
      <c r="K1346" s="65">
        <v>0</v>
      </c>
      <c r="L1346" s="65">
        <v>0</v>
      </c>
      <c r="M1346" s="65">
        <v>0</v>
      </c>
      <c r="N1346" s="65">
        <v>0</v>
      </c>
    </row>
    <row r="1347" spans="1:14" ht="14.4" x14ac:dyDescent="0.3">
      <c r="A1347" s="63" t="s">
        <v>416</v>
      </c>
      <c r="B1347" s="63" t="s">
        <v>104</v>
      </c>
      <c r="C1347" s="65">
        <v>0</v>
      </c>
      <c r="D1347" s="65">
        <v>0</v>
      </c>
      <c r="E1347" s="65">
        <v>0</v>
      </c>
      <c r="F1347" s="65">
        <v>0</v>
      </c>
      <c r="G1347" s="65">
        <v>0</v>
      </c>
      <c r="H1347" s="65">
        <v>0</v>
      </c>
      <c r="I1347" s="65">
        <v>0</v>
      </c>
      <c r="J1347" s="65">
        <v>0</v>
      </c>
      <c r="K1347" s="65">
        <v>0</v>
      </c>
      <c r="L1347" s="65">
        <v>0</v>
      </c>
      <c r="M1347" s="65">
        <v>0</v>
      </c>
      <c r="N1347" s="65">
        <v>0</v>
      </c>
    </row>
    <row r="1348" spans="1:14" ht="14.4" x14ac:dyDescent="0.3">
      <c r="A1348" s="63" t="s">
        <v>416</v>
      </c>
      <c r="B1348" s="63" t="s">
        <v>105</v>
      </c>
      <c r="C1348" s="65">
        <v>0</v>
      </c>
      <c r="D1348" s="65">
        <v>0</v>
      </c>
      <c r="E1348" s="65">
        <v>0</v>
      </c>
      <c r="F1348" s="65">
        <v>0</v>
      </c>
      <c r="G1348" s="65">
        <v>0</v>
      </c>
      <c r="H1348" s="65">
        <v>0</v>
      </c>
      <c r="I1348" s="65">
        <v>0</v>
      </c>
      <c r="J1348" s="65">
        <v>0</v>
      </c>
      <c r="K1348" s="65">
        <v>0</v>
      </c>
      <c r="L1348" s="65">
        <v>0</v>
      </c>
      <c r="M1348" s="65">
        <v>0</v>
      </c>
      <c r="N1348" s="65">
        <v>0</v>
      </c>
    </row>
    <row r="1349" spans="1:14" ht="14.4" x14ac:dyDescent="0.3">
      <c r="A1349" s="63" t="s">
        <v>416</v>
      </c>
      <c r="B1349" s="63" t="s">
        <v>35</v>
      </c>
      <c r="C1349" s="65">
        <v>0</v>
      </c>
      <c r="D1349" s="65">
        <v>0</v>
      </c>
      <c r="E1349" s="65">
        <v>0</v>
      </c>
      <c r="F1349" s="65">
        <v>0</v>
      </c>
      <c r="G1349" s="65">
        <v>0</v>
      </c>
      <c r="H1349" s="65">
        <v>0</v>
      </c>
      <c r="I1349" s="65">
        <v>0</v>
      </c>
      <c r="J1349" s="65">
        <v>0</v>
      </c>
      <c r="K1349" s="65">
        <v>0</v>
      </c>
      <c r="L1349" s="65">
        <v>0</v>
      </c>
      <c r="M1349" s="65">
        <v>0</v>
      </c>
      <c r="N1349" s="65">
        <v>0</v>
      </c>
    </row>
    <row r="1350" spans="1:14" ht="14.4" x14ac:dyDescent="0.3">
      <c r="A1350" s="63" t="s">
        <v>416</v>
      </c>
      <c r="B1350" s="63" t="s">
        <v>106</v>
      </c>
      <c r="C1350" s="65">
        <v>0</v>
      </c>
      <c r="D1350" s="65">
        <v>0</v>
      </c>
      <c r="E1350" s="65">
        <v>0.29759999999999998</v>
      </c>
      <c r="F1350" s="65">
        <v>0</v>
      </c>
      <c r="G1350" s="65">
        <v>0</v>
      </c>
      <c r="H1350" s="65">
        <v>0</v>
      </c>
      <c r="I1350" s="65">
        <v>0</v>
      </c>
      <c r="J1350" s="65">
        <v>0</v>
      </c>
      <c r="K1350" s="65">
        <v>0</v>
      </c>
      <c r="L1350" s="65">
        <v>0</v>
      </c>
      <c r="M1350" s="65">
        <v>0</v>
      </c>
      <c r="N1350" s="65">
        <v>0</v>
      </c>
    </row>
    <row r="1351" spans="1:14" ht="14.4" x14ac:dyDescent="0.3">
      <c r="A1351" s="63" t="s">
        <v>416</v>
      </c>
      <c r="B1351" s="63" t="s">
        <v>107</v>
      </c>
      <c r="C1351" s="65">
        <v>0</v>
      </c>
      <c r="D1351" s="65">
        <v>0</v>
      </c>
      <c r="E1351" s="65">
        <v>0</v>
      </c>
      <c r="F1351" s="65">
        <v>0</v>
      </c>
      <c r="G1351" s="65">
        <v>0</v>
      </c>
      <c r="H1351" s="65">
        <v>0</v>
      </c>
      <c r="I1351" s="65">
        <v>0</v>
      </c>
      <c r="J1351" s="65">
        <v>0</v>
      </c>
      <c r="K1351" s="65">
        <v>0</v>
      </c>
      <c r="L1351" s="65">
        <v>0</v>
      </c>
      <c r="M1351" s="65">
        <v>0</v>
      </c>
      <c r="N1351" s="65">
        <v>0</v>
      </c>
    </row>
    <row r="1352" spans="1:14" ht="14.4" x14ac:dyDescent="0.3">
      <c r="A1352" s="63" t="s">
        <v>416</v>
      </c>
      <c r="B1352" s="63" t="s">
        <v>36</v>
      </c>
      <c r="C1352" s="65">
        <v>0</v>
      </c>
      <c r="D1352" s="65">
        <v>0</v>
      </c>
      <c r="E1352" s="65">
        <v>0</v>
      </c>
      <c r="F1352" s="65">
        <v>0</v>
      </c>
      <c r="G1352" s="65">
        <v>0</v>
      </c>
      <c r="H1352" s="65">
        <v>0</v>
      </c>
      <c r="I1352" s="65">
        <v>0</v>
      </c>
      <c r="J1352" s="65">
        <v>0</v>
      </c>
      <c r="K1352" s="65">
        <v>0</v>
      </c>
      <c r="L1352" s="65">
        <v>0</v>
      </c>
      <c r="M1352" s="65">
        <v>0</v>
      </c>
      <c r="N1352" s="65">
        <v>0</v>
      </c>
    </row>
    <row r="1353" spans="1:14" ht="14.4" x14ac:dyDescent="0.3">
      <c r="A1353" s="63" t="s">
        <v>416</v>
      </c>
      <c r="B1353" s="63" t="s">
        <v>108</v>
      </c>
      <c r="C1353" s="63"/>
      <c r="D1353" s="63"/>
      <c r="E1353" s="63"/>
      <c r="F1353" s="63"/>
      <c r="G1353" s="63"/>
      <c r="H1353" s="63"/>
      <c r="I1353" s="63"/>
      <c r="J1353" s="63"/>
      <c r="K1353" s="63"/>
      <c r="L1353" s="63"/>
      <c r="M1353" s="63"/>
      <c r="N1353" s="63"/>
    </row>
    <row r="1354" spans="1:14" ht="14.4" x14ac:dyDescent="0.3">
      <c r="A1354" s="63" t="s">
        <v>416</v>
      </c>
      <c r="B1354" s="63" t="s">
        <v>109</v>
      </c>
      <c r="C1354" s="63">
        <v>8</v>
      </c>
      <c r="D1354" s="63">
        <v>8</v>
      </c>
      <c r="E1354" s="63">
        <v>8</v>
      </c>
      <c r="F1354" s="63">
        <v>8</v>
      </c>
      <c r="G1354" s="63">
        <v>8</v>
      </c>
      <c r="H1354" s="63">
        <v>8</v>
      </c>
      <c r="I1354" s="63">
        <v>8</v>
      </c>
      <c r="J1354" s="63">
        <v>8</v>
      </c>
      <c r="K1354" s="63">
        <v>8</v>
      </c>
      <c r="L1354" s="63">
        <v>8</v>
      </c>
      <c r="M1354" s="63">
        <v>9</v>
      </c>
      <c r="N1354" s="63">
        <v>9</v>
      </c>
    </row>
    <row r="1355" spans="1:14" ht="14.4" x14ac:dyDescent="0.3">
      <c r="A1355" s="63" t="s">
        <v>416</v>
      </c>
      <c r="B1355" s="63" t="s">
        <v>110</v>
      </c>
      <c r="C1355" s="63">
        <v>8</v>
      </c>
      <c r="D1355" s="63">
        <v>8</v>
      </c>
      <c r="E1355" s="63">
        <v>7</v>
      </c>
      <c r="F1355" s="63">
        <v>8</v>
      </c>
      <c r="G1355" s="63">
        <v>8</v>
      </c>
      <c r="H1355" s="63">
        <v>8</v>
      </c>
      <c r="I1355" s="63">
        <v>8</v>
      </c>
      <c r="J1355" s="63">
        <v>8</v>
      </c>
      <c r="K1355" s="63">
        <v>8</v>
      </c>
      <c r="L1355" s="63">
        <v>8</v>
      </c>
      <c r="M1355" s="63">
        <v>9</v>
      </c>
      <c r="N1355" s="63">
        <v>9</v>
      </c>
    </row>
    <row r="1356" spans="1:14" ht="14.4" x14ac:dyDescent="0.3">
      <c r="A1356" s="63" t="s">
        <v>416</v>
      </c>
      <c r="B1356" s="63" t="s">
        <v>111</v>
      </c>
      <c r="C1356" s="63">
        <v>8</v>
      </c>
      <c r="D1356" s="63">
        <v>8</v>
      </c>
      <c r="E1356" s="63">
        <v>8</v>
      </c>
      <c r="F1356" s="63">
        <v>8</v>
      </c>
      <c r="G1356" s="63">
        <v>8</v>
      </c>
      <c r="H1356" s="63">
        <v>8</v>
      </c>
      <c r="I1356" s="63">
        <v>8</v>
      </c>
      <c r="J1356" s="63">
        <v>8</v>
      </c>
      <c r="K1356" s="63">
        <v>8</v>
      </c>
      <c r="L1356" s="63">
        <v>8</v>
      </c>
      <c r="M1356" s="63">
        <v>9</v>
      </c>
      <c r="N1356" s="63">
        <v>9</v>
      </c>
    </row>
    <row r="1357" spans="1:14" ht="14.4" x14ac:dyDescent="0.3">
      <c r="A1357" s="63" t="s">
        <v>416</v>
      </c>
      <c r="B1357" s="63" t="s">
        <v>112</v>
      </c>
      <c r="C1357" s="63">
        <v>8</v>
      </c>
      <c r="D1357" s="63">
        <v>8</v>
      </c>
      <c r="E1357" s="63">
        <v>8</v>
      </c>
      <c r="F1357" s="63">
        <v>8</v>
      </c>
      <c r="G1357" s="63">
        <v>8</v>
      </c>
      <c r="H1357" s="63">
        <v>8</v>
      </c>
      <c r="I1357" s="63">
        <v>8</v>
      </c>
      <c r="J1357" s="63">
        <v>8</v>
      </c>
      <c r="K1357" s="63">
        <v>8</v>
      </c>
      <c r="L1357" s="63">
        <v>8</v>
      </c>
      <c r="M1357" s="63">
        <v>9</v>
      </c>
      <c r="N1357" s="63">
        <v>9</v>
      </c>
    </row>
    <row r="1359" spans="1:14" ht="14.4" x14ac:dyDescent="0.3">
      <c r="A1359" s="147" t="s">
        <v>422</v>
      </c>
      <c r="B1359" s="147"/>
      <c r="C1359" s="147"/>
      <c r="D1359" s="147"/>
      <c r="E1359" s="147"/>
      <c r="F1359" s="147"/>
      <c r="G1359" s="147"/>
      <c r="H1359" s="147"/>
      <c r="I1359" s="147"/>
      <c r="J1359" s="147"/>
      <c r="K1359" s="147"/>
      <c r="L1359" s="147"/>
      <c r="M1359" s="147"/>
      <c r="N1359" s="147"/>
    </row>
    <row r="1360" spans="1:14" ht="14.4" x14ac:dyDescent="0.3">
      <c r="A1360" s="63" t="s">
        <v>208</v>
      </c>
      <c r="B1360" s="63" t="s">
        <v>209</v>
      </c>
      <c r="C1360" s="63"/>
      <c r="D1360" s="63"/>
      <c r="E1360" s="63"/>
      <c r="F1360" s="63"/>
      <c r="G1360" s="63"/>
      <c r="H1360" s="63"/>
      <c r="I1360" s="63"/>
      <c r="J1360" s="63"/>
      <c r="K1360" s="63"/>
      <c r="L1360" s="63"/>
      <c r="M1360" s="63"/>
      <c r="N1360" s="63"/>
    </row>
    <row r="1361" spans="1:14" ht="14.4" x14ac:dyDescent="0.3">
      <c r="A1361" s="63" t="s">
        <v>65</v>
      </c>
      <c r="B1361" s="63" t="s">
        <v>14</v>
      </c>
      <c r="C1361" s="64">
        <v>41640</v>
      </c>
      <c r="D1361" s="64">
        <v>41671</v>
      </c>
      <c r="E1361" s="64">
        <v>41699</v>
      </c>
      <c r="F1361" s="64">
        <v>41730</v>
      </c>
      <c r="G1361" s="64">
        <v>41760</v>
      </c>
      <c r="H1361" s="64">
        <v>41791</v>
      </c>
      <c r="I1361" s="64">
        <v>41821</v>
      </c>
      <c r="J1361" s="64">
        <v>41852</v>
      </c>
      <c r="K1361" s="64">
        <v>41883</v>
      </c>
      <c r="L1361" s="64">
        <v>41913</v>
      </c>
      <c r="M1361" s="64">
        <v>41944</v>
      </c>
      <c r="N1361" s="64">
        <v>41974</v>
      </c>
    </row>
    <row r="1362" spans="1:14" ht="14.4" x14ac:dyDescent="0.3">
      <c r="A1362" s="63" t="s">
        <v>65</v>
      </c>
      <c r="B1362" s="63" t="s">
        <v>15</v>
      </c>
      <c r="C1362" s="63">
        <v>5</v>
      </c>
      <c r="D1362" s="63">
        <v>6</v>
      </c>
      <c r="E1362" s="63">
        <v>7</v>
      </c>
      <c r="F1362" s="63">
        <v>7</v>
      </c>
      <c r="G1362" s="63">
        <v>7</v>
      </c>
      <c r="H1362" s="63">
        <v>7</v>
      </c>
      <c r="I1362" s="63">
        <v>7</v>
      </c>
      <c r="J1362" s="63">
        <v>7</v>
      </c>
      <c r="K1362" s="63">
        <v>7</v>
      </c>
      <c r="L1362" s="63">
        <v>7</v>
      </c>
      <c r="M1362" s="63">
        <v>7</v>
      </c>
      <c r="N1362" s="63">
        <v>7</v>
      </c>
    </row>
    <row r="1363" spans="1:14" ht="14.4" x14ac:dyDescent="0.3">
      <c r="A1363" s="63" t="s">
        <v>65</v>
      </c>
      <c r="B1363" s="63" t="s">
        <v>16</v>
      </c>
      <c r="C1363" s="63">
        <v>65718983</v>
      </c>
      <c r="D1363" s="63">
        <v>363393801</v>
      </c>
      <c r="E1363" s="63">
        <v>320951303</v>
      </c>
      <c r="F1363" s="63">
        <v>347436900</v>
      </c>
      <c r="G1363" s="63">
        <v>372411170</v>
      </c>
      <c r="H1363" s="63">
        <v>423074060</v>
      </c>
      <c r="I1363" s="63">
        <v>444647562</v>
      </c>
      <c r="J1363" s="63">
        <v>469005158</v>
      </c>
      <c r="K1363" s="63">
        <v>502571938</v>
      </c>
      <c r="L1363" s="63">
        <v>416168345</v>
      </c>
      <c r="M1363" s="63">
        <v>395833111</v>
      </c>
      <c r="N1363" s="63">
        <v>317966615</v>
      </c>
    </row>
    <row r="1364" spans="1:14" ht="14.4" x14ac:dyDescent="0.3">
      <c r="A1364" s="63" t="s">
        <v>65</v>
      </c>
      <c r="B1364" s="63" t="s">
        <v>91</v>
      </c>
      <c r="C1364" s="63"/>
      <c r="D1364" s="63"/>
      <c r="E1364" s="63"/>
      <c r="F1364" s="63"/>
      <c r="G1364" s="63"/>
      <c r="H1364" s="63"/>
      <c r="I1364" s="63"/>
      <c r="J1364" s="63"/>
      <c r="K1364" s="63"/>
      <c r="L1364" s="63"/>
      <c r="M1364" s="63"/>
      <c r="N1364" s="63"/>
    </row>
    <row r="1365" spans="1:14" ht="14.4" x14ac:dyDescent="0.3">
      <c r="A1365" s="63" t="s">
        <v>65</v>
      </c>
      <c r="B1365" s="63" t="s">
        <v>17</v>
      </c>
      <c r="C1365" s="63">
        <v>1</v>
      </c>
      <c r="D1365" s="63">
        <v>1</v>
      </c>
      <c r="E1365" s="63">
        <v>1</v>
      </c>
      <c r="F1365" s="63">
        <v>1</v>
      </c>
      <c r="G1365" s="63">
        <v>1</v>
      </c>
      <c r="H1365" s="63">
        <v>1</v>
      </c>
      <c r="I1365" s="63">
        <v>1</v>
      </c>
      <c r="J1365" s="63">
        <v>1</v>
      </c>
      <c r="K1365" s="63">
        <v>1</v>
      </c>
      <c r="L1365" s="63">
        <v>1</v>
      </c>
      <c r="M1365" s="63">
        <v>1</v>
      </c>
      <c r="N1365" s="63">
        <v>1</v>
      </c>
    </row>
    <row r="1366" spans="1:14" ht="14.4" x14ac:dyDescent="0.3">
      <c r="A1366" s="63" t="s">
        <v>65</v>
      </c>
      <c r="B1366" s="63" t="s">
        <v>18</v>
      </c>
      <c r="C1366" s="63"/>
      <c r="D1366" s="63"/>
      <c r="E1366" s="63"/>
      <c r="F1366" s="63"/>
      <c r="G1366" s="63"/>
      <c r="H1366" s="63"/>
      <c r="I1366" s="63"/>
      <c r="J1366" s="63"/>
      <c r="K1366" s="63"/>
      <c r="L1366" s="63"/>
      <c r="M1366" s="63"/>
      <c r="N1366" s="63"/>
    </row>
    <row r="1367" spans="1:14" ht="14.4" x14ac:dyDescent="0.3">
      <c r="A1367" s="63" t="s">
        <v>65</v>
      </c>
      <c r="B1367" s="63" t="s">
        <v>19</v>
      </c>
      <c r="C1367" s="63">
        <v>5095503</v>
      </c>
      <c r="D1367" s="63">
        <v>4168602</v>
      </c>
      <c r="E1367" s="63">
        <v>4477924</v>
      </c>
      <c r="F1367" s="63">
        <v>4975809</v>
      </c>
      <c r="G1367" s="63">
        <v>5840816</v>
      </c>
      <c r="H1367" s="63">
        <v>6004206</v>
      </c>
      <c r="I1367" s="63">
        <v>6211056</v>
      </c>
      <c r="J1367" s="63">
        <v>6508255</v>
      </c>
      <c r="K1367" s="63">
        <v>5816683</v>
      </c>
      <c r="L1367" s="63">
        <v>5320273</v>
      </c>
      <c r="M1367" s="63">
        <v>4306542</v>
      </c>
      <c r="N1367" s="63">
        <v>4695773</v>
      </c>
    </row>
    <row r="1368" spans="1:14" ht="14.4" x14ac:dyDescent="0.3">
      <c r="A1368" s="63" t="s">
        <v>65</v>
      </c>
      <c r="B1368" s="63" t="s">
        <v>92</v>
      </c>
      <c r="C1368" s="63">
        <v>1394777</v>
      </c>
      <c r="D1368" s="63">
        <v>1096314</v>
      </c>
      <c r="E1368" s="63">
        <v>1115810</v>
      </c>
      <c r="F1368" s="63">
        <v>1758852</v>
      </c>
      <c r="G1368" s="63">
        <v>1968994</v>
      </c>
      <c r="H1368" s="63">
        <v>2052926</v>
      </c>
      <c r="I1368" s="63">
        <v>2146355</v>
      </c>
      <c r="J1368" s="63">
        <v>2154519</v>
      </c>
      <c r="K1368" s="63">
        <v>1986577</v>
      </c>
      <c r="L1368" s="63">
        <v>1953477</v>
      </c>
      <c r="M1368" s="63">
        <v>1025589</v>
      </c>
      <c r="N1368" s="63">
        <v>1246157</v>
      </c>
    </row>
    <row r="1369" spans="1:14" ht="14.4" x14ac:dyDescent="0.3">
      <c r="A1369" s="63" t="s">
        <v>65</v>
      </c>
      <c r="B1369" s="63" t="s">
        <v>93</v>
      </c>
      <c r="C1369" s="63">
        <v>3700726</v>
      </c>
      <c r="D1369" s="63">
        <v>3072288</v>
      </c>
      <c r="E1369" s="63">
        <v>3362115</v>
      </c>
      <c r="F1369" s="63">
        <v>3216956</v>
      </c>
      <c r="G1369" s="63">
        <v>3871821</v>
      </c>
      <c r="H1369" s="63">
        <v>3951280</v>
      </c>
      <c r="I1369" s="63">
        <v>4064700</v>
      </c>
      <c r="J1369" s="63">
        <v>4353736</v>
      </c>
      <c r="K1369" s="63">
        <v>3830106</v>
      </c>
      <c r="L1369" s="63">
        <v>3366796</v>
      </c>
      <c r="M1369" s="63">
        <v>3280953</v>
      </c>
      <c r="N1369" s="63">
        <v>3449616</v>
      </c>
    </row>
    <row r="1370" spans="1:14" ht="14.4" x14ac:dyDescent="0.3">
      <c r="A1370" s="63" t="s">
        <v>65</v>
      </c>
      <c r="B1370" s="63" t="s">
        <v>94</v>
      </c>
      <c r="C1370" s="65">
        <v>0.27372999999999997</v>
      </c>
      <c r="D1370" s="65">
        <v>0.26299</v>
      </c>
      <c r="E1370" s="65">
        <v>0.24918000000000001</v>
      </c>
      <c r="F1370" s="65">
        <v>0.35348000000000002</v>
      </c>
      <c r="G1370" s="65">
        <v>0.33711000000000002</v>
      </c>
      <c r="H1370" s="65">
        <v>0.34190999999999999</v>
      </c>
      <c r="I1370" s="65">
        <v>0.34556999999999999</v>
      </c>
      <c r="J1370" s="65">
        <v>0.33104</v>
      </c>
      <c r="K1370" s="65">
        <v>0.34153</v>
      </c>
      <c r="L1370" s="65">
        <v>0.36718000000000001</v>
      </c>
      <c r="M1370" s="65">
        <v>0.23815</v>
      </c>
      <c r="N1370" s="65">
        <v>0.26538</v>
      </c>
    </row>
    <row r="1371" spans="1:14" ht="14.4" x14ac:dyDescent="0.3">
      <c r="A1371" s="63" t="s">
        <v>65</v>
      </c>
      <c r="B1371" s="63" t="s">
        <v>95</v>
      </c>
      <c r="C1371" s="65">
        <v>0.72626999999999997</v>
      </c>
      <c r="D1371" s="65">
        <v>0.73701000000000005</v>
      </c>
      <c r="E1371" s="65">
        <v>0.75082000000000004</v>
      </c>
      <c r="F1371" s="65">
        <v>0.64651999999999998</v>
      </c>
      <c r="G1371" s="65">
        <v>0.66288999999999998</v>
      </c>
      <c r="H1371" s="65">
        <v>0.65808999999999995</v>
      </c>
      <c r="I1371" s="65">
        <v>0.65442999999999996</v>
      </c>
      <c r="J1371" s="65">
        <v>0.66896</v>
      </c>
      <c r="K1371" s="65">
        <v>0.65847</v>
      </c>
      <c r="L1371" s="65">
        <v>0.63282000000000005</v>
      </c>
      <c r="M1371" s="65">
        <v>0.76185000000000003</v>
      </c>
      <c r="N1371" s="65">
        <v>0.73462000000000005</v>
      </c>
    </row>
    <row r="1372" spans="1:14" ht="14.4" x14ac:dyDescent="0.3">
      <c r="A1372" s="63" t="s">
        <v>65</v>
      </c>
      <c r="B1372" s="63" t="s">
        <v>20</v>
      </c>
      <c r="C1372" s="63"/>
      <c r="D1372" s="63"/>
      <c r="E1372" s="63"/>
      <c r="F1372" s="63"/>
      <c r="G1372" s="63"/>
      <c r="H1372" s="63"/>
      <c r="I1372" s="63"/>
      <c r="J1372" s="63"/>
      <c r="K1372" s="63"/>
      <c r="L1372" s="63"/>
      <c r="M1372" s="63"/>
      <c r="N1372" s="63"/>
    </row>
    <row r="1373" spans="1:14" ht="14.4" x14ac:dyDescent="0.3">
      <c r="A1373" s="63" t="s">
        <v>65</v>
      </c>
      <c r="B1373" s="63" t="s">
        <v>11</v>
      </c>
      <c r="C1373" s="63">
        <v>12444</v>
      </c>
      <c r="D1373" s="63">
        <v>9408</v>
      </c>
      <c r="E1373" s="63">
        <v>9018</v>
      </c>
      <c r="F1373" s="63">
        <v>12473</v>
      </c>
      <c r="G1373" s="63">
        <v>12655</v>
      </c>
      <c r="H1373" s="63">
        <v>13244</v>
      </c>
      <c r="I1373" s="63">
        <v>12957</v>
      </c>
      <c r="J1373" s="63">
        <v>13556</v>
      </c>
      <c r="K1373" s="63">
        <v>13084</v>
      </c>
      <c r="L1373" s="63">
        <v>12339</v>
      </c>
      <c r="M1373" s="63">
        <v>9516</v>
      </c>
      <c r="N1373" s="63">
        <v>9621</v>
      </c>
    </row>
    <row r="1374" spans="1:14" ht="14.4" x14ac:dyDescent="0.3">
      <c r="A1374" s="63" t="s">
        <v>65</v>
      </c>
      <c r="B1374" s="63" t="s">
        <v>96</v>
      </c>
      <c r="C1374" s="63">
        <v>12444</v>
      </c>
      <c r="D1374" s="63">
        <v>8991</v>
      </c>
      <c r="E1374" s="63">
        <v>8619</v>
      </c>
      <c r="F1374" s="63">
        <v>12473</v>
      </c>
      <c r="G1374" s="63">
        <v>12655</v>
      </c>
      <c r="H1374" s="63">
        <v>13244</v>
      </c>
      <c r="I1374" s="63">
        <v>12957</v>
      </c>
      <c r="J1374" s="63">
        <v>13556</v>
      </c>
      <c r="K1374" s="63">
        <v>13084</v>
      </c>
      <c r="L1374" s="63">
        <v>12339</v>
      </c>
      <c r="M1374" s="63">
        <v>9197</v>
      </c>
      <c r="N1374" s="63">
        <v>9621</v>
      </c>
    </row>
    <row r="1375" spans="1:14" ht="14.4" x14ac:dyDescent="0.3">
      <c r="A1375" s="63" t="s">
        <v>65</v>
      </c>
      <c r="B1375" s="63" t="s">
        <v>97</v>
      </c>
      <c r="C1375" s="63">
        <v>11201</v>
      </c>
      <c r="D1375" s="63">
        <v>9408</v>
      </c>
      <c r="E1375" s="63">
        <v>9018</v>
      </c>
      <c r="F1375" s="63">
        <v>10727</v>
      </c>
      <c r="G1375" s="63">
        <v>11797</v>
      </c>
      <c r="H1375" s="63">
        <v>11873</v>
      </c>
      <c r="I1375" s="63">
        <v>11368</v>
      </c>
      <c r="J1375" s="63">
        <v>12351</v>
      </c>
      <c r="K1375" s="63">
        <v>11956</v>
      </c>
      <c r="L1375" s="63">
        <v>10730</v>
      </c>
      <c r="M1375" s="63">
        <v>9516</v>
      </c>
      <c r="N1375" s="63">
        <v>9064</v>
      </c>
    </row>
    <row r="1376" spans="1:14" ht="14.4" x14ac:dyDescent="0.3">
      <c r="A1376" s="63" t="s">
        <v>65</v>
      </c>
      <c r="B1376" s="63" t="s">
        <v>21</v>
      </c>
      <c r="C1376" s="63" t="s">
        <v>344</v>
      </c>
      <c r="D1376" s="63" t="s">
        <v>314</v>
      </c>
      <c r="E1376" s="63" t="s">
        <v>352</v>
      </c>
      <c r="F1376" s="63" t="s">
        <v>251</v>
      </c>
      <c r="G1376" s="63" t="s">
        <v>423</v>
      </c>
      <c r="H1376" s="63" t="s">
        <v>424</v>
      </c>
      <c r="I1376" s="63" t="s">
        <v>329</v>
      </c>
      <c r="J1376" s="63" t="s">
        <v>317</v>
      </c>
      <c r="K1376" s="63" t="s">
        <v>256</v>
      </c>
      <c r="L1376" s="63" t="s">
        <v>257</v>
      </c>
      <c r="M1376" s="63" t="s">
        <v>308</v>
      </c>
      <c r="N1376" s="63" t="s">
        <v>259</v>
      </c>
    </row>
    <row r="1377" spans="1:14" ht="14.4" x14ac:dyDescent="0.3">
      <c r="A1377" s="63" t="s">
        <v>65</v>
      </c>
      <c r="B1377" s="63" t="s">
        <v>24</v>
      </c>
      <c r="C1377" s="63" t="s">
        <v>164</v>
      </c>
      <c r="D1377" s="63" t="s">
        <v>166</v>
      </c>
      <c r="E1377" s="63" t="s">
        <v>165</v>
      </c>
      <c r="F1377" s="63" t="s">
        <v>166</v>
      </c>
      <c r="G1377" s="63" t="s">
        <v>165</v>
      </c>
      <c r="H1377" s="63" t="s">
        <v>165</v>
      </c>
      <c r="I1377" s="63" t="s">
        <v>166</v>
      </c>
      <c r="J1377" s="63" t="s">
        <v>166</v>
      </c>
      <c r="K1377" s="63" t="s">
        <v>166</v>
      </c>
      <c r="L1377" s="63" t="s">
        <v>171</v>
      </c>
      <c r="M1377" s="63" t="s">
        <v>166</v>
      </c>
      <c r="N1377" s="63" t="s">
        <v>164</v>
      </c>
    </row>
    <row r="1378" spans="1:14" ht="14.4" x14ac:dyDescent="0.3">
      <c r="A1378" s="63" t="s">
        <v>65</v>
      </c>
      <c r="B1378" s="63" t="s">
        <v>26</v>
      </c>
      <c r="C1378" s="63">
        <v>12444</v>
      </c>
      <c r="D1378" s="63">
        <v>9408</v>
      </c>
      <c r="E1378" s="63">
        <v>9018</v>
      </c>
      <c r="F1378" s="63">
        <v>12473</v>
      </c>
      <c r="G1378" s="63">
        <v>12655</v>
      </c>
      <c r="H1378" s="63">
        <v>13244</v>
      </c>
      <c r="I1378" s="63">
        <v>12957</v>
      </c>
      <c r="J1378" s="63">
        <v>13556</v>
      </c>
      <c r="K1378" s="63">
        <v>13084</v>
      </c>
      <c r="L1378" s="63">
        <v>12339</v>
      </c>
      <c r="M1378" s="63">
        <v>9516</v>
      </c>
      <c r="N1378" s="63">
        <v>9621</v>
      </c>
    </row>
    <row r="1379" spans="1:14" ht="14.4" x14ac:dyDescent="0.3">
      <c r="A1379" s="63" t="s">
        <v>65</v>
      </c>
      <c r="B1379" s="63" t="s">
        <v>98</v>
      </c>
      <c r="C1379" s="63">
        <v>12444</v>
      </c>
      <c r="D1379" s="63">
        <v>8991</v>
      </c>
      <c r="E1379" s="63">
        <v>8619</v>
      </c>
      <c r="F1379" s="63">
        <v>12473</v>
      </c>
      <c r="G1379" s="63">
        <v>12655</v>
      </c>
      <c r="H1379" s="63">
        <v>13244</v>
      </c>
      <c r="I1379" s="63">
        <v>12957</v>
      </c>
      <c r="J1379" s="63">
        <v>13556</v>
      </c>
      <c r="K1379" s="63">
        <v>13084</v>
      </c>
      <c r="L1379" s="63">
        <v>12339</v>
      </c>
      <c r="M1379" s="63">
        <v>9197</v>
      </c>
      <c r="N1379" s="63">
        <v>9621</v>
      </c>
    </row>
    <row r="1380" spans="1:14" ht="14.4" x14ac:dyDescent="0.3">
      <c r="A1380" s="63" t="s">
        <v>65</v>
      </c>
      <c r="B1380" s="63" t="s">
        <v>99</v>
      </c>
      <c r="C1380" s="63">
        <v>11201</v>
      </c>
      <c r="D1380" s="63">
        <v>9408</v>
      </c>
      <c r="E1380" s="63">
        <v>9018</v>
      </c>
      <c r="F1380" s="63">
        <v>10727</v>
      </c>
      <c r="G1380" s="63">
        <v>11797</v>
      </c>
      <c r="H1380" s="63">
        <v>11873</v>
      </c>
      <c r="I1380" s="63">
        <v>11368</v>
      </c>
      <c r="J1380" s="63">
        <v>12351</v>
      </c>
      <c r="K1380" s="63">
        <v>11956</v>
      </c>
      <c r="L1380" s="63">
        <v>10730</v>
      </c>
      <c r="M1380" s="63">
        <v>9516</v>
      </c>
      <c r="N1380" s="63">
        <v>9064</v>
      </c>
    </row>
    <row r="1381" spans="1:14" ht="14.4" x14ac:dyDescent="0.3">
      <c r="A1381" s="63" t="s">
        <v>65</v>
      </c>
      <c r="B1381" s="63" t="s">
        <v>27</v>
      </c>
      <c r="C1381" s="63">
        <v>12444</v>
      </c>
      <c r="D1381" s="63">
        <v>8971</v>
      </c>
      <c r="E1381" s="63">
        <v>7541</v>
      </c>
      <c r="F1381" s="63">
        <v>12473</v>
      </c>
      <c r="G1381" s="63">
        <v>12591</v>
      </c>
      <c r="H1381" s="63">
        <v>12731</v>
      </c>
      <c r="I1381" s="63">
        <v>12637</v>
      </c>
      <c r="J1381" s="63">
        <v>13556</v>
      </c>
      <c r="K1381" s="63">
        <v>13084</v>
      </c>
      <c r="L1381" s="63">
        <v>11571</v>
      </c>
      <c r="M1381" s="63">
        <v>9252</v>
      </c>
      <c r="N1381" s="63">
        <v>8931</v>
      </c>
    </row>
    <row r="1382" spans="1:14" ht="14.4" x14ac:dyDescent="0.3">
      <c r="A1382" s="63" t="s">
        <v>65</v>
      </c>
      <c r="B1382" s="63" t="s">
        <v>28</v>
      </c>
      <c r="C1382" s="66">
        <v>41640</v>
      </c>
      <c r="D1382" s="66">
        <v>41671</v>
      </c>
      <c r="E1382" s="66">
        <v>41699</v>
      </c>
      <c r="F1382" s="66">
        <v>41730</v>
      </c>
      <c r="G1382" s="66">
        <v>41760</v>
      </c>
      <c r="H1382" s="66">
        <v>41791</v>
      </c>
      <c r="I1382" s="66">
        <v>41821</v>
      </c>
      <c r="J1382" s="66">
        <v>41852</v>
      </c>
      <c r="K1382" s="66">
        <v>41883</v>
      </c>
      <c r="L1382" s="66">
        <v>41913</v>
      </c>
      <c r="M1382" s="66">
        <v>41944</v>
      </c>
      <c r="N1382" s="66">
        <v>41974</v>
      </c>
    </row>
    <row r="1383" spans="1:14" ht="14.4" x14ac:dyDescent="0.3">
      <c r="A1383" s="63" t="s">
        <v>65</v>
      </c>
      <c r="B1383" s="63" t="s">
        <v>29</v>
      </c>
      <c r="C1383" s="65">
        <v>0.5504</v>
      </c>
      <c r="D1383" s="65">
        <v>0.65939999999999999</v>
      </c>
      <c r="E1383" s="65">
        <v>0.66830000000000001</v>
      </c>
      <c r="F1383" s="65">
        <v>0.55410000000000004</v>
      </c>
      <c r="G1383" s="65">
        <v>0.62029999999999996</v>
      </c>
      <c r="H1383" s="65">
        <v>0.62960000000000005</v>
      </c>
      <c r="I1383" s="65">
        <v>0.64429999999999998</v>
      </c>
      <c r="J1383" s="65">
        <v>0.64529999999999998</v>
      </c>
      <c r="K1383" s="65">
        <v>0.61750000000000005</v>
      </c>
      <c r="L1383" s="65">
        <v>0.57950000000000002</v>
      </c>
      <c r="M1383" s="65">
        <v>0.62860000000000005</v>
      </c>
      <c r="N1383" s="65">
        <v>0.65600000000000003</v>
      </c>
    </row>
    <row r="1384" spans="1:14" ht="14.4" x14ac:dyDescent="0.3">
      <c r="A1384" s="63" t="s">
        <v>65</v>
      </c>
      <c r="B1384" s="63" t="s">
        <v>100</v>
      </c>
      <c r="C1384" s="65">
        <v>0.63680000000000003</v>
      </c>
      <c r="D1384" s="65">
        <v>0.7621</v>
      </c>
      <c r="E1384" s="65">
        <v>0.77059999999999995</v>
      </c>
      <c r="F1384" s="65">
        <v>0.71220000000000006</v>
      </c>
      <c r="G1384" s="65">
        <v>0.82320000000000004</v>
      </c>
      <c r="H1384" s="65">
        <v>0.82010000000000005</v>
      </c>
      <c r="I1384" s="65">
        <v>0.83660000000000001</v>
      </c>
      <c r="J1384" s="65">
        <v>0.84089999999999998</v>
      </c>
      <c r="K1384" s="65">
        <v>0.80330000000000001</v>
      </c>
      <c r="L1384" s="65">
        <v>0.76480000000000004</v>
      </c>
      <c r="M1384" s="65">
        <v>0.73360000000000003</v>
      </c>
      <c r="N1384" s="65">
        <v>0.7359</v>
      </c>
    </row>
    <row r="1385" spans="1:14" ht="14.4" x14ac:dyDescent="0.3">
      <c r="A1385" s="63" t="s">
        <v>65</v>
      </c>
      <c r="B1385" s="63" t="s">
        <v>101</v>
      </c>
      <c r="C1385" s="65">
        <v>0.58169999999999999</v>
      </c>
      <c r="D1385" s="65">
        <v>0.63780000000000003</v>
      </c>
      <c r="E1385" s="65">
        <v>0.64839999999999998</v>
      </c>
      <c r="F1385" s="65">
        <v>0.57450000000000001</v>
      </c>
      <c r="G1385" s="65">
        <v>0.59130000000000005</v>
      </c>
      <c r="H1385" s="65">
        <v>0.62670000000000003</v>
      </c>
      <c r="I1385" s="65">
        <v>0.65490000000000004</v>
      </c>
      <c r="J1385" s="65">
        <v>0.6351</v>
      </c>
      <c r="K1385" s="65">
        <v>0.60329999999999995</v>
      </c>
      <c r="L1385" s="65">
        <v>0.58430000000000004</v>
      </c>
      <c r="M1385" s="65">
        <v>0.60699999999999998</v>
      </c>
      <c r="N1385" s="65">
        <v>0.67</v>
      </c>
    </row>
    <row r="1386" spans="1:14" ht="14.4" x14ac:dyDescent="0.3">
      <c r="A1386" s="63" t="s">
        <v>65</v>
      </c>
      <c r="B1386" s="63" t="s">
        <v>30</v>
      </c>
      <c r="C1386" s="65">
        <v>1</v>
      </c>
      <c r="D1386" s="65">
        <v>1</v>
      </c>
      <c r="E1386" s="65">
        <v>1</v>
      </c>
      <c r="F1386" s="65">
        <v>1</v>
      </c>
      <c r="G1386" s="65">
        <v>1</v>
      </c>
      <c r="H1386" s="65">
        <v>1</v>
      </c>
      <c r="I1386" s="65">
        <v>1</v>
      </c>
      <c r="J1386" s="65">
        <v>1</v>
      </c>
      <c r="K1386" s="65">
        <v>1</v>
      </c>
      <c r="L1386" s="65">
        <v>1</v>
      </c>
      <c r="M1386" s="65">
        <v>1</v>
      </c>
      <c r="N1386" s="65">
        <v>1</v>
      </c>
    </row>
    <row r="1387" spans="1:14" ht="14.4" x14ac:dyDescent="0.3">
      <c r="A1387" s="63" t="s">
        <v>65</v>
      </c>
      <c r="B1387" s="63" t="s">
        <v>8</v>
      </c>
      <c r="C1387" s="65">
        <v>1</v>
      </c>
      <c r="D1387" s="65">
        <v>0.9536</v>
      </c>
      <c r="E1387" s="65">
        <v>0.83620000000000005</v>
      </c>
      <c r="F1387" s="65">
        <v>1</v>
      </c>
      <c r="G1387" s="65">
        <v>0.99490000000000001</v>
      </c>
      <c r="H1387" s="65">
        <v>0.96120000000000005</v>
      </c>
      <c r="I1387" s="65">
        <v>0.97529999999999994</v>
      </c>
      <c r="J1387" s="65">
        <v>1</v>
      </c>
      <c r="K1387" s="65">
        <v>1</v>
      </c>
      <c r="L1387" s="65">
        <v>0.93779999999999997</v>
      </c>
      <c r="M1387" s="65">
        <v>0.97230000000000005</v>
      </c>
      <c r="N1387" s="65">
        <v>0.92820000000000003</v>
      </c>
    </row>
    <row r="1388" spans="1:14" ht="14.4" x14ac:dyDescent="0.3">
      <c r="A1388" s="63" t="s">
        <v>65</v>
      </c>
      <c r="B1388" s="63" t="s">
        <v>31</v>
      </c>
      <c r="C1388" s="65">
        <v>0.5504</v>
      </c>
      <c r="D1388" s="65">
        <v>0.65939999999999999</v>
      </c>
      <c r="E1388" s="65">
        <v>0.66830000000000001</v>
      </c>
      <c r="F1388" s="65">
        <v>0.55410000000000004</v>
      </c>
      <c r="G1388" s="65">
        <v>0.62029999999999996</v>
      </c>
      <c r="H1388" s="65">
        <v>0.62960000000000005</v>
      </c>
      <c r="I1388" s="65">
        <v>0.64429999999999998</v>
      </c>
      <c r="J1388" s="65">
        <v>0.64529999999999998</v>
      </c>
      <c r="K1388" s="65">
        <v>0.61750000000000005</v>
      </c>
      <c r="L1388" s="65">
        <v>0.57950000000000002</v>
      </c>
      <c r="M1388" s="65">
        <v>0.62860000000000005</v>
      </c>
      <c r="N1388" s="65">
        <v>0.65600000000000003</v>
      </c>
    </row>
    <row r="1389" spans="1:14" ht="14.4" x14ac:dyDescent="0.3">
      <c r="A1389" s="63" t="s">
        <v>65</v>
      </c>
      <c r="B1389" s="63" t="s">
        <v>102</v>
      </c>
      <c r="C1389" s="65">
        <v>0.63680000000000003</v>
      </c>
      <c r="D1389" s="65">
        <v>0.7621</v>
      </c>
      <c r="E1389" s="65">
        <v>0.77059999999999995</v>
      </c>
      <c r="F1389" s="65">
        <v>0.71220000000000006</v>
      </c>
      <c r="G1389" s="65">
        <v>0.82320000000000004</v>
      </c>
      <c r="H1389" s="65">
        <v>0.82010000000000005</v>
      </c>
      <c r="I1389" s="65">
        <v>0.83660000000000001</v>
      </c>
      <c r="J1389" s="65">
        <v>0.84089999999999998</v>
      </c>
      <c r="K1389" s="65">
        <v>0.80330000000000001</v>
      </c>
      <c r="L1389" s="65">
        <v>0.76480000000000004</v>
      </c>
      <c r="M1389" s="65">
        <v>0.73360000000000003</v>
      </c>
      <c r="N1389" s="65">
        <v>0.7359</v>
      </c>
    </row>
    <row r="1390" spans="1:14" ht="14.4" x14ac:dyDescent="0.3">
      <c r="A1390" s="63" t="s">
        <v>65</v>
      </c>
      <c r="B1390" s="63" t="s">
        <v>103</v>
      </c>
      <c r="C1390" s="65">
        <v>0.58169999999999999</v>
      </c>
      <c r="D1390" s="65">
        <v>0.63780000000000003</v>
      </c>
      <c r="E1390" s="65">
        <v>0.64839999999999998</v>
      </c>
      <c r="F1390" s="65">
        <v>0.57450000000000001</v>
      </c>
      <c r="G1390" s="65">
        <v>0.59130000000000005</v>
      </c>
      <c r="H1390" s="65">
        <v>0.62670000000000003</v>
      </c>
      <c r="I1390" s="65">
        <v>0.65490000000000004</v>
      </c>
      <c r="J1390" s="65">
        <v>0.6351</v>
      </c>
      <c r="K1390" s="65">
        <v>0.60329999999999995</v>
      </c>
      <c r="L1390" s="65">
        <v>0.58430000000000004</v>
      </c>
      <c r="M1390" s="65">
        <v>0.60699999999999998</v>
      </c>
      <c r="N1390" s="65">
        <v>0.67</v>
      </c>
    </row>
    <row r="1391" spans="1:14" ht="14.4" x14ac:dyDescent="0.3">
      <c r="A1391" s="63" t="s">
        <v>65</v>
      </c>
      <c r="B1391" s="63" t="s">
        <v>32</v>
      </c>
      <c r="C1391" s="65">
        <v>0.5504</v>
      </c>
      <c r="D1391" s="65">
        <v>0.6915</v>
      </c>
      <c r="E1391" s="65">
        <v>0.79920000000000002</v>
      </c>
      <c r="F1391" s="65">
        <v>0.55410000000000004</v>
      </c>
      <c r="G1391" s="65">
        <v>0.62350000000000005</v>
      </c>
      <c r="H1391" s="65">
        <v>0.65500000000000003</v>
      </c>
      <c r="I1391" s="65">
        <v>0.66059999999999997</v>
      </c>
      <c r="J1391" s="65">
        <v>0.64529999999999998</v>
      </c>
      <c r="K1391" s="65">
        <v>0.61750000000000005</v>
      </c>
      <c r="L1391" s="65">
        <v>0.61799999999999999</v>
      </c>
      <c r="M1391" s="65">
        <v>0.64649999999999996</v>
      </c>
      <c r="N1391" s="65">
        <v>0.70669999999999999</v>
      </c>
    </row>
    <row r="1392" spans="1:14" ht="14.4" x14ac:dyDescent="0.3">
      <c r="A1392" s="63" t="s">
        <v>65</v>
      </c>
      <c r="B1392" s="63" t="s">
        <v>33</v>
      </c>
      <c r="C1392" s="63"/>
      <c r="D1392" s="63"/>
      <c r="E1392" s="63"/>
      <c r="F1392" s="63"/>
      <c r="G1392" s="63"/>
      <c r="H1392" s="63"/>
      <c r="I1392" s="63"/>
      <c r="J1392" s="63"/>
      <c r="K1392" s="63"/>
      <c r="L1392" s="63"/>
      <c r="M1392" s="63"/>
      <c r="N1392" s="63"/>
    </row>
    <row r="1393" spans="1:14" ht="14.4" x14ac:dyDescent="0.3">
      <c r="A1393" s="63" t="s">
        <v>65</v>
      </c>
      <c r="B1393" s="63" t="s">
        <v>34</v>
      </c>
      <c r="C1393" s="65">
        <v>0</v>
      </c>
      <c r="D1393" s="65">
        <v>0</v>
      </c>
      <c r="E1393" s="65">
        <v>0</v>
      </c>
      <c r="F1393" s="65">
        <v>0</v>
      </c>
      <c r="G1393" s="65">
        <v>0</v>
      </c>
      <c r="H1393" s="65">
        <v>0</v>
      </c>
      <c r="I1393" s="65">
        <v>0</v>
      </c>
      <c r="J1393" s="65">
        <v>0</v>
      </c>
      <c r="K1393" s="65">
        <v>0</v>
      </c>
      <c r="L1393" s="65">
        <v>0</v>
      </c>
      <c r="M1393" s="65">
        <v>0</v>
      </c>
      <c r="N1393" s="65">
        <v>0</v>
      </c>
    </row>
    <row r="1394" spans="1:14" ht="14.4" x14ac:dyDescent="0.3">
      <c r="A1394" s="63" t="s">
        <v>65</v>
      </c>
      <c r="B1394" s="63" t="s">
        <v>104</v>
      </c>
      <c r="C1394" s="65">
        <v>0</v>
      </c>
      <c r="D1394" s="65">
        <v>0</v>
      </c>
      <c r="E1394" s="65">
        <v>0</v>
      </c>
      <c r="F1394" s="65">
        <v>0</v>
      </c>
      <c r="G1394" s="65">
        <v>0</v>
      </c>
      <c r="H1394" s="65">
        <v>0</v>
      </c>
      <c r="I1394" s="65">
        <v>0</v>
      </c>
      <c r="J1394" s="65">
        <v>0</v>
      </c>
      <c r="K1394" s="65">
        <v>0</v>
      </c>
      <c r="L1394" s="65">
        <v>0</v>
      </c>
      <c r="M1394" s="65">
        <v>0</v>
      </c>
      <c r="N1394" s="65">
        <v>0</v>
      </c>
    </row>
    <row r="1395" spans="1:14" ht="14.4" x14ac:dyDescent="0.3">
      <c r="A1395" s="63" t="s">
        <v>65</v>
      </c>
      <c r="B1395" s="63" t="s">
        <v>105</v>
      </c>
      <c r="C1395" s="65">
        <v>0</v>
      </c>
      <c r="D1395" s="65">
        <v>0</v>
      </c>
      <c r="E1395" s="65">
        <v>0</v>
      </c>
      <c r="F1395" s="65">
        <v>0</v>
      </c>
      <c r="G1395" s="65">
        <v>0</v>
      </c>
      <c r="H1395" s="65">
        <v>0</v>
      </c>
      <c r="I1395" s="65">
        <v>0</v>
      </c>
      <c r="J1395" s="65">
        <v>0</v>
      </c>
      <c r="K1395" s="65">
        <v>0</v>
      </c>
      <c r="L1395" s="65">
        <v>0</v>
      </c>
      <c r="M1395" s="65">
        <v>0</v>
      </c>
      <c r="N1395" s="65">
        <v>0</v>
      </c>
    </row>
    <row r="1396" spans="1:14" ht="14.4" x14ac:dyDescent="0.3">
      <c r="A1396" s="63" t="s">
        <v>65</v>
      </c>
      <c r="B1396" s="63" t="s">
        <v>35</v>
      </c>
      <c r="C1396" s="65">
        <v>0</v>
      </c>
      <c r="D1396" s="65">
        <v>0</v>
      </c>
      <c r="E1396" s="65">
        <v>0</v>
      </c>
      <c r="F1396" s="65">
        <v>0</v>
      </c>
      <c r="G1396" s="65">
        <v>0</v>
      </c>
      <c r="H1396" s="65">
        <v>0</v>
      </c>
      <c r="I1396" s="65">
        <v>0</v>
      </c>
      <c r="J1396" s="65">
        <v>0</v>
      </c>
      <c r="K1396" s="65">
        <v>0</v>
      </c>
      <c r="L1396" s="65">
        <v>0</v>
      </c>
      <c r="M1396" s="65">
        <v>0</v>
      </c>
      <c r="N1396" s="65">
        <v>0</v>
      </c>
    </row>
    <row r="1397" spans="1:14" ht="14.4" x14ac:dyDescent="0.3">
      <c r="A1397" s="63" t="s">
        <v>65</v>
      </c>
      <c r="B1397" s="63" t="s">
        <v>106</v>
      </c>
      <c r="C1397" s="65">
        <v>0</v>
      </c>
      <c r="D1397" s="65">
        <v>0</v>
      </c>
      <c r="E1397" s="65">
        <v>0</v>
      </c>
      <c r="F1397" s="65">
        <v>0</v>
      </c>
      <c r="G1397" s="65">
        <v>0</v>
      </c>
      <c r="H1397" s="65">
        <v>0</v>
      </c>
      <c r="I1397" s="65">
        <v>0</v>
      </c>
      <c r="J1397" s="65">
        <v>0</v>
      </c>
      <c r="K1397" s="65">
        <v>0</v>
      </c>
      <c r="L1397" s="65">
        <v>0</v>
      </c>
      <c r="M1397" s="65">
        <v>0</v>
      </c>
      <c r="N1397" s="65">
        <v>0</v>
      </c>
    </row>
    <row r="1398" spans="1:14" ht="14.4" x14ac:dyDescent="0.3">
      <c r="A1398" s="63" t="s">
        <v>65</v>
      </c>
      <c r="B1398" s="63" t="s">
        <v>107</v>
      </c>
      <c r="C1398" s="65">
        <v>0</v>
      </c>
      <c r="D1398" s="65">
        <v>0</v>
      </c>
      <c r="E1398" s="65">
        <v>0</v>
      </c>
      <c r="F1398" s="65">
        <v>0</v>
      </c>
      <c r="G1398" s="65">
        <v>0</v>
      </c>
      <c r="H1398" s="65">
        <v>0</v>
      </c>
      <c r="I1398" s="65">
        <v>0</v>
      </c>
      <c r="J1398" s="65">
        <v>0</v>
      </c>
      <c r="K1398" s="65">
        <v>0</v>
      </c>
      <c r="L1398" s="65">
        <v>0</v>
      </c>
      <c r="M1398" s="65">
        <v>0</v>
      </c>
      <c r="N1398" s="65">
        <v>0</v>
      </c>
    </row>
    <row r="1399" spans="1:14" ht="14.4" x14ac:dyDescent="0.3">
      <c r="A1399" s="63" t="s">
        <v>65</v>
      </c>
      <c r="B1399" s="63" t="s">
        <v>36</v>
      </c>
      <c r="C1399" s="65">
        <v>0</v>
      </c>
      <c r="D1399" s="65">
        <v>0</v>
      </c>
      <c r="E1399" s="65">
        <v>0</v>
      </c>
      <c r="F1399" s="65">
        <v>0</v>
      </c>
      <c r="G1399" s="65">
        <v>0</v>
      </c>
      <c r="H1399" s="65">
        <v>0</v>
      </c>
      <c r="I1399" s="65">
        <v>0</v>
      </c>
      <c r="J1399" s="65">
        <v>0</v>
      </c>
      <c r="K1399" s="65">
        <v>0</v>
      </c>
      <c r="L1399" s="65">
        <v>0</v>
      </c>
      <c r="M1399" s="65">
        <v>0</v>
      </c>
      <c r="N1399" s="65">
        <v>0</v>
      </c>
    </row>
    <row r="1400" spans="1:14" ht="14.4" x14ac:dyDescent="0.3">
      <c r="A1400" s="63" t="s">
        <v>65</v>
      </c>
      <c r="B1400" s="63" t="s">
        <v>108</v>
      </c>
      <c r="C1400" s="63"/>
      <c r="D1400" s="63"/>
      <c r="E1400" s="63"/>
      <c r="F1400" s="63"/>
      <c r="G1400" s="63"/>
      <c r="H1400" s="63"/>
      <c r="I1400" s="63"/>
      <c r="J1400" s="63"/>
      <c r="K1400" s="63"/>
      <c r="L1400" s="63"/>
      <c r="M1400" s="63"/>
      <c r="N1400" s="63"/>
    </row>
    <row r="1401" spans="1:14" ht="14.4" x14ac:dyDescent="0.3">
      <c r="A1401" s="63" t="s">
        <v>65</v>
      </c>
      <c r="B1401" s="63" t="s">
        <v>109</v>
      </c>
      <c r="C1401" s="63">
        <v>1</v>
      </c>
      <c r="D1401" s="63">
        <v>1</v>
      </c>
      <c r="E1401" s="63">
        <v>1</v>
      </c>
      <c r="F1401" s="63">
        <v>1</v>
      </c>
      <c r="G1401" s="63">
        <v>1</v>
      </c>
      <c r="H1401" s="63">
        <v>1</v>
      </c>
      <c r="I1401" s="63">
        <v>1</v>
      </c>
      <c r="J1401" s="63">
        <v>1</v>
      </c>
      <c r="K1401" s="63">
        <v>1</v>
      </c>
      <c r="L1401" s="63">
        <v>1</v>
      </c>
      <c r="M1401" s="63">
        <v>1</v>
      </c>
      <c r="N1401" s="63">
        <v>1</v>
      </c>
    </row>
    <row r="1402" spans="1:14" ht="14.4" x14ac:dyDescent="0.3">
      <c r="A1402" s="63" t="s">
        <v>65</v>
      </c>
      <c r="B1402" s="63" t="s">
        <v>110</v>
      </c>
      <c r="C1402" s="63">
        <v>1</v>
      </c>
      <c r="D1402" s="63">
        <v>1</v>
      </c>
      <c r="E1402" s="63">
        <v>1</v>
      </c>
      <c r="F1402" s="63">
        <v>1</v>
      </c>
      <c r="G1402" s="63">
        <v>1</v>
      </c>
      <c r="H1402" s="63">
        <v>1</v>
      </c>
      <c r="I1402" s="63">
        <v>1</v>
      </c>
      <c r="J1402" s="63">
        <v>1</v>
      </c>
      <c r="K1402" s="63">
        <v>1</v>
      </c>
      <c r="L1402" s="63">
        <v>1</v>
      </c>
      <c r="M1402" s="63">
        <v>1</v>
      </c>
      <c r="N1402" s="63">
        <v>1</v>
      </c>
    </row>
    <row r="1403" spans="1:14" ht="14.4" x14ac:dyDescent="0.3">
      <c r="A1403" s="63" t="s">
        <v>65</v>
      </c>
      <c r="B1403" s="63" t="s">
        <v>111</v>
      </c>
      <c r="C1403" s="63">
        <v>1</v>
      </c>
      <c r="D1403" s="63">
        <v>1</v>
      </c>
      <c r="E1403" s="63">
        <v>1</v>
      </c>
      <c r="F1403" s="63">
        <v>1</v>
      </c>
      <c r="G1403" s="63">
        <v>1</v>
      </c>
      <c r="H1403" s="63">
        <v>1</v>
      </c>
      <c r="I1403" s="63">
        <v>1</v>
      </c>
      <c r="J1403" s="63">
        <v>1</v>
      </c>
      <c r="K1403" s="63">
        <v>1</v>
      </c>
      <c r="L1403" s="63">
        <v>1</v>
      </c>
      <c r="M1403" s="63">
        <v>1</v>
      </c>
      <c r="N1403" s="63">
        <v>1</v>
      </c>
    </row>
    <row r="1404" spans="1:14" ht="14.4" x14ac:dyDescent="0.3">
      <c r="A1404" s="63" t="s">
        <v>65</v>
      </c>
      <c r="B1404" s="63" t="s">
        <v>112</v>
      </c>
      <c r="C1404" s="63">
        <v>1</v>
      </c>
      <c r="D1404" s="63">
        <v>1</v>
      </c>
      <c r="E1404" s="63">
        <v>1</v>
      </c>
      <c r="F1404" s="63">
        <v>1</v>
      </c>
      <c r="G1404" s="63">
        <v>1</v>
      </c>
      <c r="H1404" s="63">
        <v>1</v>
      </c>
      <c r="I1404" s="63">
        <v>1</v>
      </c>
      <c r="J1404" s="63">
        <v>1</v>
      </c>
      <c r="K1404" s="63">
        <v>1</v>
      </c>
      <c r="L1404" s="63">
        <v>1</v>
      </c>
      <c r="M1404" s="63">
        <v>1</v>
      </c>
      <c r="N1404" s="63">
        <v>1</v>
      </c>
    </row>
    <row r="1406" spans="1:14" ht="14.4" x14ac:dyDescent="0.3">
      <c r="A1406" s="67" t="s">
        <v>167</v>
      </c>
      <c r="B1406" s="63"/>
      <c r="C1406" s="63"/>
      <c r="D1406" s="63"/>
      <c r="E1406" s="63"/>
      <c r="F1406" s="63"/>
      <c r="G1406" s="63"/>
      <c r="H1406" s="63"/>
      <c r="I1406" s="63"/>
      <c r="J1406" s="63"/>
      <c r="K1406" s="63"/>
      <c r="L1406" s="63"/>
      <c r="M1406" s="63"/>
      <c r="N1406" s="63"/>
    </row>
    <row r="1407" spans="1:14" ht="14.4" x14ac:dyDescent="0.3">
      <c r="A1407" s="68" t="s">
        <v>260</v>
      </c>
      <c r="B1407" s="63"/>
      <c r="C1407" s="63"/>
      <c r="D1407" s="63"/>
      <c r="E1407" s="63"/>
      <c r="F1407" s="63"/>
      <c r="G1407" s="63"/>
      <c r="H1407" s="63"/>
      <c r="I1407" s="63"/>
      <c r="J1407" s="63"/>
      <c r="K1407" s="63"/>
      <c r="L1407" s="63"/>
      <c r="M1407" s="63"/>
      <c r="N1407" s="63"/>
    </row>
    <row r="1409" spans="1:14" ht="14.4" hidden="1" x14ac:dyDescent="0.3">
      <c r="A1409" s="63" t="s">
        <v>425</v>
      </c>
      <c r="B1409" s="63" t="s">
        <v>426</v>
      </c>
      <c r="C1409" s="63"/>
      <c r="D1409" s="63"/>
      <c r="E1409" s="63"/>
      <c r="F1409" s="63"/>
      <c r="G1409" s="63"/>
      <c r="H1409" s="63"/>
      <c r="I1409" s="63"/>
      <c r="J1409" s="63"/>
      <c r="K1409" s="63"/>
      <c r="L1409" s="63"/>
      <c r="M1409" s="63"/>
      <c r="N1409" s="63"/>
    </row>
    <row r="1410" spans="1:14" ht="14.4" hidden="1" x14ac:dyDescent="0.3">
      <c r="A1410" s="63" t="s">
        <v>427</v>
      </c>
      <c r="B1410" s="63" t="s">
        <v>14</v>
      </c>
      <c r="C1410" s="64">
        <v>41640</v>
      </c>
      <c r="D1410" s="64">
        <v>41671</v>
      </c>
      <c r="E1410" s="64">
        <v>41699</v>
      </c>
      <c r="F1410" s="64">
        <v>41730</v>
      </c>
      <c r="G1410" s="64">
        <v>41760</v>
      </c>
      <c r="H1410" s="64">
        <v>41791</v>
      </c>
      <c r="I1410" s="64">
        <v>41821</v>
      </c>
      <c r="J1410" s="64">
        <v>41852</v>
      </c>
      <c r="K1410" s="64">
        <v>41883</v>
      </c>
      <c r="L1410" s="64">
        <v>41913</v>
      </c>
      <c r="M1410" s="64">
        <v>41944</v>
      </c>
      <c r="N1410" s="64">
        <v>41974</v>
      </c>
    </row>
    <row r="1411" spans="1:14" ht="14.4" hidden="1" x14ac:dyDescent="0.3">
      <c r="A1411" s="63" t="s">
        <v>427</v>
      </c>
      <c r="B1411" s="63" t="s">
        <v>15</v>
      </c>
      <c r="C1411" s="63">
        <v>2</v>
      </c>
      <c r="D1411" s="63">
        <v>3</v>
      </c>
      <c r="E1411" s="63">
        <v>3</v>
      </c>
      <c r="F1411" s="63">
        <v>3</v>
      </c>
      <c r="G1411" s="63">
        <v>3</v>
      </c>
      <c r="H1411" s="63">
        <v>3</v>
      </c>
      <c r="I1411" s="63">
        <v>2</v>
      </c>
      <c r="J1411" s="63">
        <v>2</v>
      </c>
      <c r="K1411" s="63">
        <v>2</v>
      </c>
      <c r="L1411" s="63">
        <v>2</v>
      </c>
      <c r="M1411" s="63">
        <v>2</v>
      </c>
      <c r="N1411" s="63">
        <v>2</v>
      </c>
    </row>
    <row r="1412" spans="1:14" ht="14.4" hidden="1" x14ac:dyDescent="0.3">
      <c r="A1412" s="63" t="s">
        <v>427</v>
      </c>
      <c r="B1412" s="63" t="s">
        <v>16</v>
      </c>
      <c r="C1412" s="63">
        <v>93356393</v>
      </c>
      <c r="D1412" s="63">
        <v>16537000</v>
      </c>
      <c r="E1412" s="63">
        <v>34099000</v>
      </c>
      <c r="F1412" s="63">
        <v>31857000</v>
      </c>
      <c r="G1412" s="63">
        <v>22587000</v>
      </c>
      <c r="H1412" s="63">
        <v>31565000</v>
      </c>
      <c r="I1412" s="63">
        <v>39650000</v>
      </c>
      <c r="J1412" s="63">
        <v>41742000</v>
      </c>
      <c r="K1412" s="63">
        <v>42082000</v>
      </c>
      <c r="L1412" s="63">
        <v>34460000</v>
      </c>
      <c r="M1412" s="63">
        <v>31168000</v>
      </c>
      <c r="N1412" s="63">
        <v>23287000</v>
      </c>
    </row>
    <row r="1413" spans="1:14" ht="14.4" hidden="1" x14ac:dyDescent="0.3">
      <c r="A1413" s="63" t="s">
        <v>427</v>
      </c>
      <c r="B1413" s="63" t="s">
        <v>91</v>
      </c>
      <c r="C1413" s="63"/>
      <c r="D1413" s="63"/>
      <c r="E1413" s="63"/>
      <c r="F1413" s="63"/>
      <c r="G1413" s="63"/>
      <c r="H1413" s="63"/>
      <c r="I1413" s="63"/>
      <c r="J1413" s="63"/>
      <c r="K1413" s="63"/>
      <c r="L1413" s="63"/>
      <c r="M1413" s="63"/>
      <c r="N1413" s="63"/>
    </row>
    <row r="1414" spans="1:14" ht="14.4" hidden="1" x14ac:dyDescent="0.3">
      <c r="A1414" s="63" t="s">
        <v>427</v>
      </c>
      <c r="B1414" s="63" t="s">
        <v>17</v>
      </c>
      <c r="C1414" s="63">
        <v>1</v>
      </c>
      <c r="D1414" s="63">
        <v>1</v>
      </c>
      <c r="E1414" s="63">
        <v>1</v>
      </c>
      <c r="F1414" s="63">
        <v>1</v>
      </c>
      <c r="G1414" s="63">
        <v>1</v>
      </c>
      <c r="H1414" s="63">
        <v>1</v>
      </c>
      <c r="I1414" s="63">
        <v>1</v>
      </c>
      <c r="J1414" s="63">
        <v>1</v>
      </c>
      <c r="K1414" s="63">
        <v>1</v>
      </c>
      <c r="L1414" s="63">
        <v>1</v>
      </c>
      <c r="M1414" s="63">
        <v>1</v>
      </c>
      <c r="N1414" s="63">
        <v>1</v>
      </c>
    </row>
    <row r="1415" spans="1:14" ht="14.4" hidden="1" x14ac:dyDescent="0.3">
      <c r="A1415" s="63" t="s">
        <v>427</v>
      </c>
      <c r="B1415" s="63" t="s">
        <v>18</v>
      </c>
      <c r="C1415" s="63"/>
      <c r="D1415" s="63"/>
      <c r="E1415" s="63"/>
      <c r="F1415" s="63"/>
      <c r="G1415" s="63"/>
      <c r="H1415" s="63"/>
      <c r="I1415" s="63"/>
      <c r="J1415" s="63"/>
      <c r="K1415" s="63"/>
      <c r="L1415" s="63"/>
      <c r="M1415" s="63"/>
      <c r="N1415" s="63"/>
    </row>
    <row r="1416" spans="1:14" ht="14.4" hidden="1" x14ac:dyDescent="0.3">
      <c r="A1416" s="63" t="s">
        <v>427</v>
      </c>
      <c r="B1416" s="63" t="s">
        <v>19</v>
      </c>
      <c r="C1416" s="63">
        <v>16537000</v>
      </c>
      <c r="D1416" s="63">
        <v>15456000</v>
      </c>
      <c r="E1416" s="63">
        <v>16974000</v>
      </c>
      <c r="F1416" s="63">
        <v>15387000</v>
      </c>
      <c r="G1416" s="63">
        <v>16790000</v>
      </c>
      <c r="H1416" s="63">
        <v>16560000</v>
      </c>
      <c r="I1416" s="63">
        <v>17112000</v>
      </c>
      <c r="J1416" s="63">
        <v>17112000</v>
      </c>
      <c r="K1416" s="63">
        <v>16560000</v>
      </c>
      <c r="L1416" s="63">
        <v>16583000</v>
      </c>
      <c r="M1416" s="63">
        <v>16031000</v>
      </c>
      <c r="N1416" s="63">
        <v>15847000</v>
      </c>
    </row>
    <row r="1417" spans="1:14" ht="14.4" hidden="1" x14ac:dyDescent="0.3">
      <c r="A1417" s="63" t="s">
        <v>427</v>
      </c>
      <c r="B1417" s="63" t="s">
        <v>92</v>
      </c>
      <c r="C1417" s="63">
        <v>4048000</v>
      </c>
      <c r="D1417" s="63">
        <v>3680000</v>
      </c>
      <c r="E1417" s="63">
        <v>3864000</v>
      </c>
      <c r="F1417" s="63">
        <v>4554000</v>
      </c>
      <c r="G1417" s="63">
        <v>4347000</v>
      </c>
      <c r="H1417" s="63">
        <v>4347000</v>
      </c>
      <c r="I1417" s="63">
        <v>4554000</v>
      </c>
      <c r="J1417" s="63">
        <v>4347000</v>
      </c>
      <c r="K1417" s="63">
        <v>4347000</v>
      </c>
      <c r="L1417" s="63">
        <v>4761000</v>
      </c>
      <c r="M1417" s="63">
        <v>3496000</v>
      </c>
      <c r="N1417" s="63">
        <v>4048000</v>
      </c>
    </row>
    <row r="1418" spans="1:14" ht="14.4" hidden="1" x14ac:dyDescent="0.3">
      <c r="A1418" s="63" t="s">
        <v>427</v>
      </c>
      <c r="B1418" s="63" t="s">
        <v>93</v>
      </c>
      <c r="C1418" s="63">
        <v>12489000</v>
      </c>
      <c r="D1418" s="63">
        <v>11776000</v>
      </c>
      <c r="E1418" s="63">
        <v>13110000</v>
      </c>
      <c r="F1418" s="63">
        <v>10833000</v>
      </c>
      <c r="G1418" s="63">
        <v>12443000</v>
      </c>
      <c r="H1418" s="63">
        <v>12213000</v>
      </c>
      <c r="I1418" s="63">
        <v>12558000</v>
      </c>
      <c r="J1418" s="63">
        <v>12765000</v>
      </c>
      <c r="K1418" s="63">
        <v>12213000</v>
      </c>
      <c r="L1418" s="63">
        <v>11822000</v>
      </c>
      <c r="M1418" s="63">
        <v>12535000</v>
      </c>
      <c r="N1418" s="63">
        <v>11799000</v>
      </c>
    </row>
    <row r="1419" spans="1:14" ht="14.4" hidden="1" x14ac:dyDescent="0.3">
      <c r="A1419" s="63" t="s">
        <v>427</v>
      </c>
      <c r="B1419" s="63" t="s">
        <v>94</v>
      </c>
      <c r="C1419" s="65">
        <v>0.24478</v>
      </c>
      <c r="D1419" s="65">
        <v>0.23810000000000001</v>
      </c>
      <c r="E1419" s="65">
        <v>0.22764000000000001</v>
      </c>
      <c r="F1419" s="65">
        <v>0.29596</v>
      </c>
      <c r="G1419" s="65">
        <v>0.25890000000000002</v>
      </c>
      <c r="H1419" s="65">
        <v>0.26250000000000001</v>
      </c>
      <c r="I1419" s="65">
        <v>0.26612999999999998</v>
      </c>
      <c r="J1419" s="65">
        <v>0.25402999999999998</v>
      </c>
      <c r="K1419" s="65">
        <v>0.26250000000000001</v>
      </c>
      <c r="L1419" s="65">
        <v>0.28710000000000002</v>
      </c>
      <c r="M1419" s="65">
        <v>0.21808</v>
      </c>
      <c r="N1419" s="65">
        <v>0.25544</v>
      </c>
    </row>
    <row r="1420" spans="1:14" ht="14.4" hidden="1" x14ac:dyDescent="0.3">
      <c r="A1420" s="63" t="s">
        <v>427</v>
      </c>
      <c r="B1420" s="63" t="s">
        <v>95</v>
      </c>
      <c r="C1420" s="65">
        <v>0.75522</v>
      </c>
      <c r="D1420" s="65">
        <v>0.76190000000000002</v>
      </c>
      <c r="E1420" s="65">
        <v>0.77236000000000005</v>
      </c>
      <c r="F1420" s="65">
        <v>0.70404</v>
      </c>
      <c r="G1420" s="65">
        <v>0.74109999999999998</v>
      </c>
      <c r="H1420" s="65">
        <v>0.73750000000000004</v>
      </c>
      <c r="I1420" s="65">
        <v>0.73387000000000002</v>
      </c>
      <c r="J1420" s="65">
        <v>0.74597000000000002</v>
      </c>
      <c r="K1420" s="65">
        <v>0.73750000000000004</v>
      </c>
      <c r="L1420" s="65">
        <v>0.71289999999999998</v>
      </c>
      <c r="M1420" s="65">
        <v>0.78191999999999995</v>
      </c>
      <c r="N1420" s="65">
        <v>0.74456</v>
      </c>
    </row>
    <row r="1421" spans="1:14" ht="14.4" hidden="1" x14ac:dyDescent="0.3">
      <c r="A1421" s="63" t="s">
        <v>427</v>
      </c>
      <c r="B1421" s="63" t="s">
        <v>20</v>
      </c>
      <c r="C1421" s="63"/>
      <c r="D1421" s="63"/>
      <c r="E1421" s="63"/>
      <c r="F1421" s="63"/>
      <c r="G1421" s="63"/>
      <c r="H1421" s="63"/>
      <c r="I1421" s="63"/>
      <c r="J1421" s="63"/>
      <c r="K1421" s="63"/>
      <c r="L1421" s="63"/>
      <c r="M1421" s="63"/>
      <c r="N1421" s="63"/>
    </row>
    <row r="1422" spans="1:14" ht="14.4" hidden="1" x14ac:dyDescent="0.3">
      <c r="A1422" s="63" t="s">
        <v>427</v>
      </c>
      <c r="B1422" s="63" t="s">
        <v>11</v>
      </c>
      <c r="C1422" s="63">
        <v>23000</v>
      </c>
      <c r="D1422" s="63">
        <v>23000</v>
      </c>
      <c r="E1422" s="63">
        <v>23000</v>
      </c>
      <c r="F1422" s="63">
        <v>23000</v>
      </c>
      <c r="G1422" s="63">
        <v>23000</v>
      </c>
      <c r="H1422" s="63">
        <v>23000</v>
      </c>
      <c r="I1422" s="63">
        <v>23000</v>
      </c>
      <c r="J1422" s="63">
        <v>23000</v>
      </c>
      <c r="K1422" s="63">
        <v>23000</v>
      </c>
      <c r="L1422" s="63">
        <v>23000</v>
      </c>
      <c r="M1422" s="63">
        <v>23000</v>
      </c>
      <c r="N1422" s="63">
        <v>23000</v>
      </c>
    </row>
    <row r="1423" spans="1:14" ht="14.4" hidden="1" x14ac:dyDescent="0.3">
      <c r="A1423" s="63" t="s">
        <v>427</v>
      </c>
      <c r="B1423" s="63" t="s">
        <v>96</v>
      </c>
      <c r="C1423" s="63">
        <v>23000</v>
      </c>
      <c r="D1423" s="63">
        <v>23000</v>
      </c>
      <c r="E1423" s="63">
        <v>23000</v>
      </c>
      <c r="F1423" s="63">
        <v>23000</v>
      </c>
      <c r="G1423" s="63">
        <v>23000</v>
      </c>
      <c r="H1423" s="63">
        <v>23000</v>
      </c>
      <c r="I1423" s="63">
        <v>23000</v>
      </c>
      <c r="J1423" s="63">
        <v>23000</v>
      </c>
      <c r="K1423" s="63">
        <v>23000</v>
      </c>
      <c r="L1423" s="63">
        <v>23000</v>
      </c>
      <c r="M1423" s="63">
        <v>23000</v>
      </c>
      <c r="N1423" s="63">
        <v>23000</v>
      </c>
    </row>
    <row r="1424" spans="1:14" ht="14.4" hidden="1" x14ac:dyDescent="0.3">
      <c r="A1424" s="63" t="s">
        <v>427</v>
      </c>
      <c r="B1424" s="63" t="s">
        <v>97</v>
      </c>
      <c r="C1424" s="63">
        <v>23000</v>
      </c>
      <c r="D1424" s="63">
        <v>23000</v>
      </c>
      <c r="E1424" s="63">
        <v>23000</v>
      </c>
      <c r="F1424" s="63">
        <v>23000</v>
      </c>
      <c r="G1424" s="63">
        <v>23000</v>
      </c>
      <c r="H1424" s="63">
        <v>23000</v>
      </c>
      <c r="I1424" s="63">
        <v>23000</v>
      </c>
      <c r="J1424" s="63">
        <v>23000</v>
      </c>
      <c r="K1424" s="63">
        <v>23000</v>
      </c>
      <c r="L1424" s="63">
        <v>23000</v>
      </c>
      <c r="M1424" s="63">
        <v>23000</v>
      </c>
      <c r="N1424" s="63">
        <v>23000</v>
      </c>
    </row>
    <row r="1425" spans="1:14" ht="14.4" hidden="1" x14ac:dyDescent="0.3">
      <c r="A1425" s="63" t="s">
        <v>427</v>
      </c>
      <c r="B1425" s="63" t="s">
        <v>21</v>
      </c>
      <c r="C1425" s="63" t="s">
        <v>300</v>
      </c>
      <c r="D1425" s="63" t="s">
        <v>369</v>
      </c>
      <c r="E1425" s="63" t="s">
        <v>360</v>
      </c>
      <c r="F1425" s="63" t="s">
        <v>361</v>
      </c>
      <c r="G1425" s="63" t="s">
        <v>268</v>
      </c>
      <c r="H1425" s="63" t="s">
        <v>362</v>
      </c>
      <c r="I1425" s="63" t="s">
        <v>363</v>
      </c>
      <c r="J1425" s="63" t="s">
        <v>364</v>
      </c>
      <c r="K1425" s="63" t="s">
        <v>306</v>
      </c>
      <c r="L1425" s="63" t="s">
        <v>365</v>
      </c>
      <c r="M1425" s="63" t="s">
        <v>366</v>
      </c>
      <c r="N1425" s="63" t="s">
        <v>367</v>
      </c>
    </row>
    <row r="1426" spans="1:14" ht="14.4" hidden="1" x14ac:dyDescent="0.3">
      <c r="A1426" s="63" t="s">
        <v>427</v>
      </c>
      <c r="B1426" s="63" t="s">
        <v>24</v>
      </c>
      <c r="C1426" s="63" t="s">
        <v>174</v>
      </c>
      <c r="D1426" s="63" t="s">
        <v>174</v>
      </c>
      <c r="E1426" s="63" t="s">
        <v>174</v>
      </c>
      <c r="F1426" s="63" t="s">
        <v>174</v>
      </c>
      <c r="G1426" s="63" t="s">
        <v>174</v>
      </c>
      <c r="H1426" s="63" t="s">
        <v>174</v>
      </c>
      <c r="I1426" s="63" t="s">
        <v>174</v>
      </c>
      <c r="J1426" s="63" t="s">
        <v>174</v>
      </c>
      <c r="K1426" s="63" t="s">
        <v>174</v>
      </c>
      <c r="L1426" s="63" t="s">
        <v>174</v>
      </c>
      <c r="M1426" s="63" t="s">
        <v>174</v>
      </c>
      <c r="N1426" s="63" t="s">
        <v>174</v>
      </c>
    </row>
    <row r="1427" spans="1:14" ht="14.4" hidden="1" x14ac:dyDescent="0.3">
      <c r="A1427" s="63" t="s">
        <v>427</v>
      </c>
      <c r="B1427" s="63" t="s">
        <v>26</v>
      </c>
      <c r="C1427" s="63">
        <v>23000</v>
      </c>
      <c r="D1427" s="63">
        <v>23000</v>
      </c>
      <c r="E1427" s="63">
        <v>23000</v>
      </c>
      <c r="F1427" s="63">
        <v>23000</v>
      </c>
      <c r="G1427" s="63">
        <v>23000</v>
      </c>
      <c r="H1427" s="63">
        <v>23000</v>
      </c>
      <c r="I1427" s="63">
        <v>23000</v>
      </c>
      <c r="J1427" s="63">
        <v>23000</v>
      </c>
      <c r="K1427" s="63">
        <v>23000</v>
      </c>
      <c r="L1427" s="63">
        <v>23000</v>
      </c>
      <c r="M1427" s="63">
        <v>23000</v>
      </c>
      <c r="N1427" s="63">
        <v>23000</v>
      </c>
    </row>
    <row r="1428" spans="1:14" ht="14.4" hidden="1" x14ac:dyDescent="0.3">
      <c r="A1428" s="63" t="s">
        <v>427</v>
      </c>
      <c r="B1428" s="63" t="s">
        <v>98</v>
      </c>
      <c r="C1428" s="63">
        <v>23000</v>
      </c>
      <c r="D1428" s="63">
        <v>23000</v>
      </c>
      <c r="E1428" s="63">
        <v>23000</v>
      </c>
      <c r="F1428" s="63">
        <v>23000</v>
      </c>
      <c r="G1428" s="63">
        <v>23000</v>
      </c>
      <c r="H1428" s="63">
        <v>23000</v>
      </c>
      <c r="I1428" s="63">
        <v>23000</v>
      </c>
      <c r="J1428" s="63">
        <v>23000</v>
      </c>
      <c r="K1428" s="63">
        <v>23000</v>
      </c>
      <c r="L1428" s="63">
        <v>23000</v>
      </c>
      <c r="M1428" s="63">
        <v>23000</v>
      </c>
      <c r="N1428" s="63">
        <v>23000</v>
      </c>
    </row>
    <row r="1429" spans="1:14" ht="14.4" hidden="1" x14ac:dyDescent="0.3">
      <c r="A1429" s="63" t="s">
        <v>427</v>
      </c>
      <c r="B1429" s="63" t="s">
        <v>99</v>
      </c>
      <c r="C1429" s="63">
        <v>23000</v>
      </c>
      <c r="D1429" s="63">
        <v>23000</v>
      </c>
      <c r="E1429" s="63">
        <v>23000</v>
      </c>
      <c r="F1429" s="63">
        <v>23000</v>
      </c>
      <c r="G1429" s="63">
        <v>23000</v>
      </c>
      <c r="H1429" s="63">
        <v>23000</v>
      </c>
      <c r="I1429" s="63">
        <v>23000</v>
      </c>
      <c r="J1429" s="63">
        <v>23000</v>
      </c>
      <c r="K1429" s="63">
        <v>23000</v>
      </c>
      <c r="L1429" s="63">
        <v>23000</v>
      </c>
      <c r="M1429" s="63">
        <v>23000</v>
      </c>
      <c r="N1429" s="63">
        <v>23000</v>
      </c>
    </row>
    <row r="1430" spans="1:14" ht="14.4" hidden="1" x14ac:dyDescent="0.3">
      <c r="A1430" s="63" t="s">
        <v>427</v>
      </c>
      <c r="B1430" s="63" t="s">
        <v>27</v>
      </c>
      <c r="C1430" s="63">
        <v>23000</v>
      </c>
      <c r="D1430" s="63">
        <v>23000</v>
      </c>
      <c r="E1430" s="63">
        <v>23000</v>
      </c>
      <c r="F1430" s="63">
        <v>23000</v>
      </c>
      <c r="G1430" s="63">
        <v>23000</v>
      </c>
      <c r="H1430" s="63">
        <v>23000</v>
      </c>
      <c r="I1430" s="63">
        <v>23000</v>
      </c>
      <c r="J1430" s="63">
        <v>23000</v>
      </c>
      <c r="K1430" s="63">
        <v>23000</v>
      </c>
      <c r="L1430" s="63">
        <v>23000</v>
      </c>
      <c r="M1430" s="63">
        <v>23000</v>
      </c>
      <c r="N1430" s="63">
        <v>23000</v>
      </c>
    </row>
    <row r="1431" spans="1:14" ht="14.4" hidden="1" x14ac:dyDescent="0.3">
      <c r="A1431" s="63" t="s">
        <v>427</v>
      </c>
      <c r="B1431" s="63" t="s">
        <v>28</v>
      </c>
      <c r="C1431" s="66">
        <v>41640</v>
      </c>
      <c r="D1431" s="66">
        <v>41671</v>
      </c>
      <c r="E1431" s="66">
        <v>41699</v>
      </c>
      <c r="F1431" s="66">
        <v>41730</v>
      </c>
      <c r="G1431" s="66">
        <v>41760</v>
      </c>
      <c r="H1431" s="66">
        <v>41791</v>
      </c>
      <c r="I1431" s="66">
        <v>41821</v>
      </c>
      <c r="J1431" s="66">
        <v>41852</v>
      </c>
      <c r="K1431" s="66">
        <v>41883</v>
      </c>
      <c r="L1431" s="66">
        <v>41913</v>
      </c>
      <c r="M1431" s="66">
        <v>41944</v>
      </c>
      <c r="N1431" s="66">
        <v>41974</v>
      </c>
    </row>
    <row r="1432" spans="1:14" ht="14.4" hidden="1" x14ac:dyDescent="0.3">
      <c r="A1432" s="63" t="s">
        <v>427</v>
      </c>
      <c r="B1432" s="63" t="s">
        <v>29</v>
      </c>
      <c r="C1432" s="65">
        <v>0.96640000000000004</v>
      </c>
      <c r="D1432" s="65">
        <v>1</v>
      </c>
      <c r="E1432" s="65">
        <v>0.99329999999999996</v>
      </c>
      <c r="F1432" s="65">
        <v>0.92920000000000003</v>
      </c>
      <c r="G1432" s="65">
        <v>0.98119999999999996</v>
      </c>
      <c r="H1432" s="65">
        <v>1</v>
      </c>
      <c r="I1432" s="65">
        <v>1</v>
      </c>
      <c r="J1432" s="65">
        <v>1</v>
      </c>
      <c r="K1432" s="65">
        <v>1</v>
      </c>
      <c r="L1432" s="65">
        <v>0.96909999999999996</v>
      </c>
      <c r="M1432" s="65">
        <v>0.96809999999999996</v>
      </c>
      <c r="N1432" s="65">
        <v>0.92610000000000003</v>
      </c>
    </row>
    <row r="1433" spans="1:14" ht="14.4" hidden="1" x14ac:dyDescent="0.3">
      <c r="A1433" s="63" t="s">
        <v>427</v>
      </c>
      <c r="B1433" s="63" t="s">
        <v>100</v>
      </c>
      <c r="C1433" s="65">
        <v>1</v>
      </c>
      <c r="D1433" s="65">
        <v>1</v>
      </c>
      <c r="E1433" s="65">
        <v>1</v>
      </c>
      <c r="F1433" s="65">
        <v>1</v>
      </c>
      <c r="G1433" s="65">
        <v>1</v>
      </c>
      <c r="H1433" s="65">
        <v>1</v>
      </c>
      <c r="I1433" s="65">
        <v>1</v>
      </c>
      <c r="J1433" s="65">
        <v>1</v>
      </c>
      <c r="K1433" s="65">
        <v>1</v>
      </c>
      <c r="L1433" s="65">
        <v>1</v>
      </c>
      <c r="M1433" s="65">
        <v>1</v>
      </c>
      <c r="N1433" s="65">
        <v>1</v>
      </c>
    </row>
    <row r="1434" spans="1:14" ht="14.4" hidden="1" x14ac:dyDescent="0.3">
      <c r="A1434" s="63" t="s">
        <v>427</v>
      </c>
      <c r="B1434" s="63" t="s">
        <v>101</v>
      </c>
      <c r="C1434" s="65">
        <v>0.95599999999999996</v>
      </c>
      <c r="D1434" s="65">
        <v>1</v>
      </c>
      <c r="E1434" s="65">
        <v>0.99129999999999996</v>
      </c>
      <c r="F1434" s="65">
        <v>0.90229999999999999</v>
      </c>
      <c r="G1434" s="65">
        <v>0.9748</v>
      </c>
      <c r="H1434" s="65">
        <v>1</v>
      </c>
      <c r="I1434" s="65">
        <v>1</v>
      </c>
      <c r="J1434" s="65">
        <v>1</v>
      </c>
      <c r="K1434" s="65">
        <v>1</v>
      </c>
      <c r="L1434" s="65">
        <v>0.95720000000000005</v>
      </c>
      <c r="M1434" s="65">
        <v>0.95950000000000002</v>
      </c>
      <c r="N1434" s="65">
        <v>0.9032</v>
      </c>
    </row>
    <row r="1435" spans="1:14" ht="14.4" hidden="1" x14ac:dyDescent="0.3">
      <c r="A1435" s="63" t="s">
        <v>427</v>
      </c>
      <c r="B1435" s="63" t="s">
        <v>30</v>
      </c>
      <c r="C1435" s="65">
        <v>1</v>
      </c>
      <c r="D1435" s="65">
        <v>1</v>
      </c>
      <c r="E1435" s="65">
        <v>1</v>
      </c>
      <c r="F1435" s="65">
        <v>1</v>
      </c>
      <c r="G1435" s="65">
        <v>1</v>
      </c>
      <c r="H1435" s="65">
        <v>1</v>
      </c>
      <c r="I1435" s="65">
        <v>1</v>
      </c>
      <c r="J1435" s="65">
        <v>1</v>
      </c>
      <c r="K1435" s="65">
        <v>1</v>
      </c>
      <c r="L1435" s="65">
        <v>1</v>
      </c>
      <c r="M1435" s="65">
        <v>1</v>
      </c>
      <c r="N1435" s="65">
        <v>1</v>
      </c>
    </row>
    <row r="1436" spans="1:14" ht="14.4" hidden="1" x14ac:dyDescent="0.3">
      <c r="A1436" s="63" t="s">
        <v>427</v>
      </c>
      <c r="B1436" s="63" t="s">
        <v>8</v>
      </c>
      <c r="C1436" s="65">
        <v>1</v>
      </c>
      <c r="D1436" s="65">
        <v>1</v>
      </c>
      <c r="E1436" s="65">
        <v>1</v>
      </c>
      <c r="F1436" s="65">
        <v>1</v>
      </c>
      <c r="G1436" s="65">
        <v>1</v>
      </c>
      <c r="H1436" s="65">
        <v>1</v>
      </c>
      <c r="I1436" s="65">
        <v>1</v>
      </c>
      <c r="J1436" s="65">
        <v>1</v>
      </c>
      <c r="K1436" s="65">
        <v>1</v>
      </c>
      <c r="L1436" s="65">
        <v>1</v>
      </c>
      <c r="M1436" s="65">
        <v>1</v>
      </c>
      <c r="N1436" s="65">
        <v>1</v>
      </c>
    </row>
    <row r="1437" spans="1:14" ht="14.4" hidden="1" x14ac:dyDescent="0.3">
      <c r="A1437" s="63" t="s">
        <v>427</v>
      </c>
      <c r="B1437" s="63" t="s">
        <v>31</v>
      </c>
      <c r="C1437" s="65">
        <v>0.96640000000000004</v>
      </c>
      <c r="D1437" s="65">
        <v>1</v>
      </c>
      <c r="E1437" s="65">
        <v>0.99329999999999996</v>
      </c>
      <c r="F1437" s="65">
        <v>0.92920000000000003</v>
      </c>
      <c r="G1437" s="65">
        <v>0.98119999999999996</v>
      </c>
      <c r="H1437" s="65">
        <v>1</v>
      </c>
      <c r="I1437" s="65">
        <v>1</v>
      </c>
      <c r="J1437" s="65">
        <v>1</v>
      </c>
      <c r="K1437" s="65">
        <v>1</v>
      </c>
      <c r="L1437" s="65">
        <v>0.96909999999999996</v>
      </c>
      <c r="M1437" s="65">
        <v>0.96809999999999996</v>
      </c>
      <c r="N1437" s="65">
        <v>0.92610000000000003</v>
      </c>
    </row>
    <row r="1438" spans="1:14" ht="14.4" hidden="1" x14ac:dyDescent="0.3">
      <c r="A1438" s="63" t="s">
        <v>427</v>
      </c>
      <c r="B1438" s="63" t="s">
        <v>102</v>
      </c>
      <c r="C1438" s="65">
        <v>1</v>
      </c>
      <c r="D1438" s="65">
        <v>1</v>
      </c>
      <c r="E1438" s="65">
        <v>1</v>
      </c>
      <c r="F1438" s="65">
        <v>1</v>
      </c>
      <c r="G1438" s="65">
        <v>1</v>
      </c>
      <c r="H1438" s="65">
        <v>1</v>
      </c>
      <c r="I1438" s="65">
        <v>1</v>
      </c>
      <c r="J1438" s="65">
        <v>1</v>
      </c>
      <c r="K1438" s="65">
        <v>1</v>
      </c>
      <c r="L1438" s="65">
        <v>1</v>
      </c>
      <c r="M1438" s="65">
        <v>1</v>
      </c>
      <c r="N1438" s="65">
        <v>1</v>
      </c>
    </row>
    <row r="1439" spans="1:14" ht="14.4" hidden="1" x14ac:dyDescent="0.3">
      <c r="A1439" s="63" t="s">
        <v>427</v>
      </c>
      <c r="B1439" s="63" t="s">
        <v>103</v>
      </c>
      <c r="C1439" s="65">
        <v>0.95599999999999996</v>
      </c>
      <c r="D1439" s="65">
        <v>1</v>
      </c>
      <c r="E1439" s="65">
        <v>0.99129999999999996</v>
      </c>
      <c r="F1439" s="65">
        <v>0.90229999999999999</v>
      </c>
      <c r="G1439" s="65">
        <v>0.9748</v>
      </c>
      <c r="H1439" s="65">
        <v>1</v>
      </c>
      <c r="I1439" s="65">
        <v>1</v>
      </c>
      <c r="J1439" s="65">
        <v>1</v>
      </c>
      <c r="K1439" s="65">
        <v>1</v>
      </c>
      <c r="L1439" s="65">
        <v>0.95720000000000005</v>
      </c>
      <c r="M1439" s="65">
        <v>0.95950000000000002</v>
      </c>
      <c r="N1439" s="65">
        <v>0.9032</v>
      </c>
    </row>
    <row r="1440" spans="1:14" ht="14.4" hidden="1" x14ac:dyDescent="0.3">
      <c r="A1440" s="63" t="s">
        <v>427</v>
      </c>
      <c r="B1440" s="63" t="s">
        <v>32</v>
      </c>
      <c r="C1440" s="65">
        <v>0.96640000000000004</v>
      </c>
      <c r="D1440" s="65">
        <v>1</v>
      </c>
      <c r="E1440" s="65">
        <v>0.99329999999999996</v>
      </c>
      <c r="F1440" s="65">
        <v>0.92920000000000003</v>
      </c>
      <c r="G1440" s="65">
        <v>0.98119999999999996</v>
      </c>
      <c r="H1440" s="65">
        <v>1</v>
      </c>
      <c r="I1440" s="65">
        <v>1</v>
      </c>
      <c r="J1440" s="65">
        <v>1</v>
      </c>
      <c r="K1440" s="65">
        <v>1</v>
      </c>
      <c r="L1440" s="65">
        <v>0.96909999999999996</v>
      </c>
      <c r="M1440" s="65">
        <v>0.96809999999999996</v>
      </c>
      <c r="N1440" s="65">
        <v>0.92610000000000003</v>
      </c>
    </row>
    <row r="1441" spans="1:14" ht="14.4" hidden="1" x14ac:dyDescent="0.3">
      <c r="A1441" s="63" t="s">
        <v>427</v>
      </c>
      <c r="B1441" s="63" t="s">
        <v>33</v>
      </c>
      <c r="C1441" s="63"/>
      <c r="D1441" s="63"/>
      <c r="E1441" s="63"/>
      <c r="F1441" s="63"/>
      <c r="G1441" s="63"/>
      <c r="H1441" s="63"/>
      <c r="I1441" s="63"/>
      <c r="J1441" s="63"/>
      <c r="K1441" s="63"/>
      <c r="L1441" s="63"/>
      <c r="M1441" s="63"/>
      <c r="N1441" s="63"/>
    </row>
    <row r="1442" spans="1:14" ht="14.4" hidden="1" x14ac:dyDescent="0.3">
      <c r="A1442" s="63" t="s">
        <v>427</v>
      </c>
      <c r="B1442" s="63" t="s">
        <v>34</v>
      </c>
      <c r="C1442" s="65">
        <v>0</v>
      </c>
      <c r="D1442" s="65">
        <v>0</v>
      </c>
      <c r="E1442" s="65">
        <v>0</v>
      </c>
      <c r="F1442" s="65">
        <v>0</v>
      </c>
      <c r="G1442" s="65">
        <v>0</v>
      </c>
      <c r="H1442" s="65">
        <v>0</v>
      </c>
      <c r="I1442" s="65">
        <v>0</v>
      </c>
      <c r="J1442" s="65">
        <v>0</v>
      </c>
      <c r="K1442" s="65">
        <v>0</v>
      </c>
      <c r="L1442" s="65">
        <v>0</v>
      </c>
      <c r="M1442" s="65">
        <v>0</v>
      </c>
      <c r="N1442" s="65">
        <v>0</v>
      </c>
    </row>
    <row r="1443" spans="1:14" ht="14.4" hidden="1" x14ac:dyDescent="0.3">
      <c r="A1443" s="63" t="s">
        <v>427</v>
      </c>
      <c r="B1443" s="63" t="s">
        <v>104</v>
      </c>
      <c r="C1443" s="65">
        <v>0</v>
      </c>
      <c r="D1443" s="65">
        <v>0</v>
      </c>
      <c r="E1443" s="65">
        <v>0</v>
      </c>
      <c r="F1443" s="65">
        <v>0</v>
      </c>
      <c r="G1443" s="65">
        <v>0</v>
      </c>
      <c r="H1443" s="65">
        <v>0</v>
      </c>
      <c r="I1443" s="65">
        <v>0</v>
      </c>
      <c r="J1443" s="65">
        <v>0</v>
      </c>
      <c r="K1443" s="65">
        <v>0</v>
      </c>
      <c r="L1443" s="65">
        <v>0</v>
      </c>
      <c r="M1443" s="65">
        <v>0</v>
      </c>
      <c r="N1443" s="65">
        <v>0</v>
      </c>
    </row>
    <row r="1444" spans="1:14" ht="14.4" hidden="1" x14ac:dyDescent="0.3">
      <c r="A1444" s="63" t="s">
        <v>427</v>
      </c>
      <c r="B1444" s="63" t="s">
        <v>105</v>
      </c>
      <c r="C1444" s="65">
        <v>0</v>
      </c>
      <c r="D1444" s="65">
        <v>0</v>
      </c>
      <c r="E1444" s="65">
        <v>0</v>
      </c>
      <c r="F1444" s="65">
        <v>0</v>
      </c>
      <c r="G1444" s="65">
        <v>0</v>
      </c>
      <c r="H1444" s="65">
        <v>0</v>
      </c>
      <c r="I1444" s="65">
        <v>0</v>
      </c>
      <c r="J1444" s="65">
        <v>0</v>
      </c>
      <c r="K1444" s="65">
        <v>0</v>
      </c>
      <c r="L1444" s="65">
        <v>0</v>
      </c>
      <c r="M1444" s="65">
        <v>0</v>
      </c>
      <c r="N1444" s="65">
        <v>0</v>
      </c>
    </row>
    <row r="1445" spans="1:14" ht="14.4" hidden="1" x14ac:dyDescent="0.3">
      <c r="A1445" s="63" t="s">
        <v>427</v>
      </c>
      <c r="B1445" s="63" t="s">
        <v>35</v>
      </c>
      <c r="C1445" s="65">
        <v>0</v>
      </c>
      <c r="D1445" s="65">
        <v>0</v>
      </c>
      <c r="E1445" s="65">
        <v>0</v>
      </c>
      <c r="F1445" s="65">
        <v>0</v>
      </c>
      <c r="G1445" s="65">
        <v>0</v>
      </c>
      <c r="H1445" s="65">
        <v>0</v>
      </c>
      <c r="I1445" s="65">
        <v>0</v>
      </c>
      <c r="J1445" s="65">
        <v>0</v>
      </c>
      <c r="K1445" s="65">
        <v>0</v>
      </c>
      <c r="L1445" s="65">
        <v>0</v>
      </c>
      <c r="M1445" s="65">
        <v>0</v>
      </c>
      <c r="N1445" s="65">
        <v>0</v>
      </c>
    </row>
    <row r="1446" spans="1:14" ht="14.4" hidden="1" x14ac:dyDescent="0.3">
      <c r="A1446" s="63" t="s">
        <v>427</v>
      </c>
      <c r="B1446" s="63" t="s">
        <v>106</v>
      </c>
      <c r="C1446" s="65">
        <v>0</v>
      </c>
      <c r="D1446" s="65">
        <v>0</v>
      </c>
      <c r="E1446" s="65">
        <v>0</v>
      </c>
      <c r="F1446" s="65">
        <v>0</v>
      </c>
      <c r="G1446" s="65">
        <v>0</v>
      </c>
      <c r="H1446" s="65">
        <v>0</v>
      </c>
      <c r="I1446" s="65">
        <v>0</v>
      </c>
      <c r="J1446" s="65">
        <v>0</v>
      </c>
      <c r="K1446" s="65">
        <v>0</v>
      </c>
      <c r="L1446" s="65">
        <v>0</v>
      </c>
      <c r="M1446" s="65">
        <v>0</v>
      </c>
      <c r="N1446" s="65">
        <v>0</v>
      </c>
    </row>
    <row r="1447" spans="1:14" ht="14.4" hidden="1" x14ac:dyDescent="0.3">
      <c r="A1447" s="63" t="s">
        <v>427</v>
      </c>
      <c r="B1447" s="63" t="s">
        <v>107</v>
      </c>
      <c r="C1447" s="65">
        <v>0</v>
      </c>
      <c r="D1447" s="65">
        <v>0</v>
      </c>
      <c r="E1447" s="65">
        <v>0</v>
      </c>
      <c r="F1447" s="65">
        <v>0</v>
      </c>
      <c r="G1447" s="65">
        <v>0</v>
      </c>
      <c r="H1447" s="65">
        <v>0</v>
      </c>
      <c r="I1447" s="65">
        <v>0</v>
      </c>
      <c r="J1447" s="65">
        <v>0</v>
      </c>
      <c r="K1447" s="65">
        <v>0</v>
      </c>
      <c r="L1447" s="65">
        <v>0</v>
      </c>
      <c r="M1447" s="65">
        <v>0</v>
      </c>
      <c r="N1447" s="65">
        <v>0</v>
      </c>
    </row>
    <row r="1448" spans="1:14" ht="14.4" hidden="1" x14ac:dyDescent="0.3">
      <c r="A1448" s="63" t="s">
        <v>427</v>
      </c>
      <c r="B1448" s="63" t="s">
        <v>36</v>
      </c>
      <c r="C1448" s="65">
        <v>0</v>
      </c>
      <c r="D1448" s="65">
        <v>0</v>
      </c>
      <c r="E1448" s="65">
        <v>0</v>
      </c>
      <c r="F1448" s="65">
        <v>0</v>
      </c>
      <c r="G1448" s="65">
        <v>0</v>
      </c>
      <c r="H1448" s="65">
        <v>0</v>
      </c>
      <c r="I1448" s="65">
        <v>0</v>
      </c>
      <c r="J1448" s="65">
        <v>0</v>
      </c>
      <c r="K1448" s="65">
        <v>0</v>
      </c>
      <c r="L1448" s="65">
        <v>0</v>
      </c>
      <c r="M1448" s="65">
        <v>0</v>
      </c>
      <c r="N1448" s="65">
        <v>0</v>
      </c>
    </row>
    <row r="1449" spans="1:14" ht="14.4" hidden="1" x14ac:dyDescent="0.3">
      <c r="A1449" s="63" t="s">
        <v>427</v>
      </c>
      <c r="B1449" s="63" t="s">
        <v>108</v>
      </c>
      <c r="C1449" s="63"/>
      <c r="D1449" s="63"/>
      <c r="E1449" s="63"/>
      <c r="F1449" s="63"/>
      <c r="G1449" s="63"/>
      <c r="H1449" s="63"/>
      <c r="I1449" s="63"/>
      <c r="J1449" s="63"/>
      <c r="K1449" s="63"/>
      <c r="L1449" s="63"/>
      <c r="M1449" s="63"/>
      <c r="N1449" s="63"/>
    </row>
    <row r="1450" spans="1:14" ht="14.4" hidden="1" x14ac:dyDescent="0.3">
      <c r="A1450" s="63" t="s">
        <v>427</v>
      </c>
      <c r="B1450" s="63" t="s">
        <v>109</v>
      </c>
      <c r="C1450" s="63">
        <v>1</v>
      </c>
      <c r="D1450" s="63">
        <v>1</v>
      </c>
      <c r="E1450" s="63">
        <v>1</v>
      </c>
      <c r="F1450" s="63">
        <v>1</v>
      </c>
      <c r="G1450" s="63">
        <v>1</v>
      </c>
      <c r="H1450" s="63">
        <v>1</v>
      </c>
      <c r="I1450" s="63">
        <v>1</v>
      </c>
      <c r="J1450" s="63">
        <v>1</v>
      </c>
      <c r="K1450" s="63">
        <v>1</v>
      </c>
      <c r="L1450" s="63">
        <v>1</v>
      </c>
      <c r="M1450" s="63">
        <v>1</v>
      </c>
      <c r="N1450" s="63">
        <v>1</v>
      </c>
    </row>
    <row r="1451" spans="1:14" ht="14.4" hidden="1" x14ac:dyDescent="0.3">
      <c r="A1451" s="63" t="s">
        <v>427</v>
      </c>
      <c r="B1451" s="63" t="s">
        <v>110</v>
      </c>
      <c r="C1451" s="63">
        <v>1</v>
      </c>
      <c r="D1451" s="63">
        <v>1</v>
      </c>
      <c r="E1451" s="63">
        <v>1</v>
      </c>
      <c r="F1451" s="63">
        <v>1</v>
      </c>
      <c r="G1451" s="63">
        <v>1</v>
      </c>
      <c r="H1451" s="63">
        <v>1</v>
      </c>
      <c r="I1451" s="63">
        <v>1</v>
      </c>
      <c r="J1451" s="63">
        <v>1</v>
      </c>
      <c r="K1451" s="63">
        <v>1</v>
      </c>
      <c r="L1451" s="63">
        <v>1</v>
      </c>
      <c r="M1451" s="63">
        <v>1</v>
      </c>
      <c r="N1451" s="63">
        <v>1</v>
      </c>
    </row>
    <row r="1452" spans="1:14" ht="14.4" hidden="1" x14ac:dyDescent="0.3">
      <c r="A1452" s="63" t="s">
        <v>427</v>
      </c>
      <c r="B1452" s="63" t="s">
        <v>111</v>
      </c>
      <c r="C1452" s="63">
        <v>1</v>
      </c>
      <c r="D1452" s="63">
        <v>1</v>
      </c>
      <c r="E1452" s="63">
        <v>1</v>
      </c>
      <c r="F1452" s="63">
        <v>1</v>
      </c>
      <c r="G1452" s="63">
        <v>1</v>
      </c>
      <c r="H1452" s="63">
        <v>1</v>
      </c>
      <c r="I1452" s="63">
        <v>1</v>
      </c>
      <c r="J1452" s="63">
        <v>1</v>
      </c>
      <c r="K1452" s="63">
        <v>1</v>
      </c>
      <c r="L1452" s="63">
        <v>1</v>
      </c>
      <c r="M1452" s="63">
        <v>1</v>
      </c>
      <c r="N1452" s="63">
        <v>1</v>
      </c>
    </row>
    <row r="1453" spans="1:14" ht="14.4" hidden="1" x14ac:dyDescent="0.3">
      <c r="A1453" s="63" t="s">
        <v>427</v>
      </c>
      <c r="B1453" s="63" t="s">
        <v>112</v>
      </c>
      <c r="C1453" s="63">
        <v>1</v>
      </c>
      <c r="D1453" s="63">
        <v>1</v>
      </c>
      <c r="E1453" s="63">
        <v>1</v>
      </c>
      <c r="F1453" s="63">
        <v>1</v>
      </c>
      <c r="G1453" s="63">
        <v>1</v>
      </c>
      <c r="H1453" s="63">
        <v>1</v>
      </c>
      <c r="I1453" s="63">
        <v>1</v>
      </c>
      <c r="J1453" s="63">
        <v>1</v>
      </c>
      <c r="K1453" s="63">
        <v>1</v>
      </c>
      <c r="L1453" s="63">
        <v>1</v>
      </c>
      <c r="M1453" s="63">
        <v>1</v>
      </c>
      <c r="N1453" s="63">
        <v>1</v>
      </c>
    </row>
    <row r="1454" spans="1:14" hidden="1" x14ac:dyDescent="0.25"/>
    <row r="1455" spans="1:14" ht="14.4" hidden="1" x14ac:dyDescent="0.3">
      <c r="A1455" s="67" t="s">
        <v>428</v>
      </c>
      <c r="B1455" s="63"/>
      <c r="C1455" s="63"/>
      <c r="D1455" s="63"/>
      <c r="E1455" s="63"/>
      <c r="F1455" s="63"/>
      <c r="G1455" s="63"/>
      <c r="H1455" s="63"/>
      <c r="I1455" s="63"/>
      <c r="J1455" s="63"/>
      <c r="K1455" s="63"/>
      <c r="L1455" s="63"/>
      <c r="M1455" s="63"/>
      <c r="N1455" s="63"/>
    </row>
    <row r="1456" spans="1:14" ht="14.4" hidden="1" x14ac:dyDescent="0.3">
      <c r="A1456" s="68" t="s">
        <v>368</v>
      </c>
      <c r="B1456" s="63"/>
      <c r="C1456" s="63"/>
      <c r="D1456" s="63"/>
      <c r="E1456" s="63"/>
      <c r="F1456" s="63"/>
      <c r="G1456" s="63"/>
      <c r="H1456" s="63"/>
      <c r="I1456" s="63"/>
      <c r="J1456" s="63"/>
      <c r="K1456" s="63"/>
      <c r="L1456" s="63"/>
      <c r="M1456" s="63"/>
      <c r="N1456" s="63"/>
    </row>
  </sheetData>
  <mergeCells count="8">
    <mergeCell ref="A1359:N1359"/>
    <mergeCell ref="A1259:N1259"/>
    <mergeCell ref="A436:O436"/>
    <mergeCell ref="A340:O340"/>
    <mergeCell ref="B22:N22"/>
    <mergeCell ref="B23:N23"/>
    <mergeCell ref="B26:N26"/>
    <mergeCell ref="B24:N24"/>
  </mergeCells>
  <pageMargins left="0.2" right="0.2" top="0.5" bottom="0.75" header="0.3" footer="0.3"/>
  <pageSetup scale="44" fitToHeight="15" orientation="landscape" r:id="rId1"/>
  <headerFooter>
    <oddFooter>&amp;L&amp;A&amp;R&amp;P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C135"/>
  <sheetViews>
    <sheetView zoomScaleNormal="100" workbookViewId="0"/>
  </sheetViews>
  <sheetFormatPr defaultColWidth="18" defaultRowHeight="13.2" x14ac:dyDescent="0.25"/>
  <cols>
    <col min="1" max="1" width="32.6640625" customWidth="1"/>
    <col min="2" max="2" width="14.6640625" customWidth="1"/>
    <col min="3" max="3" width="13.6640625" customWidth="1"/>
    <col min="4" max="4" width="14.6640625" customWidth="1"/>
    <col min="5" max="7" width="13.6640625" customWidth="1"/>
    <col min="8" max="16384" width="18" style="5"/>
  </cols>
  <sheetData>
    <row r="1" spans="1:159" x14ac:dyDescent="0.25">
      <c r="A1" s="21" t="s">
        <v>575</v>
      </c>
    </row>
    <row r="6" spans="1:159" ht="15.6" x14ac:dyDescent="0.3">
      <c r="A6" s="149" t="s">
        <v>48</v>
      </c>
      <c r="B6" s="149"/>
      <c r="C6" s="149"/>
      <c r="D6" s="149"/>
      <c r="E6" s="149"/>
      <c r="F6" s="149"/>
      <c r="G6" s="149"/>
      <c r="H6" s="149"/>
      <c r="I6" s="149"/>
    </row>
    <row r="7" spans="1:159" ht="15.6" x14ac:dyDescent="0.3">
      <c r="A7" s="150" t="s">
        <v>475</v>
      </c>
      <c r="B7" s="150"/>
      <c r="C7" s="150"/>
      <c r="D7" s="150"/>
      <c r="E7" s="150"/>
      <c r="F7" s="150"/>
      <c r="G7" s="150"/>
      <c r="H7" s="150"/>
      <c r="I7" s="150"/>
    </row>
    <row r="8" spans="1:159" ht="13.8" thickBot="1" x14ac:dyDescent="0.3"/>
    <row r="9" spans="1:159" ht="40.200000000000003" thickBot="1" x14ac:dyDescent="0.3">
      <c r="A9" s="53" t="s">
        <v>429</v>
      </c>
      <c r="B9" s="53" t="s">
        <v>430</v>
      </c>
      <c r="C9" s="53" t="s">
        <v>431</v>
      </c>
      <c r="D9" s="53" t="s">
        <v>432</v>
      </c>
      <c r="E9" s="53" t="s">
        <v>433</v>
      </c>
      <c r="F9" s="53" t="s">
        <v>434</v>
      </c>
      <c r="G9" s="53" t="s">
        <v>435</v>
      </c>
    </row>
    <row r="10" spans="1:159" x14ac:dyDescent="0.25">
      <c r="A10" s="72" t="s">
        <v>51</v>
      </c>
      <c r="B10" s="73"/>
      <c r="C10" s="73"/>
      <c r="D10" s="73"/>
      <c r="E10" s="73"/>
      <c r="F10" s="74"/>
      <c r="G10" s="73"/>
    </row>
    <row r="11" spans="1:159" ht="1.5" customHeight="1" x14ac:dyDescent="0.25">
      <c r="A11" s="75" t="s">
        <v>68</v>
      </c>
      <c r="B11" s="73">
        <v>1053651.9151941072</v>
      </c>
      <c r="C11" s="76">
        <v>1.0286129790801486</v>
      </c>
      <c r="D11" s="73">
        <v>1083800.0354013147</v>
      </c>
      <c r="E11" s="76">
        <v>0.97218294960098972</v>
      </c>
      <c r="F11" s="77">
        <v>30148.12020720751</v>
      </c>
      <c r="G11" s="73">
        <v>0</v>
      </c>
    </row>
    <row r="12" spans="1:159" hidden="1" x14ac:dyDescent="0.25">
      <c r="A12" s="75" t="s">
        <v>69</v>
      </c>
      <c r="B12" s="73">
        <v>1701607.1759395988</v>
      </c>
      <c r="C12" s="76">
        <v>1.0535746115460856</v>
      </c>
      <c r="D12" s="73">
        <v>1792770.1193945946</v>
      </c>
      <c r="E12" s="76">
        <v>0.94914967486975921</v>
      </c>
      <c r="F12" s="77">
        <v>91162.943454995751</v>
      </c>
      <c r="G12" s="73">
        <v>0</v>
      </c>
    </row>
    <row r="13" spans="1:159" x14ac:dyDescent="0.25">
      <c r="A13" s="78" t="s">
        <v>436</v>
      </c>
      <c r="B13" s="79">
        <v>2755259.0911337063</v>
      </c>
      <c r="C13" s="80">
        <v>1.0440289133071283</v>
      </c>
      <c r="D13" s="79">
        <v>2876570.1547959093</v>
      </c>
      <c r="E13" s="80">
        <v>0.95782787933749869</v>
      </c>
      <c r="F13" s="81">
        <v>121311.06366220326</v>
      </c>
      <c r="G13" s="80">
        <v>0.99364929840296856</v>
      </c>
    </row>
    <row r="14" spans="1:159" x14ac:dyDescent="0.25">
      <c r="F14" s="82"/>
    </row>
    <row r="15" spans="1:159" x14ac:dyDescent="0.25">
      <c r="A15" s="72" t="s">
        <v>52</v>
      </c>
      <c r="B15" s="73"/>
      <c r="C15" s="73"/>
      <c r="D15" s="73"/>
      <c r="E15" s="73"/>
      <c r="F15" s="77"/>
      <c r="G15" s="73"/>
    </row>
    <row r="16" spans="1:159" x14ac:dyDescent="0.25">
      <c r="A16" s="75" t="s">
        <v>68</v>
      </c>
      <c r="B16" s="73">
        <v>1974.0883769292363</v>
      </c>
      <c r="C16" s="76">
        <v>1.0286129790801486</v>
      </c>
      <c r="D16" s="73">
        <v>2030.572926360677</v>
      </c>
      <c r="E16" s="76">
        <v>0.97218294960098972</v>
      </c>
      <c r="F16" s="77">
        <v>56.484549431440655</v>
      </c>
      <c r="G16" s="73">
        <v>0</v>
      </c>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row>
    <row r="17" spans="1:159" x14ac:dyDescent="0.25">
      <c r="A17" s="75" t="s">
        <v>69</v>
      </c>
      <c r="B17" s="73">
        <v>145022.29723947457</v>
      </c>
      <c r="C17" s="76">
        <v>1.0535746115460856</v>
      </c>
      <c r="D17" s="73">
        <v>152791.81047960039</v>
      </c>
      <c r="E17" s="76">
        <v>0.94914967486975921</v>
      </c>
      <c r="F17" s="77">
        <v>7769.5132401258161</v>
      </c>
      <c r="G17" s="73">
        <v>0</v>
      </c>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row>
    <row r="18" spans="1:159" x14ac:dyDescent="0.25">
      <c r="A18" s="78" t="s">
        <v>437</v>
      </c>
      <c r="B18" s="79">
        <v>146996.3856164038</v>
      </c>
      <c r="C18" s="80">
        <v>1.053239389232193</v>
      </c>
      <c r="D18" s="79">
        <v>154822.38340596107</v>
      </c>
      <c r="E18" s="80">
        <v>0.94945176777806961</v>
      </c>
      <c r="F18" s="81">
        <v>7825.9977895572565</v>
      </c>
      <c r="G18" s="80">
        <v>1.0024153228149819</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row>
    <row r="19" spans="1:159" x14ac:dyDescent="0.25">
      <c r="F19" s="82"/>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row>
    <row r="20" spans="1:159" x14ac:dyDescent="0.25">
      <c r="A20" s="72" t="s">
        <v>53</v>
      </c>
      <c r="B20" s="73"/>
      <c r="C20" s="73"/>
      <c r="D20" s="73"/>
      <c r="E20" s="73"/>
      <c r="F20" s="77"/>
      <c r="G20" s="73"/>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row>
    <row r="21" spans="1:159" x14ac:dyDescent="0.25">
      <c r="A21" s="75" t="s">
        <v>67</v>
      </c>
      <c r="B21" s="73">
        <v>1367204.4582230358</v>
      </c>
      <c r="C21" s="76">
        <v>1.0182461500731781</v>
      </c>
      <c r="D21" s="73">
        <v>1392150.6759484916</v>
      </c>
      <c r="E21" s="76">
        <v>0.98208080622561955</v>
      </c>
      <c r="F21" s="77">
        <v>24946.217725455761</v>
      </c>
      <c r="G21" s="73">
        <v>0</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row>
    <row r="22" spans="1:159" x14ac:dyDescent="0.25">
      <c r="A22" s="78" t="s">
        <v>438</v>
      </c>
      <c r="B22" s="79">
        <v>1367204.4582230358</v>
      </c>
      <c r="C22" s="80">
        <v>1.0182461500731781</v>
      </c>
      <c r="D22" s="79">
        <v>1392150.6759484916</v>
      </c>
      <c r="E22" s="80">
        <v>0.98208080622561955</v>
      </c>
      <c r="F22" s="81">
        <v>24946.217725455761</v>
      </c>
      <c r="G22" s="80">
        <v>0.9691106824012794</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row>
    <row r="23" spans="1:159" x14ac:dyDescent="0.25">
      <c r="F23" s="82"/>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row>
    <row r="24" spans="1:159" x14ac:dyDescent="0.25">
      <c r="A24" s="72" t="s">
        <v>439</v>
      </c>
      <c r="B24" s="73"/>
      <c r="C24" s="73"/>
      <c r="D24" s="73"/>
      <c r="E24" s="73"/>
      <c r="F24" s="77"/>
      <c r="G24" s="73"/>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row>
    <row r="25" spans="1:159" x14ac:dyDescent="0.25">
      <c r="A25" s="75" t="s">
        <v>69</v>
      </c>
      <c r="B25" s="73">
        <v>5894062.7478019884</v>
      </c>
      <c r="C25" s="76">
        <v>1.0535746115460853</v>
      </c>
      <c r="D25" s="73">
        <v>6209834.8699437324</v>
      </c>
      <c r="E25" s="76">
        <v>0.94914967486975943</v>
      </c>
      <c r="F25" s="77">
        <v>315772.12214174401</v>
      </c>
      <c r="G25" s="73">
        <v>0</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row>
    <row r="26" spans="1:159" x14ac:dyDescent="0.25">
      <c r="A26" s="78" t="s">
        <v>440</v>
      </c>
      <c r="B26" s="79">
        <v>5894062.7478019884</v>
      </c>
      <c r="C26" s="80">
        <v>1.0535746115460853</v>
      </c>
      <c r="D26" s="79">
        <v>6209834.8699437324</v>
      </c>
      <c r="E26" s="80">
        <v>0.94914967486975943</v>
      </c>
      <c r="F26" s="81">
        <v>315772.12214174401</v>
      </c>
      <c r="G26" s="80">
        <v>1.002734368976216</v>
      </c>
    </row>
    <row r="27" spans="1:159" x14ac:dyDescent="0.25">
      <c r="F27" s="82"/>
    </row>
    <row r="28" spans="1:159" x14ac:dyDescent="0.25">
      <c r="A28" s="72" t="s">
        <v>54</v>
      </c>
      <c r="B28" s="73"/>
      <c r="C28" s="73"/>
      <c r="D28" s="73"/>
      <c r="E28" s="73"/>
      <c r="F28" s="77"/>
      <c r="G28" s="73"/>
    </row>
    <row r="29" spans="1:159" x14ac:dyDescent="0.25">
      <c r="A29" s="75" t="s">
        <v>69</v>
      </c>
      <c r="B29" s="73">
        <v>83917.402785676692</v>
      </c>
      <c r="C29" s="76">
        <v>1.0535746115460853</v>
      </c>
      <c r="D29" s="73">
        <v>88413.245041875707</v>
      </c>
      <c r="E29" s="76">
        <v>0.94914967486975932</v>
      </c>
      <c r="F29" s="77">
        <v>4495.8422561990155</v>
      </c>
      <c r="G29" s="73">
        <v>0</v>
      </c>
    </row>
    <row r="30" spans="1:159" x14ac:dyDescent="0.25">
      <c r="A30" s="78" t="s">
        <v>441</v>
      </c>
      <c r="B30" s="79">
        <v>83917.402785676692</v>
      </c>
      <c r="C30" s="80">
        <v>1.0535746115460853</v>
      </c>
      <c r="D30" s="79">
        <v>88413.245041875707</v>
      </c>
      <c r="E30" s="80">
        <v>0.94914967486975932</v>
      </c>
      <c r="F30" s="81">
        <v>4495.8422561990155</v>
      </c>
      <c r="G30" s="80">
        <v>1.002734368976216</v>
      </c>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row>
    <row r="31" spans="1:159" x14ac:dyDescent="0.25">
      <c r="F31" s="82"/>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row>
    <row r="32" spans="1:159" x14ac:dyDescent="0.25">
      <c r="A32" s="72" t="s">
        <v>442</v>
      </c>
      <c r="B32" s="73"/>
      <c r="C32" s="73"/>
      <c r="D32" s="73"/>
      <c r="E32" s="73"/>
      <c r="F32" s="77"/>
      <c r="G32" s="73"/>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row>
    <row r="33" spans="1:159" x14ac:dyDescent="0.25">
      <c r="A33" s="75" t="s">
        <v>68</v>
      </c>
      <c r="B33" s="73">
        <v>72888.4160341229</v>
      </c>
      <c r="C33" s="76">
        <v>1.0286129790801486</v>
      </c>
      <c r="D33" s="73">
        <v>74973.970757292424</v>
      </c>
      <c r="E33" s="76">
        <v>0.97218294960098972</v>
      </c>
      <c r="F33" s="77">
        <v>2085.5547231695236</v>
      </c>
      <c r="G33" s="73">
        <v>0</v>
      </c>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row>
    <row r="34" spans="1:159" x14ac:dyDescent="0.25">
      <c r="A34" s="75" t="s">
        <v>69</v>
      </c>
      <c r="B34" s="73">
        <v>25074300.224359449</v>
      </c>
      <c r="C34" s="76">
        <v>1.0535746115460856</v>
      </c>
      <c r="D34" s="73">
        <v>26417646.118669432</v>
      </c>
      <c r="E34" s="76">
        <v>0.94914967486975932</v>
      </c>
      <c r="F34" s="77">
        <v>1343345.8943099827</v>
      </c>
      <c r="G34" s="73">
        <v>0</v>
      </c>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row>
    <row r="35" spans="1:159" x14ac:dyDescent="0.25">
      <c r="A35" s="78" t="s">
        <v>443</v>
      </c>
      <c r="B35" s="79">
        <v>25147188.64039357</v>
      </c>
      <c r="C35" s="80">
        <v>1.0535022609593823</v>
      </c>
      <c r="D35" s="79">
        <v>26492620.089426722</v>
      </c>
      <c r="E35" s="80">
        <v>0.94921485891196855</v>
      </c>
      <c r="F35" s="81">
        <v>1345431.4490331521</v>
      </c>
      <c r="G35" s="80">
        <v>1.0026655096670531</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row>
    <row r="36" spans="1:159" x14ac:dyDescent="0.25">
      <c r="F36" s="82"/>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row>
    <row r="37" spans="1:159" x14ac:dyDescent="0.25">
      <c r="A37" s="72" t="s">
        <v>444</v>
      </c>
      <c r="B37" s="73"/>
      <c r="C37" s="73"/>
      <c r="D37" s="73"/>
      <c r="E37" s="73"/>
      <c r="F37" s="77"/>
      <c r="G37" s="73"/>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row>
    <row r="38" spans="1:159" x14ac:dyDescent="0.25">
      <c r="A38" s="75" t="s">
        <v>68</v>
      </c>
      <c r="B38" s="73">
        <v>398610.51035352249</v>
      </c>
      <c r="C38" s="76">
        <v>1.0286129790801486</v>
      </c>
      <c r="D38" s="73">
        <v>410015.94454739516</v>
      </c>
      <c r="E38" s="76">
        <v>0.97218294960098983</v>
      </c>
      <c r="F38" s="77">
        <v>11405.434193872672</v>
      </c>
      <c r="G38" s="73">
        <v>0</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row>
    <row r="39" spans="1:159" x14ac:dyDescent="0.25">
      <c r="A39" s="75" t="s">
        <v>69</v>
      </c>
      <c r="B39" s="73">
        <v>9976650.8555517253</v>
      </c>
      <c r="C39" s="76">
        <v>1.0535746115460856</v>
      </c>
      <c r="D39" s="73">
        <v>10511146.049668832</v>
      </c>
      <c r="E39" s="76">
        <v>0.94914967486975921</v>
      </c>
      <c r="F39" s="77">
        <v>534495.1941171065</v>
      </c>
      <c r="G39" s="73">
        <v>0</v>
      </c>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row>
    <row r="40" spans="1:159" x14ac:dyDescent="0.25">
      <c r="A40" s="78" t="s">
        <v>445</v>
      </c>
      <c r="B40" s="79">
        <v>10375261.365905248</v>
      </c>
      <c r="C40" s="80">
        <v>1.0526156025432665</v>
      </c>
      <c r="D40" s="79">
        <v>10921161.994216226</v>
      </c>
      <c r="E40" s="80">
        <v>0.95001441892354643</v>
      </c>
      <c r="F40" s="81">
        <v>545900.62831097911</v>
      </c>
      <c r="G40" s="80">
        <v>1.0018216369525457</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row>
    <row r="41" spans="1:159" x14ac:dyDescent="0.25">
      <c r="F41" s="82"/>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row>
    <row r="42" spans="1:159" x14ac:dyDescent="0.25">
      <c r="A42" s="72" t="s">
        <v>446</v>
      </c>
      <c r="B42" s="73"/>
      <c r="C42" s="73"/>
      <c r="D42" s="73"/>
      <c r="E42" s="73"/>
      <c r="F42" s="77"/>
      <c r="G42" s="73"/>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row>
    <row r="43" spans="1:159" x14ac:dyDescent="0.25">
      <c r="A43" s="75" t="s">
        <v>68</v>
      </c>
      <c r="B43" s="73">
        <v>848430.92041281587</v>
      </c>
      <c r="C43" s="76">
        <v>1.0286129790801486</v>
      </c>
      <c r="D43" s="73">
        <v>872707.05658953905</v>
      </c>
      <c r="E43" s="76">
        <v>0.97218294960098961</v>
      </c>
      <c r="F43" s="77">
        <v>24276.136176723172</v>
      </c>
      <c r="G43" s="73">
        <v>0</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row>
    <row r="44" spans="1:159" x14ac:dyDescent="0.25">
      <c r="A44" s="75" t="s">
        <v>69</v>
      </c>
      <c r="B44" s="73">
        <v>1634200.6625603635</v>
      </c>
      <c r="C44" s="76">
        <v>1.0535746115460856</v>
      </c>
      <c r="D44" s="73">
        <v>1721752.3282453907</v>
      </c>
      <c r="E44" s="76">
        <v>0.94914967486975921</v>
      </c>
      <c r="F44" s="77">
        <v>87551.665685027139</v>
      </c>
      <c r="G44" s="73">
        <v>0</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row>
    <row r="45" spans="1:159" x14ac:dyDescent="0.25">
      <c r="A45" s="78" t="s">
        <v>447</v>
      </c>
      <c r="B45" s="79">
        <v>2482631.5829731794</v>
      </c>
      <c r="C45" s="80">
        <v>1.0450440583406364</v>
      </c>
      <c r="D45" s="79">
        <v>2594459.3848349298</v>
      </c>
      <c r="E45" s="80">
        <v>0.95689745520187997</v>
      </c>
      <c r="F45" s="81">
        <v>111827.80186175031</v>
      </c>
      <c r="G45" s="80">
        <v>0.99461545761318371</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row>
    <row r="46" spans="1:159" x14ac:dyDescent="0.25">
      <c r="F46" s="82"/>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row>
    <row r="47" spans="1:159" x14ac:dyDescent="0.25">
      <c r="A47" s="72" t="s">
        <v>448</v>
      </c>
      <c r="B47" s="73"/>
      <c r="C47" s="73"/>
      <c r="D47" s="73"/>
      <c r="E47" s="73"/>
      <c r="F47" s="77"/>
      <c r="G47" s="73"/>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row>
    <row r="48" spans="1:159" x14ac:dyDescent="0.25">
      <c r="A48" s="75" t="s">
        <v>67</v>
      </c>
      <c r="B48" s="73">
        <v>161379.38749392968</v>
      </c>
      <c r="C48" s="76">
        <v>1.0182461500731781</v>
      </c>
      <c r="D48" s="73">
        <v>164323.94001686148</v>
      </c>
      <c r="E48" s="76">
        <v>0.98208080622561966</v>
      </c>
      <c r="F48" s="77">
        <v>2944.5525229318009</v>
      </c>
      <c r="G48" s="73">
        <v>0</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row>
    <row r="49" spans="1:159" x14ac:dyDescent="0.25">
      <c r="A49" s="83" t="s">
        <v>449</v>
      </c>
      <c r="B49" s="79">
        <v>161379.38749392968</v>
      </c>
      <c r="C49" s="80">
        <v>1.0182461500731781</v>
      </c>
      <c r="D49" s="79">
        <v>164323.94001686148</v>
      </c>
      <c r="E49" s="80">
        <v>0.98208080622561966</v>
      </c>
      <c r="F49" s="81">
        <v>2944.5525229318009</v>
      </c>
      <c r="G49" s="80">
        <v>0.96911068240127929</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row>
    <row r="50" spans="1:159" x14ac:dyDescent="0.25">
      <c r="F50" s="82"/>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row>
    <row r="51" spans="1:159" x14ac:dyDescent="0.25">
      <c r="A51" s="72" t="s">
        <v>58</v>
      </c>
      <c r="B51" s="73"/>
      <c r="C51" s="73"/>
      <c r="D51" s="73"/>
      <c r="E51" s="73"/>
      <c r="F51" s="77"/>
      <c r="G51" s="73"/>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row>
    <row r="52" spans="1:159" x14ac:dyDescent="0.25">
      <c r="A52" s="75" t="s">
        <v>68</v>
      </c>
      <c r="B52" s="73">
        <v>91442.198415393083</v>
      </c>
      <c r="C52" s="76">
        <v>1.0286129790801486</v>
      </c>
      <c r="D52" s="73">
        <v>94058.632125695527</v>
      </c>
      <c r="E52" s="76">
        <v>0.97218294960098972</v>
      </c>
      <c r="F52" s="77">
        <v>2616.4337103024445</v>
      </c>
      <c r="G52" s="73">
        <v>0</v>
      </c>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row>
    <row r="53" spans="1:159" x14ac:dyDescent="0.25">
      <c r="A53" s="83" t="s">
        <v>450</v>
      </c>
      <c r="B53" s="79">
        <v>91442.198415393083</v>
      </c>
      <c r="C53" s="80">
        <v>1.0286129790801486</v>
      </c>
      <c r="D53" s="79">
        <v>94058.632125695527</v>
      </c>
      <c r="E53" s="80">
        <v>0.97218294960098972</v>
      </c>
      <c r="F53" s="81">
        <v>2616.4337103024445</v>
      </c>
      <c r="G53" s="80">
        <v>0.97897726007757158</v>
      </c>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row>
    <row r="54" spans="1:159" x14ac:dyDescent="0.25">
      <c r="F54" s="82"/>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row>
    <row r="55" spans="1:159" x14ac:dyDescent="0.25">
      <c r="A55" s="72" t="s">
        <v>59</v>
      </c>
      <c r="B55" s="73"/>
      <c r="C55" s="73"/>
      <c r="D55" s="73"/>
      <c r="E55" s="73"/>
      <c r="F55" s="77"/>
      <c r="G55" s="73"/>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row>
    <row r="56" spans="1:159" x14ac:dyDescent="0.25">
      <c r="A56" s="75" t="s">
        <v>69</v>
      </c>
      <c r="B56" s="73">
        <v>100694.12742274663</v>
      </c>
      <c r="C56" s="76">
        <v>1.0535746115460856</v>
      </c>
      <c r="D56" s="73">
        <v>106088.77618439232</v>
      </c>
      <c r="E56" s="76">
        <v>0.94914967486975932</v>
      </c>
      <c r="F56" s="77">
        <v>5394.648761645687</v>
      </c>
      <c r="G56" s="73">
        <v>0</v>
      </c>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row>
    <row r="57" spans="1:159" x14ac:dyDescent="0.25">
      <c r="A57" s="83" t="s">
        <v>451</v>
      </c>
      <c r="B57" s="79">
        <v>100694.12742274663</v>
      </c>
      <c r="C57" s="80">
        <v>1.0535746115460856</v>
      </c>
      <c r="D57" s="79">
        <v>106088.77618439232</v>
      </c>
      <c r="E57" s="80">
        <v>0.94914967486975932</v>
      </c>
      <c r="F57" s="81">
        <v>5394.648761645687</v>
      </c>
      <c r="G57" s="80">
        <v>1.002734368976216</v>
      </c>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row>
    <row r="58" spans="1:159" x14ac:dyDescent="0.25">
      <c r="F58" s="82"/>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row>
    <row r="59" spans="1:159" x14ac:dyDescent="0.25">
      <c r="A59" s="72" t="s">
        <v>60</v>
      </c>
      <c r="B59" s="73"/>
      <c r="C59" s="73"/>
      <c r="D59" s="73"/>
      <c r="E59" s="73"/>
      <c r="F59" s="77"/>
      <c r="G59" s="73"/>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row>
    <row r="60" spans="1:159" x14ac:dyDescent="0.25">
      <c r="A60" s="75" t="s">
        <v>68</v>
      </c>
      <c r="B60" s="73">
        <v>11289.271281152189</v>
      </c>
      <c r="C60" s="76">
        <v>1.0286129790801486</v>
      </c>
      <c r="D60" s="73">
        <v>11612.290964149919</v>
      </c>
      <c r="E60" s="76">
        <v>0.97218294960098972</v>
      </c>
      <c r="F60" s="77">
        <v>323.01968299773034</v>
      </c>
      <c r="G60" s="73">
        <v>0</v>
      </c>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row>
    <row r="61" spans="1:159" x14ac:dyDescent="0.25">
      <c r="A61" s="83" t="s">
        <v>452</v>
      </c>
      <c r="B61" s="79">
        <v>11289.271281152189</v>
      </c>
      <c r="C61" s="80">
        <v>1.0286129790801486</v>
      </c>
      <c r="D61" s="79">
        <v>11612.290964149919</v>
      </c>
      <c r="E61" s="80">
        <v>0.97218294960098972</v>
      </c>
      <c r="F61" s="81">
        <v>323.01968299773034</v>
      </c>
      <c r="G61" s="80">
        <v>0.97897726007757158</v>
      </c>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row>
    <row r="62" spans="1:159" x14ac:dyDescent="0.25">
      <c r="F62" s="82"/>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row>
    <row r="63" spans="1:159" x14ac:dyDescent="0.25">
      <c r="A63" s="72" t="s">
        <v>453</v>
      </c>
      <c r="B63" s="73"/>
      <c r="C63" s="73"/>
      <c r="D63" s="73"/>
      <c r="E63" s="73"/>
      <c r="F63" s="77"/>
      <c r="G63" s="73"/>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row>
    <row r="64" spans="1:159" x14ac:dyDescent="0.25">
      <c r="A64" s="75" t="s">
        <v>69</v>
      </c>
      <c r="B64" s="73">
        <v>55191995.7766679</v>
      </c>
      <c r="C64" s="76">
        <v>1.0535746115460856</v>
      </c>
      <c r="D64" s="73">
        <v>58148885.510856077</v>
      </c>
      <c r="E64" s="76">
        <v>0.94914967486975921</v>
      </c>
      <c r="F64" s="77">
        <v>2956889.7341881767</v>
      </c>
      <c r="G64" s="73">
        <v>0</v>
      </c>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row>
    <row r="65" spans="1:159" x14ac:dyDescent="0.25">
      <c r="A65" s="83" t="s">
        <v>454</v>
      </c>
      <c r="B65" s="79">
        <v>55191995.7766679</v>
      </c>
      <c r="C65" s="80">
        <v>1.0535746115460856</v>
      </c>
      <c r="D65" s="79">
        <v>58148885.510856077</v>
      </c>
      <c r="E65" s="80">
        <v>0.94914967486975921</v>
      </c>
      <c r="F65" s="81">
        <v>2956889.7341881767</v>
      </c>
      <c r="G65" s="80">
        <v>1.0027343689762163</v>
      </c>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row>
    <row r="66" spans="1:159" x14ac:dyDescent="0.25">
      <c r="F66" s="82"/>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row>
    <row r="67" spans="1:159" x14ac:dyDescent="0.25">
      <c r="A67" s="72" t="s">
        <v>61</v>
      </c>
      <c r="B67" s="73"/>
      <c r="C67" s="73"/>
      <c r="D67" s="73"/>
      <c r="E67" s="73"/>
      <c r="F67" s="77"/>
      <c r="G67" s="73"/>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row>
    <row r="68" spans="1:159" x14ac:dyDescent="0.25">
      <c r="A68" s="75" t="s">
        <v>69</v>
      </c>
      <c r="B68" s="73">
        <v>517355.4424075823</v>
      </c>
      <c r="C68" s="76">
        <v>1.0535746115460856</v>
      </c>
      <c r="D68" s="73">
        <v>545072.55926582182</v>
      </c>
      <c r="E68" s="76">
        <v>0.9491496748697591</v>
      </c>
      <c r="F68" s="77">
        <v>27717.116858239518</v>
      </c>
      <c r="G68" s="73">
        <v>0</v>
      </c>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row>
    <row r="69" spans="1:159" x14ac:dyDescent="0.25">
      <c r="A69" s="83" t="s">
        <v>455</v>
      </c>
      <c r="B69" s="79">
        <v>517355.4424075823</v>
      </c>
      <c r="C69" s="80">
        <v>1.0535746115460856</v>
      </c>
      <c r="D69" s="79">
        <v>545072.55926582182</v>
      </c>
      <c r="E69" s="80">
        <v>0.9491496748697591</v>
      </c>
      <c r="F69" s="81">
        <v>27717.116858239518</v>
      </c>
      <c r="G69" s="80">
        <v>1.0027343689762163</v>
      </c>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row>
    <row r="70" spans="1:159" x14ac:dyDescent="0.25">
      <c r="F70" s="82"/>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row>
    <row r="71" spans="1:159" x14ac:dyDescent="0.25">
      <c r="A71" s="72" t="s">
        <v>62</v>
      </c>
      <c r="B71" s="73"/>
      <c r="C71" s="73"/>
      <c r="D71" s="73"/>
      <c r="E71" s="73"/>
      <c r="F71" s="77"/>
      <c r="G71" s="73"/>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row>
    <row r="72" spans="1:159" x14ac:dyDescent="0.25">
      <c r="A72" s="75" t="s">
        <v>69</v>
      </c>
      <c r="B72" s="73">
        <v>30915.706267277372</v>
      </c>
      <c r="C72" s="76">
        <v>1.0535746115460856</v>
      </c>
      <c r="D72" s="73">
        <v>32572.003221219638</v>
      </c>
      <c r="E72" s="76">
        <v>0.94914967486975932</v>
      </c>
      <c r="F72" s="77">
        <v>1656.2969539422666</v>
      </c>
      <c r="G72" s="73">
        <v>0</v>
      </c>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row>
    <row r="73" spans="1:159" s="1" customFormat="1" x14ac:dyDescent="0.25">
      <c r="A73" s="83" t="s">
        <v>456</v>
      </c>
      <c r="B73" s="79">
        <v>30915.706267277372</v>
      </c>
      <c r="C73" s="80">
        <v>1.0535746115460856</v>
      </c>
      <c r="D73" s="79">
        <v>32572.003221219638</v>
      </c>
      <c r="E73" s="80">
        <v>0.94914967486975932</v>
      </c>
      <c r="F73" s="81">
        <v>1656.2969539422666</v>
      </c>
      <c r="G73" s="80">
        <v>1.002734368976216</v>
      </c>
    </row>
    <row r="74" spans="1:159" s="1" customFormat="1" x14ac:dyDescent="0.25">
      <c r="A74"/>
      <c r="B74"/>
      <c r="C74"/>
      <c r="D74"/>
      <c r="E74"/>
      <c r="F74" s="82"/>
      <c r="G74"/>
    </row>
    <row r="75" spans="1:159" x14ac:dyDescent="0.25">
      <c r="A75" s="72" t="s">
        <v>457</v>
      </c>
      <c r="B75" s="73"/>
      <c r="C75" s="73"/>
      <c r="D75" s="73"/>
      <c r="E75" s="73"/>
      <c r="F75" s="77"/>
      <c r="G75" s="73"/>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row>
    <row r="76" spans="1:159" x14ac:dyDescent="0.25">
      <c r="A76" s="75" t="s">
        <v>68</v>
      </c>
      <c r="B76" s="73">
        <v>15800.407552739571</v>
      </c>
      <c r="C76" s="76">
        <v>1.0286129790801486</v>
      </c>
      <c r="D76" s="73">
        <v>16252.504283503929</v>
      </c>
      <c r="E76" s="76">
        <v>0.97218294960098972</v>
      </c>
      <c r="F76" s="77">
        <v>452.09673076435865</v>
      </c>
      <c r="G76" s="73">
        <v>0</v>
      </c>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row>
    <row r="77" spans="1:159" x14ac:dyDescent="0.25">
      <c r="A77" s="83" t="s">
        <v>458</v>
      </c>
      <c r="B77" s="79">
        <v>15800.407552739571</v>
      </c>
      <c r="C77" s="80">
        <v>1.0286129790801486</v>
      </c>
      <c r="D77" s="79">
        <v>16252.504283503929</v>
      </c>
      <c r="E77" s="80">
        <v>0.97218294960098972</v>
      </c>
      <c r="F77" s="81">
        <v>452.09673076435865</v>
      </c>
      <c r="G77" s="80">
        <v>0.97897726007757158</v>
      </c>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row>
    <row r="78" spans="1:159" x14ac:dyDescent="0.25">
      <c r="F78" s="82"/>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row>
    <row r="79" spans="1:159" x14ac:dyDescent="0.25">
      <c r="A79" s="72" t="s">
        <v>459</v>
      </c>
      <c r="B79" s="73"/>
      <c r="C79" s="73"/>
      <c r="D79" s="73"/>
      <c r="E79" s="73"/>
      <c r="F79" s="77"/>
      <c r="G79" s="73"/>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row>
    <row r="80" spans="1:159" x14ac:dyDescent="0.25">
      <c r="A80" s="75" t="s">
        <v>67</v>
      </c>
      <c r="B80" s="73">
        <v>57703.753658457965</v>
      </c>
      <c r="C80" s="76">
        <v>1.0182461500731781</v>
      </c>
      <c r="D80" s="73">
        <v>58756.625007495888</v>
      </c>
      <c r="E80" s="76">
        <v>0.98208080622561966</v>
      </c>
      <c r="F80" s="77">
        <v>1052.8713490379232</v>
      </c>
      <c r="G80" s="73">
        <v>0</v>
      </c>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row>
    <row r="81" spans="1:159" x14ac:dyDescent="0.25">
      <c r="A81" s="83" t="s">
        <v>460</v>
      </c>
      <c r="B81" s="79">
        <v>57703.753658457965</v>
      </c>
      <c r="C81" s="80">
        <v>1.0182461500731781</v>
      </c>
      <c r="D81" s="79">
        <v>58756.625007495888</v>
      </c>
      <c r="E81" s="80">
        <v>0.98208080622561966</v>
      </c>
      <c r="F81" s="81">
        <v>1052.8713490379232</v>
      </c>
      <c r="G81" s="80">
        <v>0.96911068240127929</v>
      </c>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row>
    <row r="82" spans="1:159" x14ac:dyDescent="0.25">
      <c r="F82" s="82"/>
    </row>
    <row r="83" spans="1:159" x14ac:dyDescent="0.25">
      <c r="B83" s="73"/>
      <c r="C83" s="73"/>
      <c r="D83" s="73"/>
      <c r="E83" s="73"/>
      <c r="F83" s="77"/>
      <c r="G83" s="73"/>
    </row>
    <row r="84" spans="1:159" ht="13.8" thickBot="1" x14ac:dyDescent="0.3">
      <c r="A84" s="84" t="s">
        <v>461</v>
      </c>
      <c r="B84" s="85">
        <v>104431097.74599999</v>
      </c>
      <c r="C84" s="86">
        <v>1.0524418301803098</v>
      </c>
      <c r="D84" s="85">
        <v>109907655.63953906</v>
      </c>
      <c r="E84" s="86">
        <v>0.95017127913727517</v>
      </c>
      <c r="F84" s="87">
        <v>5476557.8935390785</v>
      </c>
      <c r="G84" s="86">
        <v>1.0016531858318061</v>
      </c>
    </row>
    <row r="85" spans="1:159" x14ac:dyDescent="0.25">
      <c r="A85" s="84"/>
      <c r="B85" s="88"/>
      <c r="C85" s="89"/>
      <c r="D85" s="88"/>
      <c r="E85" s="89"/>
      <c r="F85" s="90"/>
      <c r="G85" s="89"/>
    </row>
    <row r="86" spans="1:159" x14ac:dyDescent="0.25">
      <c r="F86" s="82"/>
    </row>
    <row r="87" spans="1:159" x14ac:dyDescent="0.25">
      <c r="A87" s="72" t="s">
        <v>462</v>
      </c>
      <c r="B87" s="73"/>
      <c r="C87" s="73"/>
      <c r="D87" s="73"/>
      <c r="E87" s="73"/>
      <c r="F87" s="77"/>
      <c r="G87" s="73"/>
    </row>
    <row r="88" spans="1:159" x14ac:dyDescent="0.25">
      <c r="A88" s="75" t="s">
        <v>67</v>
      </c>
      <c r="B88" s="73">
        <v>513885.8149111516</v>
      </c>
      <c r="C88" s="76">
        <v>1.0182461500731781</v>
      </c>
      <c r="D88" s="73">
        <v>523262.25261049788</v>
      </c>
      <c r="E88" s="76">
        <v>0.98208080622561966</v>
      </c>
      <c r="F88" s="77">
        <v>9376.4376993462793</v>
      </c>
      <c r="G88" s="73">
        <v>0</v>
      </c>
    </row>
    <row r="89" spans="1:159" x14ac:dyDescent="0.25">
      <c r="A89" s="83" t="s">
        <v>463</v>
      </c>
      <c r="B89" s="79">
        <v>513885.8149111516</v>
      </c>
      <c r="C89" s="80">
        <v>1.0182461500731781</v>
      </c>
      <c r="D89" s="79">
        <v>523262.25261049788</v>
      </c>
      <c r="E89" s="80">
        <v>0.98208080622561966</v>
      </c>
      <c r="F89" s="81">
        <v>9376.4376993462793</v>
      </c>
      <c r="G89" s="80">
        <v>0.96911068240127929</v>
      </c>
    </row>
    <row r="90" spans="1:159" x14ac:dyDescent="0.25">
      <c r="F90" s="82"/>
    </row>
    <row r="91" spans="1:159" x14ac:dyDescent="0.25">
      <c r="A91" s="72" t="s">
        <v>464</v>
      </c>
      <c r="B91" s="73"/>
      <c r="C91" s="73"/>
      <c r="D91" s="73"/>
      <c r="E91" s="73"/>
      <c r="F91" s="77"/>
      <c r="G91" s="73"/>
    </row>
    <row r="92" spans="1:159" x14ac:dyDescent="0.25">
      <c r="A92" s="75" t="s">
        <v>67</v>
      </c>
      <c r="B92" s="73">
        <v>4624710.7876044288</v>
      </c>
      <c r="C92" s="76">
        <v>1.0182461500731781</v>
      </c>
      <c r="D92" s="73">
        <v>4709093.9546801047</v>
      </c>
      <c r="E92" s="76">
        <v>0.98208080622561966</v>
      </c>
      <c r="F92" s="77">
        <v>84383.167075675912</v>
      </c>
      <c r="G92" s="73">
        <v>0</v>
      </c>
    </row>
    <row r="93" spans="1:159" x14ac:dyDescent="0.25">
      <c r="A93" s="83" t="s">
        <v>465</v>
      </c>
      <c r="B93" s="79">
        <v>4624710.7876044288</v>
      </c>
      <c r="C93" s="80">
        <v>1.0182461500731781</v>
      </c>
      <c r="D93" s="79">
        <v>4709093.9546801047</v>
      </c>
      <c r="E93" s="80">
        <v>0.98208080622561966</v>
      </c>
      <c r="F93" s="81">
        <v>84383.167075675912</v>
      </c>
      <c r="G93" s="80">
        <v>0.96911068240127929</v>
      </c>
    </row>
    <row r="94" spans="1:159" x14ac:dyDescent="0.25">
      <c r="F94" s="82"/>
    </row>
    <row r="95" spans="1:159" x14ac:dyDescent="0.25">
      <c r="A95" s="72" t="s">
        <v>466</v>
      </c>
      <c r="B95" s="73"/>
      <c r="C95" s="73"/>
      <c r="D95" s="73"/>
      <c r="E95" s="73"/>
      <c r="F95" s="77"/>
      <c r="G95" s="73"/>
    </row>
    <row r="96" spans="1:159" x14ac:dyDescent="0.25">
      <c r="A96" s="75" t="s">
        <v>67</v>
      </c>
      <c r="B96" s="73">
        <v>460879.73648441944</v>
      </c>
      <c r="C96" s="76">
        <v>1.0182461500731781</v>
      </c>
      <c r="D96" s="73">
        <v>469289.01732200093</v>
      </c>
      <c r="E96" s="76">
        <v>0.98208080622561955</v>
      </c>
      <c r="F96" s="77">
        <v>8409.280837581493</v>
      </c>
      <c r="G96" s="73">
        <v>0</v>
      </c>
    </row>
    <row r="97" spans="1:7" x14ac:dyDescent="0.25">
      <c r="A97" s="83" t="s">
        <v>467</v>
      </c>
      <c r="B97" s="79">
        <v>460879.73648441944</v>
      </c>
      <c r="C97" s="80">
        <v>1.0182461500731781</v>
      </c>
      <c r="D97" s="79">
        <v>469289.01732200093</v>
      </c>
      <c r="E97" s="80">
        <v>0.98208080622561955</v>
      </c>
      <c r="F97" s="81">
        <v>8409.280837581493</v>
      </c>
      <c r="G97" s="80">
        <v>0.9691106824012794</v>
      </c>
    </row>
    <row r="98" spans="1:7" x14ac:dyDescent="0.25">
      <c r="F98" s="82"/>
    </row>
    <row r="99" spans="1:7" x14ac:dyDescent="0.25">
      <c r="B99" s="73"/>
      <c r="C99" s="73"/>
      <c r="D99" s="73"/>
      <c r="E99" s="73"/>
      <c r="F99" s="77"/>
      <c r="G99" s="73"/>
    </row>
    <row r="100" spans="1:7" ht="13.8" thickBot="1" x14ac:dyDescent="0.3">
      <c r="A100" s="84" t="s">
        <v>468</v>
      </c>
      <c r="B100" s="85">
        <v>5599476.3389999997</v>
      </c>
      <c r="C100" s="86">
        <v>1.0182461500731781</v>
      </c>
      <c r="D100" s="85">
        <v>5701645.2246126039</v>
      </c>
      <c r="E100" s="86">
        <v>0.98208080622561955</v>
      </c>
      <c r="F100" s="87">
        <v>102168.88561260368</v>
      </c>
      <c r="G100" s="86">
        <v>0.96910771781755434</v>
      </c>
    </row>
    <row r="101" spans="1:7" x14ac:dyDescent="0.25">
      <c r="F101" s="82"/>
    </row>
    <row r="102" spans="1:7" x14ac:dyDescent="0.25">
      <c r="B102" s="73"/>
      <c r="C102" s="73"/>
      <c r="D102" s="73"/>
      <c r="E102" s="73"/>
      <c r="F102" s="77"/>
      <c r="G102" s="76"/>
    </row>
    <row r="103" spans="1:7" ht="13.8" thickBot="1" x14ac:dyDescent="0.3">
      <c r="A103" s="84" t="s">
        <v>469</v>
      </c>
      <c r="B103" s="91">
        <v>110030574.08499999</v>
      </c>
      <c r="C103" s="92">
        <v>1.0507016056722747</v>
      </c>
      <c r="D103" s="91">
        <v>115609300.86415167</v>
      </c>
      <c r="E103" s="92">
        <v>0.95174500029450881</v>
      </c>
      <c r="F103" s="87">
        <v>5578726.7791516818</v>
      </c>
      <c r="G103" s="92">
        <v>0.99999694092348912</v>
      </c>
    </row>
    <row r="104" spans="1:7" x14ac:dyDescent="0.25">
      <c r="B104" s="73"/>
      <c r="C104" s="73"/>
      <c r="D104" s="73"/>
      <c r="E104" s="73"/>
      <c r="F104" s="77"/>
      <c r="G104" s="73"/>
    </row>
    <row r="105" spans="1:7" x14ac:dyDescent="0.25">
      <c r="A105" s="93" t="s">
        <v>470</v>
      </c>
      <c r="B105" s="94">
        <v>123235</v>
      </c>
      <c r="C105" s="95">
        <v>1.0535746115460856</v>
      </c>
      <c r="D105" s="94">
        <v>129837.26725388186</v>
      </c>
      <c r="E105" s="95">
        <v>0.94914967486975921</v>
      </c>
      <c r="F105" s="77">
        <v>6602.2672538818588</v>
      </c>
      <c r="G105" s="95"/>
    </row>
    <row r="106" spans="1:7" x14ac:dyDescent="0.25">
      <c r="B106" s="73"/>
      <c r="C106" s="73"/>
      <c r="D106" s="73"/>
      <c r="E106" s="73"/>
      <c r="F106" s="77"/>
      <c r="G106" s="73"/>
    </row>
    <row r="107" spans="1:7" ht="13.8" thickBot="1" x14ac:dyDescent="0.3">
      <c r="A107" s="84" t="s">
        <v>471</v>
      </c>
      <c r="B107" s="96">
        <v>110153809.08499999</v>
      </c>
      <c r="C107" s="97">
        <v>1.050704819858709</v>
      </c>
      <c r="D107" s="96">
        <v>115739138.13140555</v>
      </c>
      <c r="E107" s="97">
        <v>0.95174208883373401</v>
      </c>
      <c r="F107" s="98">
        <v>5585329.0464055641</v>
      </c>
      <c r="G107" s="97">
        <v>1</v>
      </c>
    </row>
    <row r="108" spans="1:7" ht="13.8" thickTop="1" x14ac:dyDescent="0.25"/>
    <row r="109" spans="1:7" x14ac:dyDescent="0.25">
      <c r="F109" s="99"/>
    </row>
    <row r="110" spans="1:7" x14ac:dyDescent="0.25">
      <c r="A110" s="93" t="s">
        <v>67</v>
      </c>
      <c r="B110" s="99">
        <v>7185763.9383754227</v>
      </c>
      <c r="C110" s="100">
        <v>1.0182461500731781</v>
      </c>
      <c r="D110" s="99">
        <v>7316876.4655854525</v>
      </c>
      <c r="E110" s="95"/>
      <c r="F110" s="99">
        <v>131112.52721002916</v>
      </c>
    </row>
    <row r="111" spans="1:7" x14ac:dyDescent="0.25">
      <c r="A111" s="93" t="s">
        <v>68</v>
      </c>
      <c r="B111" s="99">
        <v>2494087.7276207823</v>
      </c>
      <c r="C111" s="100">
        <v>1.0286129790801488</v>
      </c>
      <c r="D111" s="99">
        <v>2565451.0075952518</v>
      </c>
      <c r="E111" s="95"/>
      <c r="F111" s="99">
        <v>71363.279974468853</v>
      </c>
    </row>
    <row r="112" spans="1:7" x14ac:dyDescent="0.25">
      <c r="A112" s="93" t="s">
        <v>69</v>
      </c>
      <c r="B112" s="99">
        <v>100350722.4190038</v>
      </c>
      <c r="C112" s="100">
        <v>1.0535746115460853</v>
      </c>
      <c r="D112" s="99">
        <v>105726973.39097098</v>
      </c>
      <c r="E112" s="95"/>
      <c r="F112" s="101">
        <v>5376250.9719671849</v>
      </c>
    </row>
    <row r="113" spans="1:6" x14ac:dyDescent="0.25">
      <c r="A113" s="93" t="s">
        <v>469</v>
      </c>
      <c r="B113" s="99">
        <v>110030574.08500001</v>
      </c>
      <c r="D113" s="99">
        <v>115609300.86415169</v>
      </c>
      <c r="F113" s="99">
        <v>5578726.7791516827</v>
      </c>
    </row>
    <row r="114" spans="1:6" x14ac:dyDescent="0.25">
      <c r="A114" s="93" t="s">
        <v>472</v>
      </c>
      <c r="B114" s="102">
        <v>7512377</v>
      </c>
      <c r="C114" s="100">
        <v>1.0182461500731781</v>
      </c>
      <c r="D114" s="99">
        <v>7649448.9581482913</v>
      </c>
      <c r="F114" s="103">
        <v>137071.95814829133</v>
      </c>
    </row>
    <row r="115" spans="1:6" x14ac:dyDescent="0.25">
      <c r="A115" s="93"/>
      <c r="F115" s="104">
        <v>5715798.7372999741</v>
      </c>
    </row>
    <row r="116" spans="1:6" x14ac:dyDescent="0.25">
      <c r="A116" s="93" t="s">
        <v>473</v>
      </c>
      <c r="F116" s="105">
        <v>151224</v>
      </c>
    </row>
    <row r="117" spans="1:6" x14ac:dyDescent="0.25">
      <c r="A117" s="93"/>
      <c r="F117" s="104">
        <v>5867022.7372999741</v>
      </c>
    </row>
    <row r="118" spans="1:6" x14ac:dyDescent="0.25">
      <c r="A118" s="93" t="s">
        <v>66</v>
      </c>
      <c r="F118" s="105">
        <v>6602.2672538818588</v>
      </c>
    </row>
    <row r="119" spans="1:6" ht="13.8" thickBot="1" x14ac:dyDescent="0.3">
      <c r="A119" s="93" t="s">
        <v>474</v>
      </c>
      <c r="F119" s="106">
        <v>5873625.0045538563</v>
      </c>
    </row>
    <row r="120" spans="1:6" ht="13.8" thickTop="1" x14ac:dyDescent="0.25">
      <c r="A120" s="93"/>
      <c r="F120" s="107"/>
    </row>
    <row r="121" spans="1:6" x14ac:dyDescent="0.25">
      <c r="A121" s="93"/>
      <c r="F121" s="107"/>
    </row>
    <row r="122" spans="1:6" x14ac:dyDescent="0.25">
      <c r="A122" s="93"/>
      <c r="F122" s="107"/>
    </row>
    <row r="123" spans="1:6" x14ac:dyDescent="0.25">
      <c r="A123" s="93"/>
      <c r="F123" s="107"/>
    </row>
    <row r="124" spans="1:6" x14ac:dyDescent="0.25">
      <c r="A124" s="93"/>
      <c r="F124" s="107"/>
    </row>
    <row r="125" spans="1:6" x14ac:dyDescent="0.25">
      <c r="A125" s="93"/>
      <c r="F125" s="107"/>
    </row>
    <row r="126" spans="1:6" x14ac:dyDescent="0.25">
      <c r="A126" s="93"/>
      <c r="F126" s="107"/>
    </row>
    <row r="127" spans="1:6" x14ac:dyDescent="0.25">
      <c r="A127" s="93"/>
      <c r="F127" s="107"/>
    </row>
    <row r="128" spans="1:6" x14ac:dyDescent="0.25">
      <c r="A128" s="93"/>
      <c r="F128" s="107"/>
    </row>
    <row r="129" spans="1:7" x14ac:dyDescent="0.25">
      <c r="A129" s="93"/>
      <c r="F129" s="107"/>
    </row>
    <row r="130" spans="1:7" ht="13.8" thickBot="1" x14ac:dyDescent="0.3">
      <c r="A130" s="108"/>
      <c r="B130" s="108"/>
      <c r="C130" s="108"/>
      <c r="D130" s="108"/>
      <c r="E130" s="108"/>
      <c r="F130" s="108"/>
      <c r="G130" s="108"/>
    </row>
    <row r="133" spans="1:7" x14ac:dyDescent="0.25">
      <c r="F133" s="104"/>
    </row>
    <row r="135" spans="1:7" x14ac:dyDescent="0.25">
      <c r="F135" s="102"/>
    </row>
  </sheetData>
  <mergeCells count="2">
    <mergeCell ref="A6:I6"/>
    <mergeCell ref="A7:I7"/>
  </mergeCells>
  <pageMargins left="0.7" right="0.7" top="0.75" bottom="0.75" header="0.3" footer="0.3"/>
  <pageSetup scale="60" fitToHeight="2" orientation="portrait" r:id="rId1"/>
  <headerFooter>
    <oddFooter>&amp;L&amp;A&amp;R&amp;P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Annual</vt:lpstr>
      <vt:lpstr>Monthly</vt:lpstr>
      <vt:lpstr>2016-22 Energy &amp; Load</vt:lpstr>
      <vt:lpstr>Potential Load Detail Tab</vt:lpstr>
      <vt:lpstr>Potential New ED Load</vt:lpstr>
      <vt:lpstr>E11 FY 2010</vt:lpstr>
      <vt:lpstr>Sheet5</vt:lpstr>
      <vt:lpstr>E-11 Report 2014</vt:lpstr>
      <vt:lpstr>2014 Energy Loss</vt:lpstr>
      <vt:lpstr>2014 Demand Loss</vt:lpstr>
      <vt:lpstr>Email Sept 2016</vt:lpstr>
      <vt:lpstr>Annual!Print_Area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2017-07-10T16:32:57Z</dcterms:created>
  <dcterms:modified xsi:type="dcterms:W3CDTF">2017-07-10T18:13:08Z</dcterms:modified>
</cp:coreProperties>
</file>