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788"/>
  </bookViews>
  <sheets>
    <sheet name="March Revision" sheetId="23" r:id="rId1"/>
    <sheet name="February entry suppor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 localSheetId="0">#REF!</definedName>
    <definedName name="\p">#REF!</definedName>
    <definedName name="\Z" localSheetId="0">#REF!</definedName>
    <definedName name="\Z">#REF!</definedName>
    <definedName name="_101" localSheetId="0">#REF!</definedName>
    <definedName name="_101">#REF!</definedName>
    <definedName name="_108" localSheetId="0">#REF!</definedName>
    <definedName name="_108">#REF!</definedName>
    <definedName name="_253REC" localSheetId="0">#REF!</definedName>
    <definedName name="_253REC">#REF!</definedName>
    <definedName name="_Key1" localSheetId="0" hidden="1">[1]IncTx_Calc!#REF!</definedName>
    <definedName name="_Key1" hidden="1">[1]IncTx_Calc!#REF!</definedName>
    <definedName name="_Key2" localSheetId="0" hidden="1">[2]IncTx_Calc!#REF!</definedName>
    <definedName name="_Key2" hidden="1">[2]IncTx_Calc!#REF!</definedName>
    <definedName name="_Order1" hidden="1">255</definedName>
    <definedName name="_Sort" localSheetId="0" hidden="1">[1]IncTx_Calc!#REF!</definedName>
    <definedName name="_Sort" hidden="1">[1]IncTx_Calc!#REF!</definedName>
    <definedName name="account_code" localSheetId="0">#REF!</definedName>
    <definedName name="account_code">#REF!</definedName>
    <definedName name="account_description" localSheetId="0">#REF!</definedName>
    <definedName name="account_description">#REF!</definedName>
    <definedName name="AD_BAL2" localSheetId="0">#REF!</definedName>
    <definedName name="AD_BAL2">#REF!</definedName>
    <definedName name="ADD" localSheetId="0">#REF!</definedName>
    <definedName name="ADD">#REF!</definedName>
    <definedName name="ADD_BY_DIST" localSheetId="0">#REF!</definedName>
    <definedName name="ADD_BY_DIST">#REF!</definedName>
    <definedName name="Assets" localSheetId="0">#REF!</definedName>
    <definedName name="Assets">#REF!</definedName>
    <definedName name="Bad_Debt" localSheetId="0">'[3]2-Meals'!#REF!</definedName>
    <definedName name="Bad_Debt">'[3]2-Meals'!#REF!</definedName>
    <definedName name="BONUS" localSheetId="0">#REF!</definedName>
    <definedName name="BONUS">#REF!</definedName>
    <definedName name="budget_code" localSheetId="0">#REF!</definedName>
    <definedName name="budget_code">#REF!</definedName>
    <definedName name="budget_description" localSheetId="0">#REF!</definedName>
    <definedName name="budget_description">#REF!</definedName>
    <definedName name="CAPITAL" localSheetId="0">#REF!</definedName>
    <definedName name="CAPITAL">#REF!</definedName>
    <definedName name="CAPSUM" localSheetId="0">#REF!</definedName>
    <definedName name="CAPSUM">#REF!</definedName>
    <definedName name="CIAC" localSheetId="0">'[3]2-Meals'!#REF!</definedName>
    <definedName name="CIAC">'[3]2-Meals'!#REF!</definedName>
    <definedName name="d" localSheetId="0">#REF!</definedName>
    <definedName name="d">#REF!</definedName>
    <definedName name="Department_Costs" localSheetId="0">#REF!</definedName>
    <definedName name="Department_Costs">#REF!</definedName>
    <definedName name="DEPRBYDIST">[4]DeprCoDetail:DeprSum!$A$1:$G$36</definedName>
    <definedName name="DETAIL" localSheetId="0">#REF!</definedName>
    <definedName name="DETAIL">#REF!</definedName>
    <definedName name="DIT" localSheetId="0">#REF!</definedName>
    <definedName name="DIT">#REF!</definedName>
    <definedName name="DIT_TEMP" localSheetId="0">#REF!</definedName>
    <definedName name="DIT_TEMP">#REF!</definedName>
    <definedName name="LT_Bonus" localSheetId="0">'[3]2-Meals'!#REF!</definedName>
    <definedName name="LT_Bonus">'[3]2-Meals'!#REF!</definedName>
    <definedName name="MONTHLY_DEPR2" localSheetId="0">#REF!</definedName>
    <definedName name="MONTHLY_DEPR2">#REF!</definedName>
    <definedName name="nat_cur_code" localSheetId="0">#REF!</definedName>
    <definedName name="nat_cur_cod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'[5]IT Calc'!#REF!</definedName>
    <definedName name="PAGE4">'[5]IT Calc'!#REF!</definedName>
    <definedName name="PAGE5" localSheetId="0">'[5]IT Calc'!#REF!</definedName>
    <definedName name="PAGE5">'[5]IT Calc'!#REF!</definedName>
    <definedName name="Pension" localSheetId="0">'[3]2-Meals'!#REF!</definedName>
    <definedName name="Pension">'[3]2-Meals'!#REF!</definedName>
    <definedName name="period_end_1" localSheetId="0">#REF!</definedName>
    <definedName name="period_end_1">#REF!</definedName>
    <definedName name="period_end_10" localSheetId="0">#REF!</definedName>
    <definedName name="period_end_10">#REF!</definedName>
    <definedName name="period_end_11" localSheetId="0">#REF!</definedName>
    <definedName name="period_end_11">#REF!</definedName>
    <definedName name="period_end_12" localSheetId="0">#REF!</definedName>
    <definedName name="period_end_12">#REF!</definedName>
    <definedName name="period_end_2" localSheetId="0">#REF!</definedName>
    <definedName name="period_end_2">#REF!</definedName>
    <definedName name="period_end_3" localSheetId="0">#REF!</definedName>
    <definedName name="period_end_3">#REF!</definedName>
    <definedName name="period_end_4" localSheetId="0">#REF!</definedName>
    <definedName name="period_end_4">#REF!</definedName>
    <definedName name="period_end_5" localSheetId="0">#REF!</definedName>
    <definedName name="period_end_5">#REF!</definedName>
    <definedName name="period_end_6" localSheetId="0">#REF!</definedName>
    <definedName name="period_end_6">#REF!</definedName>
    <definedName name="period_end_7" localSheetId="0">#REF!</definedName>
    <definedName name="period_end_7">#REF!</definedName>
    <definedName name="period_end_8" localSheetId="0">#REF!</definedName>
    <definedName name="period_end_8">#REF!</definedName>
    <definedName name="period_end_9" localSheetId="0">#REF!</definedName>
    <definedName name="period_end_9">#REF!</definedName>
    <definedName name="PGA" localSheetId="0">'[3]2-Meals'!#REF!</definedName>
    <definedName name="PGA">'[3]2-Meals'!#REF!</definedName>
    <definedName name="PLANT_BAL2" localSheetId="0">#REF!</definedName>
    <definedName name="PLANT_BAL2">#REF!</definedName>
    <definedName name="Post_Retire" localSheetId="0">'[3]2-Meals'!#REF!</definedName>
    <definedName name="Post_Retire">'[3]2-Meals'!#REF!</definedName>
    <definedName name="PRINT" localSheetId="0">#REF!</definedName>
    <definedName name="PRINT">#REF!</definedName>
    <definedName name="PRINT_AREA_MI" localSheetId="0">'[6]IT Calc'!#REF!</definedName>
    <definedName name="PRINT_AREA_MI">'[6]IT Calc'!#REF!</definedName>
    <definedName name="PRINT_EXPLANATI" localSheetId="0">#REF!</definedName>
    <definedName name="PRINT_EXPLANATI">#REF!</definedName>
    <definedName name="_xlnm.Print_Titles" localSheetId="1">'February entry support'!$1:$4</definedName>
    <definedName name="_xlnm.Print_Titles" localSheetId="0">'March Revision'!$1:$4</definedName>
    <definedName name="PRINT_TITLES_MI" localSheetId="0">#REF!</definedName>
    <definedName name="PRINT_TITLES_MI">#REF!</definedName>
    <definedName name="PRIOR_ITCUR" localSheetId="0">#REF!</definedName>
    <definedName name="PRIOR_ITCUR">#REF!</definedName>
    <definedName name="PRIOR_TIMING" localSheetId="0">#REF!</definedName>
    <definedName name="PRIOR_TIMING">#REF!</definedName>
    <definedName name="PYTD_ITCUR" localSheetId="0">#REF!</definedName>
    <definedName name="PYTD_ITCUR">#REF!</definedName>
    <definedName name="PYTD_TIMING" localSheetId="0">#REF!</definedName>
    <definedName name="PYTD_TIMING">#REF!</definedName>
    <definedName name="rate_type" localSheetId="0">#REF!</definedName>
    <definedName name="rate_type">#REF!</definedName>
    <definedName name="RET" localSheetId="0">#REF!</definedName>
    <definedName name="RET">#REF!</definedName>
    <definedName name="RET_BY_DIST" localSheetId="0">#REF!</definedName>
    <definedName name="RET_BY_DIST">#REF!</definedName>
    <definedName name="RIGHT" localSheetId="0">#REF!</definedName>
    <definedName name="RIGHT">#REF!</definedName>
    <definedName name="ROWS" localSheetId="0">#REF!</definedName>
    <definedName name="ROWS">#REF!</definedName>
    <definedName name="State" localSheetId="0">#REF!</definedName>
    <definedName name="State">#REF!</definedName>
    <definedName name="Summ">'[7]DEL-updated'!$A$11:$T$372</definedName>
    <definedName name="TAX" localSheetId="0">#REF!</definedName>
    <definedName name="TAX">#REF!</definedName>
    <definedName name="TRUEUP_BAL2" localSheetId="0">#REF!</definedName>
    <definedName name="TRUEUP_BAL2">#REF!</definedName>
    <definedName name="TX" localSheetId="0">#REF!</definedName>
    <definedName name="TX">#REF!</definedName>
    <definedName name="TXCALC" localSheetId="0">#REF!</definedName>
    <definedName name="TXCALC">#REF!</definedName>
    <definedName name="TXCALC_TEMP" localSheetId="0">#REF!</definedName>
    <definedName name="TXCALC_TEMP">#REF!</definedName>
    <definedName name="Unbilled" localSheetId="0">'[3]2-Meals'!#REF!</definedName>
    <definedName name="Unbilled">'[3]2-Meals'!#REF!</definedName>
    <definedName name="WORKPAPERS" localSheetId="0">#REF!</definedName>
    <definedName name="WORKPAP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V8" i="1" s="1"/>
  <c r="N8" i="1"/>
  <c r="R8" i="1"/>
  <c r="H9" i="1"/>
  <c r="V9" i="1" s="1"/>
  <c r="X9" i="1" s="1"/>
  <c r="Z9" i="1" s="1"/>
  <c r="N9" i="1"/>
  <c r="Y9" i="1"/>
  <c r="H10" i="1"/>
  <c r="V10" i="1" s="1"/>
  <c r="X10" i="1" s="1"/>
  <c r="Z10" i="1" s="1"/>
  <c r="Y10" i="1" s="1"/>
  <c r="N10" i="1"/>
  <c r="R10" i="1"/>
  <c r="H11" i="1"/>
  <c r="N11" i="1"/>
  <c r="R11" i="1"/>
  <c r="V11" i="1"/>
  <c r="W11" i="1" s="1"/>
  <c r="H12" i="1"/>
  <c r="V12" i="1" s="1"/>
  <c r="X12" i="1" s="1"/>
  <c r="Z12" i="1" s="1"/>
  <c r="Y12" i="1" s="1"/>
  <c r="N12" i="1"/>
  <c r="R12" i="1"/>
  <c r="H13" i="1"/>
  <c r="N13" i="1"/>
  <c r="R13" i="1"/>
  <c r="V13" i="1"/>
  <c r="X13" i="1" s="1"/>
  <c r="Z13" i="1" s="1"/>
  <c r="Y13" i="1" s="1"/>
  <c r="H14" i="1"/>
  <c r="N14" i="1"/>
  <c r="H15" i="1"/>
  <c r="N15" i="1"/>
  <c r="R15" i="1"/>
  <c r="V15" i="1"/>
  <c r="X15" i="1" s="1"/>
  <c r="Z15" i="1" s="1"/>
  <c r="Y15" i="1" s="1"/>
  <c r="H16" i="1"/>
  <c r="N16" i="1"/>
  <c r="H17" i="1"/>
  <c r="N17" i="1"/>
  <c r="R17" i="1"/>
  <c r="V17" i="1"/>
  <c r="X17" i="1" s="1"/>
  <c r="Z17" i="1" s="1"/>
  <c r="Y17" i="1" s="1"/>
  <c r="H18" i="1"/>
  <c r="N18" i="1"/>
  <c r="H19" i="1"/>
  <c r="V19" i="1" s="1"/>
  <c r="X19" i="1" s="1"/>
  <c r="Z19" i="1" s="1"/>
  <c r="N19" i="1"/>
  <c r="Y19" i="1"/>
  <c r="H20" i="1"/>
  <c r="V20" i="1" s="1"/>
  <c r="W20" i="1" s="1"/>
  <c r="N20" i="1"/>
  <c r="R20" i="1"/>
  <c r="H21" i="1"/>
  <c r="V21" i="1" s="1"/>
  <c r="W21" i="1" s="1"/>
  <c r="N21" i="1"/>
  <c r="N26" i="1" s="1"/>
  <c r="H22" i="1"/>
  <c r="N22" i="1"/>
  <c r="H23" i="1"/>
  <c r="N23" i="1"/>
  <c r="R23" i="1"/>
  <c r="V23" i="1"/>
  <c r="W23" i="1" s="1"/>
  <c r="H24" i="1"/>
  <c r="V24" i="1" s="1"/>
  <c r="W24" i="1" s="1"/>
  <c r="N24" i="1"/>
  <c r="R24" i="1"/>
  <c r="H25" i="1"/>
  <c r="V25" i="1" s="1"/>
  <c r="X25" i="1" s="1"/>
  <c r="Z25" i="1" s="1"/>
  <c r="Y25" i="1" s="1"/>
  <c r="N25" i="1"/>
  <c r="B26" i="1"/>
  <c r="H29" i="1"/>
  <c r="H37" i="1" s="1"/>
  <c r="V37" i="1" s="1"/>
  <c r="W37" i="1" s="1"/>
  <c r="H31" i="1"/>
  <c r="N31" i="1"/>
  <c r="N32" i="1"/>
  <c r="H33" i="1"/>
  <c r="N33" i="1"/>
  <c r="H34" i="1"/>
  <c r="N34" i="1"/>
  <c r="H35" i="1"/>
  <c r="R35" i="1" s="1"/>
  <c r="N35" i="1"/>
  <c r="V35" i="1"/>
  <c r="X35" i="1"/>
  <c r="Z35" i="1" s="1"/>
  <c r="Y35" i="1" s="1"/>
  <c r="H36" i="1"/>
  <c r="N36" i="1"/>
  <c r="N37" i="1"/>
  <c r="R37" i="1"/>
  <c r="H38" i="1"/>
  <c r="N38" i="1"/>
  <c r="N39" i="1"/>
  <c r="H40" i="1"/>
  <c r="N40" i="1"/>
  <c r="N41" i="1"/>
  <c r="N42" i="1"/>
  <c r="H43" i="1"/>
  <c r="R43" i="1" s="1"/>
  <c r="N43" i="1"/>
  <c r="V43" i="1"/>
  <c r="W43" i="1"/>
  <c r="N44" i="1"/>
  <c r="N45" i="1"/>
  <c r="H46" i="1"/>
  <c r="N46" i="1"/>
  <c r="H47" i="1"/>
  <c r="R47" i="1" s="1"/>
  <c r="N47" i="1"/>
  <c r="V47" i="1"/>
  <c r="W47" i="1"/>
  <c r="N48" i="1"/>
  <c r="B49" i="1"/>
  <c r="N52" i="1"/>
  <c r="N55" i="1" s="1"/>
  <c r="H54" i="1"/>
  <c r="N54" i="1"/>
  <c r="H55" i="1"/>
  <c r="R55" i="1" s="1"/>
  <c r="V55" i="1"/>
  <c r="X55" i="1"/>
  <c r="H56" i="1"/>
  <c r="N56" i="1"/>
  <c r="H57" i="1"/>
  <c r="V57" i="1" s="1"/>
  <c r="W57" i="1" s="1"/>
  <c r="N57" i="1"/>
  <c r="R57" i="1"/>
  <c r="H58" i="1"/>
  <c r="N58" i="1"/>
  <c r="H59" i="1"/>
  <c r="V59" i="1" s="1"/>
  <c r="X59" i="1" s="1"/>
  <c r="Z59" i="1" s="1"/>
  <c r="Y59" i="1" s="1"/>
  <c r="N59" i="1"/>
  <c r="R59" i="1"/>
  <c r="H60" i="1"/>
  <c r="N60" i="1"/>
  <c r="R60" i="1"/>
  <c r="V60" i="1"/>
  <c r="W60" i="1" s="1"/>
  <c r="H61" i="1"/>
  <c r="V61" i="1" s="1"/>
  <c r="X61" i="1" s="1"/>
  <c r="N61" i="1"/>
  <c r="R61" i="1"/>
  <c r="Y61" i="1"/>
  <c r="Z61" i="1"/>
  <c r="H62" i="1"/>
  <c r="N62" i="1"/>
  <c r="R62" i="1"/>
  <c r="V62" i="1"/>
  <c r="W62" i="1" s="1"/>
  <c r="H63" i="1"/>
  <c r="V63" i="1" s="1"/>
  <c r="X63" i="1" s="1"/>
  <c r="Z63" i="1" s="1"/>
  <c r="Y63" i="1" s="1"/>
  <c r="N63" i="1"/>
  <c r="R63" i="1"/>
  <c r="H64" i="1"/>
  <c r="N64" i="1"/>
  <c r="R64" i="1"/>
  <c r="V64" i="1"/>
  <c r="X64" i="1" s="1"/>
  <c r="Z64" i="1"/>
  <c r="Y64" i="1" s="1"/>
  <c r="H65" i="1"/>
  <c r="R65" i="1" s="1"/>
  <c r="H66" i="1"/>
  <c r="N66" i="1"/>
  <c r="H67" i="1"/>
  <c r="R67" i="1" s="1"/>
  <c r="V67" i="1"/>
  <c r="W67" i="1"/>
  <c r="H68" i="1"/>
  <c r="N68" i="1"/>
  <c r="R68" i="1"/>
  <c r="V68" i="1"/>
  <c r="W68" i="1" s="1"/>
  <c r="H69" i="1"/>
  <c r="V69" i="1" s="1"/>
  <c r="W69" i="1" s="1"/>
  <c r="N69" i="1"/>
  <c r="R69" i="1"/>
  <c r="H70" i="1"/>
  <c r="N70" i="1"/>
  <c r="H71" i="1"/>
  <c r="R71" i="1" s="1"/>
  <c r="V71" i="1"/>
  <c r="X71" i="1" s="1"/>
  <c r="Z71" i="1" s="1"/>
  <c r="Y71" i="1" s="1"/>
  <c r="B72" i="1"/>
  <c r="H102" i="1"/>
  <c r="N102" i="1"/>
  <c r="H103" i="1"/>
  <c r="V103" i="1" s="1"/>
  <c r="X103" i="1" s="1"/>
  <c r="N103" i="1"/>
  <c r="R103" i="1"/>
  <c r="H104" i="1"/>
  <c r="N104" i="1"/>
  <c r="H105" i="1"/>
  <c r="R105" i="1" s="1"/>
  <c r="N105" i="1"/>
  <c r="H106" i="1"/>
  <c r="N106" i="1"/>
  <c r="H107" i="1"/>
  <c r="R107" i="1" s="1"/>
  <c r="N107" i="1"/>
  <c r="H108" i="1"/>
  <c r="V108" i="1" s="1"/>
  <c r="W108" i="1" s="1"/>
  <c r="N108" i="1"/>
  <c r="R108" i="1"/>
  <c r="H109" i="1"/>
  <c r="R109" i="1" s="1"/>
  <c r="N109" i="1"/>
  <c r="H110" i="1"/>
  <c r="N110" i="1"/>
  <c r="H111" i="1"/>
  <c r="N111" i="1"/>
  <c r="H112" i="1"/>
  <c r="N112" i="1"/>
  <c r="H113" i="1"/>
  <c r="R113" i="1" s="1"/>
  <c r="N113" i="1"/>
  <c r="H114" i="1"/>
  <c r="R114" i="1" s="1"/>
  <c r="N114" i="1"/>
  <c r="V114" i="1"/>
  <c r="W114" i="1"/>
  <c r="H115" i="1"/>
  <c r="N115" i="1"/>
  <c r="R115" i="1"/>
  <c r="V115" i="1"/>
  <c r="W115" i="1" s="1"/>
  <c r="H116" i="1"/>
  <c r="V116" i="1" s="1"/>
  <c r="W116" i="1" s="1"/>
  <c r="N116" i="1"/>
  <c r="R116" i="1"/>
  <c r="H117" i="1"/>
  <c r="N117" i="1"/>
  <c r="H118" i="1"/>
  <c r="R118" i="1" s="1"/>
  <c r="N118" i="1"/>
  <c r="H119" i="1"/>
  <c r="R119" i="1" s="1"/>
  <c r="N119" i="1"/>
  <c r="B120" i="1"/>
  <c r="X125" i="1"/>
  <c r="Y125" i="1"/>
  <c r="Z125" i="1"/>
  <c r="W126" i="1"/>
  <c r="W127" i="1"/>
  <c r="X128" i="1"/>
  <c r="Y128" i="1"/>
  <c r="Z128" i="1"/>
  <c r="W129" i="1"/>
  <c r="W130" i="1"/>
  <c r="X131" i="1"/>
  <c r="Y131" i="1"/>
  <c r="Z131" i="1"/>
  <c r="W132" i="1"/>
  <c r="X133" i="1"/>
  <c r="Y133" i="1"/>
  <c r="Z133" i="1"/>
  <c r="W134" i="1"/>
  <c r="W135" i="1"/>
  <c r="W136" i="1"/>
  <c r="X137" i="1"/>
  <c r="Y137" i="1"/>
  <c r="Z137" i="1"/>
  <c r="X138" i="1"/>
  <c r="Y138" i="1"/>
  <c r="Z138" i="1"/>
  <c r="X139" i="1"/>
  <c r="Y139" i="1"/>
  <c r="Z139" i="1"/>
  <c r="X140" i="1"/>
  <c r="Y140" i="1"/>
  <c r="Z140" i="1"/>
  <c r="X141" i="1"/>
  <c r="Y141" i="1"/>
  <c r="Z141" i="1"/>
  <c r="W142" i="1"/>
  <c r="H26" i="23"/>
  <c r="V26" i="23" s="1"/>
  <c r="X26" i="23" s="1"/>
  <c r="Z26" i="23" s="1"/>
  <c r="Y26" i="23" s="1"/>
  <c r="H13" i="23"/>
  <c r="R13" i="23" s="1"/>
  <c r="H21" i="23"/>
  <c r="V21" i="23" s="1"/>
  <c r="W21" i="23" s="1"/>
  <c r="H25" i="23"/>
  <c r="B27" i="23"/>
  <c r="N26" i="23"/>
  <c r="N25" i="23"/>
  <c r="N17" i="23"/>
  <c r="N15" i="23"/>
  <c r="H10" i="23"/>
  <c r="N23" i="23"/>
  <c r="V70" i="1" l="1"/>
  <c r="W70" i="1" s="1"/>
  <c r="R70" i="1"/>
  <c r="V58" i="1"/>
  <c r="X58" i="1" s="1"/>
  <c r="Z58" i="1" s="1"/>
  <c r="Y58" i="1" s="1"/>
  <c r="R58" i="1"/>
  <c r="Z55" i="1"/>
  <c r="V54" i="1"/>
  <c r="R54" i="1"/>
  <c r="R33" i="1"/>
  <c r="V33" i="1"/>
  <c r="X33" i="1" s="1"/>
  <c r="Z33" i="1" s="1"/>
  <c r="Y33" i="1" s="1"/>
  <c r="V119" i="1"/>
  <c r="X119" i="1" s="1"/>
  <c r="Z119" i="1" s="1"/>
  <c r="Y119" i="1" s="1"/>
  <c r="V112" i="1"/>
  <c r="X112" i="1" s="1"/>
  <c r="Z112" i="1" s="1"/>
  <c r="Y112" i="1" s="1"/>
  <c r="R112" i="1"/>
  <c r="V110" i="1"/>
  <c r="W110" i="1" s="1"/>
  <c r="R110" i="1"/>
  <c r="V65" i="1"/>
  <c r="X65" i="1" s="1"/>
  <c r="Z65" i="1" s="1"/>
  <c r="Y65" i="1" s="1"/>
  <c r="V56" i="1"/>
  <c r="X56" i="1" s="1"/>
  <c r="Z56" i="1" s="1"/>
  <c r="Y56" i="1" s="1"/>
  <c r="R56" i="1"/>
  <c r="V40" i="1"/>
  <c r="X40" i="1" s="1"/>
  <c r="Z40" i="1" s="1"/>
  <c r="Y40" i="1" s="1"/>
  <c r="R40" i="1"/>
  <c r="V36" i="1"/>
  <c r="X36" i="1" s="1"/>
  <c r="Z36" i="1" s="1"/>
  <c r="Y36" i="1" s="1"/>
  <c r="R36" i="1"/>
  <c r="R22" i="1"/>
  <c r="V22" i="1"/>
  <c r="W22" i="1" s="1"/>
  <c r="R14" i="1"/>
  <c r="V14" i="1"/>
  <c r="W14" i="1" s="1"/>
  <c r="H26" i="1"/>
  <c r="H72" i="1"/>
  <c r="V66" i="1"/>
  <c r="W66" i="1" s="1"/>
  <c r="R66" i="1"/>
  <c r="V38" i="1"/>
  <c r="X38" i="1" s="1"/>
  <c r="Z38" i="1" s="1"/>
  <c r="Y38" i="1" s="1"/>
  <c r="R38" i="1"/>
  <c r="N49" i="1"/>
  <c r="R16" i="1"/>
  <c r="V16" i="1"/>
  <c r="W16" i="1" s="1"/>
  <c r="V113" i="1"/>
  <c r="X113" i="1" s="1"/>
  <c r="Z113" i="1" s="1"/>
  <c r="Y113" i="1" s="1"/>
  <c r="V46" i="1"/>
  <c r="W46" i="1" s="1"/>
  <c r="R46" i="1"/>
  <c r="V34" i="1"/>
  <c r="W34" i="1" s="1"/>
  <c r="R34" i="1"/>
  <c r="R31" i="1"/>
  <c r="V31" i="1"/>
  <c r="R18" i="1"/>
  <c r="V18" i="1"/>
  <c r="X18" i="1" s="1"/>
  <c r="W8" i="1"/>
  <c r="W26" i="1" s="1"/>
  <c r="N71" i="1"/>
  <c r="N67" i="1"/>
  <c r="N65" i="1"/>
  <c r="N72" i="1" s="1"/>
  <c r="H48" i="1"/>
  <c r="H44" i="1"/>
  <c r="H42" i="1"/>
  <c r="H32" i="1"/>
  <c r="R25" i="1"/>
  <c r="R21" i="1"/>
  <c r="R19" i="1"/>
  <c r="R26" i="1" s="1"/>
  <c r="R9" i="1"/>
  <c r="H45" i="1"/>
  <c r="H41" i="1"/>
  <c r="H39" i="1"/>
  <c r="R117" i="1"/>
  <c r="V117" i="1"/>
  <c r="W117" i="1" s="1"/>
  <c r="R106" i="1"/>
  <c r="V106" i="1"/>
  <c r="X106" i="1" s="1"/>
  <c r="Z106" i="1" s="1"/>
  <c r="Y106" i="1" s="1"/>
  <c r="H120" i="1"/>
  <c r="R102" i="1"/>
  <c r="V102" i="1"/>
  <c r="R111" i="1"/>
  <c r="V111" i="1"/>
  <c r="X111" i="1" s="1"/>
  <c r="Z111" i="1" s="1"/>
  <c r="Y111" i="1" s="1"/>
  <c r="N120" i="1"/>
  <c r="R104" i="1"/>
  <c r="V104" i="1"/>
  <c r="X104" i="1" s="1"/>
  <c r="Z104" i="1" s="1"/>
  <c r="Y104" i="1" s="1"/>
  <c r="Z103" i="1"/>
  <c r="V118" i="1"/>
  <c r="W118" i="1" s="1"/>
  <c r="V109" i="1"/>
  <c r="X109" i="1" s="1"/>
  <c r="Z109" i="1" s="1"/>
  <c r="Y109" i="1" s="1"/>
  <c r="V107" i="1"/>
  <c r="X107" i="1" s="1"/>
  <c r="Z107" i="1" s="1"/>
  <c r="Y107" i="1" s="1"/>
  <c r="V105" i="1"/>
  <c r="W105" i="1" s="1"/>
  <c r="V25" i="23"/>
  <c r="W25" i="23" s="1"/>
  <c r="R25" i="23"/>
  <c r="H17" i="23"/>
  <c r="R17" i="23" s="1"/>
  <c r="V13" i="23"/>
  <c r="X13" i="23" s="1"/>
  <c r="Z13" i="23" s="1"/>
  <c r="Y13" i="23" s="1"/>
  <c r="H24" i="23"/>
  <c r="V24" i="23" s="1"/>
  <c r="W24" i="23" s="1"/>
  <c r="H20" i="23"/>
  <c r="V20" i="23" s="1"/>
  <c r="X20" i="23" s="1"/>
  <c r="Z20" i="23" s="1"/>
  <c r="Y20" i="23" s="1"/>
  <c r="H16" i="23"/>
  <c r="H12" i="23"/>
  <c r="H23" i="23"/>
  <c r="R23" i="23" s="1"/>
  <c r="H19" i="23"/>
  <c r="R19" i="23" s="1"/>
  <c r="H15" i="23"/>
  <c r="H11" i="23"/>
  <c r="H9" i="23"/>
  <c r="H22" i="23"/>
  <c r="H18" i="23"/>
  <c r="H14" i="23"/>
  <c r="R26" i="23"/>
  <c r="R21" i="23"/>
  <c r="V10" i="23"/>
  <c r="X10" i="23" s="1"/>
  <c r="N9" i="23"/>
  <c r="N10" i="23"/>
  <c r="N13" i="23"/>
  <c r="N24" i="23"/>
  <c r="N18" i="23"/>
  <c r="N16" i="23"/>
  <c r="N14" i="23"/>
  <c r="N12" i="23"/>
  <c r="N20" i="23"/>
  <c r="N11" i="23"/>
  <c r="N7" i="23"/>
  <c r="R10" i="23"/>
  <c r="N19" i="23"/>
  <c r="N21" i="23"/>
  <c r="N22" i="23"/>
  <c r="W31" i="1" l="1"/>
  <c r="V41" i="1"/>
  <c r="X41" i="1" s="1"/>
  <c r="Z41" i="1" s="1"/>
  <c r="Y41" i="1" s="1"/>
  <c r="R41" i="1"/>
  <c r="R44" i="1"/>
  <c r="V44" i="1"/>
  <c r="W44" i="1" s="1"/>
  <c r="Z18" i="1"/>
  <c r="X26" i="1"/>
  <c r="R32" i="1"/>
  <c r="V32" i="1"/>
  <c r="X32" i="1" s="1"/>
  <c r="V26" i="1"/>
  <c r="H49" i="1"/>
  <c r="W54" i="1"/>
  <c r="W72" i="1" s="1"/>
  <c r="V72" i="1"/>
  <c r="V39" i="1"/>
  <c r="W39" i="1" s="1"/>
  <c r="R39" i="1"/>
  <c r="R42" i="1"/>
  <c r="V42" i="1"/>
  <c r="X42" i="1" s="1"/>
  <c r="Z42" i="1" s="1"/>
  <c r="Y42" i="1" s="1"/>
  <c r="X72" i="1"/>
  <c r="V45" i="1"/>
  <c r="W45" i="1" s="1"/>
  <c r="R45" i="1"/>
  <c r="R48" i="1"/>
  <c r="R49" i="1" s="1"/>
  <c r="V48" i="1"/>
  <c r="X48" i="1" s="1"/>
  <c r="Z48" i="1" s="1"/>
  <c r="Y48" i="1" s="1"/>
  <c r="N50" i="1"/>
  <c r="R72" i="1"/>
  <c r="Y55" i="1"/>
  <c r="Y72" i="1" s="1"/>
  <c r="Z72" i="1"/>
  <c r="X120" i="1"/>
  <c r="W102" i="1"/>
  <c r="W120" i="1" s="1"/>
  <c r="V120" i="1"/>
  <c r="Y103" i="1"/>
  <c r="Y120" i="1" s="1"/>
  <c r="Z120" i="1"/>
  <c r="R120" i="1"/>
  <c r="H27" i="23"/>
  <c r="R20" i="23"/>
  <c r="V17" i="23"/>
  <c r="W17" i="23" s="1"/>
  <c r="V23" i="23"/>
  <c r="W23" i="23" s="1"/>
  <c r="V18" i="23"/>
  <c r="X18" i="23" s="1"/>
  <c r="Z18" i="23" s="1"/>
  <c r="Y18" i="23" s="1"/>
  <c r="R18" i="23"/>
  <c r="V15" i="23"/>
  <c r="R15" i="23"/>
  <c r="V16" i="23"/>
  <c r="R16" i="23"/>
  <c r="R22" i="23"/>
  <c r="V22" i="23"/>
  <c r="W22" i="23" s="1"/>
  <c r="V19" i="23"/>
  <c r="X19" i="23" s="1"/>
  <c r="Z19" i="23" s="1"/>
  <c r="Y19" i="23" s="1"/>
  <c r="V9" i="23"/>
  <c r="R9" i="23"/>
  <c r="R24" i="23"/>
  <c r="V14" i="23"/>
  <c r="X14" i="23" s="1"/>
  <c r="Z14" i="23" s="1"/>
  <c r="Y14" i="23" s="1"/>
  <c r="R14" i="23"/>
  <c r="R11" i="23"/>
  <c r="V11" i="23"/>
  <c r="X11" i="23" s="1"/>
  <c r="Z11" i="23" s="1"/>
  <c r="Y11" i="23" s="1"/>
  <c r="V12" i="23"/>
  <c r="W12" i="23" s="1"/>
  <c r="R12" i="23"/>
  <c r="Z10" i="23"/>
  <c r="N27" i="23"/>
  <c r="X49" i="1" l="1"/>
  <c r="Z32" i="1"/>
  <c r="W49" i="1"/>
  <c r="Y18" i="1"/>
  <c r="Y26" i="1" s="1"/>
  <c r="Z26" i="1"/>
  <c r="V49" i="1"/>
  <c r="V27" i="23"/>
  <c r="R27" i="23"/>
  <c r="X16" i="23"/>
  <c r="X27" i="23" s="1"/>
  <c r="W15" i="23"/>
  <c r="W9" i="23"/>
  <c r="Y10" i="23"/>
  <c r="Y32" i="1" l="1"/>
  <c r="Y49" i="1" s="1"/>
  <c r="Z49" i="1"/>
  <c r="W27" i="23"/>
  <c r="Z16" i="23"/>
  <c r="Z27" i="23" s="1"/>
  <c r="Y16" i="23" l="1"/>
  <c r="Y27" i="23" l="1"/>
  <c r="N80" i="1" l="1"/>
  <c r="B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V84" i="1" l="1"/>
  <c r="N75" i="1"/>
  <c r="N93" i="1"/>
  <c r="V81" i="1"/>
  <c r="V88" i="1"/>
  <c r="V92" i="1"/>
  <c r="V78" i="1"/>
  <c r="V82" i="1"/>
  <c r="R85" i="1"/>
  <c r="V89" i="1"/>
  <c r="V93" i="1"/>
  <c r="V77" i="1"/>
  <c r="V125" i="1" s="1"/>
  <c r="V79" i="1"/>
  <c r="R83" i="1"/>
  <c r="V86" i="1"/>
  <c r="V90" i="1"/>
  <c r="V94" i="1"/>
  <c r="V80" i="1"/>
  <c r="R84" i="1"/>
  <c r="R87" i="1"/>
  <c r="R91" i="1"/>
  <c r="R89" i="1"/>
  <c r="N82" i="1"/>
  <c r="V87" i="1"/>
  <c r="N79" i="1"/>
  <c r="N81" i="1"/>
  <c r="N83" i="1"/>
  <c r="V91" i="1"/>
  <c r="R77" i="1"/>
  <c r="R125" i="1" s="1"/>
  <c r="R86" i="1"/>
  <c r="R93" i="1"/>
  <c r="R79" i="1"/>
  <c r="R80" i="1"/>
  <c r="R81" i="1"/>
  <c r="R82" i="1"/>
  <c r="V83" i="1"/>
  <c r="N88" i="1"/>
  <c r="R92" i="1"/>
  <c r="V85" i="1"/>
  <c r="N91" i="1"/>
  <c r="N77" i="1"/>
  <c r="N78" i="1"/>
  <c r="N86" i="1"/>
  <c r="N87" i="1"/>
  <c r="N90" i="1"/>
  <c r="N94" i="1"/>
  <c r="N84" i="1"/>
  <c r="N85" i="1"/>
  <c r="N89" i="1"/>
  <c r="N92" i="1"/>
  <c r="H95" i="1"/>
  <c r="R78" i="1"/>
  <c r="R88" i="1"/>
  <c r="R90" i="1"/>
  <c r="R94" i="1"/>
  <c r="W77" i="1" l="1"/>
  <c r="W125" i="1" s="1"/>
  <c r="R138" i="1"/>
  <c r="W85" i="1"/>
  <c r="W133" i="1" s="1"/>
  <c r="V133" i="1"/>
  <c r="R130" i="1"/>
  <c r="R141" i="1"/>
  <c r="R139" i="1"/>
  <c r="R132" i="1"/>
  <c r="X94" i="1"/>
  <c r="V142" i="1"/>
  <c r="X86" i="1"/>
  <c r="V134" i="1"/>
  <c r="X79" i="1"/>
  <c r="V127" i="1"/>
  <c r="V143" i="1" s="1"/>
  <c r="W93" i="1"/>
  <c r="W141" i="1" s="1"/>
  <c r="V141" i="1"/>
  <c r="R133" i="1"/>
  <c r="X78" i="1"/>
  <c r="V126" i="1"/>
  <c r="X88" i="1"/>
  <c r="V136" i="1"/>
  <c r="R136" i="1"/>
  <c r="R140" i="1"/>
  <c r="R129" i="1"/>
  <c r="R134" i="1"/>
  <c r="R137" i="1"/>
  <c r="R126" i="1"/>
  <c r="R143" i="1" s="1"/>
  <c r="R128" i="1"/>
  <c r="R135" i="1"/>
  <c r="W80" i="1"/>
  <c r="W128" i="1" s="1"/>
  <c r="V128" i="1"/>
  <c r="W90" i="1"/>
  <c r="W138" i="1" s="1"/>
  <c r="V138" i="1"/>
  <c r="R131" i="1"/>
  <c r="W89" i="1"/>
  <c r="W137" i="1" s="1"/>
  <c r="V137" i="1"/>
  <c r="X82" i="1"/>
  <c r="V130" i="1"/>
  <c r="W92" i="1"/>
  <c r="W140" i="1" s="1"/>
  <c r="V140" i="1"/>
  <c r="X81" i="1"/>
  <c r="V129" i="1"/>
  <c r="X84" i="1"/>
  <c r="V132" i="1"/>
  <c r="R142" i="1"/>
  <c r="W83" i="1"/>
  <c r="W131" i="1" s="1"/>
  <c r="V131" i="1"/>
  <c r="R127" i="1"/>
  <c r="W91" i="1"/>
  <c r="W139" i="1" s="1"/>
  <c r="V139" i="1"/>
  <c r="X87" i="1"/>
  <c r="V135" i="1"/>
  <c r="R95" i="1"/>
  <c r="X95" i="1"/>
  <c r="X145" i="1" s="1"/>
  <c r="W95" i="1"/>
  <c r="W145" i="1" s="1"/>
  <c r="V95" i="1"/>
  <c r="V145" i="1" s="1"/>
  <c r="N95" i="1"/>
  <c r="W143" i="1" l="1"/>
  <c r="Z84" i="1"/>
  <c r="X132" i="1"/>
  <c r="Z88" i="1"/>
  <c r="X136" i="1"/>
  <c r="Z79" i="1"/>
  <c r="X127" i="1"/>
  <c r="Z94" i="1"/>
  <c r="X142" i="1"/>
  <c r="Z87" i="1"/>
  <c r="X135" i="1"/>
  <c r="Z81" i="1"/>
  <c r="X129" i="1"/>
  <c r="Z82" i="1"/>
  <c r="X130" i="1"/>
  <c r="X126" i="1"/>
  <c r="X143" i="1" s="1"/>
  <c r="Z78" i="1"/>
  <c r="Z86" i="1"/>
  <c r="X134" i="1"/>
  <c r="Y81" i="1" l="1"/>
  <c r="Y129" i="1" s="1"/>
  <c r="Z129" i="1"/>
  <c r="Y79" i="1"/>
  <c r="Y127" i="1" s="1"/>
  <c r="Z127" i="1"/>
  <c r="Y84" i="1"/>
  <c r="Y132" i="1" s="1"/>
  <c r="Z132" i="1"/>
  <c r="Y86" i="1"/>
  <c r="Y134" i="1" s="1"/>
  <c r="Z134" i="1"/>
  <c r="Y82" i="1"/>
  <c r="Y130" i="1" s="1"/>
  <c r="Z130" i="1"/>
  <c r="Y87" i="1"/>
  <c r="Y135" i="1" s="1"/>
  <c r="Z135" i="1"/>
  <c r="Y94" i="1"/>
  <c r="Y142" i="1" s="1"/>
  <c r="Z142" i="1"/>
  <c r="Y88" i="1"/>
  <c r="Y136" i="1" s="1"/>
  <c r="Z136" i="1"/>
  <c r="Z126" i="1"/>
  <c r="Y78" i="1"/>
  <c r="Z95" i="1"/>
  <c r="Z145" i="1" s="1"/>
  <c r="Z143" i="1" l="1"/>
  <c r="Y95" i="1"/>
  <c r="Y145" i="1" s="1"/>
  <c r="Y126" i="1"/>
  <c r="Y143" i="1" s="1"/>
</calcChain>
</file>

<file path=xl/sharedStrings.xml><?xml version="1.0" encoding="utf-8"?>
<sst xmlns="http://schemas.openxmlformats.org/spreadsheetml/2006/main" count="482" uniqueCount="35">
  <si>
    <t>SERP</t>
  </si>
  <si>
    <t>AA700</t>
  </si>
  <si>
    <t>CF00</t>
  </si>
  <si>
    <t>FE00</t>
  </si>
  <si>
    <t>FI00</t>
  </si>
  <si>
    <t>FN00</t>
  </si>
  <si>
    <t>FT00</t>
  </si>
  <si>
    <t>Liability account</t>
  </si>
  <si>
    <t>Alloc %</t>
  </si>
  <si>
    <t>ADIT</t>
  </si>
  <si>
    <t>25SR</t>
  </si>
  <si>
    <t>Rabbi Trust</t>
  </si>
  <si>
    <t>25BN</t>
  </si>
  <si>
    <t>25RT</t>
  </si>
  <si>
    <t>Tax rates</t>
  </si>
  <si>
    <t>Calculated ADIT</t>
  </si>
  <si>
    <t>Change</t>
  </si>
  <si>
    <t>Tax rate</t>
  </si>
  <si>
    <t>Tax Exp</t>
  </si>
  <si>
    <t>Non - Reg</t>
  </si>
  <si>
    <t>Regulated</t>
  </si>
  <si>
    <t>Gross UP</t>
  </si>
  <si>
    <t>Reg Liab</t>
  </si>
  <si>
    <t>Gross Up</t>
  </si>
  <si>
    <t>Tax Asset</t>
  </si>
  <si>
    <t>Reg  Liab</t>
  </si>
  <si>
    <t>New</t>
  </si>
  <si>
    <t>Total</t>
  </si>
  <si>
    <t>Debit / (Credit)</t>
  </si>
  <si>
    <t>ST Bonus</t>
  </si>
  <si>
    <t>LT Cash Bonus</t>
  </si>
  <si>
    <t>LT Stock Bonus</t>
  </si>
  <si>
    <t>Account &amp; JE Amounts</t>
  </si>
  <si>
    <t>LT Stock Bonus - REVISED</t>
  </si>
  <si>
    <t>The names of all companies that are not Florida regulated have been blacked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</si>
</sst>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  <numFmt numFmtId="166" formatCode="0.0000%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" fillId="0" borderId="0"/>
    <xf numFmtId="0" fontId="5" fillId="0" borderId="0"/>
    <xf numFmtId="0" fontId="2" fillId="0" borderId="0"/>
  </cellStyleXfs>
  <cellXfs count="35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1" applyNumberFormat="1" applyFont="1"/>
    <xf numFmtId="44" fontId="0" fillId="0" borderId="0" xfId="1" applyNumberFormat="1" applyFont="1"/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7" fontId="0" fillId="0" borderId="0" xfId="1" applyNumberFormat="1" applyFont="1"/>
    <xf numFmtId="7" fontId="0" fillId="0" borderId="0" xfId="0" applyNumberFormat="1" applyAlignment="1"/>
    <xf numFmtId="7" fontId="0" fillId="0" borderId="0" xfId="1" applyNumberFormat="1" applyFont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7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2" applyNumberFormat="1" applyFont="1" applyFill="1"/>
    <xf numFmtId="7" fontId="0" fillId="0" borderId="0" xfId="0" applyNumberFormat="1" applyFill="1" applyAlignment="1"/>
    <xf numFmtId="0" fontId="0" fillId="0" borderId="0" xfId="0" applyFont="1" applyFill="1"/>
    <xf numFmtId="166" fontId="0" fillId="0" borderId="0" xfId="2" applyNumberFormat="1" applyFont="1" applyFill="1" applyAlignment="1">
      <alignment horizontal="center"/>
    </xf>
    <xf numFmtId="0" fontId="3" fillId="0" borderId="0" xfId="0" applyFont="1" applyFill="1"/>
    <xf numFmtId="164" fontId="0" fillId="0" borderId="0" xfId="2" applyNumberFormat="1" applyFont="1" applyFill="1" applyAlignment="1">
      <alignment horizontal="center"/>
    </xf>
    <xf numFmtId="7" fontId="0" fillId="0" borderId="0" xfId="1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ont="1" applyFill="1"/>
  </cellXfs>
  <cellStyles count="7">
    <cellStyle name="Currency" xfId="1" builtinId="4"/>
    <cellStyle name="Normal" xfId="0" builtinId="0"/>
    <cellStyle name="Normal 11" xfId="3"/>
    <cellStyle name="Normal 2" xfId="5"/>
    <cellStyle name="Normal 2 2" xfId="6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4\2014%20Provision\AC\AC_14TxAcc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3\2013%20Provision\FN\FN_13TxAccr1_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Corporate%20Accounting\MonthEnd\CU\2007\11-November\November07%20Ta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2.75" x14ac:dyDescent="0.2"/>
  <cols>
    <col min="1" max="1" width="2.28515625" style="25" customWidth="1"/>
    <col min="2" max="2" width="10.5703125" style="19" customWidth="1"/>
    <col min="3" max="6" width="8.85546875" style="20" customWidth="1"/>
    <col min="7" max="7" width="3.42578125" style="20" customWidth="1"/>
    <col min="8" max="8" width="15.140625" style="21" bestFit="1" customWidth="1"/>
    <col min="9" max="9" width="4.140625" style="20" customWidth="1"/>
    <col min="10" max="13" width="9.140625" style="19"/>
    <col min="14" max="14" width="17" style="22" hidden="1" customWidth="1"/>
    <col min="15" max="15" width="3.5703125" style="20" customWidth="1"/>
    <col min="16" max="16" width="10" style="23" bestFit="1" customWidth="1"/>
    <col min="17" max="17" width="3.42578125" style="20" customWidth="1"/>
    <col min="18" max="18" width="15.140625" style="24" bestFit="1" customWidth="1"/>
    <col min="19" max="19" width="4.28515625" style="20" customWidth="1"/>
    <col min="20" max="20" width="9.140625" style="20"/>
    <col min="21" max="21" width="3.7109375" style="20" customWidth="1"/>
    <col min="22" max="22" width="12.5703125" style="20" bestFit="1" customWidth="1"/>
    <col min="23" max="24" width="12.85546875" style="20" bestFit="1" customWidth="1"/>
    <col min="25" max="25" width="11.85546875" style="20" bestFit="1" customWidth="1"/>
    <col min="26" max="26" width="12.85546875" style="20" bestFit="1" customWidth="1"/>
    <col min="27" max="16384" width="9.140625" style="20"/>
  </cols>
  <sheetData>
    <row r="1" spans="1:26" ht="27" x14ac:dyDescent="0.35">
      <c r="A1" s="18" t="s">
        <v>32</v>
      </c>
      <c r="X1" s="20" t="s">
        <v>28</v>
      </c>
      <c r="Z1" s="20" t="s">
        <v>28</v>
      </c>
    </row>
    <row r="2" spans="1:26" x14ac:dyDescent="0.2">
      <c r="Z2" s="20" t="s">
        <v>23</v>
      </c>
    </row>
    <row r="3" spans="1:26" x14ac:dyDescent="0.2">
      <c r="C3" s="20" t="s">
        <v>7</v>
      </c>
      <c r="J3" s="19" t="s">
        <v>9</v>
      </c>
      <c r="P3" s="26" t="s">
        <v>26</v>
      </c>
      <c r="T3" s="20" t="s">
        <v>17</v>
      </c>
      <c r="V3" s="20" t="s">
        <v>24</v>
      </c>
      <c r="W3" s="20" t="s">
        <v>18</v>
      </c>
      <c r="X3" s="20" t="s">
        <v>25</v>
      </c>
      <c r="Y3" s="20" t="s">
        <v>21</v>
      </c>
      <c r="Z3" s="20" t="s">
        <v>22</v>
      </c>
    </row>
    <row r="4" spans="1:26" x14ac:dyDescent="0.2">
      <c r="P4" s="26" t="s">
        <v>14</v>
      </c>
      <c r="R4" s="24" t="s">
        <v>15</v>
      </c>
      <c r="T4" s="20" t="s">
        <v>16</v>
      </c>
      <c r="V4" s="20" t="s">
        <v>9</v>
      </c>
      <c r="W4" s="20" t="s">
        <v>19</v>
      </c>
      <c r="X4" s="20" t="s">
        <v>20</v>
      </c>
      <c r="Y4" s="20" t="s">
        <v>9</v>
      </c>
      <c r="Z4" s="20" t="s">
        <v>20</v>
      </c>
    </row>
    <row r="6" spans="1:26" ht="20.25" x14ac:dyDescent="0.3">
      <c r="A6" s="27" t="s">
        <v>33</v>
      </c>
    </row>
    <row r="7" spans="1:26" x14ac:dyDescent="0.2">
      <c r="B7" s="19" t="s">
        <v>8</v>
      </c>
      <c r="C7" s="20" t="s">
        <v>7</v>
      </c>
      <c r="H7" s="21">
        <v>-2681230</v>
      </c>
      <c r="J7" s="19" t="s">
        <v>9</v>
      </c>
      <c r="N7" s="22" t="e">
        <f>1015850-#REF!</f>
        <v>#REF!</v>
      </c>
    </row>
    <row r="9" spans="1:26" x14ac:dyDescent="0.2">
      <c r="B9" s="28">
        <v>3.2669999999999998E-2</v>
      </c>
      <c r="C9" s="32"/>
      <c r="D9" s="19" t="s">
        <v>1</v>
      </c>
      <c r="E9" s="19">
        <v>3210</v>
      </c>
      <c r="F9" s="19">
        <v>2110</v>
      </c>
      <c r="H9" s="21">
        <f t="shared" ref="H9:H25" si="0">ROUND($H$7*B9,0)</f>
        <v>-87596</v>
      </c>
      <c r="J9" s="32"/>
      <c r="K9" s="19" t="s">
        <v>1</v>
      </c>
      <c r="L9" s="19" t="s">
        <v>12</v>
      </c>
      <c r="M9" s="19">
        <v>2832</v>
      </c>
      <c r="N9" s="22" t="e">
        <f>ROUND(#REF!*B9,0)</f>
        <v>#REF!</v>
      </c>
      <c r="P9" s="26">
        <v>0.21</v>
      </c>
      <c r="Q9" s="19"/>
      <c r="R9" s="29">
        <f>-ROUND(H9*P9,0)</f>
        <v>18395</v>
      </c>
      <c r="S9" s="19"/>
      <c r="T9" s="20">
        <v>0.14000000000000001</v>
      </c>
      <c r="V9" s="22">
        <f>-ROUND(H9*T9,0)</f>
        <v>12263</v>
      </c>
      <c r="W9" s="22">
        <f>+V9</f>
        <v>12263</v>
      </c>
      <c r="X9" s="22"/>
      <c r="Y9" s="22"/>
      <c r="Z9" s="22"/>
    </row>
    <row r="10" spans="1:26" x14ac:dyDescent="0.2">
      <c r="B10" s="28">
        <v>7.2569999999999996E-2</v>
      </c>
      <c r="C10" s="3" t="s">
        <v>2</v>
      </c>
      <c r="D10" s="19" t="s">
        <v>1</v>
      </c>
      <c r="E10" s="19">
        <v>3210</v>
      </c>
      <c r="F10" s="19">
        <v>2110</v>
      </c>
      <c r="H10" s="21">
        <f t="shared" si="0"/>
        <v>-194577</v>
      </c>
      <c r="J10" s="3" t="s">
        <v>2</v>
      </c>
      <c r="K10" s="19" t="s">
        <v>1</v>
      </c>
      <c r="L10" s="19" t="s">
        <v>12</v>
      </c>
      <c r="M10" s="19">
        <v>2832</v>
      </c>
      <c r="N10" s="22" t="e">
        <f>ROUND(#REF!*B10,0)</f>
        <v>#REF!</v>
      </c>
      <c r="P10" s="26">
        <v>0.25345000000000001</v>
      </c>
      <c r="Q10" s="19"/>
      <c r="R10" s="29">
        <f t="shared" ref="R10:R26" si="1">-ROUND(H10*P10,0)</f>
        <v>49316</v>
      </c>
      <c r="S10" s="19"/>
      <c r="T10" s="20">
        <v>0.1323</v>
      </c>
      <c r="V10" s="22">
        <f t="shared" ref="V10:V26" si="2">-ROUND(H10*T10,0)</f>
        <v>25743</v>
      </c>
      <c r="W10" s="22"/>
      <c r="X10" s="22">
        <f>+V10</f>
        <v>25743</v>
      </c>
      <c r="Y10" s="22">
        <f>+Z10-X10</f>
        <v>8739.6200522403014</v>
      </c>
      <c r="Z10" s="30">
        <f>+X10/(1-P10)</f>
        <v>34482.620052240301</v>
      </c>
    </row>
    <row r="11" spans="1:26" x14ac:dyDescent="0.2">
      <c r="B11" s="28">
        <v>0.10592</v>
      </c>
      <c r="C11" s="32"/>
      <c r="D11" s="19" t="s">
        <v>1</v>
      </c>
      <c r="E11" s="19">
        <v>3210</v>
      </c>
      <c r="F11" s="19">
        <v>2110</v>
      </c>
      <c r="H11" s="21">
        <f t="shared" si="0"/>
        <v>-283996</v>
      </c>
      <c r="J11" s="32"/>
      <c r="K11" s="19" t="s">
        <v>1</v>
      </c>
      <c r="L11" s="19" t="s">
        <v>12</v>
      </c>
      <c r="M11" s="19">
        <v>2832</v>
      </c>
      <c r="N11" s="22" t="e">
        <f>ROUND(#REF!*B11,0)</f>
        <v>#REF!</v>
      </c>
      <c r="P11" s="26">
        <v>0.27872999999999998</v>
      </c>
      <c r="Q11" s="19"/>
      <c r="R11" s="29">
        <f t="shared" si="1"/>
        <v>79158</v>
      </c>
      <c r="S11" s="19"/>
      <c r="T11" s="20">
        <v>0.12781999999999999</v>
      </c>
      <c r="V11" s="22">
        <f t="shared" si="2"/>
        <v>36300</v>
      </c>
      <c r="W11" s="22"/>
      <c r="X11" s="22">
        <f>+V11</f>
        <v>36300</v>
      </c>
      <c r="Y11" s="22">
        <f>+Z11-X11</f>
        <v>14027.893853896596</v>
      </c>
      <c r="Z11" s="30">
        <f>+X11/(1-P11)</f>
        <v>50327.893853896596</v>
      </c>
    </row>
    <row r="12" spans="1:26" x14ac:dyDescent="0.2">
      <c r="B12" s="28">
        <v>3.5180000000000003E-2</v>
      </c>
      <c r="C12" s="32"/>
      <c r="D12" s="19" t="s">
        <v>1</v>
      </c>
      <c r="E12" s="19">
        <v>3210</v>
      </c>
      <c r="F12" s="19">
        <v>2110</v>
      </c>
      <c r="H12" s="21">
        <f t="shared" si="0"/>
        <v>-94326</v>
      </c>
      <c r="J12" s="32"/>
      <c r="K12" s="19" t="s">
        <v>1</v>
      </c>
      <c r="L12" s="19" t="s">
        <v>12</v>
      </c>
      <c r="M12" s="19">
        <v>2832</v>
      </c>
      <c r="N12" s="22" t="e">
        <f>ROUND(#REF!*B12,0)</f>
        <v>#REF!</v>
      </c>
      <c r="P12" s="26">
        <v>0.25345000000000001</v>
      </c>
      <c r="Q12" s="19"/>
      <c r="R12" s="29">
        <f t="shared" si="1"/>
        <v>23907</v>
      </c>
      <c r="S12" s="19"/>
      <c r="T12" s="20">
        <v>0.1323</v>
      </c>
      <c r="V12" s="22">
        <f t="shared" si="2"/>
        <v>12479</v>
      </c>
      <c r="W12" s="22">
        <f>+V12</f>
        <v>12479</v>
      </c>
      <c r="X12" s="22"/>
      <c r="Y12" s="22"/>
      <c r="Z12" s="22"/>
    </row>
    <row r="13" spans="1:26" x14ac:dyDescent="0.2">
      <c r="B13" s="28">
        <v>0.28958</v>
      </c>
      <c r="C13" s="32"/>
      <c r="D13" s="19" t="s">
        <v>1</v>
      </c>
      <c r="E13" s="19">
        <v>3210</v>
      </c>
      <c r="F13" s="19">
        <v>2110</v>
      </c>
      <c r="H13" s="21">
        <f t="shared" si="0"/>
        <v>-776431</v>
      </c>
      <c r="J13" s="32"/>
      <c r="K13" s="19" t="s">
        <v>1</v>
      </c>
      <c r="L13" s="19" t="s">
        <v>12</v>
      </c>
      <c r="M13" s="19">
        <v>2832</v>
      </c>
      <c r="N13" s="22" t="e">
        <f>ROUND(#REF!*B13,0)</f>
        <v>#REF!</v>
      </c>
      <c r="P13" s="26">
        <v>0.28992394999999999</v>
      </c>
      <c r="Q13" s="19"/>
      <c r="R13" s="29">
        <f t="shared" si="1"/>
        <v>225106</v>
      </c>
      <c r="S13" s="19"/>
      <c r="T13" s="20">
        <v>0.12583630000000001</v>
      </c>
      <c r="V13" s="22">
        <f t="shared" si="2"/>
        <v>97703</v>
      </c>
      <c r="W13" s="22"/>
      <c r="X13" s="22">
        <f>+V13</f>
        <v>97703</v>
      </c>
      <c r="Y13" s="22">
        <f>+Z13-X13</f>
        <v>39892.120973309822</v>
      </c>
      <c r="Z13" s="30">
        <f>+X13/(1-P13)</f>
        <v>137595.12097330982</v>
      </c>
    </row>
    <row r="14" spans="1:26" x14ac:dyDescent="0.2">
      <c r="B14" s="28">
        <v>8.1269999999999995E-2</v>
      </c>
      <c r="C14" s="3" t="s">
        <v>3</v>
      </c>
      <c r="D14" s="19" t="s">
        <v>1</v>
      </c>
      <c r="E14" s="19">
        <v>3210</v>
      </c>
      <c r="F14" s="19">
        <v>2110</v>
      </c>
      <c r="H14" s="21">
        <f t="shared" si="0"/>
        <v>-217904</v>
      </c>
      <c r="J14" s="3" t="s">
        <v>3</v>
      </c>
      <c r="K14" s="19" t="s">
        <v>1</v>
      </c>
      <c r="L14" s="19" t="s">
        <v>12</v>
      </c>
      <c r="M14" s="19">
        <v>2832</v>
      </c>
      <c r="N14" s="22" t="e">
        <f>ROUND(#REF!*B14,0)</f>
        <v>#REF!</v>
      </c>
      <c r="P14" s="26">
        <v>0.25345000000000001</v>
      </c>
      <c r="Q14" s="19"/>
      <c r="R14" s="29">
        <f t="shared" si="1"/>
        <v>55228</v>
      </c>
      <c r="S14" s="19"/>
      <c r="T14" s="20">
        <v>0.1323</v>
      </c>
      <c r="V14" s="22">
        <f t="shared" si="2"/>
        <v>28829</v>
      </c>
      <c r="W14" s="22"/>
      <c r="X14" s="22">
        <f>+V14</f>
        <v>28829</v>
      </c>
      <c r="Y14" s="22">
        <f>+Z14-X14</f>
        <v>9787.3016542763362</v>
      </c>
      <c r="Z14" s="30">
        <f>+X14/(1-P14)</f>
        <v>38616.301654276336</v>
      </c>
    </row>
    <row r="15" spans="1:26" x14ac:dyDescent="0.2">
      <c r="B15" s="28">
        <v>2.0299999999999999E-2</v>
      </c>
      <c r="C15" s="32"/>
      <c r="D15" s="19" t="s">
        <v>1</v>
      </c>
      <c r="E15" s="19">
        <v>3210</v>
      </c>
      <c r="F15" s="19">
        <v>2110</v>
      </c>
      <c r="H15" s="21">
        <f t="shared" si="0"/>
        <v>-54429</v>
      </c>
      <c r="J15" s="32"/>
      <c r="K15" s="19" t="s">
        <v>1</v>
      </c>
      <c r="L15" s="19" t="s">
        <v>12</v>
      </c>
      <c r="M15" s="19">
        <v>2832</v>
      </c>
      <c r="N15" s="22" t="e">
        <f>ROUND(#REF!*B15,0)</f>
        <v>#REF!</v>
      </c>
      <c r="P15" s="26">
        <v>0.25345000000000001</v>
      </c>
      <c r="Q15" s="19"/>
      <c r="R15" s="29">
        <f t="shared" si="1"/>
        <v>13795</v>
      </c>
      <c r="S15" s="19"/>
      <c r="T15" s="20">
        <v>0.1323</v>
      </c>
      <c r="V15" s="22">
        <f t="shared" si="2"/>
        <v>7201</v>
      </c>
      <c r="W15" s="22">
        <f>+V15</f>
        <v>7201</v>
      </c>
      <c r="X15" s="22"/>
      <c r="Y15" s="22"/>
      <c r="Z15" s="22"/>
    </row>
    <row r="16" spans="1:26" x14ac:dyDescent="0.2">
      <c r="B16" s="28">
        <v>2.7599999999999999E-3</v>
      </c>
      <c r="C16" s="3" t="s">
        <v>4</v>
      </c>
      <c r="D16" s="19" t="s">
        <v>1</v>
      </c>
      <c r="E16" s="19">
        <v>3210</v>
      </c>
      <c r="F16" s="19">
        <v>2110</v>
      </c>
      <c r="H16" s="21">
        <f t="shared" si="0"/>
        <v>-7400</v>
      </c>
      <c r="J16" s="3" t="s">
        <v>4</v>
      </c>
      <c r="K16" s="19" t="s">
        <v>1</v>
      </c>
      <c r="L16" s="19" t="s">
        <v>12</v>
      </c>
      <c r="M16" s="19">
        <v>2832</v>
      </c>
      <c r="N16" s="22" t="e">
        <f>ROUND(#REF!*B16,0)</f>
        <v>#REF!</v>
      </c>
      <c r="P16" s="26">
        <v>0.25345000000000001</v>
      </c>
      <c r="Q16" s="19"/>
      <c r="R16" s="29">
        <f t="shared" si="1"/>
        <v>1876</v>
      </c>
      <c r="S16" s="19"/>
      <c r="T16" s="20">
        <v>0.1323</v>
      </c>
      <c r="V16" s="22">
        <f t="shared" si="2"/>
        <v>979</v>
      </c>
      <c r="W16" s="22"/>
      <c r="X16" s="22">
        <f>+V16</f>
        <v>979</v>
      </c>
      <c r="Y16" s="22">
        <f>+Z16-X16</f>
        <v>332.36561516308348</v>
      </c>
      <c r="Z16" s="30">
        <f>+X16/(1-P16)</f>
        <v>1311.3656151630835</v>
      </c>
    </row>
    <row r="17" spans="1:26" x14ac:dyDescent="0.2">
      <c r="B17" s="28">
        <v>1.42E-3</v>
      </c>
      <c r="C17" s="32"/>
      <c r="D17" s="19" t="s">
        <v>1</v>
      </c>
      <c r="E17" s="19">
        <v>3210</v>
      </c>
      <c r="F17" s="19">
        <v>2110</v>
      </c>
      <c r="H17" s="21">
        <f t="shared" si="0"/>
        <v>-3807</v>
      </c>
      <c r="J17" s="32"/>
      <c r="K17" s="19" t="s">
        <v>1</v>
      </c>
      <c r="L17" s="19" t="s">
        <v>12</v>
      </c>
      <c r="M17" s="19">
        <v>2832</v>
      </c>
      <c r="N17" s="22" t="e">
        <f>ROUND(#REF!*B17,0)</f>
        <v>#REF!</v>
      </c>
      <c r="P17" s="26">
        <v>0.25345000000000001</v>
      </c>
      <c r="Q17" s="19"/>
      <c r="R17" s="29">
        <f t="shared" si="1"/>
        <v>965</v>
      </c>
      <c r="S17" s="19"/>
      <c r="T17" s="20">
        <v>0.1323</v>
      </c>
      <c r="V17" s="22">
        <f t="shared" si="2"/>
        <v>504</v>
      </c>
      <c r="W17" s="22">
        <f>+V17</f>
        <v>504</v>
      </c>
      <c r="X17" s="22"/>
      <c r="Y17" s="22"/>
      <c r="Z17" s="22"/>
    </row>
    <row r="18" spans="1:26" x14ac:dyDescent="0.2">
      <c r="B18" s="28">
        <v>0.17286000000000001</v>
      </c>
      <c r="C18" s="3" t="s">
        <v>5</v>
      </c>
      <c r="D18" s="19" t="s">
        <v>1</v>
      </c>
      <c r="E18" s="19">
        <v>3210</v>
      </c>
      <c r="F18" s="19">
        <v>2110</v>
      </c>
      <c r="H18" s="21">
        <f t="shared" si="0"/>
        <v>-463477</v>
      </c>
      <c r="J18" s="3" t="s">
        <v>5</v>
      </c>
      <c r="K18" s="19" t="s">
        <v>1</v>
      </c>
      <c r="L18" s="19" t="s">
        <v>12</v>
      </c>
      <c r="M18" s="19">
        <v>2832</v>
      </c>
      <c r="N18" s="22" t="e">
        <f>ROUND(#REF!*B18,0)</f>
        <v>#REF!</v>
      </c>
      <c r="P18" s="26">
        <v>0.25345000000000001</v>
      </c>
      <c r="Q18" s="19"/>
      <c r="R18" s="29">
        <f t="shared" si="1"/>
        <v>117468</v>
      </c>
      <c r="S18" s="19"/>
      <c r="T18" s="20">
        <v>0.1323</v>
      </c>
      <c r="V18" s="22">
        <f t="shared" si="2"/>
        <v>61318</v>
      </c>
      <c r="W18" s="22"/>
      <c r="X18" s="22">
        <f>+V18</f>
        <v>61318</v>
      </c>
      <c r="Y18" s="22">
        <f>+Z18-X18</f>
        <v>20817.155046547443</v>
      </c>
      <c r="Z18" s="30">
        <f>+X18/(1-P18)</f>
        <v>82135.155046547443</v>
      </c>
    </row>
    <row r="19" spans="1:26" x14ac:dyDescent="0.2">
      <c r="B19" s="28">
        <v>2.31E-3</v>
      </c>
      <c r="C19" s="3" t="s">
        <v>6</v>
      </c>
      <c r="D19" s="19" t="s">
        <v>1</v>
      </c>
      <c r="E19" s="19">
        <v>3210</v>
      </c>
      <c r="F19" s="19">
        <v>2110</v>
      </c>
      <c r="H19" s="21">
        <f t="shared" si="0"/>
        <v>-6194</v>
      </c>
      <c r="J19" s="3" t="s">
        <v>6</v>
      </c>
      <c r="K19" s="19" t="s">
        <v>1</v>
      </c>
      <c r="L19" s="19" t="s">
        <v>12</v>
      </c>
      <c r="M19" s="19">
        <v>2832</v>
      </c>
      <c r="N19" s="22" t="e">
        <f>ROUND(#REF!*B19,0)</f>
        <v>#REF!</v>
      </c>
      <c r="P19" s="26">
        <v>0.25345000000000001</v>
      </c>
      <c r="Q19" s="19"/>
      <c r="R19" s="29">
        <f t="shared" si="1"/>
        <v>1570</v>
      </c>
      <c r="S19" s="19"/>
      <c r="T19" s="20">
        <v>0.1323</v>
      </c>
      <c r="V19" s="22">
        <f t="shared" si="2"/>
        <v>819</v>
      </c>
      <c r="W19" s="22"/>
      <c r="X19" s="22">
        <f>+V19</f>
        <v>819</v>
      </c>
      <c r="Y19" s="22">
        <f>+Z19-X19</f>
        <v>278.04641350210954</v>
      </c>
      <c r="Z19" s="30">
        <f>+X19/(1-P19)</f>
        <v>1097.0464135021095</v>
      </c>
    </row>
    <row r="20" spans="1:26" x14ac:dyDescent="0.2">
      <c r="B20" s="28">
        <v>2.8389999999999999E-2</v>
      </c>
      <c r="C20" s="32"/>
      <c r="D20" s="19" t="s">
        <v>1</v>
      </c>
      <c r="E20" s="19">
        <v>3210</v>
      </c>
      <c r="F20" s="19">
        <v>2110</v>
      </c>
      <c r="H20" s="21">
        <f t="shared" si="0"/>
        <v>-76120</v>
      </c>
      <c r="J20" s="32"/>
      <c r="K20" s="19" t="s">
        <v>1</v>
      </c>
      <c r="L20" s="19" t="s">
        <v>12</v>
      </c>
      <c r="M20" s="19">
        <v>2832</v>
      </c>
      <c r="N20" s="22" t="e">
        <f>ROUND(#REF!*B20,0)</f>
        <v>#REF!</v>
      </c>
      <c r="P20" s="26">
        <v>0.275175</v>
      </c>
      <c r="Q20" s="19"/>
      <c r="R20" s="29">
        <f t="shared" si="1"/>
        <v>20946</v>
      </c>
      <c r="S20" s="19"/>
      <c r="T20" s="20">
        <v>0.12845000000000001</v>
      </c>
      <c r="V20" s="22">
        <f t="shared" si="2"/>
        <v>9778</v>
      </c>
      <c r="W20" s="22"/>
      <c r="X20" s="22">
        <f>+V20</f>
        <v>9778</v>
      </c>
      <c r="Y20" s="22">
        <f>+Z20-X20</f>
        <v>3712.1527955023612</v>
      </c>
      <c r="Z20" s="30">
        <f>+X20/(1-P20)</f>
        <v>13490.152795502361</v>
      </c>
    </row>
    <row r="21" spans="1:26" x14ac:dyDescent="0.2">
      <c r="B21" s="28">
        <v>4.1369999999999997E-2</v>
      </c>
      <c r="C21" s="32"/>
      <c r="D21" s="19" t="s">
        <v>1</v>
      </c>
      <c r="E21" s="19">
        <v>3210</v>
      </c>
      <c r="F21" s="19">
        <v>2110</v>
      </c>
      <c r="H21" s="21">
        <f t="shared" si="0"/>
        <v>-110922</v>
      </c>
      <c r="J21" s="32"/>
      <c r="K21" s="19" t="s">
        <v>1</v>
      </c>
      <c r="L21" s="19" t="s">
        <v>12</v>
      </c>
      <c r="M21" s="19">
        <v>2832</v>
      </c>
      <c r="N21" s="22" t="e">
        <f>ROUND(#REF!*B21,0)</f>
        <v>#REF!</v>
      </c>
      <c r="P21" s="26">
        <v>0.25345000000000001</v>
      </c>
      <c r="Q21" s="19"/>
      <c r="R21" s="29">
        <f t="shared" si="1"/>
        <v>28113</v>
      </c>
      <c r="S21" s="19"/>
      <c r="T21" s="20">
        <v>0.1323</v>
      </c>
      <c r="V21" s="22">
        <f t="shared" si="2"/>
        <v>14675</v>
      </c>
      <c r="W21" s="22">
        <f>+V21</f>
        <v>14675</v>
      </c>
      <c r="X21" s="22"/>
      <c r="Y21" s="22"/>
      <c r="Z21" s="22"/>
    </row>
    <row r="22" spans="1:26" x14ac:dyDescent="0.2">
      <c r="B22" s="28">
        <v>3.0540000000000001E-2</v>
      </c>
      <c r="C22" s="32"/>
      <c r="D22" s="19" t="s">
        <v>1</v>
      </c>
      <c r="E22" s="19">
        <v>3210</v>
      </c>
      <c r="F22" s="19">
        <v>2110</v>
      </c>
      <c r="H22" s="21">
        <f t="shared" si="0"/>
        <v>-81885</v>
      </c>
      <c r="J22" s="32"/>
      <c r="K22" s="19" t="s">
        <v>1</v>
      </c>
      <c r="L22" s="19" t="s">
        <v>12</v>
      </c>
      <c r="M22" s="19">
        <v>2832</v>
      </c>
      <c r="N22" s="22" t="e">
        <f>ROUND(#REF!*B22,0)</f>
        <v>#REF!</v>
      </c>
      <c r="P22" s="26">
        <v>0.25124906000000002</v>
      </c>
      <c r="Q22" s="19"/>
      <c r="R22" s="29">
        <f t="shared" si="1"/>
        <v>20574</v>
      </c>
      <c r="S22" s="19"/>
      <c r="T22" s="20">
        <v>0.13269</v>
      </c>
      <c r="V22" s="22">
        <f t="shared" si="2"/>
        <v>10865</v>
      </c>
      <c r="W22" s="22">
        <f>+V22</f>
        <v>10865</v>
      </c>
      <c r="X22" s="22"/>
      <c r="Y22" s="22"/>
      <c r="Z22" s="22"/>
    </row>
    <row r="23" spans="1:26" x14ac:dyDescent="0.2">
      <c r="B23" s="28">
        <v>8.6199999999999992E-3</v>
      </c>
      <c r="C23" s="32"/>
      <c r="D23" s="19" t="s">
        <v>1</v>
      </c>
      <c r="E23" s="19">
        <v>3210</v>
      </c>
      <c r="F23" s="19">
        <v>2110</v>
      </c>
      <c r="H23" s="21">
        <f t="shared" si="0"/>
        <v>-23112</v>
      </c>
      <c r="J23" s="32"/>
      <c r="K23" s="19" t="s">
        <v>1</v>
      </c>
      <c r="L23" s="19" t="s">
        <v>12</v>
      </c>
      <c r="M23" s="19">
        <v>2832</v>
      </c>
      <c r="N23" s="22" t="e">
        <f>ROUND(#REF!*B23,0)</f>
        <v>#REF!</v>
      </c>
      <c r="P23" s="26">
        <v>0.27631971</v>
      </c>
      <c r="Q23" s="19"/>
      <c r="R23" s="29">
        <f t="shared" si="1"/>
        <v>6386</v>
      </c>
      <c r="S23" s="19"/>
      <c r="T23" s="20">
        <v>0.1282471</v>
      </c>
      <c r="V23" s="22">
        <f t="shared" si="2"/>
        <v>2964</v>
      </c>
      <c r="W23" s="22">
        <f>+V23</f>
        <v>2964</v>
      </c>
      <c r="X23" s="22"/>
      <c r="Y23" s="22"/>
      <c r="Z23" s="22"/>
    </row>
    <row r="24" spans="1:26" x14ac:dyDescent="0.2">
      <c r="B24" s="28">
        <v>4.0340000000000001E-2</v>
      </c>
      <c r="C24" s="32"/>
      <c r="D24" s="19" t="s">
        <v>1</v>
      </c>
      <c r="E24" s="19">
        <v>3210</v>
      </c>
      <c r="F24" s="19">
        <v>2110</v>
      </c>
      <c r="H24" s="21">
        <f t="shared" si="0"/>
        <v>-108161</v>
      </c>
      <c r="J24" s="32"/>
      <c r="K24" s="19" t="s">
        <v>1</v>
      </c>
      <c r="L24" s="19" t="s">
        <v>12</v>
      </c>
      <c r="M24" s="19">
        <v>2832</v>
      </c>
      <c r="N24" s="22" t="e">
        <f>ROUND(#REF!*B24,0)</f>
        <v>#REF!</v>
      </c>
      <c r="P24" s="26">
        <v>0.27631971</v>
      </c>
      <c r="Q24" s="19"/>
      <c r="R24" s="29">
        <f t="shared" si="1"/>
        <v>29887</v>
      </c>
      <c r="S24" s="19"/>
      <c r="T24" s="20">
        <v>0.1282471</v>
      </c>
      <c r="V24" s="22">
        <f t="shared" si="2"/>
        <v>13871</v>
      </c>
      <c r="W24" s="22">
        <f>+V24</f>
        <v>13871</v>
      </c>
      <c r="X24" s="22"/>
      <c r="Y24" s="22"/>
      <c r="Z24" s="22"/>
    </row>
    <row r="25" spans="1:26" x14ac:dyDescent="0.2">
      <c r="B25" s="28">
        <v>1.2999999999999999E-3</v>
      </c>
      <c r="C25" s="32"/>
      <c r="D25" s="19" t="s">
        <v>1</v>
      </c>
      <c r="E25" s="19">
        <v>3210</v>
      </c>
      <c r="F25" s="19">
        <v>2110</v>
      </c>
      <c r="H25" s="21">
        <f t="shared" si="0"/>
        <v>-3486</v>
      </c>
      <c r="J25" s="32"/>
      <c r="K25" s="19" t="s">
        <v>1</v>
      </c>
      <c r="L25" s="19" t="s">
        <v>12</v>
      </c>
      <c r="M25" s="19">
        <v>2832</v>
      </c>
      <c r="N25" s="22" t="e">
        <f>ROUND(#REF!*B25,0)</f>
        <v>#REF!</v>
      </c>
      <c r="P25" s="26">
        <v>0.28139399999999998</v>
      </c>
      <c r="Q25" s="19"/>
      <c r="R25" s="29">
        <f t="shared" si="1"/>
        <v>981</v>
      </c>
      <c r="S25" s="19"/>
      <c r="T25" s="20">
        <v>0.12734790000000001</v>
      </c>
      <c r="V25" s="22">
        <f t="shared" si="2"/>
        <v>444</v>
      </c>
      <c r="W25" s="22">
        <f>+V25</f>
        <v>444</v>
      </c>
      <c r="X25" s="22"/>
      <c r="Y25" s="22"/>
      <c r="Z25" s="22"/>
    </row>
    <row r="26" spans="1:26" x14ac:dyDescent="0.2">
      <c r="B26" s="28">
        <v>3.2599999999999997E-2</v>
      </c>
      <c r="C26" s="32"/>
      <c r="D26" s="19" t="s">
        <v>1</v>
      </c>
      <c r="E26" s="19">
        <v>3210</v>
      </c>
      <c r="F26" s="19">
        <v>2110</v>
      </c>
      <c r="H26" s="21">
        <f>ROUND($H$7*B26,0)+1</f>
        <v>-87407</v>
      </c>
      <c r="J26" s="32"/>
      <c r="K26" s="19" t="s">
        <v>1</v>
      </c>
      <c r="L26" s="19" t="s">
        <v>12</v>
      </c>
      <c r="M26" s="19">
        <v>2832</v>
      </c>
      <c r="N26" s="22" t="e">
        <f>ROUND(#REF!*B26,0)</f>
        <v>#REF!</v>
      </c>
      <c r="P26" s="26">
        <v>0.275175</v>
      </c>
      <c r="Q26" s="19"/>
      <c r="R26" s="29">
        <f t="shared" si="1"/>
        <v>24052</v>
      </c>
      <c r="S26" s="19"/>
      <c r="T26" s="20">
        <v>0.12845000000000001</v>
      </c>
      <c r="V26" s="22">
        <f t="shared" si="2"/>
        <v>11227</v>
      </c>
      <c r="W26" s="22"/>
      <c r="X26" s="22">
        <f>+V26</f>
        <v>11227</v>
      </c>
      <c r="Y26" s="22">
        <f>+Z26-X26</f>
        <v>4262.2560273169383</v>
      </c>
      <c r="Z26" s="30">
        <f>+X26/(1-P26)</f>
        <v>15489.256027316938</v>
      </c>
    </row>
    <row r="27" spans="1:26" x14ac:dyDescent="0.2">
      <c r="B27" s="28">
        <f>SUM(B9:B26)</f>
        <v>0.99999999999999989</v>
      </c>
      <c r="C27" s="32"/>
      <c r="D27" s="19" t="s">
        <v>1</v>
      </c>
      <c r="E27" s="19">
        <v>3210</v>
      </c>
      <c r="F27" s="19">
        <v>2110</v>
      </c>
      <c r="H27" s="21">
        <f>-SUM(H9:H26)</f>
        <v>2681230</v>
      </c>
      <c r="J27" s="32"/>
      <c r="K27" s="19" t="s">
        <v>1</v>
      </c>
      <c r="L27" s="19" t="s">
        <v>12</v>
      </c>
      <c r="M27" s="19">
        <v>2832</v>
      </c>
      <c r="N27" s="22" t="e">
        <f>-SUM(N9:N26)</f>
        <v>#REF!</v>
      </c>
      <c r="P27" s="26"/>
      <c r="Q27" s="19"/>
      <c r="R27" s="21">
        <f>-SUM(R9:R26)</f>
        <v>-717723</v>
      </c>
      <c r="S27" s="19"/>
      <c r="V27" s="31">
        <f>SUM(V9:V26)</f>
        <v>347962</v>
      </c>
      <c r="W27" s="22">
        <f t="shared" ref="W27:Z27" si="3">SUM(W9:W26)</f>
        <v>75266</v>
      </c>
      <c r="X27" s="22">
        <f t="shared" si="3"/>
        <v>272696</v>
      </c>
      <c r="Y27" s="22">
        <f t="shared" si="3"/>
        <v>101848.91243175499</v>
      </c>
      <c r="Z27" s="22">
        <f t="shared" si="3"/>
        <v>374544.91243175499</v>
      </c>
    </row>
    <row r="32" spans="1:26" x14ac:dyDescent="0.2">
      <c r="A32" s="34"/>
      <c r="B32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80" zoomScaleNormal="80" workbookViewId="0">
      <pane xSplit="1" ySplit="4" topLeftCell="B119" activePane="bottomRight" state="frozen"/>
      <selection pane="topRight" activeCell="B1" sqref="B1"/>
      <selection pane="bottomLeft" activeCell="A5" sqref="A5"/>
      <selection pane="bottomRight" activeCell="A147" sqref="A147:B147"/>
    </sheetView>
  </sheetViews>
  <sheetFormatPr defaultRowHeight="12.75" x14ac:dyDescent="0.2"/>
  <cols>
    <col min="1" max="1" width="2.28515625" style="13" customWidth="1"/>
    <col min="2" max="2" width="10.5703125" style="3" customWidth="1"/>
    <col min="3" max="6" width="8.85546875" customWidth="1"/>
    <col min="7" max="7" width="3.42578125" customWidth="1"/>
    <col min="8" max="8" width="15.140625" style="15" bestFit="1" customWidth="1"/>
    <col min="9" max="9" width="4.140625" customWidth="1"/>
    <col min="10" max="13" width="9.140625" style="3"/>
    <col min="14" max="14" width="17" style="1" hidden="1" customWidth="1"/>
    <col min="15" max="15" width="3.5703125" customWidth="1"/>
    <col min="16" max="16" width="10" style="5" bestFit="1" customWidth="1"/>
    <col min="17" max="17" width="3.42578125" customWidth="1"/>
    <col min="18" max="18" width="15.140625" style="16" bestFit="1" customWidth="1"/>
    <col min="19" max="19" width="4.28515625" customWidth="1"/>
    <col min="21" max="21" width="3.7109375" customWidth="1"/>
    <col min="22" max="22" width="12.5703125" bestFit="1" customWidth="1"/>
    <col min="23" max="24" width="12.85546875" bestFit="1" customWidth="1"/>
    <col min="25" max="25" width="11.85546875" bestFit="1" customWidth="1"/>
    <col min="26" max="26" width="12.85546875" bestFit="1" customWidth="1"/>
  </cols>
  <sheetData>
    <row r="1" spans="1:26" ht="27" x14ac:dyDescent="0.35">
      <c r="A1" s="14" t="s">
        <v>32</v>
      </c>
      <c r="X1" t="s">
        <v>28</v>
      </c>
      <c r="Z1" t="s">
        <v>28</v>
      </c>
    </row>
    <row r="2" spans="1:26" x14ac:dyDescent="0.2">
      <c r="Z2" t="s">
        <v>23</v>
      </c>
    </row>
    <row r="3" spans="1:26" x14ac:dyDescent="0.2">
      <c r="C3" t="s">
        <v>7</v>
      </c>
      <c r="J3" s="3" t="s">
        <v>9</v>
      </c>
      <c r="P3" s="6" t="s">
        <v>26</v>
      </c>
      <c r="T3" t="s">
        <v>17</v>
      </c>
      <c r="V3" t="s">
        <v>24</v>
      </c>
      <c r="W3" t="s">
        <v>18</v>
      </c>
      <c r="X3" t="s">
        <v>25</v>
      </c>
      <c r="Y3" t="s">
        <v>21</v>
      </c>
      <c r="Z3" t="s">
        <v>22</v>
      </c>
    </row>
    <row r="4" spans="1:26" x14ac:dyDescent="0.2">
      <c r="P4" s="6" t="s">
        <v>14</v>
      </c>
      <c r="R4" s="16" t="s">
        <v>15</v>
      </c>
      <c r="T4" t="s">
        <v>16</v>
      </c>
      <c r="V4" t="s">
        <v>9</v>
      </c>
      <c r="W4" t="s">
        <v>19</v>
      </c>
      <c r="X4" t="s">
        <v>20</v>
      </c>
      <c r="Y4" t="s">
        <v>9</v>
      </c>
      <c r="Z4" t="s">
        <v>20</v>
      </c>
    </row>
    <row r="5" spans="1:26" ht="20.25" x14ac:dyDescent="0.3">
      <c r="A5" s="12" t="s">
        <v>0</v>
      </c>
      <c r="P5" s="6"/>
    </row>
    <row r="6" spans="1:26" ht="20.25" x14ac:dyDescent="0.3">
      <c r="A6" s="12"/>
      <c r="B6" s="3" t="s">
        <v>8</v>
      </c>
      <c r="H6" s="15">
        <v>-6790321.3099999996</v>
      </c>
      <c r="N6" s="1">
        <v>2052659</v>
      </c>
      <c r="P6" s="6"/>
      <c r="Q6" s="3"/>
      <c r="S6" s="3"/>
    </row>
    <row r="7" spans="1:26" x14ac:dyDescent="0.2">
      <c r="P7" s="6"/>
      <c r="Q7" s="3"/>
      <c r="S7" s="3"/>
    </row>
    <row r="8" spans="1:26" x14ac:dyDescent="0.2">
      <c r="B8" s="4">
        <v>3.5700000000000003E-2</v>
      </c>
      <c r="C8" s="32"/>
      <c r="D8" s="3" t="s">
        <v>1</v>
      </c>
      <c r="E8" s="3">
        <v>2930</v>
      </c>
      <c r="F8" s="3">
        <v>2283</v>
      </c>
      <c r="H8" s="15">
        <f t="shared" ref="H8:H24" si="0">ROUND($H$6*B8,0)</f>
        <v>-242414</v>
      </c>
      <c r="J8" s="32"/>
      <c r="K8" s="3" t="s">
        <v>1</v>
      </c>
      <c r="L8" s="3" t="s">
        <v>10</v>
      </c>
      <c r="M8" s="3">
        <v>2832</v>
      </c>
      <c r="N8" s="1">
        <f>ROUND($N$6*B8,0)</f>
        <v>73280</v>
      </c>
      <c r="P8" s="6">
        <v>0.21</v>
      </c>
      <c r="Q8" s="3"/>
      <c r="R8" s="17">
        <f>-ROUND(H8*P8,0)</f>
        <v>50907</v>
      </c>
      <c r="S8" s="3"/>
      <c r="T8">
        <v>0.14000000000000001</v>
      </c>
      <c r="V8" s="1">
        <f>-ROUND(H8*T8,0)</f>
        <v>33938</v>
      </c>
      <c r="W8" s="1">
        <f>+V8</f>
        <v>33938</v>
      </c>
      <c r="X8" s="1"/>
      <c r="Y8" s="1"/>
      <c r="Z8" s="1"/>
    </row>
    <row r="9" spans="1:26" x14ac:dyDescent="0.2">
      <c r="B9" s="4">
        <v>6.8760000000000002E-2</v>
      </c>
      <c r="C9" s="3" t="s">
        <v>2</v>
      </c>
      <c r="D9" s="3" t="s">
        <v>1</v>
      </c>
      <c r="E9" s="3">
        <v>2930</v>
      </c>
      <c r="F9" s="3">
        <v>2283</v>
      </c>
      <c r="H9" s="15">
        <f t="shared" si="0"/>
        <v>-466902</v>
      </c>
      <c r="J9" s="3" t="s">
        <v>2</v>
      </c>
      <c r="K9" s="3" t="s">
        <v>1</v>
      </c>
      <c r="L9" s="3" t="s">
        <v>10</v>
      </c>
      <c r="M9" s="3">
        <v>2832</v>
      </c>
      <c r="N9" s="1">
        <f t="shared" ref="N9:N24" si="1">ROUND($N$6*B9,0)</f>
        <v>141141</v>
      </c>
      <c r="P9" s="6">
        <v>0.25345000000000001</v>
      </c>
      <c r="Q9" s="3"/>
      <c r="R9" s="17">
        <f t="shared" ref="R9:R25" si="2">-ROUND(H9*P9,0)</f>
        <v>118336</v>
      </c>
      <c r="S9" s="3"/>
      <c r="T9">
        <v>0.1323</v>
      </c>
      <c r="V9" s="1">
        <f t="shared" ref="V9:V25" si="3">-ROUND(H9*T9,0)</f>
        <v>61771</v>
      </c>
      <c r="W9" s="1"/>
      <c r="X9" s="1">
        <f>+V9</f>
        <v>61771</v>
      </c>
      <c r="Y9" s="1">
        <f>+Z9-X9</f>
        <v>20970.94628625008</v>
      </c>
      <c r="Z9" s="9">
        <f>+X9/(1-P9)</f>
        <v>82741.94628625008</v>
      </c>
    </row>
    <row r="10" spans="1:26" x14ac:dyDescent="0.2">
      <c r="B10" s="4">
        <v>0.11352</v>
      </c>
      <c r="C10" s="32"/>
      <c r="D10" s="3" t="s">
        <v>1</v>
      </c>
      <c r="E10" s="3">
        <v>2930</v>
      </c>
      <c r="F10" s="3">
        <v>2283</v>
      </c>
      <c r="H10" s="15">
        <f t="shared" si="0"/>
        <v>-770837</v>
      </c>
      <c r="J10" s="32"/>
      <c r="K10" s="3" t="s">
        <v>1</v>
      </c>
      <c r="L10" s="3" t="s">
        <v>10</v>
      </c>
      <c r="M10" s="3">
        <v>2832</v>
      </c>
      <c r="N10" s="1">
        <f t="shared" si="1"/>
        <v>233018</v>
      </c>
      <c r="P10" s="6">
        <v>0.27872999999999998</v>
      </c>
      <c r="Q10" s="3"/>
      <c r="R10" s="17">
        <f t="shared" si="2"/>
        <v>214855</v>
      </c>
      <c r="S10" s="3"/>
      <c r="T10">
        <v>0.12781999999999999</v>
      </c>
      <c r="V10" s="1">
        <f t="shared" si="3"/>
        <v>98528</v>
      </c>
      <c r="W10" s="1"/>
      <c r="X10" s="1">
        <f>+V10</f>
        <v>98528</v>
      </c>
      <c r="Y10" s="1">
        <f>+Z10-X10</f>
        <v>38075.49106437256</v>
      </c>
      <c r="Z10" s="9">
        <f>+X10/(1-P10)</f>
        <v>136603.49106437256</v>
      </c>
    </row>
    <row r="11" spans="1:26" x14ac:dyDescent="0.2">
      <c r="B11" s="4">
        <v>3.1910000000000001E-2</v>
      </c>
      <c r="C11" s="32"/>
      <c r="D11" s="3" t="s">
        <v>1</v>
      </c>
      <c r="E11" s="3">
        <v>2930</v>
      </c>
      <c r="F11" s="3">
        <v>2283</v>
      </c>
      <c r="H11" s="15">
        <f t="shared" si="0"/>
        <v>-216679</v>
      </c>
      <c r="J11" s="32"/>
      <c r="K11" s="3" t="s">
        <v>1</v>
      </c>
      <c r="L11" s="3" t="s">
        <v>10</v>
      </c>
      <c r="M11" s="3">
        <v>2832</v>
      </c>
      <c r="N11" s="1">
        <f t="shared" si="1"/>
        <v>65500</v>
      </c>
      <c r="P11" s="6">
        <v>0.25345000000000001</v>
      </c>
      <c r="Q11" s="3"/>
      <c r="R11" s="17">
        <f t="shared" si="2"/>
        <v>54917</v>
      </c>
      <c r="S11" s="3"/>
      <c r="T11">
        <v>0.1323</v>
      </c>
      <c r="V11" s="1">
        <f t="shared" si="3"/>
        <v>28667</v>
      </c>
      <c r="W11" s="1">
        <f>+V11</f>
        <v>28667</v>
      </c>
      <c r="X11" s="1"/>
      <c r="Y11" s="1"/>
      <c r="Z11" s="1"/>
    </row>
    <row r="12" spans="1:26" x14ac:dyDescent="0.2">
      <c r="B12" s="4">
        <v>0.26069999999999999</v>
      </c>
      <c r="C12" s="32"/>
      <c r="D12" s="3" t="s">
        <v>1</v>
      </c>
      <c r="E12" s="3">
        <v>2930</v>
      </c>
      <c r="F12" s="3">
        <v>2283</v>
      </c>
      <c r="H12" s="15">
        <f t="shared" si="0"/>
        <v>-1770237</v>
      </c>
      <c r="J12" s="32"/>
      <c r="K12" s="3" t="s">
        <v>1</v>
      </c>
      <c r="L12" s="3" t="s">
        <v>10</v>
      </c>
      <c r="M12" s="3">
        <v>2832</v>
      </c>
      <c r="N12" s="1">
        <f t="shared" si="1"/>
        <v>535128</v>
      </c>
      <c r="P12" s="6">
        <v>0.28992394999999999</v>
      </c>
      <c r="Q12" s="3"/>
      <c r="R12" s="17">
        <f t="shared" si="2"/>
        <v>513234</v>
      </c>
      <c r="S12" s="3"/>
      <c r="T12">
        <v>0.12583630000000001</v>
      </c>
      <c r="V12" s="1">
        <f t="shared" si="3"/>
        <v>222760</v>
      </c>
      <c r="W12" s="1"/>
      <c r="X12" s="1">
        <f>+V12</f>
        <v>222760</v>
      </c>
      <c r="Y12" s="1">
        <f>+Z12-X12</f>
        <v>90952.876247551176</v>
      </c>
      <c r="Z12" s="9">
        <f>+X12/(1-P12)</f>
        <v>313712.87624755118</v>
      </c>
    </row>
    <row r="13" spans="1:26" x14ac:dyDescent="0.2">
      <c r="B13" s="4">
        <v>7.7899999999999997E-2</v>
      </c>
      <c r="C13" s="3" t="s">
        <v>3</v>
      </c>
      <c r="D13" s="3" t="s">
        <v>1</v>
      </c>
      <c r="E13" s="3">
        <v>2930</v>
      </c>
      <c r="F13" s="3">
        <v>2283</v>
      </c>
      <c r="H13" s="15">
        <f t="shared" si="0"/>
        <v>-528966</v>
      </c>
      <c r="J13" s="3" t="s">
        <v>3</v>
      </c>
      <c r="K13" s="3" t="s">
        <v>1</v>
      </c>
      <c r="L13" s="3" t="s">
        <v>10</v>
      </c>
      <c r="M13" s="3">
        <v>2832</v>
      </c>
      <c r="N13" s="1">
        <f t="shared" si="1"/>
        <v>159902</v>
      </c>
      <c r="P13" s="6">
        <v>0.25345000000000001</v>
      </c>
      <c r="Q13" s="3"/>
      <c r="R13" s="17">
        <f t="shared" si="2"/>
        <v>134066</v>
      </c>
      <c r="S13" s="3"/>
      <c r="T13">
        <v>0.1323</v>
      </c>
      <c r="V13" s="1">
        <f t="shared" si="3"/>
        <v>69982</v>
      </c>
      <c r="W13" s="1"/>
      <c r="X13" s="1">
        <f>+V13</f>
        <v>69982</v>
      </c>
      <c r="Y13" s="1">
        <f>+Z13-X13</f>
        <v>23758.539816489181</v>
      </c>
      <c r="Z13" s="9">
        <f>+X13/(1-P13)</f>
        <v>93740.539816489181</v>
      </c>
    </row>
    <row r="14" spans="1:26" x14ac:dyDescent="0.2">
      <c r="B14" s="4">
        <v>2.002E-2</v>
      </c>
      <c r="C14" s="32"/>
      <c r="D14" s="3" t="s">
        <v>1</v>
      </c>
      <c r="E14" s="3">
        <v>2930</v>
      </c>
      <c r="F14" s="3">
        <v>2283</v>
      </c>
      <c r="H14" s="15">
        <f t="shared" si="0"/>
        <v>-135942</v>
      </c>
      <c r="J14" s="32"/>
      <c r="K14" s="3" t="s">
        <v>1</v>
      </c>
      <c r="L14" s="3" t="s">
        <v>10</v>
      </c>
      <c r="M14" s="3">
        <v>2832</v>
      </c>
      <c r="N14" s="1">
        <f t="shared" si="1"/>
        <v>41094</v>
      </c>
      <c r="P14" s="6">
        <v>0.25345000000000001</v>
      </c>
      <c r="Q14" s="3"/>
      <c r="R14" s="17">
        <f t="shared" si="2"/>
        <v>34454</v>
      </c>
      <c r="S14" s="3"/>
      <c r="T14">
        <v>0.1323</v>
      </c>
      <c r="V14" s="1">
        <f t="shared" si="3"/>
        <v>17985</v>
      </c>
      <c r="W14" s="1">
        <f>+V14</f>
        <v>17985</v>
      </c>
      <c r="X14" s="1"/>
      <c r="Y14" s="1"/>
      <c r="Z14" s="1"/>
    </row>
    <row r="15" spans="1:26" x14ac:dyDescent="0.2">
      <c r="B15" s="4">
        <v>2.2599999999999999E-3</v>
      </c>
      <c r="C15" s="3" t="s">
        <v>4</v>
      </c>
      <c r="D15" s="3" t="s">
        <v>1</v>
      </c>
      <c r="E15" s="3">
        <v>2930</v>
      </c>
      <c r="F15" s="3">
        <v>2283</v>
      </c>
      <c r="H15" s="15">
        <f t="shared" si="0"/>
        <v>-15346</v>
      </c>
      <c r="J15" s="3" t="s">
        <v>4</v>
      </c>
      <c r="K15" s="3" t="s">
        <v>1</v>
      </c>
      <c r="L15" s="3" t="s">
        <v>10</v>
      </c>
      <c r="M15" s="3">
        <v>2832</v>
      </c>
      <c r="N15" s="1">
        <f t="shared" si="1"/>
        <v>4639</v>
      </c>
      <c r="P15" s="6">
        <v>0.25345000000000001</v>
      </c>
      <c r="Q15" s="3"/>
      <c r="R15" s="17">
        <f t="shared" si="2"/>
        <v>3889</v>
      </c>
      <c r="S15" s="3"/>
      <c r="T15">
        <v>0.1323</v>
      </c>
      <c r="V15" s="1">
        <f t="shared" si="3"/>
        <v>2030</v>
      </c>
      <c r="W15" s="1"/>
      <c r="X15" s="1">
        <f>+V15</f>
        <v>2030</v>
      </c>
      <c r="Y15" s="1">
        <f>+Z15-X15</f>
        <v>689.17487107360512</v>
      </c>
      <c r="Z15" s="9">
        <f>+X15/(1-P15)</f>
        <v>2719.1748710736051</v>
      </c>
    </row>
    <row r="16" spans="1:26" x14ac:dyDescent="0.2">
      <c r="B16" s="4">
        <v>1.1900000000000001E-3</v>
      </c>
      <c r="C16" s="32"/>
      <c r="D16" s="3" t="s">
        <v>1</v>
      </c>
      <c r="E16" s="3">
        <v>2930</v>
      </c>
      <c r="F16" s="3">
        <v>2283</v>
      </c>
      <c r="H16" s="15">
        <f t="shared" si="0"/>
        <v>-8080</v>
      </c>
      <c r="J16" s="32"/>
      <c r="K16" s="3" t="s">
        <v>1</v>
      </c>
      <c r="L16" s="3" t="s">
        <v>10</v>
      </c>
      <c r="M16" s="3">
        <v>2832</v>
      </c>
      <c r="N16" s="1">
        <f t="shared" si="1"/>
        <v>2443</v>
      </c>
      <c r="P16" s="6">
        <v>0.25345000000000001</v>
      </c>
      <c r="Q16" s="3"/>
      <c r="R16" s="17">
        <f t="shared" si="2"/>
        <v>2048</v>
      </c>
      <c r="S16" s="3"/>
      <c r="T16">
        <v>0.1323</v>
      </c>
      <c r="V16" s="1">
        <f t="shared" si="3"/>
        <v>1069</v>
      </c>
      <c r="W16" s="1">
        <f>+V16</f>
        <v>1069</v>
      </c>
      <c r="X16" s="1"/>
      <c r="Y16" s="1"/>
      <c r="Z16" s="1"/>
    </row>
    <row r="17" spans="1:26" x14ac:dyDescent="0.2">
      <c r="B17" s="4">
        <v>0.17623</v>
      </c>
      <c r="C17" s="3" t="s">
        <v>5</v>
      </c>
      <c r="D17" s="3" t="s">
        <v>1</v>
      </c>
      <c r="E17" s="3">
        <v>2930</v>
      </c>
      <c r="F17" s="3">
        <v>2283</v>
      </c>
      <c r="H17" s="15">
        <f t="shared" si="0"/>
        <v>-1196658</v>
      </c>
      <c r="J17" s="3" t="s">
        <v>5</v>
      </c>
      <c r="K17" s="3" t="s">
        <v>1</v>
      </c>
      <c r="L17" s="3" t="s">
        <v>10</v>
      </c>
      <c r="M17" s="3">
        <v>2832</v>
      </c>
      <c r="N17" s="1">
        <f t="shared" si="1"/>
        <v>361740</v>
      </c>
      <c r="P17" s="6">
        <v>0.25345000000000001</v>
      </c>
      <c r="Q17" s="3"/>
      <c r="R17" s="17">
        <f t="shared" si="2"/>
        <v>303293</v>
      </c>
      <c r="S17" s="3"/>
      <c r="T17">
        <v>0.1323</v>
      </c>
      <c r="V17" s="1">
        <f t="shared" si="3"/>
        <v>158318</v>
      </c>
      <c r="W17" s="1"/>
      <c r="X17" s="1">
        <f>+V17</f>
        <v>158318</v>
      </c>
      <c r="Y17" s="1">
        <f>+Z17-X17</f>
        <v>53748.171053512808</v>
      </c>
      <c r="Z17" s="9">
        <f>+X17/(1-P17)</f>
        <v>212066.17105351281</v>
      </c>
    </row>
    <row r="18" spans="1:26" x14ac:dyDescent="0.2">
      <c r="B18" s="4">
        <v>1.7799999999999999E-3</v>
      </c>
      <c r="C18" s="3" t="s">
        <v>6</v>
      </c>
      <c r="D18" s="3" t="s">
        <v>1</v>
      </c>
      <c r="E18" s="3">
        <v>2930</v>
      </c>
      <c r="F18" s="3">
        <v>2283</v>
      </c>
      <c r="H18" s="15">
        <f t="shared" si="0"/>
        <v>-12087</v>
      </c>
      <c r="J18" s="3" t="s">
        <v>6</v>
      </c>
      <c r="K18" s="3" t="s">
        <v>1</v>
      </c>
      <c r="L18" s="3" t="s">
        <v>10</v>
      </c>
      <c r="M18" s="3">
        <v>2832</v>
      </c>
      <c r="N18" s="1">
        <f t="shared" si="1"/>
        <v>3654</v>
      </c>
      <c r="P18" s="6">
        <v>0.25345000000000001</v>
      </c>
      <c r="Q18" s="3"/>
      <c r="R18" s="17">
        <f t="shared" si="2"/>
        <v>3063</v>
      </c>
      <c r="S18" s="3"/>
      <c r="T18">
        <v>0.1323</v>
      </c>
      <c r="V18" s="1">
        <f t="shared" si="3"/>
        <v>1599</v>
      </c>
      <c r="W18" s="1"/>
      <c r="X18" s="1">
        <f>+V18</f>
        <v>1599</v>
      </c>
      <c r="Y18" s="1">
        <f>+Z18-X18</f>
        <v>542.85252159935681</v>
      </c>
      <c r="Z18" s="9">
        <f>+X18/(1-P18)</f>
        <v>2141.8525215993568</v>
      </c>
    </row>
    <row r="19" spans="1:26" x14ac:dyDescent="0.2">
      <c r="B19" s="4">
        <v>2.6419999999999999E-2</v>
      </c>
      <c r="C19" s="32"/>
      <c r="D19" s="3" t="s">
        <v>1</v>
      </c>
      <c r="E19" s="3">
        <v>2930</v>
      </c>
      <c r="F19" s="3">
        <v>2283</v>
      </c>
      <c r="H19" s="15">
        <f t="shared" si="0"/>
        <v>-179400</v>
      </c>
      <c r="J19" s="32"/>
      <c r="K19" s="3" t="s">
        <v>1</v>
      </c>
      <c r="L19" s="3" t="s">
        <v>10</v>
      </c>
      <c r="M19" s="3">
        <v>2832</v>
      </c>
      <c r="N19" s="1">
        <f t="shared" si="1"/>
        <v>54231</v>
      </c>
      <c r="P19" s="6">
        <v>0.275175</v>
      </c>
      <c r="Q19" s="3"/>
      <c r="R19" s="17">
        <f t="shared" si="2"/>
        <v>49366</v>
      </c>
      <c r="S19" s="3"/>
      <c r="T19">
        <v>0.12845000000000001</v>
      </c>
      <c r="V19" s="1">
        <f t="shared" si="3"/>
        <v>23044</v>
      </c>
      <c r="W19" s="1"/>
      <c r="X19" s="1">
        <f>+V19</f>
        <v>23044</v>
      </c>
      <c r="Y19" s="1">
        <f>+Z19-X19</f>
        <v>8748.501638326492</v>
      </c>
      <c r="Z19" s="9">
        <f>+X19/(1-P19)</f>
        <v>31792.501638326492</v>
      </c>
    </row>
    <row r="20" spans="1:26" x14ac:dyDescent="0.2">
      <c r="B20" s="4">
        <v>4.4560000000000002E-2</v>
      </c>
      <c r="C20" s="32"/>
      <c r="D20" s="3" t="s">
        <v>1</v>
      </c>
      <c r="E20" s="3">
        <v>2930</v>
      </c>
      <c r="F20" s="3">
        <v>2283</v>
      </c>
      <c r="H20" s="15">
        <f t="shared" si="0"/>
        <v>-302577</v>
      </c>
      <c r="J20" s="32"/>
      <c r="K20" s="3" t="s">
        <v>1</v>
      </c>
      <c r="L20" s="3" t="s">
        <v>10</v>
      </c>
      <c r="M20" s="3">
        <v>2832</v>
      </c>
      <c r="N20" s="1">
        <f t="shared" si="1"/>
        <v>91466</v>
      </c>
      <c r="P20" s="6">
        <v>0.25345000000000001</v>
      </c>
      <c r="Q20" s="3"/>
      <c r="R20" s="17">
        <f t="shared" si="2"/>
        <v>76688</v>
      </c>
      <c r="S20" s="3"/>
      <c r="T20">
        <v>0.1323</v>
      </c>
      <c r="V20" s="1">
        <f t="shared" si="3"/>
        <v>40031</v>
      </c>
      <c r="W20" s="1">
        <f>+V20</f>
        <v>40031</v>
      </c>
      <c r="X20" s="1"/>
      <c r="Y20" s="1"/>
      <c r="Z20" s="1"/>
    </row>
    <row r="21" spans="1:26" x14ac:dyDescent="0.2">
      <c r="B21" s="4">
        <v>3.3599999999999998E-2</v>
      </c>
      <c r="C21" s="32"/>
      <c r="D21" s="3" t="s">
        <v>1</v>
      </c>
      <c r="E21" s="3">
        <v>2930</v>
      </c>
      <c r="F21" s="3">
        <v>2283</v>
      </c>
      <c r="H21" s="15">
        <f t="shared" si="0"/>
        <v>-228155</v>
      </c>
      <c r="J21" s="32"/>
      <c r="K21" s="3" t="s">
        <v>1</v>
      </c>
      <c r="L21" s="3" t="s">
        <v>10</v>
      </c>
      <c r="M21" s="3">
        <v>2832</v>
      </c>
      <c r="N21" s="1">
        <f t="shared" si="1"/>
        <v>68969</v>
      </c>
      <c r="P21" s="6">
        <v>0.25124906000000002</v>
      </c>
      <c r="Q21" s="3"/>
      <c r="R21" s="17">
        <f t="shared" si="2"/>
        <v>57324</v>
      </c>
      <c r="S21" s="3"/>
      <c r="T21">
        <v>0.13269</v>
      </c>
      <c r="V21" s="1">
        <f t="shared" si="3"/>
        <v>30274</v>
      </c>
      <c r="W21" s="1">
        <f>+V21</f>
        <v>30274</v>
      </c>
      <c r="X21" s="1"/>
      <c r="Y21" s="1"/>
      <c r="Z21" s="1"/>
    </row>
    <row r="22" spans="1:26" x14ac:dyDescent="0.2">
      <c r="B22" s="4">
        <v>7.0699999999999999E-3</v>
      </c>
      <c r="C22" s="32"/>
      <c r="D22" s="3" t="s">
        <v>1</v>
      </c>
      <c r="E22" s="3">
        <v>2930</v>
      </c>
      <c r="F22" s="3">
        <v>2283</v>
      </c>
      <c r="H22" s="15">
        <f t="shared" si="0"/>
        <v>-48008</v>
      </c>
      <c r="J22" s="32"/>
      <c r="K22" s="3" t="s">
        <v>1</v>
      </c>
      <c r="L22" s="3" t="s">
        <v>10</v>
      </c>
      <c r="M22" s="3">
        <v>2832</v>
      </c>
      <c r="N22" s="1">
        <f t="shared" si="1"/>
        <v>14512</v>
      </c>
      <c r="P22" s="6">
        <v>0.27631971</v>
      </c>
      <c r="Q22" s="3"/>
      <c r="R22" s="17">
        <f t="shared" si="2"/>
        <v>13266</v>
      </c>
      <c r="S22" s="3"/>
      <c r="T22">
        <v>0.1282471</v>
      </c>
      <c r="V22" s="1">
        <f t="shared" si="3"/>
        <v>6157</v>
      </c>
      <c r="W22" s="1">
        <f>+V22</f>
        <v>6157</v>
      </c>
      <c r="X22" s="1"/>
      <c r="Y22" s="1"/>
      <c r="Z22" s="1"/>
    </row>
    <row r="23" spans="1:26" x14ac:dyDescent="0.2">
      <c r="B23" s="4">
        <v>6.6519999999999996E-2</v>
      </c>
      <c r="C23" s="32"/>
      <c r="D23" s="3" t="s">
        <v>1</v>
      </c>
      <c r="E23" s="3">
        <v>2930</v>
      </c>
      <c r="F23" s="3">
        <v>2283</v>
      </c>
      <c r="H23" s="15">
        <f t="shared" si="0"/>
        <v>-451692</v>
      </c>
      <c r="J23" s="32"/>
      <c r="K23" s="3" t="s">
        <v>1</v>
      </c>
      <c r="L23" s="3" t="s">
        <v>10</v>
      </c>
      <c r="M23" s="3">
        <v>2832</v>
      </c>
      <c r="N23" s="1">
        <f t="shared" si="1"/>
        <v>136543</v>
      </c>
      <c r="P23" s="6">
        <v>0.27631971</v>
      </c>
      <c r="Q23" s="3"/>
      <c r="R23" s="17">
        <f t="shared" si="2"/>
        <v>124811</v>
      </c>
      <c r="S23" s="3"/>
      <c r="T23">
        <v>0.1282471</v>
      </c>
      <c r="V23" s="1">
        <f t="shared" si="3"/>
        <v>57928</v>
      </c>
      <c r="W23" s="1">
        <f>+V23</f>
        <v>57928</v>
      </c>
      <c r="X23" s="1"/>
      <c r="Y23" s="1"/>
      <c r="Z23" s="1"/>
    </row>
    <row r="24" spans="1:26" x14ac:dyDescent="0.2">
      <c r="B24" s="4">
        <v>1.49E-3</v>
      </c>
      <c r="C24" s="32"/>
      <c r="D24" s="3" t="s">
        <v>1</v>
      </c>
      <c r="E24" s="3">
        <v>2930</v>
      </c>
      <c r="F24" s="3">
        <v>2283</v>
      </c>
      <c r="H24" s="15">
        <f t="shared" si="0"/>
        <v>-10118</v>
      </c>
      <c r="J24" s="32"/>
      <c r="K24" s="3" t="s">
        <v>1</v>
      </c>
      <c r="L24" s="3" t="s">
        <v>10</v>
      </c>
      <c r="M24" s="3">
        <v>2832</v>
      </c>
      <c r="N24" s="1">
        <f t="shared" si="1"/>
        <v>3058</v>
      </c>
      <c r="P24" s="6">
        <v>0.28139399999999998</v>
      </c>
      <c r="Q24" s="3"/>
      <c r="R24" s="17">
        <f t="shared" si="2"/>
        <v>2847</v>
      </c>
      <c r="S24" s="3"/>
      <c r="T24">
        <v>0.12734790000000001</v>
      </c>
      <c r="V24" s="1">
        <f t="shared" si="3"/>
        <v>1289</v>
      </c>
      <c r="W24" s="1">
        <f>+V24</f>
        <v>1289</v>
      </c>
      <c r="X24" s="1"/>
      <c r="Y24" s="1"/>
      <c r="Z24" s="1"/>
    </row>
    <row r="25" spans="1:26" x14ac:dyDescent="0.2">
      <c r="B25" s="4">
        <v>3.0370000000000001E-2</v>
      </c>
      <c r="C25" s="32"/>
      <c r="D25" s="3" t="s">
        <v>1</v>
      </c>
      <c r="E25" s="3">
        <v>2930</v>
      </c>
      <c r="F25" s="3">
        <v>2283</v>
      </c>
      <c r="H25" s="15">
        <f>ROUND($H$6*B25,0)-1.31</f>
        <v>-206223.31</v>
      </c>
      <c r="J25" s="32"/>
      <c r="K25" s="3" t="s">
        <v>1</v>
      </c>
      <c r="L25" s="3" t="s">
        <v>10</v>
      </c>
      <c r="M25" s="3">
        <v>2832</v>
      </c>
      <c r="N25" s="1">
        <f>ROUND($N$6*B25,0)+2</f>
        <v>62341</v>
      </c>
      <c r="P25" s="6">
        <v>0.275175</v>
      </c>
      <c r="Q25" s="3"/>
      <c r="R25" s="17">
        <f t="shared" si="2"/>
        <v>56747</v>
      </c>
      <c r="S25" s="3"/>
      <c r="T25">
        <v>0.12845000000000001</v>
      </c>
      <c r="V25" s="1">
        <f t="shared" si="3"/>
        <v>26489</v>
      </c>
      <c r="W25" s="1"/>
      <c r="X25" s="1">
        <f>+V25</f>
        <v>26489</v>
      </c>
      <c r="Y25" s="1">
        <f>+Z25-X25</f>
        <v>10056.373021074047</v>
      </c>
      <c r="Z25" s="9">
        <f>+X25/(1-P25)</f>
        <v>36545.373021074047</v>
      </c>
    </row>
    <row r="26" spans="1:26" x14ac:dyDescent="0.2">
      <c r="B26" s="4">
        <f>SUM(B8:B25)</f>
        <v>1</v>
      </c>
      <c r="C26" s="32"/>
      <c r="D26" s="3" t="s">
        <v>1</v>
      </c>
      <c r="E26" s="3">
        <v>2930</v>
      </c>
      <c r="F26" s="3">
        <v>2283</v>
      </c>
      <c r="H26" s="15">
        <f>-SUM(H8:H25)</f>
        <v>6790321.3099999996</v>
      </c>
      <c r="J26" s="32"/>
      <c r="K26" s="3" t="s">
        <v>1</v>
      </c>
      <c r="L26" s="3" t="s">
        <v>10</v>
      </c>
      <c r="M26" s="3">
        <v>2832</v>
      </c>
      <c r="N26" s="1">
        <f>-SUM(N8:N25)</f>
        <v>-2052659</v>
      </c>
      <c r="P26" s="6"/>
      <c r="Q26" s="3"/>
      <c r="R26" s="16">
        <f>-SUM(R8:R25)</f>
        <v>-1814111</v>
      </c>
      <c r="S26" s="3"/>
      <c r="V26" s="2">
        <f>SUM(V8:V25)</f>
        <v>881859</v>
      </c>
      <c r="W26" s="1">
        <f t="shared" ref="W26:X26" si="4">SUM(W8:W25)</f>
        <v>217338</v>
      </c>
      <c r="X26" s="1">
        <f t="shared" si="4"/>
        <v>664521</v>
      </c>
      <c r="Y26" s="1">
        <f t="shared" ref="Y26" si="5">SUM(Y8:Y25)</f>
        <v>247542.92652024931</v>
      </c>
      <c r="Z26" s="1">
        <f t="shared" ref="Z26" si="6">SUM(Z8:Z25)</f>
        <v>912063.92652024934</v>
      </c>
    </row>
    <row r="28" spans="1:26" ht="20.25" x14ac:dyDescent="0.3">
      <c r="A28" s="12" t="s">
        <v>29</v>
      </c>
    </row>
    <row r="29" spans="1:26" x14ac:dyDescent="0.2">
      <c r="B29" s="3" t="s">
        <v>8</v>
      </c>
      <c r="H29" s="15">
        <f>-(1461516+594047+18337)</f>
        <v>-2073900</v>
      </c>
      <c r="N29" s="1">
        <v>568235</v>
      </c>
    </row>
    <row r="31" spans="1:26" x14ac:dyDescent="0.2">
      <c r="B31" s="4">
        <v>4.9000000000000002E-2</v>
      </c>
      <c r="C31" s="32"/>
      <c r="D31" s="3" t="s">
        <v>1</v>
      </c>
      <c r="E31" s="3">
        <v>2714</v>
      </c>
      <c r="F31" s="3">
        <v>2420</v>
      </c>
      <c r="H31" s="15">
        <f>ROUND($H$29*B31,0)</f>
        <v>-101621</v>
      </c>
      <c r="J31" s="32"/>
      <c r="K31" s="3" t="s">
        <v>1</v>
      </c>
      <c r="L31" s="3" t="s">
        <v>12</v>
      </c>
      <c r="M31" s="3">
        <v>2831</v>
      </c>
      <c r="N31" s="1">
        <f>ROUND($N$29*B31,0)</f>
        <v>27844</v>
      </c>
      <c r="P31" s="6">
        <v>0.21</v>
      </c>
      <c r="Q31" s="3"/>
      <c r="R31" s="17">
        <f>-ROUND(H31*P31,0)</f>
        <v>21340</v>
      </c>
      <c r="S31" s="3"/>
      <c r="T31">
        <v>0.14000000000000001</v>
      </c>
      <c r="V31" s="1">
        <f>-ROUND(H31*T31,0)</f>
        <v>14227</v>
      </c>
      <c r="W31" s="1">
        <f>+V31</f>
        <v>14227</v>
      </c>
      <c r="X31" s="1"/>
      <c r="Y31" s="1"/>
      <c r="Z31" s="1"/>
    </row>
    <row r="32" spans="1:26" x14ac:dyDescent="0.2">
      <c r="B32" s="4">
        <v>6.9000000000000006E-2</v>
      </c>
      <c r="C32" s="3" t="s">
        <v>2</v>
      </c>
      <c r="D32" s="3" t="s">
        <v>1</v>
      </c>
      <c r="E32" s="3">
        <v>2714</v>
      </c>
      <c r="F32" s="3">
        <v>2420</v>
      </c>
      <c r="H32" s="15">
        <f t="shared" ref="H32:H48" si="7">ROUND($H$29*B32,0)</f>
        <v>-143099</v>
      </c>
      <c r="J32" s="3" t="s">
        <v>2</v>
      </c>
      <c r="K32" s="3" t="s">
        <v>1</v>
      </c>
      <c r="L32" s="3" t="s">
        <v>12</v>
      </c>
      <c r="M32" s="3">
        <v>2831</v>
      </c>
      <c r="N32" s="1">
        <f t="shared" ref="N32:N48" si="8">ROUND($N$29*B32,0)</f>
        <v>39208</v>
      </c>
      <c r="P32" s="6">
        <v>0.25345000000000001</v>
      </c>
      <c r="Q32" s="3"/>
      <c r="R32" s="17">
        <f t="shared" ref="R32:R48" si="9">-ROUND(H32*P32,0)</f>
        <v>36268</v>
      </c>
      <c r="S32" s="3"/>
      <c r="T32">
        <v>0.1323</v>
      </c>
      <c r="V32" s="1">
        <f t="shared" ref="V32:V48" si="10">-ROUND(H32*T32,0)</f>
        <v>18932</v>
      </c>
      <c r="W32" s="1"/>
      <c r="X32" s="1">
        <f>+V32</f>
        <v>18932</v>
      </c>
      <c r="Y32" s="1">
        <f>+Z32-X32</f>
        <v>6427.3195365347237</v>
      </c>
      <c r="Z32" s="9">
        <f>+X32/(1-P32)</f>
        <v>25359.319536534724</v>
      </c>
    </row>
    <row r="33" spans="2:26" x14ac:dyDescent="0.2">
      <c r="B33" s="4">
        <v>0.106</v>
      </c>
      <c r="C33" s="32"/>
      <c r="D33" s="3" t="s">
        <v>1</v>
      </c>
      <c r="E33" s="3">
        <v>2714</v>
      </c>
      <c r="F33" s="3">
        <v>2420</v>
      </c>
      <c r="H33" s="15">
        <f t="shared" si="7"/>
        <v>-219833</v>
      </c>
      <c r="J33" s="32"/>
      <c r="K33" s="3" t="s">
        <v>1</v>
      </c>
      <c r="L33" s="3" t="s">
        <v>12</v>
      </c>
      <c r="M33" s="3">
        <v>2831</v>
      </c>
      <c r="N33" s="1">
        <f t="shared" si="8"/>
        <v>60233</v>
      </c>
      <c r="P33" s="6">
        <v>0.27872999999999998</v>
      </c>
      <c r="Q33" s="3"/>
      <c r="R33" s="17">
        <f t="shared" si="9"/>
        <v>61274</v>
      </c>
      <c r="S33" s="3"/>
      <c r="T33">
        <v>0.12781999999999999</v>
      </c>
      <c r="V33" s="1">
        <f t="shared" si="10"/>
        <v>28099</v>
      </c>
      <c r="W33" s="1"/>
      <c r="X33" s="1">
        <f>+V33</f>
        <v>28099</v>
      </c>
      <c r="Y33" s="1">
        <f>+Z33-X33</f>
        <v>10858.671884315161</v>
      </c>
      <c r="Z33" s="9">
        <f>+X33/(1-P33)</f>
        <v>38957.671884315161</v>
      </c>
    </row>
    <row r="34" spans="2:26" x14ac:dyDescent="0.2">
      <c r="B34" s="4">
        <v>1.7999999999999999E-2</v>
      </c>
      <c r="C34" s="32"/>
      <c r="D34" s="3" t="s">
        <v>1</v>
      </c>
      <c r="E34" s="3">
        <v>2714</v>
      </c>
      <c r="F34" s="3">
        <v>2420</v>
      </c>
      <c r="H34" s="15">
        <f t="shared" si="7"/>
        <v>-37330</v>
      </c>
      <c r="J34" s="32"/>
      <c r="K34" s="3" t="s">
        <v>1</v>
      </c>
      <c r="L34" s="3" t="s">
        <v>12</v>
      </c>
      <c r="M34" s="3">
        <v>2831</v>
      </c>
      <c r="N34" s="1">
        <f t="shared" si="8"/>
        <v>10228</v>
      </c>
      <c r="P34" s="6">
        <v>0.25345000000000001</v>
      </c>
      <c r="Q34" s="3"/>
      <c r="R34" s="17">
        <f t="shared" si="9"/>
        <v>9461</v>
      </c>
      <c r="S34" s="3"/>
      <c r="T34">
        <v>0.1323</v>
      </c>
      <c r="V34" s="1">
        <f t="shared" si="10"/>
        <v>4939</v>
      </c>
      <c r="W34" s="1">
        <f>+V34</f>
        <v>4939</v>
      </c>
      <c r="X34" s="1"/>
      <c r="Y34" s="1"/>
      <c r="Z34" s="1"/>
    </row>
    <row r="35" spans="2:26" x14ac:dyDescent="0.2">
      <c r="B35" s="4">
        <v>0.22</v>
      </c>
      <c r="C35" s="32"/>
      <c r="D35" s="3" t="s">
        <v>1</v>
      </c>
      <c r="E35" s="3">
        <v>2714</v>
      </c>
      <c r="F35" s="3">
        <v>2420</v>
      </c>
      <c r="H35" s="15">
        <f t="shared" si="7"/>
        <v>-456258</v>
      </c>
      <c r="J35" s="32"/>
      <c r="K35" s="3" t="s">
        <v>1</v>
      </c>
      <c r="L35" s="3" t="s">
        <v>12</v>
      </c>
      <c r="M35" s="3">
        <v>2831</v>
      </c>
      <c r="N35" s="1">
        <f t="shared" si="8"/>
        <v>125012</v>
      </c>
      <c r="P35" s="6">
        <v>0.28992394999999999</v>
      </c>
      <c r="Q35" s="3"/>
      <c r="R35" s="17">
        <f t="shared" si="9"/>
        <v>132280</v>
      </c>
      <c r="S35" s="3"/>
      <c r="T35">
        <v>0.12583630000000001</v>
      </c>
      <c r="V35" s="1">
        <f t="shared" si="10"/>
        <v>57414</v>
      </c>
      <c r="W35" s="1"/>
      <c r="X35" s="1">
        <f>+V35</f>
        <v>57414</v>
      </c>
      <c r="Y35" s="1">
        <f>+Z35-X35</f>
        <v>23442.128016146991</v>
      </c>
      <c r="Z35" s="9">
        <f>+X35/(1-P35)</f>
        <v>80856.128016146991</v>
      </c>
    </row>
    <row r="36" spans="2:26" x14ac:dyDescent="0.2">
      <c r="B36" s="4">
        <v>7.8E-2</v>
      </c>
      <c r="C36" s="3" t="s">
        <v>3</v>
      </c>
      <c r="D36" s="3" t="s">
        <v>1</v>
      </c>
      <c r="E36" s="3">
        <v>2714</v>
      </c>
      <c r="F36" s="3">
        <v>2420</v>
      </c>
      <c r="H36" s="15">
        <f t="shared" si="7"/>
        <v>-161764</v>
      </c>
      <c r="J36" s="3" t="s">
        <v>3</v>
      </c>
      <c r="K36" s="3" t="s">
        <v>1</v>
      </c>
      <c r="L36" s="3" t="s">
        <v>12</v>
      </c>
      <c r="M36" s="3">
        <v>2831</v>
      </c>
      <c r="N36" s="1">
        <f t="shared" si="8"/>
        <v>44322</v>
      </c>
      <c r="P36" s="6">
        <v>0.25345000000000001</v>
      </c>
      <c r="Q36" s="3"/>
      <c r="R36" s="17">
        <f t="shared" si="9"/>
        <v>40999</v>
      </c>
      <c r="S36" s="3"/>
      <c r="T36">
        <v>0.1323</v>
      </c>
      <c r="V36" s="1">
        <f t="shared" si="10"/>
        <v>21401</v>
      </c>
      <c r="W36" s="1"/>
      <c r="X36" s="1">
        <f>+V36</f>
        <v>21401</v>
      </c>
      <c r="Y36" s="1">
        <f>+Z36-X36</f>
        <v>7265.5327171656281</v>
      </c>
      <c r="Z36" s="9">
        <f>+X36/(1-P36)</f>
        <v>28666.532717165628</v>
      </c>
    </row>
    <row r="37" spans="2:26" x14ac:dyDescent="0.2">
      <c r="B37" s="4">
        <v>3.6999999999999998E-2</v>
      </c>
      <c r="C37" s="32"/>
      <c r="D37" s="3" t="s">
        <v>1</v>
      </c>
      <c r="E37" s="3">
        <v>2714</v>
      </c>
      <c r="F37" s="3">
        <v>2420</v>
      </c>
      <c r="H37" s="15">
        <f t="shared" si="7"/>
        <v>-76734</v>
      </c>
      <c r="J37" s="32"/>
      <c r="K37" s="3" t="s">
        <v>1</v>
      </c>
      <c r="L37" s="3" t="s">
        <v>12</v>
      </c>
      <c r="M37" s="3">
        <v>2831</v>
      </c>
      <c r="N37" s="1">
        <f t="shared" si="8"/>
        <v>21025</v>
      </c>
      <c r="P37" s="6">
        <v>0.25345000000000001</v>
      </c>
      <c r="Q37" s="3"/>
      <c r="R37" s="17">
        <f t="shared" si="9"/>
        <v>19448</v>
      </c>
      <c r="S37" s="3"/>
      <c r="T37">
        <v>0.1323</v>
      </c>
      <c r="V37" s="1">
        <f t="shared" si="10"/>
        <v>10152</v>
      </c>
      <c r="W37" s="1">
        <f>+V37</f>
        <v>10152</v>
      </c>
      <c r="X37" s="1"/>
      <c r="Y37" s="1"/>
      <c r="Z37" s="1"/>
    </row>
    <row r="38" spans="2:26" x14ac:dyDescent="0.2">
      <c r="B38" s="4">
        <v>1E-3</v>
      </c>
      <c r="C38" s="3" t="s">
        <v>4</v>
      </c>
      <c r="D38" s="3" t="s">
        <v>1</v>
      </c>
      <c r="E38" s="3">
        <v>2714</v>
      </c>
      <c r="F38" s="3">
        <v>2420</v>
      </c>
      <c r="H38" s="15">
        <f t="shared" si="7"/>
        <v>-2074</v>
      </c>
      <c r="J38" s="3" t="s">
        <v>4</v>
      </c>
      <c r="K38" s="3" t="s">
        <v>1</v>
      </c>
      <c r="L38" s="3" t="s">
        <v>12</v>
      </c>
      <c r="M38" s="3">
        <v>2831</v>
      </c>
      <c r="N38" s="1">
        <f t="shared" si="8"/>
        <v>568</v>
      </c>
      <c r="P38" s="6">
        <v>0.25345000000000001</v>
      </c>
      <c r="Q38" s="3"/>
      <c r="R38" s="17">
        <f t="shared" si="9"/>
        <v>526</v>
      </c>
      <c r="S38" s="3"/>
      <c r="T38">
        <v>0.1323</v>
      </c>
      <c r="V38" s="1">
        <f t="shared" si="10"/>
        <v>274</v>
      </c>
      <c r="W38" s="1"/>
      <c r="X38" s="1">
        <f>+V38</f>
        <v>274</v>
      </c>
      <c r="Y38" s="1">
        <f>+Z38-X38</f>
        <v>93.021632844417638</v>
      </c>
      <c r="Z38" s="9">
        <f>+X38/(1-P38)</f>
        <v>367.02163284441764</v>
      </c>
    </row>
    <row r="39" spans="2:26" x14ac:dyDescent="0.2">
      <c r="B39" s="4">
        <v>4.0000000000000001E-3</v>
      </c>
      <c r="C39" s="32"/>
      <c r="D39" s="3" t="s">
        <v>1</v>
      </c>
      <c r="E39" s="3">
        <v>2714</v>
      </c>
      <c r="F39" s="3">
        <v>2420</v>
      </c>
      <c r="H39" s="15">
        <f t="shared" si="7"/>
        <v>-8296</v>
      </c>
      <c r="J39" s="32"/>
      <c r="K39" s="3" t="s">
        <v>1</v>
      </c>
      <c r="L39" s="3" t="s">
        <v>12</v>
      </c>
      <c r="M39" s="3">
        <v>2831</v>
      </c>
      <c r="N39" s="1">
        <f t="shared" si="8"/>
        <v>2273</v>
      </c>
      <c r="P39" s="6">
        <v>0.25345000000000001</v>
      </c>
      <c r="Q39" s="3"/>
      <c r="R39" s="17">
        <f t="shared" si="9"/>
        <v>2103</v>
      </c>
      <c r="S39" s="3"/>
      <c r="T39">
        <v>0.1323</v>
      </c>
      <c r="V39" s="1">
        <f t="shared" si="10"/>
        <v>1098</v>
      </c>
      <c r="W39" s="1">
        <f>+V39</f>
        <v>1098</v>
      </c>
      <c r="X39" s="1"/>
      <c r="Y39" s="1"/>
      <c r="Z39" s="1"/>
    </row>
    <row r="40" spans="2:26" x14ac:dyDescent="0.2">
      <c r="B40" s="4">
        <v>0.17799999999999999</v>
      </c>
      <c r="C40" s="3" t="s">
        <v>5</v>
      </c>
      <c r="D40" s="3" t="s">
        <v>1</v>
      </c>
      <c r="E40" s="3">
        <v>2714</v>
      </c>
      <c r="F40" s="3">
        <v>2420</v>
      </c>
      <c r="H40" s="15">
        <f t="shared" si="7"/>
        <v>-369154</v>
      </c>
      <c r="J40" s="3" t="s">
        <v>5</v>
      </c>
      <c r="K40" s="3" t="s">
        <v>1</v>
      </c>
      <c r="L40" s="3" t="s">
        <v>12</v>
      </c>
      <c r="M40" s="3">
        <v>2831</v>
      </c>
      <c r="N40" s="1">
        <f t="shared" si="8"/>
        <v>101146</v>
      </c>
      <c r="P40" s="6">
        <v>0.25345000000000001</v>
      </c>
      <c r="Q40" s="3"/>
      <c r="R40" s="17">
        <f t="shared" si="9"/>
        <v>93562</v>
      </c>
      <c r="S40" s="3"/>
      <c r="T40">
        <v>0.1323</v>
      </c>
      <c r="V40" s="1">
        <f t="shared" si="10"/>
        <v>48839</v>
      </c>
      <c r="W40" s="1"/>
      <c r="X40" s="1">
        <f>+V40</f>
        <v>48839</v>
      </c>
      <c r="Y40" s="1">
        <f>+Z40-X40</f>
        <v>16580.596812001873</v>
      </c>
      <c r="Z40" s="9">
        <f>+X40/(1-P40)</f>
        <v>65419.596812001873</v>
      </c>
    </row>
    <row r="41" spans="2:26" x14ac:dyDescent="0.2">
      <c r="B41" s="4">
        <v>1E-3</v>
      </c>
      <c r="C41" s="3" t="s">
        <v>6</v>
      </c>
      <c r="D41" s="3" t="s">
        <v>1</v>
      </c>
      <c r="E41" s="3">
        <v>2714</v>
      </c>
      <c r="F41" s="3">
        <v>2420</v>
      </c>
      <c r="H41" s="15">
        <f t="shared" si="7"/>
        <v>-2074</v>
      </c>
      <c r="J41" s="3" t="s">
        <v>6</v>
      </c>
      <c r="K41" s="3" t="s">
        <v>1</v>
      </c>
      <c r="L41" s="3" t="s">
        <v>12</v>
      </c>
      <c r="M41" s="3">
        <v>2831</v>
      </c>
      <c r="N41" s="1">
        <f t="shared" si="8"/>
        <v>568</v>
      </c>
      <c r="P41" s="6">
        <v>0.25345000000000001</v>
      </c>
      <c r="Q41" s="3"/>
      <c r="R41" s="17">
        <f t="shared" si="9"/>
        <v>526</v>
      </c>
      <c r="S41" s="3"/>
      <c r="T41">
        <v>0.1323</v>
      </c>
      <c r="V41" s="1">
        <f t="shared" si="10"/>
        <v>274</v>
      </c>
      <c r="W41" s="1"/>
      <c r="X41" s="1">
        <f>+V41</f>
        <v>274</v>
      </c>
      <c r="Y41" s="1">
        <f>+Z41-X41</f>
        <v>93.021632844417638</v>
      </c>
      <c r="Z41" s="9">
        <f>+X41/(1-P41)</f>
        <v>367.02163284441764</v>
      </c>
    </row>
    <row r="42" spans="2:26" x14ac:dyDescent="0.2">
      <c r="B42" s="4">
        <v>4.2000000000000003E-2</v>
      </c>
      <c r="C42" s="32"/>
      <c r="D42" s="3" t="s">
        <v>1</v>
      </c>
      <c r="E42" s="3">
        <v>2714</v>
      </c>
      <c r="F42" s="3">
        <v>2420</v>
      </c>
      <c r="H42" s="15">
        <f t="shared" si="7"/>
        <v>-87104</v>
      </c>
      <c r="J42" s="32"/>
      <c r="K42" s="3" t="s">
        <v>1</v>
      </c>
      <c r="L42" s="3" t="s">
        <v>12</v>
      </c>
      <c r="M42" s="3">
        <v>2831</v>
      </c>
      <c r="N42" s="1">
        <f t="shared" si="8"/>
        <v>23866</v>
      </c>
      <c r="P42" s="6">
        <v>0.275175</v>
      </c>
      <c r="Q42" s="3"/>
      <c r="R42" s="17">
        <f t="shared" si="9"/>
        <v>23969</v>
      </c>
      <c r="S42" s="3"/>
      <c r="T42">
        <v>0.12845000000000001</v>
      </c>
      <c r="V42" s="1">
        <f t="shared" si="10"/>
        <v>11189</v>
      </c>
      <c r="W42" s="1"/>
      <c r="X42" s="1">
        <f>+V42</f>
        <v>11189</v>
      </c>
      <c r="Y42" s="1">
        <f>+Z42-X42</f>
        <v>4247.8295795536851</v>
      </c>
      <c r="Z42" s="9">
        <f>+X42/(1-P42)</f>
        <v>15436.829579553685</v>
      </c>
    </row>
    <row r="43" spans="2:26" x14ac:dyDescent="0.2">
      <c r="B43" s="4">
        <v>2.9000000000000001E-2</v>
      </c>
      <c r="C43" s="32"/>
      <c r="D43" s="3" t="s">
        <v>1</v>
      </c>
      <c r="E43" s="3">
        <v>2714</v>
      </c>
      <c r="F43" s="3">
        <v>2420</v>
      </c>
      <c r="H43" s="15">
        <f t="shared" si="7"/>
        <v>-60143</v>
      </c>
      <c r="J43" s="32"/>
      <c r="K43" s="3" t="s">
        <v>1</v>
      </c>
      <c r="L43" s="3" t="s">
        <v>12</v>
      </c>
      <c r="M43" s="3">
        <v>2831</v>
      </c>
      <c r="N43" s="1">
        <f t="shared" si="8"/>
        <v>16479</v>
      </c>
      <c r="P43" s="6">
        <v>0.25345000000000001</v>
      </c>
      <c r="Q43" s="3"/>
      <c r="R43" s="17">
        <f t="shared" si="9"/>
        <v>15243</v>
      </c>
      <c r="S43" s="3"/>
      <c r="T43">
        <v>0.1323</v>
      </c>
      <c r="V43" s="1">
        <f t="shared" si="10"/>
        <v>7957</v>
      </c>
      <c r="W43" s="1">
        <f>+V43</f>
        <v>7957</v>
      </c>
      <c r="X43" s="1"/>
      <c r="Y43" s="1"/>
      <c r="Z43" s="1"/>
    </row>
    <row r="44" spans="2:26" x14ac:dyDescent="0.2">
      <c r="B44" s="4">
        <v>1.2999999999999999E-2</v>
      </c>
      <c r="C44" s="32"/>
      <c r="D44" s="3" t="s">
        <v>1</v>
      </c>
      <c r="E44" s="3">
        <v>2714</v>
      </c>
      <c r="F44" s="3">
        <v>2420</v>
      </c>
      <c r="H44" s="15">
        <f t="shared" si="7"/>
        <v>-26961</v>
      </c>
      <c r="J44" s="32"/>
      <c r="K44" s="3" t="s">
        <v>1</v>
      </c>
      <c r="L44" s="3" t="s">
        <v>12</v>
      </c>
      <c r="M44" s="3">
        <v>2831</v>
      </c>
      <c r="N44" s="1">
        <f t="shared" si="8"/>
        <v>7387</v>
      </c>
      <c r="P44" s="6">
        <v>0.25124906000000002</v>
      </c>
      <c r="Q44" s="3"/>
      <c r="R44" s="17">
        <f t="shared" si="9"/>
        <v>6774</v>
      </c>
      <c r="S44" s="3"/>
      <c r="T44">
        <v>0.13269</v>
      </c>
      <c r="V44" s="1">
        <f t="shared" si="10"/>
        <v>3577</v>
      </c>
      <c r="W44" s="1">
        <f>+V44</f>
        <v>3577</v>
      </c>
      <c r="X44" s="1"/>
      <c r="Y44" s="1"/>
      <c r="Z44" s="1"/>
    </row>
    <row r="45" spans="2:26" x14ac:dyDescent="0.2">
      <c r="B45" s="4">
        <v>1.7999999999999999E-2</v>
      </c>
      <c r="C45" s="32"/>
      <c r="D45" s="3" t="s">
        <v>1</v>
      </c>
      <c r="E45" s="3">
        <v>2714</v>
      </c>
      <c r="F45" s="3">
        <v>2420</v>
      </c>
      <c r="H45" s="15">
        <f t="shared" si="7"/>
        <v>-37330</v>
      </c>
      <c r="J45" s="32"/>
      <c r="K45" s="3" t="s">
        <v>1</v>
      </c>
      <c r="L45" s="3" t="s">
        <v>12</v>
      </c>
      <c r="M45" s="3">
        <v>2831</v>
      </c>
      <c r="N45" s="1">
        <f t="shared" si="8"/>
        <v>10228</v>
      </c>
      <c r="P45" s="6">
        <v>0.27631971</v>
      </c>
      <c r="Q45" s="3"/>
      <c r="R45" s="17">
        <f t="shared" si="9"/>
        <v>10315</v>
      </c>
      <c r="S45" s="3"/>
      <c r="T45">
        <v>0.1282471</v>
      </c>
      <c r="V45" s="1">
        <f t="shared" si="10"/>
        <v>4787</v>
      </c>
      <c r="W45" s="1">
        <f>+V45</f>
        <v>4787</v>
      </c>
      <c r="X45" s="1"/>
      <c r="Y45" s="1"/>
      <c r="Z45" s="1"/>
    </row>
    <row r="46" spans="2:26" x14ac:dyDescent="0.2">
      <c r="B46" s="4">
        <v>0.09</v>
      </c>
      <c r="C46" s="32"/>
      <c r="D46" s="3" t="s">
        <v>1</v>
      </c>
      <c r="E46" s="3">
        <v>2714</v>
      </c>
      <c r="F46" s="3">
        <v>2420</v>
      </c>
      <c r="H46" s="15">
        <f t="shared" si="7"/>
        <v>-186651</v>
      </c>
      <c r="J46" s="32"/>
      <c r="K46" s="3" t="s">
        <v>1</v>
      </c>
      <c r="L46" s="3" t="s">
        <v>12</v>
      </c>
      <c r="M46" s="3">
        <v>2831</v>
      </c>
      <c r="N46" s="1">
        <f t="shared" si="8"/>
        <v>51141</v>
      </c>
      <c r="P46" s="6">
        <v>0.27631971</v>
      </c>
      <c r="Q46" s="3"/>
      <c r="R46" s="17">
        <f t="shared" si="9"/>
        <v>51575</v>
      </c>
      <c r="S46" s="3"/>
      <c r="T46">
        <v>0.1282471</v>
      </c>
      <c r="V46" s="1">
        <f t="shared" si="10"/>
        <v>23937</v>
      </c>
      <c r="W46" s="1">
        <f>+V46</f>
        <v>23937</v>
      </c>
      <c r="X46" s="1"/>
      <c r="Y46" s="1"/>
      <c r="Z46" s="1"/>
    </row>
    <row r="47" spans="2:26" x14ac:dyDescent="0.2">
      <c r="B47" s="4">
        <v>4.0000000000000001E-3</v>
      </c>
      <c r="C47" s="32"/>
      <c r="D47" s="3" t="s">
        <v>1</v>
      </c>
      <c r="E47" s="3">
        <v>2714</v>
      </c>
      <c r="F47" s="3">
        <v>2420</v>
      </c>
      <c r="H47" s="15">
        <f t="shared" si="7"/>
        <v>-8296</v>
      </c>
      <c r="J47" s="32"/>
      <c r="K47" s="3" t="s">
        <v>1</v>
      </c>
      <c r="L47" s="3" t="s">
        <v>12</v>
      </c>
      <c r="M47" s="3">
        <v>2831</v>
      </c>
      <c r="N47" s="1">
        <f t="shared" si="8"/>
        <v>2273</v>
      </c>
      <c r="P47" s="6">
        <v>0.28139399999999998</v>
      </c>
      <c r="Q47" s="3"/>
      <c r="R47" s="17">
        <f t="shared" si="9"/>
        <v>2334</v>
      </c>
      <c r="S47" s="3"/>
      <c r="T47">
        <v>0.12734790000000001</v>
      </c>
      <c r="V47" s="1">
        <f t="shared" si="10"/>
        <v>1056</v>
      </c>
      <c r="W47" s="1">
        <f>+V47</f>
        <v>1056</v>
      </c>
      <c r="X47" s="1"/>
      <c r="Y47" s="1"/>
      <c r="Z47" s="1"/>
    </row>
    <row r="48" spans="2:26" x14ac:dyDescent="0.2">
      <c r="B48" s="4">
        <v>4.2999999999999997E-2</v>
      </c>
      <c r="C48" s="32"/>
      <c r="D48" s="3" t="s">
        <v>1</v>
      </c>
      <c r="E48" s="3">
        <v>2714</v>
      </c>
      <c r="F48" s="3">
        <v>2420</v>
      </c>
      <c r="H48" s="15">
        <f t="shared" si="7"/>
        <v>-89178</v>
      </c>
      <c r="J48" s="32"/>
      <c r="K48" s="3" t="s">
        <v>1</v>
      </c>
      <c r="L48" s="3" t="s">
        <v>12</v>
      </c>
      <c r="M48" s="3">
        <v>2831</v>
      </c>
      <c r="N48" s="1">
        <f t="shared" si="8"/>
        <v>24434</v>
      </c>
      <c r="P48" s="6">
        <v>0.275175</v>
      </c>
      <c r="Q48" s="3"/>
      <c r="R48" s="17">
        <f t="shared" si="9"/>
        <v>24540</v>
      </c>
      <c r="S48" s="3"/>
      <c r="T48">
        <v>0.12845000000000001</v>
      </c>
      <c r="V48" s="1">
        <f t="shared" si="10"/>
        <v>11455</v>
      </c>
      <c r="W48" s="1"/>
      <c r="X48" s="1">
        <f>+V48</f>
        <v>11455</v>
      </c>
      <c r="Y48" s="1">
        <f>+Z48-X48</f>
        <v>4348.8147138964559</v>
      </c>
      <c r="Z48" s="9">
        <f>+X48/(1-P48)</f>
        <v>15803.814713896456</v>
      </c>
    </row>
    <row r="49" spans="1:26" x14ac:dyDescent="0.2">
      <c r="B49" s="4">
        <f>SUM(B31:B48)</f>
        <v>1</v>
      </c>
      <c r="C49" s="32"/>
      <c r="D49" s="3" t="s">
        <v>1</v>
      </c>
      <c r="E49" s="3">
        <v>2714</v>
      </c>
      <c r="F49" s="3">
        <v>2420</v>
      </c>
      <c r="H49" s="15">
        <f>-SUM(H31:H48)</f>
        <v>2073900</v>
      </c>
      <c r="J49" s="32"/>
      <c r="K49" s="3" t="s">
        <v>1</v>
      </c>
      <c r="L49" s="3" t="s">
        <v>12</v>
      </c>
      <c r="M49" s="3">
        <v>2831</v>
      </c>
      <c r="N49" s="1">
        <f>-SUM(N31:N48)</f>
        <v>-568235</v>
      </c>
      <c r="P49" s="6"/>
      <c r="Q49" s="3"/>
      <c r="R49" s="15">
        <f>-SUM(R31:R48)</f>
        <v>-552537</v>
      </c>
      <c r="S49" s="3"/>
      <c r="V49" s="2">
        <f>SUM(V31:V48)</f>
        <v>269607</v>
      </c>
      <c r="W49" s="1">
        <f t="shared" ref="W49" si="11">SUM(W31:W48)</f>
        <v>71730</v>
      </c>
      <c r="X49" s="1">
        <f t="shared" ref="X49" si="12">SUM(X31:X48)</f>
        <v>197877</v>
      </c>
      <c r="Y49" s="1">
        <f t="shared" ref="Y49" si="13">SUM(Y31:Y48)</f>
        <v>73356.936525303347</v>
      </c>
      <c r="Z49" s="1">
        <f t="shared" ref="Z49" si="14">SUM(Z31:Z48)</f>
        <v>271233.93652530329</v>
      </c>
    </row>
    <row r="50" spans="1:26" x14ac:dyDescent="0.2">
      <c r="N50" s="10">
        <f>+N49/H49</f>
        <v>-0.27399344230676503</v>
      </c>
    </row>
    <row r="51" spans="1:26" ht="20.25" x14ac:dyDescent="0.3">
      <c r="A51" s="12" t="s">
        <v>30</v>
      </c>
    </row>
    <row r="52" spans="1:26" x14ac:dyDescent="0.2">
      <c r="B52" s="3" t="s">
        <v>8</v>
      </c>
      <c r="H52" s="15">
        <v>-1026767</v>
      </c>
      <c r="N52" s="1">
        <f>-H52*0.273962</f>
        <v>281295.140854</v>
      </c>
    </row>
    <row r="54" spans="1:26" x14ac:dyDescent="0.2">
      <c r="B54" s="4">
        <v>4.5039999999999997E-2</v>
      </c>
      <c r="C54" s="32"/>
      <c r="D54" s="3" t="s">
        <v>1</v>
      </c>
      <c r="E54" s="3">
        <v>2714</v>
      </c>
      <c r="F54" s="3">
        <v>2420</v>
      </c>
      <c r="H54" s="15">
        <f>ROUND($H$52*B54,0)</f>
        <v>-46246</v>
      </c>
      <c r="J54" s="32"/>
      <c r="K54" s="3" t="s">
        <v>1</v>
      </c>
      <c r="L54" s="3" t="s">
        <v>12</v>
      </c>
      <c r="M54" s="11">
        <v>2832</v>
      </c>
      <c r="N54" s="1">
        <f>ROUND($N$52*B54,0)</f>
        <v>12670</v>
      </c>
      <c r="P54" s="6">
        <v>0.21</v>
      </c>
      <c r="Q54" s="3"/>
      <c r="R54" s="17">
        <f>-ROUND(H54*P54,0)</f>
        <v>9712</v>
      </c>
      <c r="S54" s="3"/>
      <c r="T54">
        <v>0.14000000000000001</v>
      </c>
      <c r="V54" s="1">
        <f>-ROUND(H54*T54,0)</f>
        <v>6474</v>
      </c>
      <c r="W54" s="1">
        <f>+V54</f>
        <v>6474</v>
      </c>
      <c r="X54" s="1"/>
      <c r="Y54" s="1"/>
      <c r="Z54" s="1"/>
    </row>
    <row r="55" spans="1:26" x14ac:dyDescent="0.2">
      <c r="B55" s="4">
        <v>6.2560000000000004E-2</v>
      </c>
      <c r="C55" s="3" t="s">
        <v>2</v>
      </c>
      <c r="D55" s="3" t="s">
        <v>1</v>
      </c>
      <c r="E55" s="3">
        <v>2714</v>
      </c>
      <c r="F55" s="3">
        <v>2420</v>
      </c>
      <c r="H55" s="15">
        <f t="shared" ref="H55:H71" si="15">ROUND($H$52*B55,0)</f>
        <v>-64235</v>
      </c>
      <c r="J55" s="3" t="s">
        <v>2</v>
      </c>
      <c r="K55" s="3" t="s">
        <v>1</v>
      </c>
      <c r="L55" s="3" t="s">
        <v>12</v>
      </c>
      <c r="M55" s="3">
        <v>2832</v>
      </c>
      <c r="N55" s="1">
        <f t="shared" ref="N55:N71" si="16">ROUND($N$52*B55,0)</f>
        <v>17598</v>
      </c>
      <c r="P55" s="6">
        <v>0.25345000000000001</v>
      </c>
      <c r="Q55" s="3"/>
      <c r="R55" s="17">
        <f t="shared" ref="R55:R71" si="17">-ROUND(H55*P55,0)</f>
        <v>16280</v>
      </c>
      <c r="S55" s="3"/>
      <c r="T55">
        <v>0.1323</v>
      </c>
      <c r="V55" s="1">
        <f t="shared" ref="V55:V71" si="18">-ROUND(H55*T55,0)</f>
        <v>8498</v>
      </c>
      <c r="W55" s="1"/>
      <c r="X55" s="1">
        <f>+V55</f>
        <v>8498</v>
      </c>
      <c r="Y55" s="1">
        <f>+Z55-X55</f>
        <v>2885.0285982184705</v>
      </c>
      <c r="Z55" s="9">
        <f>+X55/(1-P55)</f>
        <v>11383.028598218471</v>
      </c>
    </row>
    <row r="56" spans="1:26" x14ac:dyDescent="0.2">
      <c r="B56" s="4">
        <v>7.911E-2</v>
      </c>
      <c r="C56" s="32"/>
      <c r="D56" s="3" t="s">
        <v>1</v>
      </c>
      <c r="E56" s="3">
        <v>2714</v>
      </c>
      <c r="F56" s="3">
        <v>2420</v>
      </c>
      <c r="H56" s="15">
        <f t="shared" si="15"/>
        <v>-81228</v>
      </c>
      <c r="J56" s="32"/>
      <c r="K56" s="3" t="s">
        <v>1</v>
      </c>
      <c r="L56" s="3" t="s">
        <v>12</v>
      </c>
      <c r="M56" s="3">
        <v>2832</v>
      </c>
      <c r="N56" s="1">
        <f t="shared" si="16"/>
        <v>22253</v>
      </c>
      <c r="P56" s="6">
        <v>0.27872999999999998</v>
      </c>
      <c r="Q56" s="3"/>
      <c r="R56" s="17">
        <f t="shared" si="17"/>
        <v>22641</v>
      </c>
      <c r="S56" s="3"/>
      <c r="T56">
        <v>0.12781999999999999</v>
      </c>
      <c r="V56" s="1">
        <f t="shared" si="18"/>
        <v>10383</v>
      </c>
      <c r="W56" s="1"/>
      <c r="X56" s="1">
        <f>+V56</f>
        <v>10383</v>
      </c>
      <c r="Y56" s="1">
        <f>+Z56-X56</f>
        <v>4012.4413742426532</v>
      </c>
      <c r="Z56" s="9">
        <f>+X56/(1-P56)</f>
        <v>14395.441374242653</v>
      </c>
    </row>
    <row r="57" spans="1:26" x14ac:dyDescent="0.2">
      <c r="B57" s="4">
        <v>2.2329999999999999E-2</v>
      </c>
      <c r="C57" s="32"/>
      <c r="D57" s="3" t="s">
        <v>1</v>
      </c>
      <c r="E57" s="3">
        <v>2714</v>
      </c>
      <c r="F57" s="3">
        <v>2420</v>
      </c>
      <c r="H57" s="15">
        <f t="shared" si="15"/>
        <v>-22928</v>
      </c>
      <c r="J57" s="32"/>
      <c r="K57" s="3" t="s">
        <v>1</v>
      </c>
      <c r="L57" s="3" t="s">
        <v>12</v>
      </c>
      <c r="M57" s="3">
        <v>2832</v>
      </c>
      <c r="N57" s="1">
        <f t="shared" si="16"/>
        <v>6281</v>
      </c>
      <c r="P57" s="6">
        <v>0.25345000000000001</v>
      </c>
      <c r="Q57" s="3"/>
      <c r="R57" s="17">
        <f t="shared" si="17"/>
        <v>5811</v>
      </c>
      <c r="S57" s="3"/>
      <c r="T57">
        <v>0.1323</v>
      </c>
      <c r="V57" s="1">
        <f t="shared" si="18"/>
        <v>3033</v>
      </c>
      <c r="W57" s="1">
        <f>+V57</f>
        <v>3033</v>
      </c>
      <c r="X57" s="1"/>
      <c r="Y57" s="1"/>
      <c r="Z57" s="1"/>
    </row>
    <row r="58" spans="1:26" x14ac:dyDescent="0.2">
      <c r="B58" s="4">
        <v>0.2286</v>
      </c>
      <c r="C58" s="32"/>
      <c r="D58" s="3" t="s">
        <v>1</v>
      </c>
      <c r="E58" s="3">
        <v>2714</v>
      </c>
      <c r="F58" s="3">
        <v>2420</v>
      </c>
      <c r="H58" s="15">
        <f t="shared" si="15"/>
        <v>-234719</v>
      </c>
      <c r="J58" s="32"/>
      <c r="K58" s="3" t="s">
        <v>1</v>
      </c>
      <c r="L58" s="3" t="s">
        <v>12</v>
      </c>
      <c r="M58" s="3">
        <v>2832</v>
      </c>
      <c r="N58" s="1">
        <f t="shared" si="16"/>
        <v>64304</v>
      </c>
      <c r="P58" s="6">
        <v>0.28992394999999999</v>
      </c>
      <c r="Q58" s="3"/>
      <c r="R58" s="17">
        <f t="shared" si="17"/>
        <v>68051</v>
      </c>
      <c r="S58" s="3"/>
      <c r="T58">
        <v>0.12583630000000001</v>
      </c>
      <c r="V58" s="1">
        <f t="shared" si="18"/>
        <v>29536</v>
      </c>
      <c r="W58" s="1"/>
      <c r="X58" s="1">
        <f>+V58</f>
        <v>29536</v>
      </c>
      <c r="Y58" s="1">
        <f>+Z58-X58</f>
        <v>12059.544589906953</v>
      </c>
      <c r="Z58" s="9">
        <f>+X58/(1-P58)</f>
        <v>41595.544589906953</v>
      </c>
    </row>
    <row r="59" spans="1:26" x14ac:dyDescent="0.2">
      <c r="B59" s="4">
        <v>7.1059999999999998E-2</v>
      </c>
      <c r="C59" s="3" t="s">
        <v>3</v>
      </c>
      <c r="D59" s="3" t="s">
        <v>1</v>
      </c>
      <c r="E59" s="3">
        <v>2714</v>
      </c>
      <c r="F59" s="3">
        <v>2420</v>
      </c>
      <c r="H59" s="15">
        <f t="shared" si="15"/>
        <v>-72962</v>
      </c>
      <c r="J59" s="3" t="s">
        <v>3</v>
      </c>
      <c r="K59" s="3" t="s">
        <v>1</v>
      </c>
      <c r="L59" s="3" t="s">
        <v>12</v>
      </c>
      <c r="M59" s="3">
        <v>2832</v>
      </c>
      <c r="N59" s="1">
        <f t="shared" si="16"/>
        <v>19989</v>
      </c>
      <c r="P59" s="6">
        <v>0.25345000000000001</v>
      </c>
      <c r="Q59" s="3"/>
      <c r="R59" s="17">
        <f t="shared" si="17"/>
        <v>18492</v>
      </c>
      <c r="S59" s="3"/>
      <c r="T59">
        <v>0.1323</v>
      </c>
      <c r="V59" s="1">
        <f t="shared" si="18"/>
        <v>9653</v>
      </c>
      <c r="W59" s="1"/>
      <c r="X59" s="1">
        <f>+V59</f>
        <v>9653</v>
      </c>
      <c r="Y59" s="1">
        <f>+Z59-X59</f>
        <v>3277.1453352086264</v>
      </c>
      <c r="Z59" s="9">
        <f>+X59/(1-P59)</f>
        <v>12930.145335208626</v>
      </c>
    </row>
    <row r="60" spans="1:26" x14ac:dyDescent="0.2">
      <c r="B60" s="4">
        <v>2.2120000000000001E-2</v>
      </c>
      <c r="C60" s="32"/>
      <c r="D60" s="3" t="s">
        <v>1</v>
      </c>
      <c r="E60" s="3">
        <v>2714</v>
      </c>
      <c r="F60" s="3">
        <v>2420</v>
      </c>
      <c r="H60" s="15">
        <f t="shared" si="15"/>
        <v>-22712</v>
      </c>
      <c r="J60" s="32"/>
      <c r="K60" s="3" t="s">
        <v>1</v>
      </c>
      <c r="L60" s="3" t="s">
        <v>12</v>
      </c>
      <c r="M60" s="3">
        <v>2832</v>
      </c>
      <c r="N60" s="1">
        <f t="shared" si="16"/>
        <v>6222</v>
      </c>
      <c r="P60" s="6">
        <v>0.25345000000000001</v>
      </c>
      <c r="Q60" s="3"/>
      <c r="R60" s="17">
        <f t="shared" si="17"/>
        <v>5756</v>
      </c>
      <c r="S60" s="3"/>
      <c r="T60">
        <v>0.1323</v>
      </c>
      <c r="V60" s="1">
        <f t="shared" si="18"/>
        <v>3005</v>
      </c>
      <c r="W60" s="1">
        <f>+V60</f>
        <v>3005</v>
      </c>
      <c r="X60" s="1"/>
      <c r="Y60" s="1"/>
      <c r="Z60" s="1"/>
    </row>
    <row r="61" spans="1:26" x14ac:dyDescent="0.2">
      <c r="B61" s="4">
        <v>1.5100000000000001E-3</v>
      </c>
      <c r="C61" s="3" t="s">
        <v>4</v>
      </c>
      <c r="D61" s="3" t="s">
        <v>1</v>
      </c>
      <c r="E61" s="3">
        <v>2714</v>
      </c>
      <c r="F61" s="3">
        <v>2420</v>
      </c>
      <c r="H61" s="15">
        <f t="shared" si="15"/>
        <v>-1550</v>
      </c>
      <c r="J61" s="3" t="s">
        <v>4</v>
      </c>
      <c r="K61" s="3" t="s">
        <v>1</v>
      </c>
      <c r="L61" s="3" t="s">
        <v>12</v>
      </c>
      <c r="M61" s="3">
        <v>2832</v>
      </c>
      <c r="N61" s="1">
        <f t="shared" si="16"/>
        <v>425</v>
      </c>
      <c r="P61" s="6">
        <v>0.25345000000000001</v>
      </c>
      <c r="Q61" s="3"/>
      <c r="R61" s="17">
        <f t="shared" si="17"/>
        <v>393</v>
      </c>
      <c r="S61" s="3"/>
      <c r="T61">
        <v>0.1323</v>
      </c>
      <c r="V61" s="1">
        <f t="shared" si="18"/>
        <v>205</v>
      </c>
      <c r="W61" s="1"/>
      <c r="X61" s="1">
        <f>+V61</f>
        <v>205</v>
      </c>
      <c r="Y61" s="1">
        <f>+Z61-X61</f>
        <v>69.596477128122672</v>
      </c>
      <c r="Z61" s="9">
        <f>+X61/(1-P61)</f>
        <v>274.59647712812267</v>
      </c>
    </row>
    <row r="62" spans="1:26" x14ac:dyDescent="0.2">
      <c r="B62" s="4">
        <v>1.5399999999999999E-3</v>
      </c>
      <c r="C62" s="32"/>
      <c r="D62" s="3" t="s">
        <v>1</v>
      </c>
      <c r="E62" s="3">
        <v>2714</v>
      </c>
      <c r="F62" s="3">
        <v>2420</v>
      </c>
      <c r="H62" s="15">
        <f t="shared" si="15"/>
        <v>-1581</v>
      </c>
      <c r="J62" s="32"/>
      <c r="K62" s="3" t="s">
        <v>1</v>
      </c>
      <c r="L62" s="3" t="s">
        <v>12</v>
      </c>
      <c r="M62" s="3">
        <v>2832</v>
      </c>
      <c r="N62" s="1">
        <f t="shared" si="16"/>
        <v>433</v>
      </c>
      <c r="P62" s="6">
        <v>0.25345000000000001</v>
      </c>
      <c r="Q62" s="3"/>
      <c r="R62" s="17">
        <f t="shared" si="17"/>
        <v>401</v>
      </c>
      <c r="S62" s="3"/>
      <c r="T62">
        <v>0.1323</v>
      </c>
      <c r="V62" s="1">
        <f t="shared" si="18"/>
        <v>209</v>
      </c>
      <c r="W62" s="1">
        <f>+V62</f>
        <v>209</v>
      </c>
      <c r="X62" s="1"/>
      <c r="Y62" s="1"/>
      <c r="Z62" s="1"/>
    </row>
    <row r="63" spans="1:26" x14ac:dyDescent="0.2">
      <c r="B63" s="4">
        <v>0.16819000000000001</v>
      </c>
      <c r="C63" s="3" t="s">
        <v>5</v>
      </c>
      <c r="D63" s="3" t="s">
        <v>1</v>
      </c>
      <c r="E63" s="3">
        <v>2714</v>
      </c>
      <c r="F63" s="3">
        <v>2420</v>
      </c>
      <c r="H63" s="15">
        <f t="shared" si="15"/>
        <v>-172692</v>
      </c>
      <c r="J63" s="3" t="s">
        <v>5</v>
      </c>
      <c r="K63" s="3" t="s">
        <v>1</v>
      </c>
      <c r="L63" s="3" t="s">
        <v>12</v>
      </c>
      <c r="M63" s="3">
        <v>2832</v>
      </c>
      <c r="N63" s="1">
        <f t="shared" si="16"/>
        <v>47311</v>
      </c>
      <c r="P63" s="6">
        <v>0.25345000000000001</v>
      </c>
      <c r="Q63" s="3"/>
      <c r="R63" s="17">
        <f t="shared" si="17"/>
        <v>43769</v>
      </c>
      <c r="S63" s="3"/>
      <c r="T63">
        <v>0.1323</v>
      </c>
      <c r="V63" s="1">
        <f t="shared" si="18"/>
        <v>22847</v>
      </c>
      <c r="W63" s="1"/>
      <c r="X63" s="1">
        <f>+V63</f>
        <v>22847</v>
      </c>
      <c r="Y63" s="1">
        <f>+Z63-X63</f>
        <v>7756.4425021766765</v>
      </c>
      <c r="Z63" s="9">
        <f>+X63/(1-P63)</f>
        <v>30603.442502176676</v>
      </c>
    </row>
    <row r="64" spans="1:26" x14ac:dyDescent="0.2">
      <c r="B64" s="4">
        <v>1.15E-3</v>
      </c>
      <c r="C64" s="3" t="s">
        <v>6</v>
      </c>
      <c r="D64" s="3" t="s">
        <v>1</v>
      </c>
      <c r="E64" s="3">
        <v>2714</v>
      </c>
      <c r="F64" s="3">
        <v>2420</v>
      </c>
      <c r="H64" s="15">
        <f t="shared" si="15"/>
        <v>-1181</v>
      </c>
      <c r="J64" s="3" t="s">
        <v>6</v>
      </c>
      <c r="K64" s="3" t="s">
        <v>1</v>
      </c>
      <c r="L64" s="3" t="s">
        <v>12</v>
      </c>
      <c r="M64" s="3">
        <v>2832</v>
      </c>
      <c r="N64" s="1">
        <f t="shared" si="16"/>
        <v>323</v>
      </c>
      <c r="P64" s="6">
        <v>0.25345000000000001</v>
      </c>
      <c r="Q64" s="3"/>
      <c r="R64" s="17">
        <f t="shared" si="17"/>
        <v>299</v>
      </c>
      <c r="S64" s="3"/>
      <c r="T64">
        <v>0.1323</v>
      </c>
      <c r="V64" s="1">
        <f t="shared" si="18"/>
        <v>156</v>
      </c>
      <c r="W64" s="1"/>
      <c r="X64" s="1">
        <f>+V64</f>
        <v>156</v>
      </c>
      <c r="Y64" s="1">
        <f>+Z64-X64</f>
        <v>52.961221619449447</v>
      </c>
      <c r="Z64" s="9">
        <f>+X64/(1-P64)</f>
        <v>208.96122161944945</v>
      </c>
    </row>
    <row r="65" spans="1:26" x14ac:dyDescent="0.2">
      <c r="B65" s="4">
        <v>2.8969999999999999E-2</v>
      </c>
      <c r="C65" s="32"/>
      <c r="D65" s="3" t="s">
        <v>1</v>
      </c>
      <c r="E65" s="3">
        <v>2714</v>
      </c>
      <c r="F65" s="3">
        <v>2420</v>
      </c>
      <c r="H65" s="15">
        <f t="shared" si="15"/>
        <v>-29745</v>
      </c>
      <c r="J65" s="32"/>
      <c r="K65" s="3" t="s">
        <v>1</v>
      </c>
      <c r="L65" s="3" t="s">
        <v>12</v>
      </c>
      <c r="M65" s="3">
        <v>2832</v>
      </c>
      <c r="N65" s="1">
        <f t="shared" si="16"/>
        <v>8149</v>
      </c>
      <c r="P65" s="6">
        <v>0.275175</v>
      </c>
      <c r="Q65" s="3"/>
      <c r="R65" s="17">
        <f t="shared" si="17"/>
        <v>8185</v>
      </c>
      <c r="S65" s="3"/>
      <c r="T65">
        <v>0.12845000000000001</v>
      </c>
      <c r="V65" s="1">
        <f t="shared" si="18"/>
        <v>3821</v>
      </c>
      <c r="W65" s="1"/>
      <c r="X65" s="1">
        <f>+V65</f>
        <v>3821</v>
      </c>
      <c r="Y65" s="1">
        <f>+Z65-X65</f>
        <v>1450.6172869313277</v>
      </c>
      <c r="Z65" s="9">
        <f>+X65/(1-P65)</f>
        <v>5271.6172869313277</v>
      </c>
    </row>
    <row r="66" spans="1:26" x14ac:dyDescent="0.2">
      <c r="B66" s="4">
        <v>4.4089999999999997E-2</v>
      </c>
      <c r="C66" s="32"/>
      <c r="D66" s="3" t="s">
        <v>1</v>
      </c>
      <c r="E66" s="3">
        <v>2714</v>
      </c>
      <c r="F66" s="3">
        <v>2420</v>
      </c>
      <c r="H66" s="15">
        <f t="shared" si="15"/>
        <v>-45270</v>
      </c>
      <c r="J66" s="32"/>
      <c r="K66" s="3" t="s">
        <v>1</v>
      </c>
      <c r="L66" s="3" t="s">
        <v>12</v>
      </c>
      <c r="M66" s="3">
        <v>2832</v>
      </c>
      <c r="N66" s="1">
        <f t="shared" si="16"/>
        <v>12402</v>
      </c>
      <c r="P66" s="6">
        <v>0.25345000000000001</v>
      </c>
      <c r="Q66" s="3"/>
      <c r="R66" s="17">
        <f t="shared" si="17"/>
        <v>11474</v>
      </c>
      <c r="S66" s="3"/>
      <c r="T66">
        <v>0.1323</v>
      </c>
      <c r="V66" s="1">
        <f t="shared" si="18"/>
        <v>5989</v>
      </c>
      <c r="W66" s="1">
        <f>+V66</f>
        <v>5989</v>
      </c>
      <c r="X66" s="1"/>
      <c r="Y66" s="1"/>
      <c r="Z66" s="1"/>
    </row>
    <row r="67" spans="1:26" x14ac:dyDescent="0.2">
      <c r="B67" s="4">
        <v>9.035E-2</v>
      </c>
      <c r="C67" s="32"/>
      <c r="D67" s="3" t="s">
        <v>1</v>
      </c>
      <c r="E67" s="3">
        <v>2714</v>
      </c>
      <c r="F67" s="3">
        <v>2420</v>
      </c>
      <c r="H67" s="15">
        <f t="shared" si="15"/>
        <v>-92768</v>
      </c>
      <c r="J67" s="32"/>
      <c r="K67" s="3" t="s">
        <v>1</v>
      </c>
      <c r="L67" s="3" t="s">
        <v>12</v>
      </c>
      <c r="M67" s="3">
        <v>2832</v>
      </c>
      <c r="N67" s="1">
        <f t="shared" si="16"/>
        <v>25415</v>
      </c>
      <c r="P67" s="6">
        <v>0.25124906000000002</v>
      </c>
      <c r="Q67" s="3"/>
      <c r="R67" s="17">
        <f t="shared" si="17"/>
        <v>23308</v>
      </c>
      <c r="S67" s="3"/>
      <c r="T67">
        <v>0.13269</v>
      </c>
      <c r="V67" s="1">
        <f t="shared" si="18"/>
        <v>12309</v>
      </c>
      <c r="W67" s="1">
        <f>+V67</f>
        <v>12309</v>
      </c>
      <c r="X67" s="1"/>
      <c r="Y67" s="1"/>
      <c r="Z67" s="1"/>
    </row>
    <row r="68" spans="1:26" x14ac:dyDescent="0.2">
      <c r="B68" s="4">
        <v>5.7499999999999999E-3</v>
      </c>
      <c r="C68" s="32"/>
      <c r="D68" s="3" t="s">
        <v>1</v>
      </c>
      <c r="E68" s="3">
        <v>2714</v>
      </c>
      <c r="F68" s="3">
        <v>2420</v>
      </c>
      <c r="H68" s="15">
        <f t="shared" si="15"/>
        <v>-5904</v>
      </c>
      <c r="J68" s="32"/>
      <c r="K68" s="3" t="s">
        <v>1</v>
      </c>
      <c r="L68" s="3" t="s">
        <v>12</v>
      </c>
      <c r="M68" s="3">
        <v>2832</v>
      </c>
      <c r="N68" s="1">
        <f t="shared" si="16"/>
        <v>1617</v>
      </c>
      <c r="P68" s="6">
        <v>0.27631971</v>
      </c>
      <c r="Q68" s="3"/>
      <c r="R68" s="17">
        <f t="shared" si="17"/>
        <v>1631</v>
      </c>
      <c r="S68" s="3"/>
      <c r="T68">
        <v>0.1282471</v>
      </c>
      <c r="V68" s="1">
        <f t="shared" si="18"/>
        <v>757</v>
      </c>
      <c r="W68" s="1">
        <f>+V68</f>
        <v>757</v>
      </c>
      <c r="X68" s="1"/>
      <c r="Y68" s="1"/>
      <c r="Z68" s="1"/>
    </row>
    <row r="69" spans="1:26" x14ac:dyDescent="0.2">
      <c r="B69" s="4">
        <v>9.5920000000000005E-2</v>
      </c>
      <c r="C69" s="32"/>
      <c r="D69" s="3" t="s">
        <v>1</v>
      </c>
      <c r="E69" s="3">
        <v>2714</v>
      </c>
      <c r="F69" s="3">
        <v>2420</v>
      </c>
      <c r="H69" s="15">
        <f t="shared" si="15"/>
        <v>-98487</v>
      </c>
      <c r="J69" s="32"/>
      <c r="K69" s="3" t="s">
        <v>1</v>
      </c>
      <c r="L69" s="3" t="s">
        <v>12</v>
      </c>
      <c r="M69" s="3">
        <v>2832</v>
      </c>
      <c r="N69" s="1">
        <f t="shared" si="16"/>
        <v>26982</v>
      </c>
      <c r="P69" s="6">
        <v>0.27631971</v>
      </c>
      <c r="Q69" s="3"/>
      <c r="R69" s="17">
        <f t="shared" si="17"/>
        <v>27214</v>
      </c>
      <c r="S69" s="3"/>
      <c r="T69">
        <v>0.1282471</v>
      </c>
      <c r="V69" s="1">
        <f t="shared" si="18"/>
        <v>12631</v>
      </c>
      <c r="W69" s="1">
        <f>+V69</f>
        <v>12631</v>
      </c>
      <c r="X69" s="1"/>
      <c r="Y69" s="1"/>
      <c r="Z69" s="1"/>
    </row>
    <row r="70" spans="1:26" x14ac:dyDescent="0.2">
      <c r="B70" s="4">
        <v>1.0399999999999999E-3</v>
      </c>
      <c r="C70" s="32"/>
      <c r="D70" s="3" t="s">
        <v>1</v>
      </c>
      <c r="E70" s="3">
        <v>2714</v>
      </c>
      <c r="F70" s="3">
        <v>2420</v>
      </c>
      <c r="H70" s="15">
        <f t="shared" si="15"/>
        <v>-1068</v>
      </c>
      <c r="J70" s="32"/>
      <c r="K70" s="3" t="s">
        <v>1</v>
      </c>
      <c r="L70" s="3" t="s">
        <v>12</v>
      </c>
      <c r="M70" s="3">
        <v>2832</v>
      </c>
      <c r="N70" s="1">
        <f t="shared" si="16"/>
        <v>293</v>
      </c>
      <c r="P70" s="6">
        <v>0.28139399999999998</v>
      </c>
      <c r="Q70" s="3"/>
      <c r="R70" s="17">
        <f t="shared" si="17"/>
        <v>301</v>
      </c>
      <c r="S70" s="3"/>
      <c r="T70">
        <v>0.12734790000000001</v>
      </c>
      <c r="V70" s="1">
        <f t="shared" si="18"/>
        <v>136</v>
      </c>
      <c r="W70" s="1">
        <f>+V70</f>
        <v>136</v>
      </c>
      <c r="X70" s="1"/>
      <c r="Y70" s="1"/>
      <c r="Z70" s="1"/>
    </row>
    <row r="71" spans="1:26" x14ac:dyDescent="0.2">
      <c r="B71" s="4">
        <v>3.0669999999999999E-2</v>
      </c>
      <c r="C71" s="32"/>
      <c r="D71" s="3" t="s">
        <v>1</v>
      </c>
      <c r="E71" s="3">
        <v>2714</v>
      </c>
      <c r="F71" s="3">
        <v>2420</v>
      </c>
      <c r="H71" s="15">
        <f t="shared" si="15"/>
        <v>-31491</v>
      </c>
      <c r="J71" s="32"/>
      <c r="K71" s="3" t="s">
        <v>1</v>
      </c>
      <c r="L71" s="3" t="s">
        <v>12</v>
      </c>
      <c r="M71" s="3">
        <v>2832</v>
      </c>
      <c r="N71" s="1">
        <f t="shared" si="16"/>
        <v>8627</v>
      </c>
      <c r="P71" s="6">
        <v>0.275175</v>
      </c>
      <c r="Q71" s="3"/>
      <c r="R71" s="17">
        <f t="shared" si="17"/>
        <v>8666</v>
      </c>
      <c r="S71" s="3"/>
      <c r="T71">
        <v>0.12845000000000001</v>
      </c>
      <c r="V71" s="1">
        <f t="shared" si="18"/>
        <v>4045</v>
      </c>
      <c r="W71" s="1"/>
      <c r="X71" s="1">
        <f>+V71</f>
        <v>4045</v>
      </c>
      <c r="Y71" s="1">
        <f>+Z71-X71</f>
        <v>1535.657400062084</v>
      </c>
      <c r="Z71" s="9">
        <f>+X71/(1-P71)</f>
        <v>5580.657400062084</v>
      </c>
    </row>
    <row r="72" spans="1:26" x14ac:dyDescent="0.2">
      <c r="B72" s="4">
        <f>SUM(B54:B71)</f>
        <v>1</v>
      </c>
      <c r="C72" s="32"/>
      <c r="D72" s="3" t="s">
        <v>1</v>
      </c>
      <c r="E72" s="3">
        <v>2714</v>
      </c>
      <c r="F72" s="3">
        <v>2420</v>
      </c>
      <c r="H72" s="15">
        <f>-SUM(H54:H71)</f>
        <v>1026767</v>
      </c>
      <c r="J72" s="32"/>
      <c r="K72" s="3" t="s">
        <v>1</v>
      </c>
      <c r="L72" s="3" t="s">
        <v>12</v>
      </c>
      <c r="M72" s="3">
        <v>2832</v>
      </c>
      <c r="N72" s="1">
        <f>-SUM(N54:N71)</f>
        <v>-281294</v>
      </c>
      <c r="P72" s="6"/>
      <c r="Q72" s="3"/>
      <c r="R72" s="15">
        <f>-SUM(R54:R71)</f>
        <v>-272384</v>
      </c>
      <c r="S72" s="3"/>
      <c r="V72" s="2">
        <f>SUM(V54:V71)</f>
        <v>133687</v>
      </c>
      <c r="W72" s="1">
        <f t="shared" ref="W72" si="19">SUM(W54:W71)</f>
        <v>44543</v>
      </c>
      <c r="X72" s="1">
        <f t="shared" ref="X72" si="20">SUM(X54:X71)</f>
        <v>89144</v>
      </c>
      <c r="Y72" s="1">
        <f t="shared" ref="Y72" si="21">SUM(Y54:Y71)</f>
        <v>33099.434785494363</v>
      </c>
      <c r="Z72" s="1">
        <f t="shared" ref="Z72" si="22">SUM(Z54:Z71)</f>
        <v>122243.43478549438</v>
      </c>
    </row>
    <row r="74" spans="1:26" ht="20.25" x14ac:dyDescent="0.3">
      <c r="A74" s="12" t="s">
        <v>31</v>
      </c>
    </row>
    <row r="75" spans="1:26" x14ac:dyDescent="0.2">
      <c r="B75" s="3" t="s">
        <v>8</v>
      </c>
      <c r="C75" t="s">
        <v>7</v>
      </c>
      <c r="H75" s="15">
        <v>-2681230</v>
      </c>
      <c r="J75" s="3" t="s">
        <v>9</v>
      </c>
      <c r="N75" s="1">
        <f>1015850-N52</f>
        <v>734554.859146</v>
      </c>
    </row>
    <row r="77" spans="1:26" x14ac:dyDescent="0.2">
      <c r="B77" s="4">
        <v>3.2669999999999998E-2</v>
      </c>
      <c r="C77" s="32"/>
      <c r="D77" s="3" t="s">
        <v>1</v>
      </c>
      <c r="E77" s="3">
        <v>3210</v>
      </c>
      <c r="F77" s="3">
        <v>2110</v>
      </c>
      <c r="H77" s="15">
        <f t="shared" ref="H77:H94" si="23">ROUND($H$52*B77,0)</f>
        <v>-33544</v>
      </c>
      <c r="J77" s="32"/>
      <c r="K77" s="3" t="s">
        <v>1</v>
      </c>
      <c r="L77" s="3" t="s">
        <v>12</v>
      </c>
      <c r="M77" s="3">
        <v>2832</v>
      </c>
      <c r="N77" s="1">
        <f t="shared" ref="N77:N94" si="24">ROUND($N$52*B77,0)</f>
        <v>9190</v>
      </c>
      <c r="P77" s="6">
        <v>0.21</v>
      </c>
      <c r="Q77" s="3"/>
      <c r="R77" s="17">
        <f>-ROUND(H77*P77,0)</f>
        <v>7044</v>
      </c>
      <c r="S77" s="3"/>
      <c r="T77">
        <v>0.14000000000000001</v>
      </c>
      <c r="V77" s="1">
        <f>-ROUND(H77*T77,0)</f>
        <v>4696</v>
      </c>
      <c r="W77" s="1">
        <f>+V77</f>
        <v>4696</v>
      </c>
      <c r="X77" s="1"/>
      <c r="Y77" s="1"/>
      <c r="Z77" s="1"/>
    </row>
    <row r="78" spans="1:26" x14ac:dyDescent="0.2">
      <c r="B78" s="4">
        <v>7.2569999999999996E-2</v>
      </c>
      <c r="C78" s="3" t="s">
        <v>2</v>
      </c>
      <c r="D78" s="3" t="s">
        <v>1</v>
      </c>
      <c r="E78" s="3">
        <v>3210</v>
      </c>
      <c r="F78" s="3">
        <v>2110</v>
      </c>
      <c r="H78" s="15">
        <f t="shared" si="23"/>
        <v>-74512</v>
      </c>
      <c r="J78" s="3" t="s">
        <v>2</v>
      </c>
      <c r="K78" s="3" t="s">
        <v>1</v>
      </c>
      <c r="L78" s="3" t="s">
        <v>12</v>
      </c>
      <c r="M78" s="3">
        <v>2832</v>
      </c>
      <c r="N78" s="1">
        <f t="shared" si="24"/>
        <v>20414</v>
      </c>
      <c r="P78" s="6">
        <v>0.25345000000000001</v>
      </c>
      <c r="Q78" s="3"/>
      <c r="R78" s="17">
        <f t="shared" ref="R78:R94" si="25">-ROUND(H78*P78,0)</f>
        <v>18885</v>
      </c>
      <c r="S78" s="3"/>
      <c r="T78">
        <v>0.1323</v>
      </c>
      <c r="V78" s="1">
        <f t="shared" ref="V78:V94" si="26">-ROUND(H78*T78,0)</f>
        <v>9858</v>
      </c>
      <c r="W78" s="1"/>
      <c r="X78" s="1">
        <f>+V78</f>
        <v>9858</v>
      </c>
      <c r="Y78" s="1">
        <f>+Z78-X78</f>
        <v>3346.7418123367479</v>
      </c>
      <c r="Z78" s="9">
        <f>+X78/(1-P78)</f>
        <v>13204.741812336748</v>
      </c>
    </row>
    <row r="79" spans="1:26" x14ac:dyDescent="0.2">
      <c r="B79" s="4">
        <v>0.10592</v>
      </c>
      <c r="C79" s="32"/>
      <c r="D79" s="3" t="s">
        <v>1</v>
      </c>
      <c r="E79" s="3">
        <v>3210</v>
      </c>
      <c r="F79" s="3">
        <v>2110</v>
      </c>
      <c r="H79" s="15">
        <f t="shared" si="23"/>
        <v>-108755</v>
      </c>
      <c r="J79" s="32"/>
      <c r="K79" s="3" t="s">
        <v>1</v>
      </c>
      <c r="L79" s="3" t="s">
        <v>12</v>
      </c>
      <c r="M79" s="3">
        <v>2832</v>
      </c>
      <c r="N79" s="1">
        <f t="shared" si="24"/>
        <v>29795</v>
      </c>
      <c r="P79" s="6">
        <v>0.27872999999999998</v>
      </c>
      <c r="Q79" s="3"/>
      <c r="R79" s="17">
        <f t="shared" si="25"/>
        <v>30313</v>
      </c>
      <c r="S79" s="3"/>
      <c r="T79">
        <v>0.12781999999999999</v>
      </c>
      <c r="V79" s="1">
        <f t="shared" si="26"/>
        <v>13901</v>
      </c>
      <c r="W79" s="1"/>
      <c r="X79" s="1">
        <f>+V79</f>
        <v>13901</v>
      </c>
      <c r="Y79" s="1">
        <f>+Z79-X79</f>
        <v>5371.9491036643667</v>
      </c>
      <c r="Z79" s="9">
        <f>+X79/(1-P79)</f>
        <v>19272.949103664367</v>
      </c>
    </row>
    <row r="80" spans="1:26" x14ac:dyDescent="0.2">
      <c r="B80" s="4">
        <v>3.5180000000000003E-2</v>
      </c>
      <c r="C80" s="32"/>
      <c r="D80" s="3" t="s">
        <v>1</v>
      </c>
      <c r="E80" s="3">
        <v>3210</v>
      </c>
      <c r="F80" s="3">
        <v>2110</v>
      </c>
      <c r="H80" s="15">
        <f t="shared" si="23"/>
        <v>-36122</v>
      </c>
      <c r="J80" s="32"/>
      <c r="K80" s="3" t="s">
        <v>1</v>
      </c>
      <c r="L80" s="3" t="s">
        <v>12</v>
      </c>
      <c r="M80" s="3">
        <v>2832</v>
      </c>
      <c r="N80" s="1">
        <f t="shared" si="24"/>
        <v>9896</v>
      </c>
      <c r="P80" s="6">
        <v>0.25345000000000001</v>
      </c>
      <c r="Q80" s="3"/>
      <c r="R80" s="17">
        <f t="shared" si="25"/>
        <v>9155</v>
      </c>
      <c r="S80" s="3"/>
      <c r="T80">
        <v>0.1323</v>
      </c>
      <c r="V80" s="1">
        <f t="shared" si="26"/>
        <v>4779</v>
      </c>
      <c r="W80" s="1">
        <f>+V80</f>
        <v>4779</v>
      </c>
      <c r="X80" s="1"/>
      <c r="Y80" s="1"/>
      <c r="Z80" s="1"/>
    </row>
    <row r="81" spans="2:26" x14ac:dyDescent="0.2">
      <c r="B81" s="4">
        <v>0.28958</v>
      </c>
      <c r="C81" s="32"/>
      <c r="D81" s="3" t="s">
        <v>1</v>
      </c>
      <c r="E81" s="3">
        <v>3210</v>
      </c>
      <c r="F81" s="3">
        <v>2110</v>
      </c>
      <c r="H81" s="15">
        <f t="shared" si="23"/>
        <v>-297331</v>
      </c>
      <c r="J81" s="32"/>
      <c r="K81" s="3" t="s">
        <v>1</v>
      </c>
      <c r="L81" s="3" t="s">
        <v>12</v>
      </c>
      <c r="M81" s="3">
        <v>2832</v>
      </c>
      <c r="N81" s="1">
        <f t="shared" si="24"/>
        <v>81457</v>
      </c>
      <c r="P81" s="6">
        <v>0.28992394999999999</v>
      </c>
      <c r="Q81" s="3"/>
      <c r="R81" s="17">
        <f t="shared" si="25"/>
        <v>86203</v>
      </c>
      <c r="S81" s="3"/>
      <c r="T81">
        <v>0.12583630000000001</v>
      </c>
      <c r="V81" s="1">
        <f t="shared" si="26"/>
        <v>37415</v>
      </c>
      <c r="W81" s="1"/>
      <c r="X81" s="1">
        <f>+V81</f>
        <v>37415</v>
      </c>
      <c r="Y81" s="1">
        <f>+Z81-X81</f>
        <v>15276.53916682586</v>
      </c>
      <c r="Z81" s="9">
        <f>+X81/(1-P81)</f>
        <v>52691.53916682586</v>
      </c>
    </row>
    <row r="82" spans="2:26" x14ac:dyDescent="0.2">
      <c r="B82" s="4">
        <v>8.1269999999999995E-2</v>
      </c>
      <c r="C82" s="3" t="s">
        <v>3</v>
      </c>
      <c r="D82" s="3" t="s">
        <v>1</v>
      </c>
      <c r="E82" s="3">
        <v>3210</v>
      </c>
      <c r="F82" s="3">
        <v>2110</v>
      </c>
      <c r="H82" s="15">
        <f t="shared" si="23"/>
        <v>-83445</v>
      </c>
      <c r="J82" s="3" t="s">
        <v>3</v>
      </c>
      <c r="K82" s="3" t="s">
        <v>1</v>
      </c>
      <c r="L82" s="3" t="s">
        <v>12</v>
      </c>
      <c r="M82" s="3">
        <v>2832</v>
      </c>
      <c r="N82" s="1">
        <f t="shared" si="24"/>
        <v>22861</v>
      </c>
      <c r="P82" s="6">
        <v>0.25345000000000001</v>
      </c>
      <c r="Q82" s="3"/>
      <c r="R82" s="17">
        <f t="shared" si="25"/>
        <v>21149</v>
      </c>
      <c r="S82" s="3"/>
      <c r="T82">
        <v>0.1323</v>
      </c>
      <c r="V82" s="1">
        <f t="shared" si="26"/>
        <v>11040</v>
      </c>
      <c r="W82" s="1"/>
      <c r="X82" s="1">
        <f>+V82</f>
        <v>11040</v>
      </c>
      <c r="Y82" s="1">
        <f>+Z82-X82</f>
        <v>3748.0249146071928</v>
      </c>
      <c r="Z82" s="9">
        <f>+X82/(1-P82)</f>
        <v>14788.024914607193</v>
      </c>
    </row>
    <row r="83" spans="2:26" x14ac:dyDescent="0.2">
      <c r="B83" s="4">
        <v>2.0299999999999999E-2</v>
      </c>
      <c r="C83" s="32"/>
      <c r="D83" s="3" t="s">
        <v>1</v>
      </c>
      <c r="E83" s="3">
        <v>3210</v>
      </c>
      <c r="F83" s="3">
        <v>2110</v>
      </c>
      <c r="H83" s="15">
        <f t="shared" si="23"/>
        <v>-20843</v>
      </c>
      <c r="J83" s="32"/>
      <c r="K83" s="3" t="s">
        <v>1</v>
      </c>
      <c r="L83" s="3" t="s">
        <v>12</v>
      </c>
      <c r="M83" s="3">
        <v>2832</v>
      </c>
      <c r="N83" s="1">
        <f t="shared" si="24"/>
        <v>5710</v>
      </c>
      <c r="P83" s="6">
        <v>0.25345000000000001</v>
      </c>
      <c r="Q83" s="3"/>
      <c r="R83" s="17">
        <f t="shared" si="25"/>
        <v>5283</v>
      </c>
      <c r="S83" s="3"/>
      <c r="T83">
        <v>0.1323</v>
      </c>
      <c r="V83" s="1">
        <f t="shared" si="26"/>
        <v>2758</v>
      </c>
      <c r="W83" s="1">
        <f>+V83</f>
        <v>2758</v>
      </c>
      <c r="X83" s="1"/>
      <c r="Y83" s="1"/>
      <c r="Z83" s="1"/>
    </row>
    <row r="84" spans="2:26" x14ac:dyDescent="0.2">
      <c r="B84" s="4">
        <v>2.7599999999999999E-3</v>
      </c>
      <c r="C84" s="3" t="s">
        <v>4</v>
      </c>
      <c r="D84" s="3" t="s">
        <v>1</v>
      </c>
      <c r="E84" s="3">
        <v>3210</v>
      </c>
      <c r="F84" s="3">
        <v>2110</v>
      </c>
      <c r="H84" s="15">
        <f t="shared" si="23"/>
        <v>-2834</v>
      </c>
      <c r="J84" s="3" t="s">
        <v>4</v>
      </c>
      <c r="K84" s="3" t="s">
        <v>1</v>
      </c>
      <c r="L84" s="3" t="s">
        <v>12</v>
      </c>
      <c r="M84" s="3">
        <v>2832</v>
      </c>
      <c r="N84" s="1">
        <f t="shared" si="24"/>
        <v>776</v>
      </c>
      <c r="P84" s="6">
        <v>0.25345000000000001</v>
      </c>
      <c r="Q84" s="3"/>
      <c r="R84" s="17">
        <f t="shared" si="25"/>
        <v>718</v>
      </c>
      <c r="S84" s="3"/>
      <c r="T84">
        <v>0.1323</v>
      </c>
      <c r="V84" s="1">
        <f t="shared" si="26"/>
        <v>375</v>
      </c>
      <c r="W84" s="1"/>
      <c r="X84" s="1">
        <f>+V84</f>
        <v>375</v>
      </c>
      <c r="Y84" s="1">
        <f>+Z84-X84</f>
        <v>127.31062889290735</v>
      </c>
      <c r="Z84" s="9">
        <f>+X84/(1-P84)</f>
        <v>502.31062889290735</v>
      </c>
    </row>
    <row r="85" spans="2:26" x14ac:dyDescent="0.2">
      <c r="B85" s="4">
        <v>1.42E-3</v>
      </c>
      <c r="C85" s="32"/>
      <c r="D85" s="3" t="s">
        <v>1</v>
      </c>
      <c r="E85" s="3">
        <v>3210</v>
      </c>
      <c r="F85" s="3">
        <v>2110</v>
      </c>
      <c r="H85" s="15">
        <f t="shared" si="23"/>
        <v>-1458</v>
      </c>
      <c r="J85" s="32"/>
      <c r="K85" s="3" t="s">
        <v>1</v>
      </c>
      <c r="L85" s="3" t="s">
        <v>12</v>
      </c>
      <c r="M85" s="3">
        <v>2832</v>
      </c>
      <c r="N85" s="1">
        <f t="shared" si="24"/>
        <v>399</v>
      </c>
      <c r="P85" s="6">
        <v>0.25345000000000001</v>
      </c>
      <c r="Q85" s="3"/>
      <c r="R85" s="17">
        <f t="shared" si="25"/>
        <v>370</v>
      </c>
      <c r="S85" s="3"/>
      <c r="T85">
        <v>0.1323</v>
      </c>
      <c r="V85" s="1">
        <f t="shared" si="26"/>
        <v>193</v>
      </c>
      <c r="W85" s="1">
        <f>+V85</f>
        <v>193</v>
      </c>
      <c r="X85" s="1"/>
      <c r="Y85" s="1"/>
      <c r="Z85" s="1"/>
    </row>
    <row r="86" spans="2:26" x14ac:dyDescent="0.2">
      <c r="B86" s="4">
        <v>0.17286000000000001</v>
      </c>
      <c r="C86" s="3" t="s">
        <v>5</v>
      </c>
      <c r="D86" s="3" t="s">
        <v>1</v>
      </c>
      <c r="E86" s="3">
        <v>3210</v>
      </c>
      <c r="F86" s="3">
        <v>2110</v>
      </c>
      <c r="H86" s="15">
        <f t="shared" si="23"/>
        <v>-177487</v>
      </c>
      <c r="J86" s="3" t="s">
        <v>5</v>
      </c>
      <c r="K86" s="3" t="s">
        <v>1</v>
      </c>
      <c r="L86" s="3" t="s">
        <v>12</v>
      </c>
      <c r="M86" s="3">
        <v>2832</v>
      </c>
      <c r="N86" s="1">
        <f t="shared" si="24"/>
        <v>48625</v>
      </c>
      <c r="P86" s="6">
        <v>0.25345000000000001</v>
      </c>
      <c r="Q86" s="3"/>
      <c r="R86" s="17">
        <f t="shared" si="25"/>
        <v>44984</v>
      </c>
      <c r="S86" s="3"/>
      <c r="T86">
        <v>0.1323</v>
      </c>
      <c r="V86" s="1">
        <f t="shared" si="26"/>
        <v>23482</v>
      </c>
      <c r="W86" s="1"/>
      <c r="X86" s="1">
        <f>+V86</f>
        <v>23482</v>
      </c>
      <c r="Y86" s="1">
        <f>+Z86-X86</f>
        <v>7972.0218337686674</v>
      </c>
      <c r="Z86" s="9">
        <f>+X86/(1-P86)</f>
        <v>31454.021833768667</v>
      </c>
    </row>
    <row r="87" spans="2:26" x14ac:dyDescent="0.2">
      <c r="B87" s="4">
        <v>2.31E-3</v>
      </c>
      <c r="C87" s="3" t="s">
        <v>6</v>
      </c>
      <c r="D87" s="3" t="s">
        <v>1</v>
      </c>
      <c r="E87" s="3">
        <v>3210</v>
      </c>
      <c r="F87" s="3">
        <v>2110</v>
      </c>
      <c r="H87" s="15">
        <f t="shared" si="23"/>
        <v>-2372</v>
      </c>
      <c r="J87" s="3" t="s">
        <v>6</v>
      </c>
      <c r="K87" s="3" t="s">
        <v>1</v>
      </c>
      <c r="L87" s="3" t="s">
        <v>12</v>
      </c>
      <c r="M87" s="3">
        <v>2832</v>
      </c>
      <c r="N87" s="1">
        <f t="shared" si="24"/>
        <v>650</v>
      </c>
      <c r="P87" s="6">
        <v>0.25345000000000001</v>
      </c>
      <c r="Q87" s="3"/>
      <c r="R87" s="17">
        <f t="shared" si="25"/>
        <v>601</v>
      </c>
      <c r="S87" s="3"/>
      <c r="T87">
        <v>0.1323</v>
      </c>
      <c r="V87" s="1">
        <f t="shared" si="26"/>
        <v>314</v>
      </c>
      <c r="W87" s="1"/>
      <c r="X87" s="1">
        <f>+V87</f>
        <v>314</v>
      </c>
      <c r="Y87" s="1">
        <f>+Z87-X87</f>
        <v>106.60143325966106</v>
      </c>
      <c r="Z87" s="9">
        <f>+X87/(1-P87)</f>
        <v>420.60143325966106</v>
      </c>
    </row>
    <row r="88" spans="2:26" x14ac:dyDescent="0.2">
      <c r="B88" s="4">
        <v>2.8389999999999999E-2</v>
      </c>
      <c r="C88" s="32"/>
      <c r="D88" s="3" t="s">
        <v>1</v>
      </c>
      <c r="E88" s="3">
        <v>3210</v>
      </c>
      <c r="F88" s="3">
        <v>2110</v>
      </c>
      <c r="H88" s="15">
        <f t="shared" si="23"/>
        <v>-29150</v>
      </c>
      <c r="J88" s="32"/>
      <c r="K88" s="3" t="s">
        <v>1</v>
      </c>
      <c r="L88" s="3" t="s">
        <v>12</v>
      </c>
      <c r="M88" s="3">
        <v>2832</v>
      </c>
      <c r="N88" s="1">
        <f t="shared" si="24"/>
        <v>7986</v>
      </c>
      <c r="P88" s="6">
        <v>0.275175</v>
      </c>
      <c r="Q88" s="3"/>
      <c r="R88" s="17">
        <f t="shared" si="25"/>
        <v>8021</v>
      </c>
      <c r="S88" s="3"/>
      <c r="T88">
        <v>0.12845000000000001</v>
      </c>
      <c r="V88" s="1">
        <f t="shared" si="26"/>
        <v>3744</v>
      </c>
      <c r="W88" s="1"/>
      <c r="X88" s="1">
        <f>+V88</f>
        <v>3744</v>
      </c>
      <c r="Y88" s="1">
        <f>+Z88-X88</f>
        <v>1421.3847480426302</v>
      </c>
      <c r="Z88" s="9">
        <f>+X88/(1-P88)</f>
        <v>5165.3847480426302</v>
      </c>
    </row>
    <row r="89" spans="2:26" x14ac:dyDescent="0.2">
      <c r="B89" s="4">
        <v>4.1369999999999997E-2</v>
      </c>
      <c r="C89" s="32"/>
      <c r="D89" s="3" t="s">
        <v>1</v>
      </c>
      <c r="E89" s="3">
        <v>3210</v>
      </c>
      <c r="F89" s="3">
        <v>2110</v>
      </c>
      <c r="H89" s="15">
        <f t="shared" si="23"/>
        <v>-42477</v>
      </c>
      <c r="J89" s="32"/>
      <c r="K89" s="3" t="s">
        <v>1</v>
      </c>
      <c r="L89" s="3" t="s">
        <v>12</v>
      </c>
      <c r="M89" s="3">
        <v>2832</v>
      </c>
      <c r="N89" s="1">
        <f t="shared" si="24"/>
        <v>11637</v>
      </c>
      <c r="P89" s="6">
        <v>0.25345000000000001</v>
      </c>
      <c r="Q89" s="3"/>
      <c r="R89" s="17">
        <f t="shared" si="25"/>
        <v>10766</v>
      </c>
      <c r="S89" s="3"/>
      <c r="T89">
        <v>0.1323</v>
      </c>
      <c r="V89" s="1">
        <f t="shared" si="26"/>
        <v>5620</v>
      </c>
      <c r="W89" s="1">
        <f>+V89</f>
        <v>5620</v>
      </c>
      <c r="X89" s="1"/>
      <c r="Y89" s="1"/>
      <c r="Z89" s="1"/>
    </row>
    <row r="90" spans="2:26" x14ac:dyDescent="0.2">
      <c r="B90" s="4">
        <v>3.0540000000000001E-2</v>
      </c>
      <c r="C90" s="32"/>
      <c r="D90" s="3" t="s">
        <v>1</v>
      </c>
      <c r="E90" s="3">
        <v>3210</v>
      </c>
      <c r="F90" s="3">
        <v>2110</v>
      </c>
      <c r="H90" s="15">
        <f t="shared" si="23"/>
        <v>-31357</v>
      </c>
      <c r="J90" s="32"/>
      <c r="K90" s="3" t="s">
        <v>1</v>
      </c>
      <c r="L90" s="3" t="s">
        <v>12</v>
      </c>
      <c r="M90" s="3">
        <v>2832</v>
      </c>
      <c r="N90" s="1">
        <f t="shared" si="24"/>
        <v>8591</v>
      </c>
      <c r="P90" s="6">
        <v>0.25124906000000002</v>
      </c>
      <c r="Q90" s="3"/>
      <c r="R90" s="17">
        <f t="shared" si="25"/>
        <v>7878</v>
      </c>
      <c r="S90" s="3"/>
      <c r="T90">
        <v>0.13269</v>
      </c>
      <c r="V90" s="1">
        <f t="shared" si="26"/>
        <v>4161</v>
      </c>
      <c r="W90" s="1">
        <f>+V90</f>
        <v>4161</v>
      </c>
      <c r="X90" s="1"/>
      <c r="Y90" s="1"/>
      <c r="Z90" s="1"/>
    </row>
    <row r="91" spans="2:26" x14ac:dyDescent="0.2">
      <c r="B91" s="4">
        <v>8.6199999999999992E-3</v>
      </c>
      <c r="C91" s="32"/>
      <c r="D91" s="3" t="s">
        <v>1</v>
      </c>
      <c r="E91" s="3">
        <v>3210</v>
      </c>
      <c r="F91" s="3">
        <v>2110</v>
      </c>
      <c r="H91" s="15">
        <f t="shared" si="23"/>
        <v>-8851</v>
      </c>
      <c r="J91" s="32"/>
      <c r="K91" s="3" t="s">
        <v>1</v>
      </c>
      <c r="L91" s="3" t="s">
        <v>12</v>
      </c>
      <c r="M91" s="3">
        <v>2832</v>
      </c>
      <c r="N91" s="1">
        <f t="shared" si="24"/>
        <v>2425</v>
      </c>
      <c r="P91" s="6">
        <v>0.27631971</v>
      </c>
      <c r="Q91" s="3"/>
      <c r="R91" s="17">
        <f t="shared" si="25"/>
        <v>2446</v>
      </c>
      <c r="S91" s="3"/>
      <c r="T91">
        <v>0.1282471</v>
      </c>
      <c r="V91" s="1">
        <f t="shared" si="26"/>
        <v>1135</v>
      </c>
      <c r="W91" s="1">
        <f>+V91</f>
        <v>1135</v>
      </c>
      <c r="X91" s="1"/>
      <c r="Y91" s="1"/>
      <c r="Z91" s="1"/>
    </row>
    <row r="92" spans="2:26" x14ac:dyDescent="0.2">
      <c r="B92" s="4">
        <v>4.0340000000000001E-2</v>
      </c>
      <c r="C92" s="32"/>
      <c r="D92" s="3" t="s">
        <v>1</v>
      </c>
      <c r="E92" s="3">
        <v>3210</v>
      </c>
      <c r="F92" s="3">
        <v>2110</v>
      </c>
      <c r="H92" s="15">
        <f t="shared" si="23"/>
        <v>-41420</v>
      </c>
      <c r="J92" s="32"/>
      <c r="K92" s="3" t="s">
        <v>1</v>
      </c>
      <c r="L92" s="3" t="s">
        <v>12</v>
      </c>
      <c r="M92" s="3">
        <v>2832</v>
      </c>
      <c r="N92" s="1">
        <f t="shared" si="24"/>
        <v>11347</v>
      </c>
      <c r="P92" s="6">
        <v>0.27631971</v>
      </c>
      <c r="Q92" s="3"/>
      <c r="R92" s="17">
        <f t="shared" si="25"/>
        <v>11445</v>
      </c>
      <c r="S92" s="3"/>
      <c r="T92">
        <v>0.1282471</v>
      </c>
      <c r="V92" s="1">
        <f t="shared" si="26"/>
        <v>5312</v>
      </c>
      <c r="W92" s="1">
        <f>+V92</f>
        <v>5312</v>
      </c>
      <c r="X92" s="1"/>
      <c r="Y92" s="1"/>
      <c r="Z92" s="1"/>
    </row>
    <row r="93" spans="2:26" x14ac:dyDescent="0.2">
      <c r="B93" s="4">
        <v>1.2999999999999999E-3</v>
      </c>
      <c r="C93" s="32"/>
      <c r="D93" s="3" t="s">
        <v>1</v>
      </c>
      <c r="E93" s="3">
        <v>3210</v>
      </c>
      <c r="F93" s="3">
        <v>2110</v>
      </c>
      <c r="H93" s="15">
        <f t="shared" si="23"/>
        <v>-1335</v>
      </c>
      <c r="J93" s="32"/>
      <c r="K93" s="3" t="s">
        <v>1</v>
      </c>
      <c r="L93" s="3" t="s">
        <v>12</v>
      </c>
      <c r="M93" s="3">
        <v>2832</v>
      </c>
      <c r="N93" s="1">
        <f t="shared" si="24"/>
        <v>366</v>
      </c>
      <c r="P93" s="6">
        <v>0.28139399999999998</v>
      </c>
      <c r="Q93" s="3"/>
      <c r="R93" s="17">
        <f t="shared" si="25"/>
        <v>376</v>
      </c>
      <c r="S93" s="3"/>
      <c r="T93">
        <v>0.12734790000000001</v>
      </c>
      <c r="V93" s="1">
        <f t="shared" si="26"/>
        <v>170</v>
      </c>
      <c r="W93" s="1">
        <f>+V93</f>
        <v>170</v>
      </c>
      <c r="X93" s="1"/>
      <c r="Y93" s="1"/>
      <c r="Z93" s="1"/>
    </row>
    <row r="94" spans="2:26" x14ac:dyDescent="0.2">
      <c r="B94" s="4">
        <v>3.2599999999999997E-2</v>
      </c>
      <c r="C94" s="32"/>
      <c r="D94" s="3" t="s">
        <v>1</v>
      </c>
      <c r="E94" s="3">
        <v>3210</v>
      </c>
      <c r="F94" s="3">
        <v>2110</v>
      </c>
      <c r="H94" s="15">
        <f t="shared" si="23"/>
        <v>-33473</v>
      </c>
      <c r="J94" s="32"/>
      <c r="K94" s="3" t="s">
        <v>1</v>
      </c>
      <c r="L94" s="3" t="s">
        <v>12</v>
      </c>
      <c r="M94" s="3">
        <v>2832</v>
      </c>
      <c r="N94" s="1">
        <f t="shared" si="24"/>
        <v>9170</v>
      </c>
      <c r="P94" s="6">
        <v>0.275175</v>
      </c>
      <c r="Q94" s="3"/>
      <c r="R94" s="17">
        <f t="shared" si="25"/>
        <v>9211</v>
      </c>
      <c r="S94" s="3"/>
      <c r="T94">
        <v>0.12845000000000001</v>
      </c>
      <c r="V94" s="1">
        <f t="shared" si="26"/>
        <v>4300</v>
      </c>
      <c r="W94" s="1"/>
      <c r="X94" s="1">
        <f>+V94</f>
        <v>4300</v>
      </c>
      <c r="Y94" s="1">
        <f>+Z94-X94</f>
        <v>1632.4664574207563</v>
      </c>
      <c r="Z94" s="9">
        <f>+X94/(1-P94)</f>
        <v>5932.4664574207563</v>
      </c>
    </row>
    <row r="95" spans="2:26" x14ac:dyDescent="0.2">
      <c r="B95" s="4">
        <f>SUM(B77:B94)</f>
        <v>0.99999999999999989</v>
      </c>
      <c r="C95" s="32"/>
      <c r="D95" s="3" t="s">
        <v>1</v>
      </c>
      <c r="E95" s="3">
        <v>3210</v>
      </c>
      <c r="F95" s="3">
        <v>2110</v>
      </c>
      <c r="H95" s="15">
        <f>-SUM(H77:H94)</f>
        <v>1026766</v>
      </c>
      <c r="J95" s="32"/>
      <c r="K95" s="3" t="s">
        <v>1</v>
      </c>
      <c r="L95" s="3" t="s">
        <v>12</v>
      </c>
      <c r="M95" s="3">
        <v>2832</v>
      </c>
      <c r="N95" s="1">
        <f>-SUM(N77:N94)</f>
        <v>-281295</v>
      </c>
      <c r="P95" s="6"/>
      <c r="Q95" s="3"/>
      <c r="R95" s="15">
        <f>-SUM(R77:R94)</f>
        <v>-274848</v>
      </c>
      <c r="S95" s="3"/>
      <c r="V95" s="2">
        <f>SUM(V77:V94)</f>
        <v>133253</v>
      </c>
      <c r="W95" s="1">
        <f t="shared" ref="W95:Z95" si="27">SUM(W77:W94)</f>
        <v>28824</v>
      </c>
      <c r="X95" s="1">
        <f t="shared" si="27"/>
        <v>104429</v>
      </c>
      <c r="Y95" s="1">
        <f t="shared" si="27"/>
        <v>39003.04009881879</v>
      </c>
      <c r="Z95" s="1">
        <f t="shared" si="27"/>
        <v>143432.0400988188</v>
      </c>
    </row>
    <row r="99" spans="1:26" ht="20.25" x14ac:dyDescent="0.3">
      <c r="A99" s="12" t="s">
        <v>11</v>
      </c>
    </row>
    <row r="100" spans="1:26" x14ac:dyDescent="0.2">
      <c r="B100" s="3" t="s">
        <v>8</v>
      </c>
      <c r="H100" s="15">
        <v>-2828877</v>
      </c>
      <c r="N100" s="1">
        <v>718593</v>
      </c>
    </row>
    <row r="102" spans="1:26" x14ac:dyDescent="0.2">
      <c r="B102" s="4">
        <v>4.9399999999999999E-2</v>
      </c>
      <c r="C102" s="32"/>
      <c r="D102" s="3" t="s">
        <v>1</v>
      </c>
      <c r="E102" s="3">
        <v>3610</v>
      </c>
      <c r="F102" s="3">
        <v>2160</v>
      </c>
      <c r="H102" s="15">
        <f>ROUND($H$100*B102,0)</f>
        <v>-139747</v>
      </c>
      <c r="J102" s="32"/>
      <c r="K102" s="3" t="s">
        <v>1</v>
      </c>
      <c r="L102" s="3" t="s">
        <v>13</v>
      </c>
      <c r="M102" s="3">
        <v>2832</v>
      </c>
      <c r="N102" s="1">
        <f>ROUND($N$100*B102,0)</f>
        <v>35498</v>
      </c>
      <c r="P102" s="6">
        <v>0.21</v>
      </c>
      <c r="Q102" s="3"/>
      <c r="R102" s="17">
        <f>-ROUND(H102*P102,0)</f>
        <v>29347</v>
      </c>
      <c r="S102" s="3"/>
      <c r="T102">
        <v>0.14000000000000001</v>
      </c>
      <c r="V102" s="1">
        <f>-ROUND(H102*T102,0)</f>
        <v>19565</v>
      </c>
      <c r="W102" s="1">
        <f>+V102</f>
        <v>19565</v>
      </c>
      <c r="X102" s="1"/>
      <c r="Y102" s="1"/>
      <c r="Z102" s="1"/>
    </row>
    <row r="103" spans="1:26" x14ac:dyDescent="0.2">
      <c r="B103" s="4">
        <v>7.1400000000000005E-2</v>
      </c>
      <c r="C103" s="3" t="s">
        <v>2</v>
      </c>
      <c r="D103" s="3" t="s">
        <v>1</v>
      </c>
      <c r="E103" s="3">
        <v>3610</v>
      </c>
      <c r="F103" s="3">
        <v>2160</v>
      </c>
      <c r="H103" s="15">
        <f t="shared" ref="H103:H119" si="28">ROUND($H$100*B103,0)</f>
        <v>-201982</v>
      </c>
      <c r="J103" s="3" t="s">
        <v>2</v>
      </c>
      <c r="K103" s="3" t="s">
        <v>1</v>
      </c>
      <c r="L103" s="3" t="s">
        <v>13</v>
      </c>
      <c r="M103" s="3">
        <v>2832</v>
      </c>
      <c r="N103" s="1">
        <f t="shared" ref="N103:N119" si="29">ROUND($N$100*B103,0)</f>
        <v>51308</v>
      </c>
      <c r="P103" s="6">
        <v>0.25345000000000001</v>
      </c>
      <c r="Q103" s="3"/>
      <c r="R103" s="17">
        <f t="shared" ref="R103:R119" si="30">-ROUND(H103*P103,0)</f>
        <v>51192</v>
      </c>
      <c r="S103" s="3"/>
      <c r="T103">
        <v>0.1323</v>
      </c>
      <c r="V103" s="1">
        <f t="shared" ref="V103:V119" si="31">-ROUND(H103*T103,0)</f>
        <v>26722</v>
      </c>
      <c r="W103" s="1"/>
      <c r="X103" s="1">
        <f>+V103</f>
        <v>26722</v>
      </c>
      <c r="Y103" s="1">
        <f>+Z103-X103</f>
        <v>9071.9856674033872</v>
      </c>
      <c r="Z103" s="9">
        <f>+X103/(1-P103)</f>
        <v>35793.985667403387</v>
      </c>
    </row>
    <row r="104" spans="1:26" x14ac:dyDescent="0.2">
      <c r="B104" s="4">
        <v>8.6489999999999997E-2</v>
      </c>
      <c r="C104" s="32"/>
      <c r="D104" s="3" t="s">
        <v>1</v>
      </c>
      <c r="E104" s="3">
        <v>3610</v>
      </c>
      <c r="F104" s="3">
        <v>2160</v>
      </c>
      <c r="H104" s="15">
        <f t="shared" si="28"/>
        <v>-244670</v>
      </c>
      <c r="J104" s="32"/>
      <c r="K104" s="3" t="s">
        <v>1</v>
      </c>
      <c r="L104" s="3" t="s">
        <v>13</v>
      </c>
      <c r="M104" s="3">
        <v>2832</v>
      </c>
      <c r="N104" s="1">
        <f t="shared" si="29"/>
        <v>62151</v>
      </c>
      <c r="P104" s="6">
        <v>0.27872999999999998</v>
      </c>
      <c r="Q104" s="3"/>
      <c r="R104" s="17">
        <f t="shared" si="30"/>
        <v>68197</v>
      </c>
      <c r="S104" s="3"/>
      <c r="T104">
        <v>0.12781999999999999</v>
      </c>
      <c r="V104" s="1">
        <f t="shared" si="31"/>
        <v>31274</v>
      </c>
      <c r="W104" s="1"/>
      <c r="X104" s="1">
        <f>+V104</f>
        <v>31274</v>
      </c>
      <c r="Y104" s="1">
        <f>+Z104-X104</f>
        <v>12085.629542335046</v>
      </c>
      <c r="Z104" s="9">
        <f>+X104/(1-P104)</f>
        <v>43359.629542335046</v>
      </c>
    </row>
    <row r="105" spans="1:26" x14ac:dyDescent="0.2">
      <c r="B105" s="4">
        <v>3.6360000000000003E-2</v>
      </c>
      <c r="C105" s="32"/>
      <c r="D105" s="3" t="s">
        <v>1</v>
      </c>
      <c r="E105" s="3">
        <v>3610</v>
      </c>
      <c r="F105" s="3">
        <v>2160</v>
      </c>
      <c r="H105" s="15">
        <f t="shared" si="28"/>
        <v>-102858</v>
      </c>
      <c r="J105" s="32"/>
      <c r="K105" s="3" t="s">
        <v>1</v>
      </c>
      <c r="L105" s="3" t="s">
        <v>13</v>
      </c>
      <c r="M105" s="3">
        <v>2832</v>
      </c>
      <c r="N105" s="1">
        <f t="shared" si="29"/>
        <v>26128</v>
      </c>
      <c r="P105" s="6">
        <v>0.25345000000000001</v>
      </c>
      <c r="Q105" s="3"/>
      <c r="R105" s="17">
        <f t="shared" si="30"/>
        <v>26069</v>
      </c>
      <c r="S105" s="3"/>
      <c r="T105">
        <v>0.1323</v>
      </c>
      <c r="V105" s="1">
        <f t="shared" si="31"/>
        <v>13608</v>
      </c>
      <c r="W105" s="1">
        <f>+V105</f>
        <v>13608</v>
      </c>
      <c r="X105" s="1"/>
      <c r="Y105" s="1"/>
      <c r="Z105" s="1"/>
    </row>
    <row r="106" spans="1:26" x14ac:dyDescent="0.2">
      <c r="B106" s="4">
        <v>0.27298</v>
      </c>
      <c r="C106" s="32"/>
      <c r="D106" s="3" t="s">
        <v>1</v>
      </c>
      <c r="E106" s="3">
        <v>3610</v>
      </c>
      <c r="F106" s="3">
        <v>2160</v>
      </c>
      <c r="H106" s="15">
        <f t="shared" si="28"/>
        <v>-772227</v>
      </c>
      <c r="J106" s="32"/>
      <c r="K106" s="3" t="s">
        <v>1</v>
      </c>
      <c r="L106" s="3" t="s">
        <v>13</v>
      </c>
      <c r="M106" s="3">
        <v>2832</v>
      </c>
      <c r="N106" s="1">
        <f t="shared" si="29"/>
        <v>196162</v>
      </c>
      <c r="P106" s="6">
        <v>0.28992394999999999</v>
      </c>
      <c r="Q106" s="3"/>
      <c r="R106" s="17">
        <f t="shared" si="30"/>
        <v>223887</v>
      </c>
      <c r="S106" s="3"/>
      <c r="T106">
        <v>0.12583630000000001</v>
      </c>
      <c r="V106" s="1">
        <f t="shared" si="31"/>
        <v>97174</v>
      </c>
      <c r="W106" s="1"/>
      <c r="X106" s="1">
        <f>+V106</f>
        <v>97174</v>
      </c>
      <c r="Y106" s="1">
        <f>+Z106-X106</f>
        <v>39676.130348714039</v>
      </c>
      <c r="Z106" s="9">
        <f>+X106/(1-P106)</f>
        <v>136850.13034871404</v>
      </c>
    </row>
    <row r="107" spans="1:26" x14ac:dyDescent="0.2">
      <c r="B107" s="4">
        <v>7.6200000000000004E-2</v>
      </c>
      <c r="C107" s="3" t="s">
        <v>3</v>
      </c>
      <c r="D107" s="3" t="s">
        <v>1</v>
      </c>
      <c r="E107" s="3">
        <v>3610</v>
      </c>
      <c r="F107" s="3">
        <v>2160</v>
      </c>
      <c r="H107" s="15">
        <f t="shared" si="28"/>
        <v>-215560</v>
      </c>
      <c r="J107" s="3" t="s">
        <v>3</v>
      </c>
      <c r="K107" s="3" t="s">
        <v>1</v>
      </c>
      <c r="L107" s="3" t="s">
        <v>13</v>
      </c>
      <c r="M107" s="3">
        <v>2832</v>
      </c>
      <c r="N107" s="1">
        <f t="shared" si="29"/>
        <v>54757</v>
      </c>
      <c r="P107" s="6">
        <v>0.25345000000000001</v>
      </c>
      <c r="Q107" s="3"/>
      <c r="R107" s="17">
        <f t="shared" si="30"/>
        <v>54634</v>
      </c>
      <c r="S107" s="3"/>
      <c r="T107">
        <v>0.1323</v>
      </c>
      <c r="V107" s="1">
        <f t="shared" si="31"/>
        <v>28519</v>
      </c>
      <c r="W107" s="1"/>
      <c r="X107" s="1">
        <f>+V107</f>
        <v>28519</v>
      </c>
      <c r="Y107" s="1">
        <f>+Z107-X107</f>
        <v>9682.0582010582002</v>
      </c>
      <c r="Z107" s="9">
        <f>+X107/(1-P107)</f>
        <v>38201.0582010582</v>
      </c>
    </row>
    <row r="108" spans="1:26" x14ac:dyDescent="0.2">
      <c r="B108" s="4">
        <v>2.112E-2</v>
      </c>
      <c r="C108" s="32"/>
      <c r="D108" s="3" t="s">
        <v>1</v>
      </c>
      <c r="E108" s="3">
        <v>3610</v>
      </c>
      <c r="F108" s="3">
        <v>2160</v>
      </c>
      <c r="H108" s="15">
        <f t="shared" si="28"/>
        <v>-59746</v>
      </c>
      <c r="J108" s="32"/>
      <c r="K108" s="3" t="s">
        <v>1</v>
      </c>
      <c r="L108" s="3" t="s">
        <v>13</v>
      </c>
      <c r="M108" s="3">
        <v>2832</v>
      </c>
      <c r="N108" s="1">
        <f t="shared" si="29"/>
        <v>15177</v>
      </c>
      <c r="P108" s="6">
        <v>0.25345000000000001</v>
      </c>
      <c r="Q108" s="3"/>
      <c r="R108" s="17">
        <f t="shared" si="30"/>
        <v>15143</v>
      </c>
      <c r="S108" s="3"/>
      <c r="T108">
        <v>0.1323</v>
      </c>
      <c r="V108" s="1">
        <f t="shared" si="31"/>
        <v>7904</v>
      </c>
      <c r="W108" s="1">
        <f>+V108</f>
        <v>7904</v>
      </c>
      <c r="X108" s="1"/>
      <c r="Y108" s="1"/>
      <c r="Z108" s="1"/>
    </row>
    <row r="109" spans="1:26" x14ac:dyDescent="0.2">
      <c r="B109" s="4">
        <v>2.5600000000000002E-3</v>
      </c>
      <c r="C109" s="3" t="s">
        <v>4</v>
      </c>
      <c r="D109" s="3" t="s">
        <v>1</v>
      </c>
      <c r="E109" s="3">
        <v>3610</v>
      </c>
      <c r="F109" s="3">
        <v>2160</v>
      </c>
      <c r="H109" s="15">
        <f t="shared" si="28"/>
        <v>-7242</v>
      </c>
      <c r="J109" s="3" t="s">
        <v>4</v>
      </c>
      <c r="K109" s="3" t="s">
        <v>1</v>
      </c>
      <c r="L109" s="3" t="s">
        <v>13</v>
      </c>
      <c r="M109" s="3">
        <v>2832</v>
      </c>
      <c r="N109" s="1">
        <f t="shared" si="29"/>
        <v>1840</v>
      </c>
      <c r="P109" s="6">
        <v>0.25345000000000001</v>
      </c>
      <c r="Q109" s="3"/>
      <c r="R109" s="17">
        <f t="shared" si="30"/>
        <v>1835</v>
      </c>
      <c r="S109" s="3"/>
      <c r="T109">
        <v>0.1323</v>
      </c>
      <c r="V109" s="1">
        <f t="shared" si="31"/>
        <v>958</v>
      </c>
      <c r="W109" s="1"/>
      <c r="X109" s="1">
        <f>+V109</f>
        <v>958</v>
      </c>
      <c r="Y109" s="1">
        <f>+Z109-X109</f>
        <v>325.23621994508062</v>
      </c>
      <c r="Z109" s="9">
        <f>+X109/(1-P109)</f>
        <v>1283.2362199450806</v>
      </c>
    </row>
    <row r="110" spans="1:26" x14ac:dyDescent="0.2">
      <c r="B110" s="4">
        <v>9.3000000000000005E-4</v>
      </c>
      <c r="C110" s="32"/>
      <c r="D110" s="3" t="s">
        <v>1</v>
      </c>
      <c r="E110" s="3">
        <v>3610</v>
      </c>
      <c r="F110" s="3">
        <v>2160</v>
      </c>
      <c r="H110" s="15">
        <f t="shared" si="28"/>
        <v>-2631</v>
      </c>
      <c r="J110" s="32"/>
      <c r="K110" s="3" t="s">
        <v>1</v>
      </c>
      <c r="L110" s="3" t="s">
        <v>13</v>
      </c>
      <c r="M110" s="3">
        <v>2832</v>
      </c>
      <c r="N110" s="1">
        <f t="shared" si="29"/>
        <v>668</v>
      </c>
      <c r="P110" s="6">
        <v>0.25345000000000001</v>
      </c>
      <c r="Q110" s="3"/>
      <c r="R110" s="17">
        <f t="shared" si="30"/>
        <v>667</v>
      </c>
      <c r="S110" s="3"/>
      <c r="T110">
        <v>0.1323</v>
      </c>
      <c r="V110" s="1">
        <f t="shared" si="31"/>
        <v>348</v>
      </c>
      <c r="W110" s="1">
        <f>+V110</f>
        <v>348</v>
      </c>
      <c r="X110" s="1"/>
      <c r="Y110" s="1"/>
      <c r="Z110" s="1"/>
    </row>
    <row r="111" spans="1:26" x14ac:dyDescent="0.2">
      <c r="B111" s="4">
        <v>0.18839</v>
      </c>
      <c r="C111" s="3" t="s">
        <v>5</v>
      </c>
      <c r="D111" s="3" t="s">
        <v>1</v>
      </c>
      <c r="E111" s="3">
        <v>3610</v>
      </c>
      <c r="F111" s="3">
        <v>2160</v>
      </c>
      <c r="H111" s="15">
        <f t="shared" si="28"/>
        <v>-532932</v>
      </c>
      <c r="J111" s="3" t="s">
        <v>5</v>
      </c>
      <c r="K111" s="3" t="s">
        <v>1</v>
      </c>
      <c r="L111" s="3" t="s">
        <v>13</v>
      </c>
      <c r="M111" s="3">
        <v>2832</v>
      </c>
      <c r="N111" s="1">
        <f t="shared" si="29"/>
        <v>135376</v>
      </c>
      <c r="P111" s="6">
        <v>0.25345000000000001</v>
      </c>
      <c r="Q111" s="3"/>
      <c r="R111" s="17">
        <f t="shared" si="30"/>
        <v>135072</v>
      </c>
      <c r="S111" s="3"/>
      <c r="T111">
        <v>0.1323</v>
      </c>
      <c r="V111" s="1">
        <f t="shared" si="31"/>
        <v>70507</v>
      </c>
      <c r="W111" s="1"/>
      <c r="X111" s="1">
        <f>+V111</f>
        <v>70507</v>
      </c>
      <c r="Y111" s="1">
        <f>+Z111-X111</f>
        <v>23936.774696939246</v>
      </c>
      <c r="Z111" s="9">
        <f>+X111/(1-P111)</f>
        <v>94443.774696939246</v>
      </c>
    </row>
    <row r="112" spans="1:26" x14ac:dyDescent="0.2">
      <c r="B112" s="4">
        <v>1.91E-3</v>
      </c>
      <c r="C112" s="3" t="s">
        <v>6</v>
      </c>
      <c r="D112" s="3" t="s">
        <v>1</v>
      </c>
      <c r="E112" s="3">
        <v>3610</v>
      </c>
      <c r="F112" s="3">
        <v>2160</v>
      </c>
      <c r="H112" s="15">
        <f t="shared" si="28"/>
        <v>-5403</v>
      </c>
      <c r="J112" s="3" t="s">
        <v>6</v>
      </c>
      <c r="K112" s="3" t="s">
        <v>1</v>
      </c>
      <c r="L112" s="3" t="s">
        <v>13</v>
      </c>
      <c r="M112" s="3">
        <v>2832</v>
      </c>
      <c r="N112" s="1">
        <f t="shared" si="29"/>
        <v>1373</v>
      </c>
      <c r="P112" s="6">
        <v>0.25345000000000001</v>
      </c>
      <c r="Q112" s="3"/>
      <c r="R112" s="17">
        <f t="shared" si="30"/>
        <v>1369</v>
      </c>
      <c r="S112" s="3"/>
      <c r="T112">
        <v>0.1323</v>
      </c>
      <c r="V112" s="1">
        <f t="shared" si="31"/>
        <v>715</v>
      </c>
      <c r="W112" s="1"/>
      <c r="X112" s="1">
        <f>+V112</f>
        <v>715</v>
      </c>
      <c r="Y112" s="1">
        <f>+Z112-X112</f>
        <v>242.73893242247664</v>
      </c>
      <c r="Z112" s="9">
        <f>+X112/(1-P112)</f>
        <v>957.73893242247664</v>
      </c>
    </row>
    <row r="113" spans="1:26" x14ac:dyDescent="0.2">
      <c r="B113" s="4">
        <v>0.03</v>
      </c>
      <c r="C113" s="32"/>
      <c r="D113" s="3" t="s">
        <v>1</v>
      </c>
      <c r="E113" s="3">
        <v>3610</v>
      </c>
      <c r="F113" s="3">
        <v>2160</v>
      </c>
      <c r="H113" s="15">
        <f t="shared" si="28"/>
        <v>-84866</v>
      </c>
      <c r="J113" s="32"/>
      <c r="K113" s="3" t="s">
        <v>1</v>
      </c>
      <c r="L113" s="3" t="s">
        <v>13</v>
      </c>
      <c r="M113" s="3">
        <v>2832</v>
      </c>
      <c r="N113" s="1">
        <f t="shared" si="29"/>
        <v>21558</v>
      </c>
      <c r="P113" s="6">
        <v>0.275175</v>
      </c>
      <c r="Q113" s="3"/>
      <c r="R113" s="17">
        <f t="shared" si="30"/>
        <v>23353</v>
      </c>
      <c r="S113" s="3"/>
      <c r="T113">
        <v>0.12845000000000001</v>
      </c>
      <c r="V113" s="1">
        <f t="shared" si="31"/>
        <v>10901</v>
      </c>
      <c r="W113" s="1"/>
      <c r="X113" s="1">
        <f>+V113</f>
        <v>10901</v>
      </c>
      <c r="Y113" s="1">
        <f>+Z113-X113</f>
        <v>4138.4922912427119</v>
      </c>
      <c r="Z113" s="9">
        <f>+X113/(1-P113)</f>
        <v>15039.492291242712</v>
      </c>
    </row>
    <row r="114" spans="1:26" x14ac:dyDescent="0.2">
      <c r="B114" s="4">
        <v>4.4040000000000003E-2</v>
      </c>
      <c r="C114" s="32"/>
      <c r="D114" s="3" t="s">
        <v>1</v>
      </c>
      <c r="E114" s="3">
        <v>3610</v>
      </c>
      <c r="F114" s="3">
        <v>2160</v>
      </c>
      <c r="H114" s="15">
        <f t="shared" si="28"/>
        <v>-124584</v>
      </c>
      <c r="J114" s="32"/>
      <c r="K114" s="3" t="s">
        <v>1</v>
      </c>
      <c r="L114" s="3" t="s">
        <v>13</v>
      </c>
      <c r="M114" s="3">
        <v>2832</v>
      </c>
      <c r="N114" s="1">
        <f t="shared" si="29"/>
        <v>31647</v>
      </c>
      <c r="P114" s="6">
        <v>0.25345000000000001</v>
      </c>
      <c r="Q114" s="3"/>
      <c r="R114" s="17">
        <f t="shared" si="30"/>
        <v>31576</v>
      </c>
      <c r="S114" s="3"/>
      <c r="T114">
        <v>0.1323</v>
      </c>
      <c r="V114" s="1">
        <f t="shared" si="31"/>
        <v>16482</v>
      </c>
      <c r="W114" s="1">
        <f>+V114</f>
        <v>16482</v>
      </c>
      <c r="X114" s="1"/>
      <c r="Y114" s="1"/>
      <c r="Z114" s="1"/>
    </row>
    <row r="115" spans="1:26" x14ac:dyDescent="0.2">
      <c r="B115" s="4">
        <v>2.52E-2</v>
      </c>
      <c r="C115" s="32"/>
      <c r="D115" s="3" t="s">
        <v>1</v>
      </c>
      <c r="E115" s="3">
        <v>3610</v>
      </c>
      <c r="F115" s="3">
        <v>2160</v>
      </c>
      <c r="H115" s="15">
        <f t="shared" si="28"/>
        <v>-71288</v>
      </c>
      <c r="J115" s="32"/>
      <c r="K115" s="3" t="s">
        <v>1</v>
      </c>
      <c r="L115" s="3" t="s">
        <v>13</v>
      </c>
      <c r="M115" s="3">
        <v>2832</v>
      </c>
      <c r="N115" s="1">
        <f t="shared" si="29"/>
        <v>18109</v>
      </c>
      <c r="P115" s="6">
        <v>0.25124906000000002</v>
      </c>
      <c r="Q115" s="3"/>
      <c r="R115" s="17">
        <f t="shared" si="30"/>
        <v>17911</v>
      </c>
      <c r="S115" s="3"/>
      <c r="T115">
        <v>0.13269</v>
      </c>
      <c r="V115" s="1">
        <f t="shared" si="31"/>
        <v>9459</v>
      </c>
      <c r="W115" s="1">
        <f>+V115</f>
        <v>9459</v>
      </c>
      <c r="X115" s="1"/>
      <c r="Y115" s="1"/>
      <c r="Z115" s="1"/>
    </row>
    <row r="116" spans="1:26" x14ac:dyDescent="0.2">
      <c r="B116" s="4">
        <v>9.6399999999999993E-3</v>
      </c>
      <c r="C116" s="32"/>
      <c r="D116" s="3" t="s">
        <v>1</v>
      </c>
      <c r="E116" s="3">
        <v>3610</v>
      </c>
      <c r="F116" s="3">
        <v>2160</v>
      </c>
      <c r="H116" s="15">
        <f t="shared" si="28"/>
        <v>-27270</v>
      </c>
      <c r="J116" s="32"/>
      <c r="K116" s="3" t="s">
        <v>1</v>
      </c>
      <c r="L116" s="3" t="s">
        <v>13</v>
      </c>
      <c r="M116" s="3">
        <v>2832</v>
      </c>
      <c r="N116" s="1">
        <f t="shared" si="29"/>
        <v>6927</v>
      </c>
      <c r="P116" s="6">
        <v>0.27631971</v>
      </c>
      <c r="Q116" s="3"/>
      <c r="R116" s="17">
        <f t="shared" si="30"/>
        <v>7535</v>
      </c>
      <c r="S116" s="3"/>
      <c r="T116">
        <v>0.1282471</v>
      </c>
      <c r="V116" s="1">
        <f t="shared" si="31"/>
        <v>3497</v>
      </c>
      <c r="W116" s="1">
        <f>+V116</f>
        <v>3497</v>
      </c>
      <c r="X116" s="1"/>
      <c r="Y116" s="1"/>
      <c r="Z116" s="1"/>
    </row>
    <row r="117" spans="1:26" x14ac:dyDescent="0.2">
      <c r="B117" s="4">
        <v>4.4179999999999997E-2</v>
      </c>
      <c r="C117" s="32"/>
      <c r="D117" s="3" t="s">
        <v>1</v>
      </c>
      <c r="E117" s="3">
        <v>3610</v>
      </c>
      <c r="F117" s="3">
        <v>2160</v>
      </c>
      <c r="H117" s="15">
        <f t="shared" si="28"/>
        <v>-124980</v>
      </c>
      <c r="J117" s="32"/>
      <c r="K117" s="3" t="s">
        <v>1</v>
      </c>
      <c r="L117" s="3" t="s">
        <v>13</v>
      </c>
      <c r="M117" s="3">
        <v>2832</v>
      </c>
      <c r="N117" s="1">
        <f t="shared" si="29"/>
        <v>31747</v>
      </c>
      <c r="P117" s="6">
        <v>0.27631971</v>
      </c>
      <c r="Q117" s="3"/>
      <c r="R117" s="17">
        <f t="shared" si="30"/>
        <v>34534</v>
      </c>
      <c r="S117" s="3"/>
      <c r="T117">
        <v>0.1282471</v>
      </c>
      <c r="V117" s="1">
        <f t="shared" si="31"/>
        <v>16028</v>
      </c>
      <c r="W117" s="1">
        <f>+V117</f>
        <v>16028</v>
      </c>
      <c r="X117" s="1"/>
      <c r="Y117" s="1"/>
      <c r="Z117" s="1"/>
    </row>
    <row r="118" spans="1:26" x14ac:dyDescent="0.2">
      <c r="B118" s="4">
        <v>2.5300000000000001E-3</v>
      </c>
      <c r="C118" s="32"/>
      <c r="D118" s="3" t="s">
        <v>1</v>
      </c>
      <c r="E118" s="3">
        <v>3610</v>
      </c>
      <c r="F118" s="3">
        <v>2160</v>
      </c>
      <c r="H118" s="15">
        <f t="shared" si="28"/>
        <v>-7157</v>
      </c>
      <c r="J118" s="32"/>
      <c r="K118" s="3" t="s">
        <v>1</v>
      </c>
      <c r="L118" s="3" t="s">
        <v>13</v>
      </c>
      <c r="M118" s="3">
        <v>2832</v>
      </c>
      <c r="N118" s="1">
        <f t="shared" si="29"/>
        <v>1818</v>
      </c>
      <c r="P118" s="6">
        <v>0.28139399999999998</v>
      </c>
      <c r="Q118" s="3"/>
      <c r="R118" s="17">
        <f t="shared" si="30"/>
        <v>2014</v>
      </c>
      <c r="S118" s="3"/>
      <c r="T118">
        <v>0.12734790000000001</v>
      </c>
      <c r="V118" s="1">
        <f t="shared" si="31"/>
        <v>911</v>
      </c>
      <c r="W118" s="1">
        <f>+V118</f>
        <v>911</v>
      </c>
      <c r="X118" s="1"/>
      <c r="Y118" s="1"/>
      <c r="Z118" s="1"/>
    </row>
    <row r="119" spans="1:26" x14ac:dyDescent="0.2">
      <c r="B119" s="4">
        <v>3.6670000000000001E-2</v>
      </c>
      <c r="C119" s="32"/>
      <c r="D119" s="3" t="s">
        <v>1</v>
      </c>
      <c r="E119" s="3">
        <v>3610</v>
      </c>
      <c r="F119" s="3">
        <v>2160</v>
      </c>
      <c r="H119" s="15">
        <f t="shared" si="28"/>
        <v>-103735</v>
      </c>
      <c r="J119" s="32"/>
      <c r="K119" s="3" t="s">
        <v>1</v>
      </c>
      <c r="L119" s="3" t="s">
        <v>13</v>
      </c>
      <c r="M119" s="3">
        <v>2832</v>
      </c>
      <c r="N119" s="1">
        <f t="shared" si="29"/>
        <v>26351</v>
      </c>
      <c r="P119" s="6">
        <v>0.275175</v>
      </c>
      <c r="Q119" s="3"/>
      <c r="R119" s="17">
        <f t="shared" si="30"/>
        <v>28545</v>
      </c>
      <c r="S119" s="3"/>
      <c r="T119">
        <v>0.12845000000000001</v>
      </c>
      <c r="V119" s="1">
        <f t="shared" si="31"/>
        <v>13325</v>
      </c>
      <c r="W119" s="1"/>
      <c r="X119" s="1">
        <f>+V119</f>
        <v>13325</v>
      </c>
      <c r="Y119" s="1">
        <f>+Z119-X119</f>
        <v>5058.747801193389</v>
      </c>
      <c r="Z119" s="9">
        <f>+X119/(1-P119)</f>
        <v>18383.747801193389</v>
      </c>
    </row>
    <row r="120" spans="1:26" x14ac:dyDescent="0.2">
      <c r="B120" s="4">
        <f>SUM(B102:B119)</f>
        <v>1</v>
      </c>
      <c r="C120" s="32"/>
      <c r="D120" s="3" t="s">
        <v>1</v>
      </c>
      <c r="E120" s="3">
        <v>3610</v>
      </c>
      <c r="F120" s="3">
        <v>2160</v>
      </c>
      <c r="H120" s="15">
        <f>-SUM(H102:H119)</f>
        <v>2828878</v>
      </c>
      <c r="J120" s="32"/>
      <c r="K120" s="3" t="s">
        <v>1</v>
      </c>
      <c r="L120" s="3" t="s">
        <v>13</v>
      </c>
      <c r="M120" s="3">
        <v>2832</v>
      </c>
      <c r="N120" s="1">
        <f>-SUM(N102:N119)</f>
        <v>-718595</v>
      </c>
      <c r="P120" s="6"/>
      <c r="Q120" s="3"/>
      <c r="R120" s="16">
        <f>SUM(R102:R119)</f>
        <v>752880</v>
      </c>
      <c r="S120" s="3"/>
      <c r="V120" s="2">
        <f>SUM(V102:V119)</f>
        <v>367897</v>
      </c>
      <c r="W120" s="1">
        <f t="shared" ref="W120" si="32">SUM(W102:W119)</f>
        <v>87802</v>
      </c>
      <c r="X120" s="1">
        <f t="shared" ref="X120" si="33">SUM(X102:X119)</f>
        <v>280095</v>
      </c>
      <c r="Y120" s="1">
        <f t="shared" ref="Y120" si="34">SUM(Y102:Y119)</f>
        <v>104217.79370125358</v>
      </c>
      <c r="Z120" s="1">
        <f t="shared" ref="Z120" si="35">SUM(Z102:Z119)</f>
        <v>384312.7937012536</v>
      </c>
    </row>
    <row r="121" spans="1:26" x14ac:dyDescent="0.2">
      <c r="Z121" t="s">
        <v>23</v>
      </c>
    </row>
    <row r="122" spans="1:26" ht="20.25" x14ac:dyDescent="0.3">
      <c r="A122" s="12" t="s">
        <v>27</v>
      </c>
      <c r="P122" s="6"/>
      <c r="T122" t="s">
        <v>17</v>
      </c>
      <c r="V122" t="s">
        <v>24</v>
      </c>
      <c r="W122" t="s">
        <v>18</v>
      </c>
      <c r="X122" t="s">
        <v>25</v>
      </c>
      <c r="Y122" t="s">
        <v>21</v>
      </c>
      <c r="Z122" t="s">
        <v>22</v>
      </c>
    </row>
    <row r="123" spans="1:26" x14ac:dyDescent="0.2">
      <c r="P123" s="6"/>
      <c r="Q123" s="3"/>
      <c r="R123" s="16" t="s">
        <v>15</v>
      </c>
      <c r="S123" s="3"/>
      <c r="T123" t="s">
        <v>16</v>
      </c>
      <c r="V123" t="s">
        <v>9</v>
      </c>
      <c r="W123" t="s">
        <v>19</v>
      </c>
      <c r="X123" t="s">
        <v>20</v>
      </c>
      <c r="Y123" t="s">
        <v>9</v>
      </c>
      <c r="Z123" t="s">
        <v>20</v>
      </c>
    </row>
    <row r="125" spans="1:26" x14ac:dyDescent="0.2">
      <c r="B125" s="4"/>
      <c r="C125" s="3"/>
      <c r="D125" s="3"/>
      <c r="E125" s="3"/>
      <c r="F125" s="3"/>
      <c r="P125" s="32"/>
      <c r="Q125" s="3"/>
      <c r="R125" s="17">
        <f t="shared" ref="R125:R142" si="36">+R8+R31+R54+R77+R102</f>
        <v>118350</v>
      </c>
      <c r="S125" s="3"/>
      <c r="T125">
        <v>0.14000000000000001</v>
      </c>
      <c r="V125" s="7">
        <f t="shared" ref="V125:Z134" si="37">+V8+V31+V54+V77+V102</f>
        <v>78900</v>
      </c>
      <c r="W125" s="7">
        <f t="shared" si="37"/>
        <v>78900</v>
      </c>
      <c r="X125" s="7">
        <f t="shared" si="37"/>
        <v>0</v>
      </c>
      <c r="Y125" s="7">
        <f t="shared" si="37"/>
        <v>0</v>
      </c>
      <c r="Z125" s="7">
        <f t="shared" si="37"/>
        <v>0</v>
      </c>
    </row>
    <row r="126" spans="1:26" x14ac:dyDescent="0.2">
      <c r="B126" s="4"/>
      <c r="C126" s="3"/>
      <c r="D126" s="3"/>
      <c r="E126" s="3"/>
      <c r="F126" s="3"/>
      <c r="P126" s="3" t="s">
        <v>2</v>
      </c>
      <c r="Q126" s="3"/>
      <c r="R126" s="17">
        <f t="shared" si="36"/>
        <v>240961</v>
      </c>
      <c r="S126" s="3"/>
      <c r="T126">
        <v>0.1323</v>
      </c>
      <c r="V126" s="7">
        <f t="shared" si="37"/>
        <v>125781</v>
      </c>
      <c r="W126" s="7">
        <f t="shared" si="37"/>
        <v>0</v>
      </c>
      <c r="X126" s="7">
        <f t="shared" si="37"/>
        <v>125781</v>
      </c>
      <c r="Y126" s="7">
        <f t="shared" si="37"/>
        <v>42702.021900743406</v>
      </c>
      <c r="Z126" s="7">
        <f t="shared" si="37"/>
        <v>168483.02190074339</v>
      </c>
    </row>
    <row r="127" spans="1:26" x14ac:dyDescent="0.2">
      <c r="B127" s="4"/>
      <c r="C127" s="3"/>
      <c r="D127" s="3"/>
      <c r="E127" s="3"/>
      <c r="F127" s="3"/>
      <c r="P127" s="32"/>
      <c r="Q127" s="3"/>
      <c r="R127" s="17">
        <f t="shared" si="36"/>
        <v>397280</v>
      </c>
      <c r="S127" s="3"/>
      <c r="T127">
        <v>0.12781999999999999</v>
      </c>
      <c r="V127" s="7">
        <f t="shared" si="37"/>
        <v>182185</v>
      </c>
      <c r="W127" s="7">
        <f t="shared" si="37"/>
        <v>0</v>
      </c>
      <c r="X127" s="7">
        <f t="shared" si="37"/>
        <v>182185</v>
      </c>
      <c r="Y127" s="7">
        <f t="shared" si="37"/>
        <v>70404.182968929788</v>
      </c>
      <c r="Z127" s="7">
        <f t="shared" si="37"/>
        <v>252589.18296892982</v>
      </c>
    </row>
    <row r="128" spans="1:26" x14ac:dyDescent="0.2">
      <c r="B128" s="4"/>
      <c r="C128" s="3"/>
      <c r="D128" s="3"/>
      <c r="E128" s="3"/>
      <c r="F128" s="3"/>
      <c r="P128" s="32"/>
      <c r="Q128" s="3"/>
      <c r="R128" s="17">
        <f t="shared" si="36"/>
        <v>105413</v>
      </c>
      <c r="S128" s="3"/>
      <c r="T128">
        <v>0.1323</v>
      </c>
      <c r="V128" s="7">
        <f t="shared" si="37"/>
        <v>55026</v>
      </c>
      <c r="W128" s="7">
        <f t="shared" si="37"/>
        <v>55026</v>
      </c>
      <c r="X128" s="7">
        <f t="shared" si="37"/>
        <v>0</v>
      </c>
      <c r="Y128" s="7">
        <f t="shared" si="37"/>
        <v>0</v>
      </c>
      <c r="Z128" s="7">
        <f t="shared" si="37"/>
        <v>0</v>
      </c>
    </row>
    <row r="129" spans="2:26" x14ac:dyDescent="0.2">
      <c r="B129" s="4"/>
      <c r="C129" s="3"/>
      <c r="D129" s="3"/>
      <c r="E129" s="3"/>
      <c r="F129" s="3"/>
      <c r="P129" s="32"/>
      <c r="Q129" s="3"/>
      <c r="R129" s="17">
        <f t="shared" si="36"/>
        <v>1023655</v>
      </c>
      <c r="S129" s="3"/>
      <c r="T129">
        <v>0.12583630000000001</v>
      </c>
      <c r="V129" s="7">
        <f t="shared" si="37"/>
        <v>444299</v>
      </c>
      <c r="W129" s="7">
        <f t="shared" si="37"/>
        <v>0</v>
      </c>
      <c r="X129" s="7">
        <f t="shared" si="37"/>
        <v>444299</v>
      </c>
      <c r="Y129" s="7">
        <f t="shared" si="37"/>
        <v>181407.218369145</v>
      </c>
      <c r="Z129" s="7">
        <f t="shared" si="37"/>
        <v>625706.21836914506</v>
      </c>
    </row>
    <row r="130" spans="2:26" x14ac:dyDescent="0.2">
      <c r="B130" s="4"/>
      <c r="C130" s="3"/>
      <c r="D130" s="3"/>
      <c r="E130" s="3"/>
      <c r="F130" s="3"/>
      <c r="P130" s="3" t="s">
        <v>3</v>
      </c>
      <c r="Q130" s="3"/>
      <c r="R130" s="17">
        <f t="shared" si="36"/>
        <v>269340</v>
      </c>
      <c r="S130" s="3"/>
      <c r="T130">
        <v>0.1323</v>
      </c>
      <c r="V130" s="7">
        <f t="shared" si="37"/>
        <v>140595</v>
      </c>
      <c r="W130" s="7">
        <f t="shared" si="37"/>
        <v>0</v>
      </c>
      <c r="X130" s="7">
        <f t="shared" si="37"/>
        <v>140595</v>
      </c>
      <c r="Y130" s="7">
        <f t="shared" si="37"/>
        <v>47731.300984528832</v>
      </c>
      <c r="Z130" s="7">
        <f t="shared" si="37"/>
        <v>188326.30098452885</v>
      </c>
    </row>
    <row r="131" spans="2:26" x14ac:dyDescent="0.2">
      <c r="B131" s="4"/>
      <c r="C131" s="3"/>
      <c r="D131" s="3"/>
      <c r="E131" s="3"/>
      <c r="F131" s="3"/>
      <c r="P131" s="32"/>
      <c r="Q131" s="3"/>
      <c r="R131" s="17">
        <f t="shared" si="36"/>
        <v>80084</v>
      </c>
      <c r="S131" s="3"/>
      <c r="T131">
        <v>0.1323</v>
      </c>
      <c r="V131" s="7">
        <f t="shared" si="37"/>
        <v>41804</v>
      </c>
      <c r="W131" s="7">
        <f t="shared" si="37"/>
        <v>41804</v>
      </c>
      <c r="X131" s="7">
        <f t="shared" si="37"/>
        <v>0</v>
      </c>
      <c r="Y131" s="7">
        <f t="shared" si="37"/>
        <v>0</v>
      </c>
      <c r="Z131" s="7">
        <f t="shared" si="37"/>
        <v>0</v>
      </c>
    </row>
    <row r="132" spans="2:26" x14ac:dyDescent="0.2">
      <c r="B132" s="4"/>
      <c r="C132" s="3"/>
      <c r="D132" s="3"/>
      <c r="E132" s="3"/>
      <c r="F132" s="3"/>
      <c r="P132" s="3" t="s">
        <v>4</v>
      </c>
      <c r="Q132" s="3"/>
      <c r="R132" s="17">
        <f t="shared" si="36"/>
        <v>7361</v>
      </c>
      <c r="S132" s="3"/>
      <c r="T132">
        <v>0.1323</v>
      </c>
      <c r="V132" s="7">
        <f t="shared" si="37"/>
        <v>3842</v>
      </c>
      <c r="W132" s="7">
        <f t="shared" si="37"/>
        <v>0</v>
      </c>
      <c r="X132" s="7">
        <f t="shared" si="37"/>
        <v>3842</v>
      </c>
      <c r="Y132" s="7">
        <f t="shared" si="37"/>
        <v>1304.3398298841332</v>
      </c>
      <c r="Z132" s="7">
        <f t="shared" si="37"/>
        <v>5146.3398298841339</v>
      </c>
    </row>
    <row r="133" spans="2:26" x14ac:dyDescent="0.2">
      <c r="B133" s="4"/>
      <c r="C133" s="3"/>
      <c r="D133" s="3"/>
      <c r="E133" s="3"/>
      <c r="F133" s="3"/>
      <c r="P133" s="32"/>
      <c r="Q133" s="3"/>
      <c r="R133" s="17">
        <f t="shared" si="36"/>
        <v>5589</v>
      </c>
      <c r="S133" s="3"/>
      <c r="T133">
        <v>0.1323</v>
      </c>
      <c r="V133" s="7">
        <f t="shared" si="37"/>
        <v>2917</v>
      </c>
      <c r="W133" s="7">
        <f t="shared" si="37"/>
        <v>2917</v>
      </c>
      <c r="X133" s="7">
        <f t="shared" si="37"/>
        <v>0</v>
      </c>
      <c r="Y133" s="7">
        <f t="shared" si="37"/>
        <v>0</v>
      </c>
      <c r="Z133" s="7">
        <f t="shared" si="37"/>
        <v>0</v>
      </c>
    </row>
    <row r="134" spans="2:26" x14ac:dyDescent="0.2">
      <c r="B134" s="4"/>
      <c r="C134" s="3"/>
      <c r="D134" s="3"/>
      <c r="E134" s="3"/>
      <c r="F134" s="3"/>
      <c r="P134" s="3" t="s">
        <v>5</v>
      </c>
      <c r="Q134" s="3"/>
      <c r="R134" s="17">
        <f t="shared" si="36"/>
        <v>620680</v>
      </c>
      <c r="S134" s="3"/>
      <c r="T134">
        <v>0.1323</v>
      </c>
      <c r="V134" s="7">
        <f t="shared" si="37"/>
        <v>323993</v>
      </c>
      <c r="W134" s="7">
        <f t="shared" si="37"/>
        <v>0</v>
      </c>
      <c r="X134" s="7">
        <f t="shared" si="37"/>
        <v>323993</v>
      </c>
      <c r="Y134" s="7">
        <f t="shared" si="37"/>
        <v>109994.00689839927</v>
      </c>
      <c r="Z134" s="7">
        <f t="shared" si="37"/>
        <v>433987.00689839933</v>
      </c>
    </row>
    <row r="135" spans="2:26" x14ac:dyDescent="0.2">
      <c r="B135" s="4"/>
      <c r="C135" s="3"/>
      <c r="D135" s="3"/>
      <c r="E135" s="3"/>
      <c r="F135" s="3"/>
      <c r="P135" s="3" t="s">
        <v>6</v>
      </c>
      <c r="Q135" s="3"/>
      <c r="R135" s="17">
        <f t="shared" si="36"/>
        <v>5858</v>
      </c>
      <c r="S135" s="3"/>
      <c r="T135">
        <v>0.1323</v>
      </c>
      <c r="V135" s="7">
        <f t="shared" ref="V135:Z142" si="38">+V18+V41+V64+V87+V112</f>
        <v>3058</v>
      </c>
      <c r="W135" s="7">
        <f t="shared" si="38"/>
        <v>0</v>
      </c>
      <c r="X135" s="7">
        <f t="shared" si="38"/>
        <v>3058</v>
      </c>
      <c r="Y135" s="7">
        <f t="shared" si="38"/>
        <v>1038.1757417453616</v>
      </c>
      <c r="Z135" s="7">
        <f t="shared" si="38"/>
        <v>4096.1757417453618</v>
      </c>
    </row>
    <row r="136" spans="2:26" x14ac:dyDescent="0.2">
      <c r="B136" s="4"/>
      <c r="C136" s="3"/>
      <c r="D136" s="3"/>
      <c r="E136" s="3"/>
      <c r="F136" s="3"/>
      <c r="P136" s="32"/>
      <c r="Q136" s="3"/>
      <c r="R136" s="17">
        <f t="shared" si="36"/>
        <v>112894</v>
      </c>
      <c r="S136" s="3"/>
      <c r="T136">
        <v>0.12845000000000001</v>
      </c>
      <c r="V136" s="7">
        <f t="shared" si="38"/>
        <v>52699</v>
      </c>
      <c r="W136" s="7">
        <f t="shared" si="38"/>
        <v>0</v>
      </c>
      <c r="X136" s="7">
        <f t="shared" si="38"/>
        <v>52699</v>
      </c>
      <c r="Y136" s="7">
        <f t="shared" si="38"/>
        <v>20006.82554409685</v>
      </c>
      <c r="Z136" s="7">
        <f t="shared" si="38"/>
        <v>72705.82554409685</v>
      </c>
    </row>
    <row r="137" spans="2:26" x14ac:dyDescent="0.2">
      <c r="B137" s="4"/>
      <c r="C137" s="3"/>
      <c r="D137" s="3"/>
      <c r="E137" s="3"/>
      <c r="F137" s="3"/>
      <c r="P137" s="32"/>
      <c r="Q137" s="3"/>
      <c r="R137" s="17">
        <f t="shared" si="36"/>
        <v>145747</v>
      </c>
      <c r="S137" s="3"/>
      <c r="T137">
        <v>0.1323</v>
      </c>
      <c r="V137" s="7">
        <f t="shared" si="38"/>
        <v>76079</v>
      </c>
      <c r="W137" s="7">
        <f t="shared" si="38"/>
        <v>76079</v>
      </c>
      <c r="X137" s="7">
        <f t="shared" si="38"/>
        <v>0</v>
      </c>
      <c r="Y137" s="7">
        <f t="shared" si="38"/>
        <v>0</v>
      </c>
      <c r="Z137" s="7">
        <f t="shared" si="38"/>
        <v>0</v>
      </c>
    </row>
    <row r="138" spans="2:26" x14ac:dyDescent="0.2">
      <c r="B138" s="4"/>
      <c r="C138" s="3"/>
      <c r="D138" s="3"/>
      <c r="E138" s="3"/>
      <c r="F138" s="3"/>
      <c r="P138" s="32"/>
      <c r="Q138" s="3"/>
      <c r="R138" s="17">
        <f t="shared" si="36"/>
        <v>113195</v>
      </c>
      <c r="S138" s="3"/>
      <c r="T138">
        <v>0.13269</v>
      </c>
      <c r="V138" s="7">
        <f t="shared" si="38"/>
        <v>59780</v>
      </c>
      <c r="W138" s="7">
        <f t="shared" si="38"/>
        <v>59780</v>
      </c>
      <c r="X138" s="7">
        <f t="shared" si="38"/>
        <v>0</v>
      </c>
      <c r="Y138" s="7">
        <f t="shared" si="38"/>
        <v>0</v>
      </c>
      <c r="Z138" s="7">
        <f t="shared" si="38"/>
        <v>0</v>
      </c>
    </row>
    <row r="139" spans="2:26" x14ac:dyDescent="0.2">
      <c r="B139" s="4"/>
      <c r="C139" s="3"/>
      <c r="D139" s="3"/>
      <c r="E139" s="3"/>
      <c r="F139" s="3"/>
      <c r="P139" s="32"/>
      <c r="Q139" s="3"/>
      <c r="R139" s="17">
        <f t="shared" si="36"/>
        <v>35193</v>
      </c>
      <c r="S139" s="3"/>
      <c r="T139">
        <v>0.1282471</v>
      </c>
      <c r="V139" s="7">
        <f t="shared" si="38"/>
        <v>16333</v>
      </c>
      <c r="W139" s="7">
        <f t="shared" si="38"/>
        <v>16333</v>
      </c>
      <c r="X139" s="7">
        <f t="shared" si="38"/>
        <v>0</v>
      </c>
      <c r="Y139" s="7">
        <f t="shared" si="38"/>
        <v>0</v>
      </c>
      <c r="Z139" s="7">
        <f t="shared" si="38"/>
        <v>0</v>
      </c>
    </row>
    <row r="140" spans="2:26" x14ac:dyDescent="0.2">
      <c r="B140" s="4"/>
      <c r="C140" s="3"/>
      <c r="D140" s="3"/>
      <c r="E140" s="3"/>
      <c r="F140" s="3"/>
      <c r="P140" s="32"/>
      <c r="Q140" s="3"/>
      <c r="R140" s="17">
        <f t="shared" si="36"/>
        <v>249579</v>
      </c>
      <c r="S140" s="3"/>
      <c r="T140">
        <v>0.1282471</v>
      </c>
      <c r="V140" s="7">
        <f t="shared" si="38"/>
        <v>115836</v>
      </c>
      <c r="W140" s="7">
        <f t="shared" si="38"/>
        <v>115836</v>
      </c>
      <c r="X140" s="7">
        <f t="shared" si="38"/>
        <v>0</v>
      </c>
      <c r="Y140" s="7">
        <f t="shared" si="38"/>
        <v>0</v>
      </c>
      <c r="Z140" s="7">
        <f t="shared" si="38"/>
        <v>0</v>
      </c>
    </row>
    <row r="141" spans="2:26" x14ac:dyDescent="0.2">
      <c r="B141" s="4"/>
      <c r="C141" s="3"/>
      <c r="D141" s="3"/>
      <c r="E141" s="3"/>
      <c r="F141" s="3"/>
      <c r="P141" s="32"/>
      <c r="Q141" s="3"/>
      <c r="R141" s="17">
        <f t="shared" si="36"/>
        <v>7872</v>
      </c>
      <c r="S141" s="3"/>
      <c r="T141">
        <v>0.12734790000000001</v>
      </c>
      <c r="V141" s="7">
        <f t="shared" si="38"/>
        <v>3562</v>
      </c>
      <c r="W141" s="7">
        <f t="shared" si="38"/>
        <v>3562</v>
      </c>
      <c r="X141" s="7">
        <f t="shared" si="38"/>
        <v>0</v>
      </c>
      <c r="Y141" s="7">
        <f t="shared" si="38"/>
        <v>0</v>
      </c>
      <c r="Z141" s="7">
        <f t="shared" si="38"/>
        <v>0</v>
      </c>
    </row>
    <row r="142" spans="2:26" x14ac:dyDescent="0.2">
      <c r="B142" s="4"/>
      <c r="C142" s="3"/>
      <c r="D142" s="3"/>
      <c r="E142" s="3"/>
      <c r="F142" s="3"/>
      <c r="P142" s="32"/>
      <c r="Q142" s="3"/>
      <c r="R142" s="17">
        <f t="shared" si="36"/>
        <v>127709</v>
      </c>
      <c r="S142" s="3"/>
      <c r="T142">
        <v>0.12845000000000001</v>
      </c>
      <c r="V142" s="7">
        <f t="shared" si="38"/>
        <v>59614</v>
      </c>
      <c r="W142" s="7">
        <f t="shared" si="38"/>
        <v>0</v>
      </c>
      <c r="X142" s="7">
        <f t="shared" si="38"/>
        <v>59614</v>
      </c>
      <c r="Y142" s="7">
        <f t="shared" si="38"/>
        <v>22632.05939364673</v>
      </c>
      <c r="Z142" s="7">
        <f t="shared" si="38"/>
        <v>82246.059393646734</v>
      </c>
    </row>
    <row r="143" spans="2:26" x14ac:dyDescent="0.2">
      <c r="B143" s="4"/>
      <c r="C143" s="3"/>
      <c r="D143" s="3"/>
      <c r="E143" s="3"/>
      <c r="F143" s="3"/>
      <c r="P143" s="32"/>
      <c r="Q143" s="3"/>
      <c r="R143" s="16">
        <f>SUM(R125:R142)</f>
        <v>3666760</v>
      </c>
      <c r="S143" s="3"/>
      <c r="V143" s="8">
        <f t="shared" ref="V143:Z143" si="39">SUM(V125:V142)</f>
        <v>1786303</v>
      </c>
      <c r="W143" s="8">
        <f t="shared" si="39"/>
        <v>450237</v>
      </c>
      <c r="X143" s="8">
        <f t="shared" si="39"/>
        <v>1336066</v>
      </c>
      <c r="Y143" s="8">
        <f t="shared" si="39"/>
        <v>497220.13163111935</v>
      </c>
      <c r="Z143" s="8">
        <f t="shared" si="39"/>
        <v>1833286.1316311196</v>
      </c>
    </row>
    <row r="144" spans="2:26" x14ac:dyDescent="0.2">
      <c r="Z144" s="2"/>
    </row>
    <row r="145" spans="1:26" x14ac:dyDescent="0.2">
      <c r="V145" s="2">
        <f>+V26+V49+V72+V95+V120</f>
        <v>1786303</v>
      </c>
      <c r="W145" s="2">
        <f>+W26+W49+W72+W95+W120</f>
        <v>450237</v>
      </c>
      <c r="X145" s="2">
        <f>+X26+X49+X72+X95+X120</f>
        <v>1336066</v>
      </c>
      <c r="Y145" s="2">
        <f>+Y26+Y49+Y72+Y95+Y120</f>
        <v>497220.13163111935</v>
      </c>
      <c r="Z145" s="2">
        <f>+Z26+Z49+Z72+Z95+Z120</f>
        <v>1833286.1316311194</v>
      </c>
    </row>
    <row r="147" spans="1:26" x14ac:dyDescent="0.2">
      <c r="A147" s="34"/>
      <c r="B147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2" manualBreakCount="2">
    <brk id="50" max="25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March Revision</vt:lpstr>
      <vt:lpstr>February entry support</vt:lpstr>
      <vt:lpstr>'February entry support'!Print_Titles</vt:lpstr>
      <vt:lpstr>'March Revision'!Print_Titles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Dewey</dc:creator>
  <cp:lastModifiedBy>Windows User</cp:lastModifiedBy>
  <cp:lastPrinted>2018-09-26T14:17:37Z</cp:lastPrinted>
  <dcterms:created xsi:type="dcterms:W3CDTF">2018-03-06T19:56:27Z</dcterms:created>
  <dcterms:modified xsi:type="dcterms:W3CDTF">2018-09-26T14:18:44Z</dcterms:modified>
</cp:coreProperties>
</file>