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2570"/>
  </bookViews>
  <sheets>
    <sheet name="Sheet1" sheetId="1" r:id="rId1"/>
  </sheets>
  <externalReferences>
    <externalReference r:id="rId2"/>
    <externalReference r:id="rId3"/>
  </externalReferences>
  <definedNames>
    <definedName name="_xlnm.Print_Titles" localSheetId="0">Sheet1!$1:$6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N81" i="1" l="1"/>
  <c r="M76" i="1"/>
  <c r="M81" i="1" s="1"/>
  <c r="P69" i="1"/>
  <c r="L69" i="1"/>
  <c r="P63" i="1"/>
  <c r="L63" i="1"/>
  <c r="L47" i="1"/>
  <c r="P47" i="1" s="1"/>
  <c r="N46" i="1"/>
  <c r="N49" i="1" s="1"/>
  <c r="M46" i="1"/>
  <c r="M49" i="1" s="1"/>
  <c r="K42" i="1"/>
  <c r="G42" i="1"/>
  <c r="G43" i="1" s="1"/>
  <c r="F42" i="1"/>
  <c r="F43" i="1" s="1"/>
  <c r="O40" i="1"/>
  <c r="J40" i="1"/>
  <c r="L40" i="1" s="1"/>
  <c r="C40" i="1"/>
  <c r="O39" i="1"/>
  <c r="J39" i="1"/>
  <c r="L39" i="1" s="1"/>
  <c r="C39" i="1"/>
  <c r="O38" i="1"/>
  <c r="J38" i="1"/>
  <c r="L38" i="1" s="1"/>
  <c r="P38" i="1" s="1"/>
  <c r="C38" i="1"/>
  <c r="A38" i="1"/>
  <c r="O37" i="1"/>
  <c r="J37" i="1"/>
  <c r="L37" i="1" s="1"/>
  <c r="C37" i="1"/>
  <c r="A37" i="1"/>
  <c r="O36" i="1"/>
  <c r="J36" i="1"/>
  <c r="L36" i="1" s="1"/>
  <c r="P36" i="1" s="1"/>
  <c r="C36" i="1"/>
  <c r="A36" i="1"/>
  <c r="O35" i="1"/>
  <c r="J35" i="1"/>
  <c r="L35" i="1" s="1"/>
  <c r="C35" i="1"/>
  <c r="A35" i="1"/>
  <c r="M34" i="1"/>
  <c r="J34" i="1"/>
  <c r="L34" i="1" s="1"/>
  <c r="C34" i="1"/>
  <c r="A34" i="1"/>
  <c r="M33" i="1"/>
  <c r="J33" i="1"/>
  <c r="L33" i="1" s="1"/>
  <c r="P33" i="1" s="1"/>
  <c r="C33" i="1"/>
  <c r="A33" i="1"/>
  <c r="O32" i="1"/>
  <c r="J32" i="1"/>
  <c r="L32" i="1" s="1"/>
  <c r="P32" i="1" s="1"/>
  <c r="C32" i="1"/>
  <c r="A32" i="1"/>
  <c r="I31" i="1"/>
  <c r="C31" i="1"/>
  <c r="A31" i="1"/>
  <c r="O30" i="1"/>
  <c r="J30" i="1"/>
  <c r="L30" i="1" s="1"/>
  <c r="P30" i="1" s="1"/>
  <c r="C30" i="1"/>
  <c r="A30" i="1"/>
  <c r="O29" i="1"/>
  <c r="J29" i="1"/>
  <c r="L29" i="1" s="1"/>
  <c r="C29" i="1"/>
  <c r="A29" i="1"/>
  <c r="O28" i="1"/>
  <c r="J28" i="1"/>
  <c r="L28" i="1" s="1"/>
  <c r="C28" i="1"/>
  <c r="A28" i="1"/>
  <c r="O27" i="1"/>
  <c r="J27" i="1"/>
  <c r="L27" i="1" s="1"/>
  <c r="P27" i="1" s="1"/>
  <c r="C27" i="1"/>
  <c r="A27" i="1"/>
  <c r="O26" i="1"/>
  <c r="J26" i="1"/>
  <c r="L26" i="1" s="1"/>
  <c r="C26" i="1"/>
  <c r="A26" i="1"/>
  <c r="O25" i="1"/>
  <c r="J25" i="1"/>
  <c r="L25" i="1" s="1"/>
  <c r="P25" i="1" s="1"/>
  <c r="C25" i="1"/>
  <c r="A25" i="1"/>
  <c r="O24" i="1"/>
  <c r="J24" i="1"/>
  <c r="L24" i="1" s="1"/>
  <c r="C24" i="1"/>
  <c r="A24" i="1"/>
  <c r="O23" i="1"/>
  <c r="J23" i="1"/>
  <c r="L23" i="1" s="1"/>
  <c r="P23" i="1" s="1"/>
  <c r="C23" i="1"/>
  <c r="A23" i="1"/>
  <c r="O22" i="1"/>
  <c r="J22" i="1"/>
  <c r="L22" i="1" s="1"/>
  <c r="C22" i="1"/>
  <c r="A22" i="1"/>
  <c r="O21" i="1"/>
  <c r="J21" i="1"/>
  <c r="L21" i="1" s="1"/>
  <c r="P21" i="1" s="1"/>
  <c r="C21" i="1"/>
  <c r="A21" i="1"/>
  <c r="O20" i="1"/>
  <c r="J20" i="1"/>
  <c r="L20" i="1" s="1"/>
  <c r="C20" i="1"/>
  <c r="A20" i="1"/>
  <c r="O19" i="1"/>
  <c r="J19" i="1"/>
  <c r="L19" i="1" s="1"/>
  <c r="P19" i="1" s="1"/>
  <c r="C19" i="1"/>
  <c r="A19" i="1"/>
  <c r="O18" i="1"/>
  <c r="J18" i="1"/>
  <c r="L18" i="1" s="1"/>
  <c r="C18" i="1"/>
  <c r="A18" i="1"/>
  <c r="O17" i="1"/>
  <c r="H17" i="1"/>
  <c r="J17" i="1" s="1"/>
  <c r="L17" i="1" s="1"/>
  <c r="C17" i="1"/>
  <c r="A17" i="1"/>
  <c r="O16" i="1"/>
  <c r="J16" i="1"/>
  <c r="L16" i="1" s="1"/>
  <c r="H16" i="1"/>
  <c r="C16" i="1"/>
  <c r="A16" i="1"/>
  <c r="O15" i="1"/>
  <c r="J15" i="1"/>
  <c r="L15" i="1" s="1"/>
  <c r="A15" i="1"/>
  <c r="O14" i="1"/>
  <c r="H14" i="1"/>
  <c r="C14" i="1"/>
  <c r="A14" i="1"/>
  <c r="H13" i="1"/>
  <c r="J13" i="1" s="1"/>
  <c r="C13" i="1"/>
  <c r="A13" i="1"/>
  <c r="O12" i="1"/>
  <c r="J12" i="1"/>
  <c r="L12" i="1" s="1"/>
  <c r="C12" i="1"/>
  <c r="A12" i="1"/>
  <c r="O11" i="1"/>
  <c r="N11" i="1"/>
  <c r="N42" i="1" s="1"/>
  <c r="M11" i="1"/>
  <c r="J11" i="1"/>
  <c r="L11" i="1" s="1"/>
  <c r="C11" i="1"/>
  <c r="A11" i="1"/>
  <c r="O10" i="1"/>
  <c r="J10" i="1"/>
  <c r="L10" i="1" s="1"/>
  <c r="C10" i="1"/>
  <c r="A10" i="1"/>
  <c r="O9" i="1"/>
  <c r="L9" i="1"/>
  <c r="P9" i="1" s="1"/>
  <c r="J9" i="1"/>
  <c r="C9" i="1"/>
  <c r="A9" i="1"/>
  <c r="O8" i="1"/>
  <c r="J8" i="1"/>
  <c r="L8" i="1" s="1"/>
  <c r="C8" i="1"/>
  <c r="A8" i="1"/>
  <c r="O7" i="1"/>
  <c r="I7" i="1"/>
  <c r="J7" i="1" s="1"/>
  <c r="C7" i="1"/>
  <c r="A7" i="1"/>
  <c r="L5" i="1"/>
  <c r="G5" i="1"/>
  <c r="F5" i="1"/>
  <c r="M42" i="1" l="1"/>
  <c r="M56" i="1" s="1"/>
  <c r="P39" i="1"/>
  <c r="P40" i="1"/>
  <c r="L13" i="1"/>
  <c r="P13" i="1" s="1"/>
  <c r="P8" i="1"/>
  <c r="H42" i="1"/>
  <c r="H44" i="1" s="1"/>
  <c r="P11" i="1"/>
  <c r="J14" i="1"/>
  <c r="L14" i="1" s="1"/>
  <c r="P14" i="1" s="1"/>
  <c r="P20" i="1"/>
  <c r="P22" i="1"/>
  <c r="P24" i="1"/>
  <c r="P26" i="1"/>
  <c r="P28" i="1"/>
  <c r="L7" i="1"/>
  <c r="P10" i="1"/>
  <c r="N51" i="1"/>
  <c r="P12" i="1"/>
  <c r="P18" i="1"/>
  <c r="P34" i="1"/>
  <c r="P16" i="1"/>
  <c r="P17" i="1"/>
  <c r="P37" i="1"/>
  <c r="P15" i="1"/>
  <c r="P35" i="1"/>
  <c r="J31" i="1"/>
  <c r="L31" i="1" s="1"/>
  <c r="H54" i="1"/>
  <c r="O42" i="1"/>
  <c r="O51" i="1" s="1"/>
  <c r="I42" i="1"/>
  <c r="P7" i="1"/>
  <c r="P29" i="1"/>
  <c r="N56" i="1"/>
  <c r="M51" i="1" l="1"/>
  <c r="P31" i="1"/>
  <c r="P42" i="1" s="1"/>
  <c r="L42" i="1"/>
  <c r="J42" i="1"/>
  <c r="I45" i="1"/>
  <c r="H55" i="1"/>
  <c r="P55" i="1" s="1"/>
  <c r="H49" i="1"/>
  <c r="H51" i="1" s="1"/>
  <c r="L75" i="1" s="1"/>
  <c r="L44" i="1"/>
  <c r="P54" i="1"/>
  <c r="H56" i="1" l="1"/>
  <c r="J46" i="1"/>
  <c r="P44" i="1"/>
  <c r="L45" i="1"/>
  <c r="P45" i="1" s="1"/>
  <c r="I49" i="1"/>
  <c r="I51" i="1" s="1"/>
  <c r="L80" i="1" s="1"/>
  <c r="P75" i="1"/>
  <c r="P56" i="1" l="1"/>
  <c r="P58" i="1" s="1"/>
  <c r="H58" i="1"/>
  <c r="P80" i="1"/>
  <c r="J49" i="1"/>
  <c r="J51" i="1" s="1"/>
  <c r="L81" i="1" s="1"/>
  <c r="P81" i="1" s="1"/>
  <c r="L46" i="1"/>
  <c r="P46" i="1" s="1"/>
  <c r="P49" i="1" s="1"/>
  <c r="L83" i="1" l="1"/>
  <c r="P68" i="1"/>
  <c r="P71" i="1" s="1"/>
  <c r="P51" i="1"/>
  <c r="P65" i="1" s="1"/>
  <c r="P83" i="1"/>
  <c r="L49" i="1"/>
  <c r="L68" i="1" l="1"/>
  <c r="L71" i="1" s="1"/>
  <c r="L76" i="1" s="1"/>
  <c r="L51" i="1"/>
  <c r="L65" i="1" s="1"/>
  <c r="P76" i="1" l="1"/>
  <c r="P78" i="1" s="1"/>
  <c r="L78" i="1"/>
</calcChain>
</file>

<file path=xl/sharedStrings.xml><?xml version="1.0" encoding="utf-8"?>
<sst xmlns="http://schemas.openxmlformats.org/spreadsheetml/2006/main" count="149" uniqueCount="125">
  <si>
    <t/>
  </si>
  <si>
    <t>BEFORE</t>
  </si>
  <si>
    <t>AFTER</t>
  </si>
  <si>
    <t>FL</t>
  </si>
  <si>
    <t>Fed</t>
  </si>
  <si>
    <t>Blended</t>
  </si>
  <si>
    <t>Allocation from Parent</t>
  </si>
  <si>
    <t>Seg 3</t>
  </si>
  <si>
    <t>FERC</t>
  </si>
  <si>
    <t>Protected/ Unprotected</t>
  </si>
  <si>
    <t>Code</t>
  </si>
  <si>
    <t>Name</t>
  </si>
  <si>
    <t>Rate Change</t>
  </si>
  <si>
    <t>Protected</t>
  </si>
  <si>
    <t>UnProtected Plant</t>
  </si>
  <si>
    <t>UnProtected NonPlant</t>
  </si>
  <si>
    <t>OTP Adj</t>
  </si>
  <si>
    <t>12/31/2017 Balance</t>
  </si>
  <si>
    <t>NetAdjust to LT Bonus</t>
  </si>
  <si>
    <t>Less Q1 Entries</t>
  </si>
  <si>
    <t>03/31/2018 Balance</t>
  </si>
  <si>
    <t>25AF</t>
  </si>
  <si>
    <t>AFUDC</t>
  </si>
  <si>
    <t>25AM</t>
  </si>
  <si>
    <t>Customer Based Intangibles</t>
  </si>
  <si>
    <t>25AM.01</t>
  </si>
  <si>
    <t>Amortization Schedules Prior Acquisitions</t>
  </si>
  <si>
    <t>25BD</t>
  </si>
  <si>
    <t>Bad Debts</t>
  </si>
  <si>
    <t>25BN.01</t>
  </si>
  <si>
    <t>Bonus</t>
  </si>
  <si>
    <t>25CN</t>
  </si>
  <si>
    <t>Conservation</t>
  </si>
  <si>
    <t>25DP.01</t>
  </si>
  <si>
    <t>Depreciation</t>
  </si>
  <si>
    <t>25DP.02</t>
  </si>
  <si>
    <t>Contribution in Aid of Construction</t>
  </si>
  <si>
    <t>25DP.03</t>
  </si>
  <si>
    <t>Cost of Removal</t>
  </si>
  <si>
    <t>25DP.04</t>
  </si>
  <si>
    <t>Asset Gain/Loss</t>
  </si>
  <si>
    <t>25DP.05</t>
  </si>
  <si>
    <t>Adjustment for Repairs Depreciation</t>
  </si>
  <si>
    <t>25DR.01</t>
  </si>
  <si>
    <t>Deferred Revenue (Current)</t>
  </si>
  <si>
    <t>25DR.02</t>
  </si>
  <si>
    <t>Deferred Revenue (Non-Current)</t>
  </si>
  <si>
    <t>25EN</t>
  </si>
  <si>
    <t>Environmental</t>
  </si>
  <si>
    <t>25FR</t>
  </si>
  <si>
    <t>Flex Revenue</t>
  </si>
  <si>
    <t>25GP</t>
  </si>
  <si>
    <t>Grip Over Recoveries</t>
  </si>
  <si>
    <t>25ID</t>
  </si>
  <si>
    <t>Reserve for Insurance Deductibles</t>
  </si>
  <si>
    <t>25IT</t>
  </si>
  <si>
    <t>Investment Tax Credit</t>
  </si>
  <si>
    <t>25OH</t>
  </si>
  <si>
    <t>263A Capitalized Interest/Overhead</t>
  </si>
  <si>
    <t>25PG</t>
  </si>
  <si>
    <t>Purchased Gas Cots</t>
  </si>
  <si>
    <t>25PN</t>
  </si>
  <si>
    <t>Pension</t>
  </si>
  <si>
    <t>25PR</t>
  </si>
  <si>
    <t>Post Retirement Benefits</t>
  </si>
  <si>
    <t>25PR.02</t>
  </si>
  <si>
    <t>Post Retirement Benefits (Non-Current)</t>
  </si>
  <si>
    <t>25RC</t>
  </si>
  <si>
    <t>Rate Case</t>
  </si>
  <si>
    <t>25RE</t>
  </si>
  <si>
    <t>Repairs Deduction</t>
  </si>
  <si>
    <t>25RP</t>
  </si>
  <si>
    <t>Property Taxes</t>
  </si>
  <si>
    <t>25RT</t>
  </si>
  <si>
    <t>Rabbi Trust</t>
  </si>
  <si>
    <t>25SR.01</t>
  </si>
  <si>
    <t>SERP (Current)</t>
  </si>
  <si>
    <t>25SD</t>
  </si>
  <si>
    <t>ADIT State Decoupling</t>
  </si>
  <si>
    <t>25SI.01</t>
  </si>
  <si>
    <t>Self Insurance (Current)</t>
  </si>
  <si>
    <t>25SI.02</t>
  </si>
  <si>
    <t>Self Insurance (Non-Current)</t>
  </si>
  <si>
    <t>25SR.02</t>
  </si>
  <si>
    <t>SERP (Non-Current)</t>
  </si>
  <si>
    <t>25SL</t>
  </si>
  <si>
    <t>S_NOL_SYS</t>
  </si>
  <si>
    <t>S_NOL_SYS - 2014 - DE</t>
  </si>
  <si>
    <t>Total</t>
  </si>
  <si>
    <t>Protected Gross-up</t>
  </si>
  <si>
    <t>UnProtected Plant Gross-up</t>
  </si>
  <si>
    <t>UnProtected NonPlant Gross-up</t>
  </si>
  <si>
    <t>Unrecorded adjustment to correct grossup calulation at year end</t>
  </si>
  <si>
    <t>25TX</t>
  </si>
  <si>
    <t>Tax Reform 2017 Reg Asset Gross Up</t>
  </si>
  <si>
    <t>Total with Gross-up</t>
  </si>
  <si>
    <t>a</t>
  </si>
  <si>
    <t>b</t>
  </si>
  <si>
    <t>c</t>
  </si>
  <si>
    <t>Excess Deferred Tax Liability before gross up</t>
  </si>
  <si>
    <t>Excess Deferred Tax Liability - Protected</t>
  </si>
  <si>
    <t>Excess Deferred Tax Liability - Unprotected Plant</t>
  </si>
  <si>
    <t>Excess Deferred Tax Liability - Unprotected Non Plant</t>
  </si>
  <si>
    <t>Excess Deferred Tax Liability - Total</t>
  </si>
  <si>
    <t>CF ADIT</t>
  </si>
  <si>
    <t>G/L</t>
  </si>
  <si>
    <t>Adjust G/L 25TX</t>
  </si>
  <si>
    <t>d</t>
  </si>
  <si>
    <t>280R-254P</t>
  </si>
  <si>
    <t>Reg Liability - Protected</t>
  </si>
  <si>
    <t>280R-254N</t>
  </si>
  <si>
    <t>Reg Liability -UnProtected</t>
  </si>
  <si>
    <t>d-b-c</t>
  </si>
  <si>
    <t>Reg Liability -UnProtected Plant</t>
  </si>
  <si>
    <t>Reg Liability -UnProtected Non Plant</t>
  </si>
  <si>
    <t>Docket No.:</t>
  </si>
  <si>
    <t>Exhibit No.:</t>
  </si>
  <si>
    <t>20180054-GU</t>
  </si>
  <si>
    <t>Computation of Regulatory Liability Florida Division of Chesapeake Division (CF)</t>
  </si>
  <si>
    <t>CHESAPEAKE UTILITIES CORPORATION</t>
  </si>
  <si>
    <t>RCFMD-1</t>
  </si>
  <si>
    <t>Beginning Balance See Note A</t>
  </si>
  <si>
    <t>Note A:</t>
  </si>
  <si>
    <t>Highlighted numbers were revised for adjustments discussed in the revised testimony and will be booked in 4th quarter 2018.</t>
  </si>
  <si>
    <t>UNNP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</si>
</sst>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m/d/yy;@"/>
    <numFmt numFmtId="165" formatCode="_(&quot;$&quot;* #,##0_);_(&quot;$&quot;* \(#,##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2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  <xf numFmtId="0" fontId="8" fillId="0" borderId="0" applyNumberFormat="0" applyFill="0" applyBorder="0" applyAlignment="0" applyProtection="0"/>
    <xf numFmtId="0" fontId="7" fillId="0" borderId="1" applyNumberFormat="0" applyFill="0" applyProtection="0">
      <alignment horizontal="center" wrapText="1"/>
    </xf>
    <xf numFmtId="37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37" fontId="5" fillId="0" borderId="2" applyFont="0" applyFill="0" applyAlignment="0" applyProtection="0"/>
  </cellStyleXfs>
  <cellXfs count="58">
    <xf numFmtId="0" fontId="0" fillId="0" borderId="0" xfId="0"/>
    <xf numFmtId="0" fontId="4" fillId="0" borderId="0" xfId="2" applyFont="1" applyAlignment="1"/>
    <xf numFmtId="0" fontId="5" fillId="0" borderId="0" xfId="3" applyFont="1"/>
    <xf numFmtId="0" fontId="6" fillId="0" borderId="0" xfId="0" applyFont="1"/>
    <xf numFmtId="0" fontId="5" fillId="0" borderId="0" xfId="3" applyFont="1" applyAlignment="1"/>
    <xf numFmtId="0" fontId="5" fillId="0" borderId="0" xfId="4" applyFont="1" applyAlignment="1">
      <alignment horizontal="left" wrapText="1"/>
    </xf>
    <xf numFmtId="0" fontId="9" fillId="0" borderId="0" xfId="3" applyFont="1" applyAlignment="1">
      <alignment horizontal="center"/>
    </xf>
    <xf numFmtId="10" fontId="5" fillId="0" borderId="0" xfId="3" applyNumberFormat="1" applyFont="1"/>
    <xf numFmtId="10" fontId="7" fillId="0" borderId="0" xfId="3" applyNumberFormat="1" applyFont="1" applyAlignment="1">
      <alignment horizontal="center"/>
    </xf>
    <xf numFmtId="0" fontId="7" fillId="0" borderId="0" xfId="5" applyFont="1" applyBorder="1">
      <alignment horizontal="center" wrapText="1"/>
    </xf>
    <xf numFmtId="164" fontId="7" fillId="0" borderId="0" xfId="5" applyNumberFormat="1" applyFont="1" applyBorder="1">
      <alignment horizontal="center" wrapText="1"/>
    </xf>
    <xf numFmtId="0" fontId="0" fillId="0" borderId="0" xfId="0" applyAlignment="1">
      <alignment wrapText="1"/>
    </xf>
    <xf numFmtId="0" fontId="7" fillId="0" borderId="1" xfId="5">
      <alignment horizontal="center" wrapText="1"/>
    </xf>
    <xf numFmtId="0" fontId="7" fillId="0" borderId="1" xfId="5" applyFont="1">
      <alignment horizontal="center" wrapText="1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7" fillId="0" borderId="0" xfId="7" applyFont="1"/>
    <xf numFmtId="0" fontId="6" fillId="0" borderId="0" xfId="0" applyFont="1" applyFill="1"/>
    <xf numFmtId="0" fontId="2" fillId="0" borderId="0" xfId="0" applyFont="1" applyBorder="1"/>
    <xf numFmtId="0" fontId="0" fillId="0" borderId="0" xfId="0" applyBorder="1"/>
    <xf numFmtId="0" fontId="10" fillId="0" borderId="0" xfId="0" applyFont="1" applyFill="1" applyBorder="1"/>
    <xf numFmtId="0" fontId="6" fillId="6" borderId="0" xfId="0" applyFont="1" applyFill="1"/>
    <xf numFmtId="0" fontId="0" fillId="6" borderId="0" xfId="0" applyFill="1" applyBorder="1"/>
    <xf numFmtId="0" fontId="11" fillId="0" borderId="0" xfId="0" applyFont="1"/>
    <xf numFmtId="0" fontId="12" fillId="0" borderId="0" xfId="3" applyFont="1"/>
    <xf numFmtId="0" fontId="13" fillId="0" borderId="0" xfId="7" applyFont="1"/>
    <xf numFmtId="0" fontId="14" fillId="0" borderId="0" xfId="0" applyFont="1"/>
    <xf numFmtId="165" fontId="5" fillId="0" borderId="0" xfId="1" applyNumberFormat="1" applyFont="1"/>
    <xf numFmtId="165" fontId="5" fillId="0" borderId="0" xfId="1" applyNumberFormat="1" applyFont="1" applyFill="1"/>
    <xf numFmtId="165" fontId="0" fillId="0" borderId="0" xfId="1" applyNumberFormat="1" applyFont="1"/>
    <xf numFmtId="165" fontId="5" fillId="0" borderId="2" xfId="1" applyNumberFormat="1" applyFont="1" applyBorder="1"/>
    <xf numFmtId="165" fontId="6" fillId="0" borderId="0" xfId="1" applyNumberFormat="1" applyFont="1"/>
    <xf numFmtId="165" fontId="6" fillId="0" borderId="1" xfId="1" applyNumberFormat="1" applyFont="1" applyBorder="1"/>
    <xf numFmtId="165" fontId="6" fillId="0" borderId="3" xfId="1" applyNumberFormat="1" applyFont="1" applyBorder="1"/>
    <xf numFmtId="165" fontId="9" fillId="0" borderId="0" xfId="1" applyNumberFormat="1" applyFont="1" applyAlignment="1">
      <alignment horizontal="center"/>
    </xf>
    <xf numFmtId="165" fontId="5" fillId="0" borderId="1" xfId="1" applyNumberFormat="1" applyFont="1" applyBorder="1"/>
    <xf numFmtId="165" fontId="5" fillId="0" borderId="0" xfId="1" applyNumberFormat="1" applyFont="1" applyBorder="1"/>
    <xf numFmtId="165" fontId="6" fillId="6" borderId="0" xfId="1" applyNumberFormat="1" applyFont="1" applyFill="1"/>
    <xf numFmtId="165" fontId="5" fillId="6" borderId="0" xfId="1" applyNumberFormat="1" applyFont="1" applyFill="1" applyBorder="1"/>
    <xf numFmtId="165" fontId="9" fillId="6" borderId="0" xfId="1" applyNumberFormat="1" applyFont="1" applyFill="1" applyAlignment="1">
      <alignment horizontal="center"/>
    </xf>
    <xf numFmtId="165" fontId="9" fillId="0" borderId="0" xfId="1" applyNumberFormat="1" applyFont="1"/>
    <xf numFmtId="0" fontId="14" fillId="0" borderId="0" xfId="0" applyFont="1" applyAlignment="1">
      <alignment wrapText="1"/>
    </xf>
    <xf numFmtId="0" fontId="15" fillId="0" borderId="0" xfId="0" applyFont="1" applyFill="1"/>
    <xf numFmtId="0" fontId="0" fillId="0" borderId="0" xfId="0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5" fillId="0" borderId="0" xfId="3" applyFont="1" applyFill="1" applyAlignment="1"/>
    <xf numFmtId="165" fontId="5" fillId="7" borderId="0" xfId="1" applyNumberFormat="1" applyFont="1" applyFill="1"/>
    <xf numFmtId="165" fontId="5" fillId="7" borderId="2" xfId="1" applyNumberFormat="1" applyFont="1" applyFill="1" applyBorder="1"/>
    <xf numFmtId="165" fontId="6" fillId="7" borderId="0" xfId="1" applyNumberFormat="1" applyFont="1" applyFill="1"/>
    <xf numFmtId="165" fontId="6" fillId="7" borderId="1" xfId="1" applyNumberFormat="1" applyFont="1" applyFill="1" applyBorder="1"/>
    <xf numFmtId="165" fontId="6" fillId="7" borderId="3" xfId="1" applyNumberFormat="1" applyFont="1" applyFill="1" applyBorder="1"/>
    <xf numFmtId="165" fontId="9" fillId="7" borderId="0" xfId="1" applyNumberFormat="1" applyFont="1" applyFill="1" applyAlignment="1">
      <alignment horizontal="center"/>
    </xf>
    <xf numFmtId="0" fontId="7" fillId="7" borderId="1" xfId="5" applyFill="1">
      <alignment horizontal="center" wrapText="1"/>
    </xf>
    <xf numFmtId="0" fontId="0" fillId="7" borderId="0" xfId="0" applyFill="1"/>
    <xf numFmtId="165" fontId="0" fillId="7" borderId="0" xfId="1" applyNumberFormat="1" applyFont="1" applyFill="1"/>
    <xf numFmtId="0" fontId="9" fillId="2" borderId="0" xfId="3" applyFont="1" applyFill="1" applyAlignment="1">
      <alignment horizontal="center"/>
    </xf>
  </cellXfs>
  <cellStyles count="9">
    <cellStyle name="ColumnHeader" xfId="5"/>
    <cellStyle name="Currency" xfId="1" builtinId="4"/>
    <cellStyle name="Header" xfId="2"/>
    <cellStyle name="Normal" xfId="0" builtinId="0"/>
    <cellStyle name="Normal 2" xfId="3"/>
    <cellStyle name="SubHeader" xfId="4"/>
    <cellStyle name="TextNumber" xfId="6"/>
    <cellStyle name="TotalNumber" xfId="8"/>
    <cellStyle name="TotalText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Tax\2017\2017%20Provision\Tax%20Reform\OTP-TAX%20REFORM%2021%25\Rate%20Chang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artments%20&amp;%20Divisions\Florida%20Regulatory\Tax\Tax%20Savings\POD's%20and%20ROG's\Attachments%20to%20POD's%20filed\cf\POD%20%233C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 -NON REG"/>
      <sheetName val="Export from OTP"/>
      <sheetName val="Summary"/>
    </sheetNames>
    <sheetDataSet>
      <sheetData sheetId="0">
        <row r="11">
          <cell r="A11" t="str">
            <v>2500</v>
          </cell>
          <cell r="B11" t="str">
            <v>UNNP</v>
          </cell>
        </row>
        <row r="12">
          <cell r="A12" t="str">
            <v>2511</v>
          </cell>
          <cell r="B12" t="str">
            <v>UNNP</v>
          </cell>
        </row>
        <row r="13">
          <cell r="A13" t="str">
            <v>2512</v>
          </cell>
          <cell r="B13" t="str">
            <v>UNNP</v>
          </cell>
        </row>
        <row r="14">
          <cell r="A14" t="str">
            <v>251V</v>
          </cell>
          <cell r="B14" t="str">
            <v>UNNP</v>
          </cell>
        </row>
        <row r="15">
          <cell r="A15" t="str">
            <v>2520</v>
          </cell>
          <cell r="B15" t="str">
            <v>UNNP</v>
          </cell>
        </row>
        <row r="16">
          <cell r="A16" t="str">
            <v>252L</v>
          </cell>
          <cell r="B16" t="str">
            <v>UNNP</v>
          </cell>
        </row>
        <row r="17">
          <cell r="A17" t="str">
            <v>25AA</v>
          </cell>
          <cell r="B17" t="str">
            <v>UNPP</v>
          </cell>
        </row>
        <row r="18">
          <cell r="A18" t="str">
            <v>25AF</v>
          </cell>
          <cell r="B18" t="str">
            <v>UNPP</v>
          </cell>
        </row>
        <row r="19">
          <cell r="A19" t="str">
            <v>25AM</v>
          </cell>
          <cell r="B19" t="str">
            <v>UNNP</v>
          </cell>
        </row>
        <row r="20">
          <cell r="A20" t="str">
            <v>25AM.01</v>
          </cell>
          <cell r="B20" t="str">
            <v>UNNP</v>
          </cell>
        </row>
        <row r="21">
          <cell r="A21" t="str">
            <v>25BD</v>
          </cell>
          <cell r="B21" t="str">
            <v>UNNP</v>
          </cell>
        </row>
        <row r="22">
          <cell r="A22" t="str">
            <v>25BN.01</v>
          </cell>
          <cell r="B22" t="str">
            <v>UNNP</v>
          </cell>
        </row>
        <row r="23">
          <cell r="A23" t="str">
            <v>25BN.02</v>
          </cell>
          <cell r="B23" t="str">
            <v>UNNP</v>
          </cell>
        </row>
        <row r="24">
          <cell r="A24" t="str">
            <v>25CC</v>
          </cell>
          <cell r="B24" t="str">
            <v>UNPP</v>
          </cell>
        </row>
        <row r="25">
          <cell r="A25" t="str">
            <v>25CD</v>
          </cell>
          <cell r="B25" t="str">
            <v>UNNP</v>
          </cell>
        </row>
        <row r="26">
          <cell r="A26" t="str">
            <v>25CI</v>
          </cell>
          <cell r="B26" t="str">
            <v>UNPP</v>
          </cell>
        </row>
        <row r="27">
          <cell r="A27" t="str">
            <v>25CN</v>
          </cell>
          <cell r="B27" t="str">
            <v>UNNP</v>
          </cell>
        </row>
        <row r="28">
          <cell r="A28" t="str">
            <v>25DI</v>
          </cell>
          <cell r="B28" t="str">
            <v>UNNP</v>
          </cell>
        </row>
        <row r="29">
          <cell r="A29" t="str">
            <v>25DP.01</v>
          </cell>
          <cell r="B29" t="str">
            <v>P</v>
          </cell>
        </row>
        <row r="30">
          <cell r="A30" t="str">
            <v>25DP.02</v>
          </cell>
          <cell r="B30" t="str">
            <v>P</v>
          </cell>
        </row>
        <row r="31">
          <cell r="A31" t="str">
            <v>25DP.03</v>
          </cell>
          <cell r="B31" t="str">
            <v>P</v>
          </cell>
        </row>
        <row r="32">
          <cell r="A32" t="str">
            <v>25DP.04</v>
          </cell>
          <cell r="B32" t="str">
            <v>P</v>
          </cell>
        </row>
        <row r="33">
          <cell r="A33" t="str">
            <v>25DP.05</v>
          </cell>
          <cell r="B33" t="str">
            <v>P</v>
          </cell>
        </row>
        <row r="34">
          <cell r="A34" t="str">
            <v>25DP.06</v>
          </cell>
          <cell r="B34" t="str">
            <v>P</v>
          </cell>
        </row>
        <row r="35">
          <cell r="A35" t="str">
            <v>25DR.01</v>
          </cell>
          <cell r="B35" t="str">
            <v>UNNP</v>
          </cell>
        </row>
        <row r="36">
          <cell r="A36" t="str">
            <v>25DR.02</v>
          </cell>
          <cell r="B36" t="str">
            <v>UNNP</v>
          </cell>
        </row>
        <row r="37">
          <cell r="A37" t="str">
            <v>25E3</v>
          </cell>
          <cell r="B37" t="str">
            <v>UNNP</v>
          </cell>
        </row>
        <row r="38">
          <cell r="A38" t="str">
            <v>25EN</v>
          </cell>
          <cell r="B38" t="str">
            <v>UNNP</v>
          </cell>
        </row>
        <row r="39">
          <cell r="A39" t="str">
            <v>25FA</v>
          </cell>
          <cell r="B39" t="str">
            <v>UNNP</v>
          </cell>
        </row>
        <row r="40">
          <cell r="A40" t="str">
            <v>25FR</v>
          </cell>
          <cell r="B40" t="str">
            <v>UNNP</v>
          </cell>
        </row>
        <row r="41">
          <cell r="A41" t="str">
            <v>25GP</v>
          </cell>
          <cell r="B41" t="str">
            <v>UNNP</v>
          </cell>
        </row>
        <row r="42">
          <cell r="A42" t="str">
            <v>25HI</v>
          </cell>
          <cell r="B42" t="str">
            <v>UNNP</v>
          </cell>
        </row>
        <row r="43">
          <cell r="A43" t="str">
            <v>25ID</v>
          </cell>
          <cell r="B43" t="str">
            <v>UNNP</v>
          </cell>
        </row>
        <row r="44">
          <cell r="A44" t="str">
            <v>25IT</v>
          </cell>
          <cell r="B44" t="str">
            <v>UNNP</v>
          </cell>
        </row>
        <row r="45">
          <cell r="A45" t="str">
            <v>25LT</v>
          </cell>
          <cell r="B45" t="str">
            <v>UNNP</v>
          </cell>
        </row>
        <row r="46">
          <cell r="A46" t="str">
            <v>25MC</v>
          </cell>
          <cell r="B46" t="str">
            <v>UNNP</v>
          </cell>
        </row>
        <row r="47">
          <cell r="A47" t="str">
            <v>25MK</v>
          </cell>
          <cell r="B47" t="str">
            <v>UNNP</v>
          </cell>
        </row>
        <row r="48">
          <cell r="A48" t="str">
            <v>25MK.01</v>
          </cell>
          <cell r="B48" t="str">
            <v>UNNP</v>
          </cell>
        </row>
        <row r="49">
          <cell r="A49" t="str">
            <v>25MK.02</v>
          </cell>
          <cell r="B49" t="str">
            <v>UNNP</v>
          </cell>
        </row>
        <row r="50">
          <cell r="A50" t="str">
            <v>25MR</v>
          </cell>
          <cell r="B50" t="str">
            <v>UNNP</v>
          </cell>
        </row>
        <row r="51">
          <cell r="A51" t="str">
            <v>25MR.01</v>
          </cell>
          <cell r="B51" t="str">
            <v>UNNP</v>
          </cell>
        </row>
        <row r="52">
          <cell r="A52" t="str">
            <v>25MR.02</v>
          </cell>
          <cell r="B52" t="str">
            <v>UNNP</v>
          </cell>
        </row>
        <row r="53">
          <cell r="A53" t="str">
            <v>25OH</v>
          </cell>
          <cell r="B53" t="str">
            <v>UNNP</v>
          </cell>
        </row>
        <row r="54">
          <cell r="A54" t="str">
            <v>25PC</v>
          </cell>
          <cell r="B54" t="str">
            <v>UNNP</v>
          </cell>
        </row>
        <row r="55">
          <cell r="A55" t="str">
            <v>25PG</v>
          </cell>
          <cell r="B55" t="str">
            <v>UNNP</v>
          </cell>
        </row>
        <row r="56">
          <cell r="A56" t="str">
            <v>25PN</v>
          </cell>
          <cell r="B56" t="str">
            <v>UNNP</v>
          </cell>
        </row>
        <row r="57">
          <cell r="A57" t="str">
            <v>25PR</v>
          </cell>
          <cell r="B57" t="str">
            <v>UNNP</v>
          </cell>
        </row>
        <row r="58">
          <cell r="A58" t="str">
            <v>25PR.01</v>
          </cell>
          <cell r="B58" t="str">
            <v>UNNP</v>
          </cell>
        </row>
        <row r="59">
          <cell r="A59" t="str">
            <v>25PR.02</v>
          </cell>
          <cell r="B59" t="str">
            <v>UNNP</v>
          </cell>
        </row>
        <row r="60">
          <cell r="A60" t="str">
            <v>25RC</v>
          </cell>
          <cell r="B60" t="str">
            <v>UNNP</v>
          </cell>
        </row>
        <row r="61">
          <cell r="A61" t="str">
            <v>25RD</v>
          </cell>
          <cell r="B61" t="str">
            <v>UNNP</v>
          </cell>
        </row>
        <row r="62">
          <cell r="A62" t="str">
            <v>25RE</v>
          </cell>
          <cell r="B62" t="str">
            <v>UNPP</v>
          </cell>
        </row>
        <row r="63">
          <cell r="A63" t="str">
            <v>25RG</v>
          </cell>
          <cell r="B63" t="str">
            <v>UNNP</v>
          </cell>
        </row>
        <row r="64">
          <cell r="A64" t="str">
            <v>25RP</v>
          </cell>
          <cell r="B64" t="str">
            <v>UNNP</v>
          </cell>
        </row>
        <row r="65">
          <cell r="A65" t="str">
            <v>25RT</v>
          </cell>
          <cell r="B65" t="str">
            <v>UNNP</v>
          </cell>
        </row>
        <row r="66">
          <cell r="A66" t="str">
            <v>25SD</v>
          </cell>
          <cell r="B66" t="str">
            <v>UNNP</v>
          </cell>
        </row>
        <row r="67">
          <cell r="A67" t="str">
            <v>25SI.01</v>
          </cell>
          <cell r="B67" t="str">
            <v>UNNP</v>
          </cell>
        </row>
        <row r="68">
          <cell r="A68" t="str">
            <v>25SI.02</v>
          </cell>
          <cell r="B68" t="str">
            <v>UNNP</v>
          </cell>
        </row>
        <row r="69">
          <cell r="A69" t="str">
            <v>25SL</v>
          </cell>
          <cell r="B69" t="str">
            <v>UNNP</v>
          </cell>
        </row>
        <row r="70">
          <cell r="A70" t="str">
            <v>25SR.01</v>
          </cell>
          <cell r="B70" t="str">
            <v>UNNP</v>
          </cell>
        </row>
        <row r="71">
          <cell r="A71" t="str">
            <v>25SR.02</v>
          </cell>
          <cell r="B71" t="str">
            <v>UNNP</v>
          </cell>
        </row>
        <row r="72">
          <cell r="A72" t="str">
            <v>25SV</v>
          </cell>
          <cell r="B72" t="str">
            <v>UNNP</v>
          </cell>
        </row>
        <row r="73">
          <cell r="A73" t="str">
            <v>25TA</v>
          </cell>
          <cell r="B73" t="str">
            <v>UNNP</v>
          </cell>
        </row>
        <row r="74">
          <cell r="A74" t="str">
            <v>25VA</v>
          </cell>
          <cell r="B74" t="str">
            <v>UNNP</v>
          </cell>
        </row>
        <row r="75">
          <cell r="A75" t="str">
            <v>25WR</v>
          </cell>
          <cell r="B75" t="str">
            <v>UNNP</v>
          </cell>
        </row>
        <row r="76">
          <cell r="A76" t="str">
            <v>Investment Tax Credit - ITC</v>
          </cell>
          <cell r="B76" t="str">
            <v>UNNP</v>
          </cell>
        </row>
        <row r="77">
          <cell r="A77" t="str">
            <v>NOL_SYS</v>
          </cell>
          <cell r="B77" t="str">
            <v>UNNP</v>
          </cell>
        </row>
        <row r="78">
          <cell r="A78" t="str">
            <v>Reg_Asset</v>
          </cell>
          <cell r="B78" t="str">
            <v>UNNP</v>
          </cell>
        </row>
        <row r="79">
          <cell r="A79" t="str">
            <v>S_NOL_SYS</v>
          </cell>
          <cell r="B79" t="str">
            <v>UNNP</v>
          </cell>
        </row>
        <row r="80">
          <cell r="A80" t="str">
            <v>S_NOL_SYS - 2008 - DE</v>
          </cell>
          <cell r="B80" t="str">
            <v>UNNP</v>
          </cell>
        </row>
        <row r="81">
          <cell r="A81" t="str">
            <v>S_NOL_SYS - 2009 - DE</v>
          </cell>
          <cell r="B81" t="str">
            <v>UNNP</v>
          </cell>
        </row>
        <row r="82">
          <cell r="A82" t="str">
            <v>S_NOL_SYS - 2010 - DE</v>
          </cell>
          <cell r="B82" t="str">
            <v>UNNP</v>
          </cell>
        </row>
        <row r="83">
          <cell r="A83" t="str">
            <v>S_NOL_SYS - 2011 - DE</v>
          </cell>
          <cell r="B83" t="str">
            <v>UNNP</v>
          </cell>
        </row>
        <row r="84">
          <cell r="A84" t="str">
            <v>S_NOL_SYS - 2012 - DE</v>
          </cell>
          <cell r="B84" t="str">
            <v>UNNP</v>
          </cell>
        </row>
        <row r="85">
          <cell r="A85" t="str">
            <v>S_NOL_SYS - 2013 - DE</v>
          </cell>
          <cell r="B85" t="str">
            <v>UNNP</v>
          </cell>
        </row>
        <row r="86">
          <cell r="A86" t="str">
            <v>S_NOL_SYS - 2014 - DE</v>
          </cell>
          <cell r="B86" t="str">
            <v>UNNP</v>
          </cell>
        </row>
        <row r="87">
          <cell r="A87" t="str">
            <v>S_NOL_SYS - 2014 - FL</v>
          </cell>
          <cell r="B87" t="str">
            <v>UNNP</v>
          </cell>
        </row>
        <row r="88">
          <cell r="A88" t="str">
            <v>S_NOL_SYS - 2014 - MD</v>
          </cell>
          <cell r="B88" t="str">
            <v>UNNP</v>
          </cell>
        </row>
        <row r="89">
          <cell r="A89" t="str">
            <v>State_rate</v>
          </cell>
          <cell r="B89" t="str">
            <v>UNNP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T 282-283 CF ADIT Bef-After"/>
      <sheetName val="CF FED -  STATE "/>
      <sheetName val="CF-OTP Deferreds"/>
      <sheetName val="Tax Reform Entries TX-SPCL"/>
      <sheetName val="CF ADIT "/>
      <sheetName val="DATA"/>
      <sheetName val="ACCT 254N &amp; P Reg Liab"/>
      <sheetName val="DATA-Reg Liab"/>
      <sheetName val="Q1 ADIT Activity"/>
      <sheetName val="CF TB"/>
      <sheetName val="Q1 ADIT 2018"/>
      <sheetName val="ADIT"/>
      <sheetName val="ExpRecl&amp;GrossUp_FRUs"/>
    </sheetNames>
    <sheetDataSet>
      <sheetData sheetId="0"/>
      <sheetData sheetId="1"/>
      <sheetData sheetId="2">
        <row r="42">
          <cell r="J42">
            <v>6505924</v>
          </cell>
          <cell r="L42">
            <v>60684</v>
          </cell>
          <cell r="N42">
            <v>-97500</v>
          </cell>
          <cell r="X42">
            <v>-18086694</v>
          </cell>
        </row>
      </sheetData>
      <sheetData sheetId="3">
        <row r="10">
          <cell r="C10">
            <v>71433</v>
          </cell>
        </row>
        <row r="18">
          <cell r="C18">
            <v>51192</v>
          </cell>
        </row>
        <row r="22">
          <cell r="C22">
            <v>118336</v>
          </cell>
        </row>
        <row r="23">
          <cell r="C23">
            <v>-42702</v>
          </cell>
        </row>
      </sheetData>
      <sheetData sheetId="4"/>
      <sheetData sheetId="5"/>
      <sheetData sheetId="6">
        <row r="7">
          <cell r="C7">
            <v>168483</v>
          </cell>
        </row>
      </sheetData>
      <sheetData sheetId="7"/>
      <sheetData sheetId="8">
        <row r="10">
          <cell r="B10" t="str">
            <v>25AF</v>
          </cell>
          <cell r="C10" t="str">
            <v>AFUDC</v>
          </cell>
          <cell r="D10">
            <v>0</v>
          </cell>
        </row>
        <row r="11">
          <cell r="B11" t="str">
            <v>25AM</v>
          </cell>
          <cell r="C11" t="str">
            <v>Customer Based Intangibles</v>
          </cell>
          <cell r="D11">
            <v>-4535</v>
          </cell>
        </row>
        <row r="12">
          <cell r="B12" t="str">
            <v>25AM.01</v>
          </cell>
          <cell r="C12" t="str">
            <v>Amortization Schedules Prior Acquisitions</v>
          </cell>
          <cell r="D12">
            <v>0</v>
          </cell>
        </row>
        <row r="13">
          <cell r="B13" t="str">
            <v>25BD</v>
          </cell>
          <cell r="C13" t="str">
            <v>Bad Debts</v>
          </cell>
          <cell r="D13">
            <v>1079</v>
          </cell>
        </row>
        <row r="14">
          <cell r="B14" t="str">
            <v>25BN.01</v>
          </cell>
          <cell r="C14" t="str">
            <v>Short Term Bonus</v>
          </cell>
          <cell r="D14">
            <v>0</v>
          </cell>
        </row>
        <row r="15">
          <cell r="B15" t="str">
            <v>25CN</v>
          </cell>
          <cell r="C15" t="str">
            <v>Conservation</v>
          </cell>
          <cell r="D15">
            <v>18607</v>
          </cell>
        </row>
        <row r="16">
          <cell r="B16" t="str">
            <v>25DP.01</v>
          </cell>
          <cell r="C16" t="str">
            <v>Depreciation</v>
          </cell>
          <cell r="D16">
            <v>-69028</v>
          </cell>
        </row>
        <row r="17">
          <cell r="B17" t="str">
            <v>25DP.02</v>
          </cell>
          <cell r="C17" t="str">
            <v>Contribution in Aid of Construction</v>
          </cell>
          <cell r="D17">
            <v>15378</v>
          </cell>
        </row>
        <row r="18">
          <cell r="B18" t="str">
            <v>25DP.03</v>
          </cell>
          <cell r="C18" t="str">
            <v>Cost of Removal</v>
          </cell>
          <cell r="D18">
            <v>-25724</v>
          </cell>
        </row>
        <row r="19">
          <cell r="B19" t="str">
            <v>25DP.04</v>
          </cell>
          <cell r="C19" t="str">
            <v>Asset Gain/Loss</v>
          </cell>
          <cell r="D19">
            <v>-508</v>
          </cell>
        </row>
        <row r="20">
          <cell r="B20" t="str">
            <v>25DP.05</v>
          </cell>
          <cell r="C20" t="str">
            <v>Adjustment for Repairs Depreciation</v>
          </cell>
          <cell r="D20">
            <v>0</v>
          </cell>
        </row>
        <row r="21">
          <cell r="B21" t="str">
            <v>25DR.01</v>
          </cell>
          <cell r="C21" t="str">
            <v>Deferred Revenue (Current)</v>
          </cell>
          <cell r="D21">
            <v>-5104</v>
          </cell>
        </row>
        <row r="22">
          <cell r="B22" t="str">
            <v>25DR.02</v>
          </cell>
          <cell r="C22" t="str">
            <v>Deferred Revenue (Non-Current)</v>
          </cell>
          <cell r="D22">
            <v>0</v>
          </cell>
        </row>
        <row r="23">
          <cell r="B23" t="str">
            <v>25EN</v>
          </cell>
          <cell r="C23" t="str">
            <v>Environmental</v>
          </cell>
          <cell r="D23">
            <v>-5262</v>
          </cell>
        </row>
        <row r="24">
          <cell r="B24" t="str">
            <v>25FR</v>
          </cell>
          <cell r="C24" t="str">
            <v>Flex Revenue</v>
          </cell>
          <cell r="D24">
            <v>63</v>
          </cell>
        </row>
        <row r="25">
          <cell r="B25" t="str">
            <v>25GP</v>
          </cell>
          <cell r="C25" t="str">
            <v>Grip Over Recoveries</v>
          </cell>
          <cell r="D25">
            <v>0</v>
          </cell>
        </row>
        <row r="26">
          <cell r="B26" t="str">
            <v>25ID</v>
          </cell>
          <cell r="C26" t="str">
            <v>Reserve for Insurance Deductibles</v>
          </cell>
          <cell r="D26">
            <v>-33</v>
          </cell>
        </row>
        <row r="27">
          <cell r="B27" t="str">
            <v>25IT</v>
          </cell>
          <cell r="C27" t="str">
            <v>Investment Tax Credit</v>
          </cell>
          <cell r="D27">
            <v>0</v>
          </cell>
        </row>
        <row r="28">
          <cell r="B28" t="str">
            <v>25OH</v>
          </cell>
          <cell r="C28" t="str">
            <v>263A Capitalized Interest/Overhead</v>
          </cell>
          <cell r="D28">
            <v>0</v>
          </cell>
        </row>
        <row r="29">
          <cell r="B29" t="str">
            <v>25PG</v>
          </cell>
          <cell r="C29" t="str">
            <v>Purchased Gas Cots</v>
          </cell>
          <cell r="D29">
            <v>0</v>
          </cell>
        </row>
        <row r="30">
          <cell r="B30" t="str">
            <v>25PN</v>
          </cell>
          <cell r="C30" t="str">
            <v>Pension</v>
          </cell>
          <cell r="D30">
            <v>1588</v>
          </cell>
        </row>
        <row r="31">
          <cell r="B31" t="str">
            <v>25PR</v>
          </cell>
          <cell r="C31" t="str">
            <v>Post Retirement Benefits</v>
          </cell>
          <cell r="D31">
            <v>0</v>
          </cell>
        </row>
        <row r="32">
          <cell r="B32" t="str">
            <v>25PR.02</v>
          </cell>
          <cell r="C32" t="str">
            <v>Post Retirement Benefits (Non-Current)</v>
          </cell>
          <cell r="D32">
            <v>-401</v>
          </cell>
        </row>
        <row r="33">
          <cell r="B33" t="str">
            <v>25RC</v>
          </cell>
          <cell r="C33" t="str">
            <v>Rate Case</v>
          </cell>
          <cell r="D33">
            <v>0</v>
          </cell>
        </row>
        <row r="34">
          <cell r="B34" t="str">
            <v>25RE</v>
          </cell>
          <cell r="C34" t="str">
            <v>Repairs Deduction</v>
          </cell>
          <cell r="D34">
            <v>3195</v>
          </cell>
        </row>
        <row r="35">
          <cell r="B35" t="str">
            <v>25RP</v>
          </cell>
          <cell r="C35" t="str">
            <v>Property Taxes</v>
          </cell>
          <cell r="D35">
            <v>0</v>
          </cell>
        </row>
        <row r="36">
          <cell r="B36" t="str">
            <v>25SD</v>
          </cell>
          <cell r="C36" t="str">
            <v>ADIT State Decoupling</v>
          </cell>
          <cell r="D36">
            <v>0</v>
          </cell>
        </row>
        <row r="37">
          <cell r="B37" t="str">
            <v>25SI.01</v>
          </cell>
          <cell r="C37" t="str">
            <v>Self Insurance (Current)</v>
          </cell>
          <cell r="D37">
            <v>912</v>
          </cell>
        </row>
        <row r="38">
          <cell r="B38" t="str">
            <v>25SI.02</v>
          </cell>
          <cell r="C38" t="str">
            <v>Self Insurance (Non-Current)</v>
          </cell>
          <cell r="D38">
            <v>0</v>
          </cell>
        </row>
        <row r="39">
          <cell r="B39" t="str">
            <v>25SR.02</v>
          </cell>
          <cell r="C39" t="str">
            <v>SERP (Non-Current)</v>
          </cell>
          <cell r="D39">
            <v>0</v>
          </cell>
        </row>
        <row r="40">
          <cell r="B40" t="str">
            <v>25TX</v>
          </cell>
          <cell r="C40" t="str">
            <v>Tax Reform 2017 Reg Asset Gross Up</v>
          </cell>
          <cell r="D40">
            <v>0</v>
          </cell>
        </row>
        <row r="41">
          <cell r="B41" t="str">
            <v>S_NOL_SYS</v>
          </cell>
          <cell r="C41" t="str">
            <v>S_NOL_SYS</v>
          </cell>
          <cell r="D41">
            <v>0</v>
          </cell>
        </row>
        <row r="42">
          <cell r="B42" t="str">
            <v>S_NOL_SYS - 2014 - DE</v>
          </cell>
          <cell r="C42" t="str">
            <v>S_NOL_SYS - 2014 - DE</v>
          </cell>
          <cell r="D42">
            <v>0</v>
          </cell>
        </row>
      </sheetData>
      <sheetData sheetId="9">
        <row r="158">
          <cell r="C158">
            <v>2196230</v>
          </cell>
          <cell r="F158">
            <v>2148135</v>
          </cell>
        </row>
        <row r="160">
          <cell r="C160">
            <v>-9421512</v>
          </cell>
          <cell r="F160">
            <v>-9267988</v>
          </cell>
        </row>
      </sheetData>
      <sheetData sheetId="10">
        <row r="292">
          <cell r="E292">
            <v>30431</v>
          </cell>
        </row>
        <row r="320">
          <cell r="E320">
            <v>-5393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tabSelected="1" topLeftCell="A4" workbookViewId="0">
      <selection activeCell="G13" sqref="G13"/>
    </sheetView>
  </sheetViews>
  <sheetFormatPr defaultRowHeight="15" x14ac:dyDescent="0.25"/>
  <cols>
    <col min="1" max="1" width="7.42578125" customWidth="1"/>
    <col min="2" max="2" width="6" bestFit="1" customWidth="1"/>
    <col min="3" max="3" width="12.140625" bestFit="1" customWidth="1"/>
    <col min="4" max="4" width="14.42578125" customWidth="1"/>
    <col min="5" max="5" width="31.7109375" customWidth="1"/>
    <col min="6" max="6" width="15.5703125" bestFit="1" customWidth="1"/>
    <col min="7" max="7" width="14" bestFit="1" customWidth="1"/>
    <col min="8" max="8" width="14.5703125" bestFit="1" customWidth="1"/>
    <col min="9" max="9" width="12.42578125" customWidth="1"/>
    <col min="10" max="10" width="14.7109375" bestFit="1" customWidth="1"/>
    <col min="11" max="11" width="9.28515625" bestFit="1" customWidth="1"/>
    <col min="12" max="12" width="15.5703125" bestFit="1" customWidth="1"/>
    <col min="13" max="13" width="12.85546875" bestFit="1" customWidth="1"/>
    <col min="14" max="15" width="11.85546875" bestFit="1" customWidth="1"/>
    <col min="16" max="16" width="15.5703125" bestFit="1" customWidth="1"/>
  </cols>
  <sheetData>
    <row r="1" spans="1:16" ht="15.75" x14ac:dyDescent="0.25">
      <c r="A1" s="43" t="s">
        <v>119</v>
      </c>
      <c r="G1" s="44"/>
      <c r="I1" s="45" t="s">
        <v>115</v>
      </c>
      <c r="J1" s="45"/>
      <c r="K1" s="46" t="s">
        <v>117</v>
      </c>
      <c r="M1" s="2"/>
      <c r="N1" s="2"/>
      <c r="O1" s="2"/>
      <c r="P1" s="2"/>
    </row>
    <row r="2" spans="1:16" ht="15" customHeight="1" x14ac:dyDescent="0.4">
      <c r="A2" s="43" t="s">
        <v>118</v>
      </c>
      <c r="B2" s="1"/>
      <c r="C2" s="2"/>
      <c r="D2" s="3"/>
      <c r="E2" s="4"/>
      <c r="F2" s="4"/>
      <c r="G2" s="47"/>
      <c r="H2" s="4"/>
      <c r="I2" s="45" t="s">
        <v>116</v>
      </c>
      <c r="J2" s="45"/>
      <c r="K2" s="45" t="s">
        <v>120</v>
      </c>
      <c r="L2" s="2"/>
      <c r="M2" s="2"/>
      <c r="N2" s="2"/>
      <c r="O2" s="2"/>
      <c r="P2" s="2"/>
    </row>
    <row r="3" spans="1:16" x14ac:dyDescent="0.25">
      <c r="A3" s="2"/>
      <c r="B3" s="2"/>
      <c r="C3" s="2"/>
      <c r="D3" s="5"/>
      <c r="E3" s="2"/>
      <c r="F3" s="6" t="s">
        <v>1</v>
      </c>
      <c r="G3" s="57" t="s">
        <v>2</v>
      </c>
      <c r="H3" s="57"/>
      <c r="I3" s="57"/>
      <c r="J3" s="57"/>
      <c r="K3" s="57"/>
      <c r="L3" s="57"/>
      <c r="M3" s="57"/>
      <c r="N3" s="57"/>
      <c r="O3" s="57"/>
      <c r="P3" s="57"/>
    </row>
    <row r="4" spans="1:16" x14ac:dyDescent="0.25">
      <c r="A4" s="2" t="s">
        <v>3</v>
      </c>
      <c r="B4" s="2"/>
      <c r="C4" s="7">
        <v>5.5E-2</v>
      </c>
      <c r="D4" s="2" t="s">
        <v>0</v>
      </c>
      <c r="E4" s="2" t="s">
        <v>4</v>
      </c>
      <c r="F4" s="8">
        <v>0.35</v>
      </c>
      <c r="G4" s="8">
        <v>0.21</v>
      </c>
      <c r="H4" s="2" t="s">
        <v>0</v>
      </c>
      <c r="I4" s="2" t="s">
        <v>0</v>
      </c>
      <c r="J4" s="2" t="s">
        <v>0</v>
      </c>
      <c r="K4" s="2"/>
      <c r="L4" s="8">
        <v>0.21</v>
      </c>
      <c r="M4" s="2"/>
      <c r="N4" s="2"/>
      <c r="O4" s="2"/>
      <c r="P4" s="2"/>
    </row>
    <row r="5" spans="1:16" ht="26.25" x14ac:dyDescent="0.25">
      <c r="A5" s="2"/>
      <c r="B5" s="2"/>
      <c r="C5" s="7"/>
      <c r="D5" s="2"/>
      <c r="E5" s="2" t="s">
        <v>5</v>
      </c>
      <c r="F5" s="8">
        <f>(1-F4)*$C$4+F4</f>
        <v>0.38574999999999998</v>
      </c>
      <c r="G5" s="8">
        <f>(1-G4)*$C$4+G4</f>
        <v>0.25345000000000001</v>
      </c>
      <c r="H5" s="2"/>
      <c r="I5" s="2"/>
      <c r="J5" s="2"/>
      <c r="K5" s="2"/>
      <c r="L5" s="8">
        <f>(1-L4)*$C$4+L4</f>
        <v>0.25345000000000001</v>
      </c>
      <c r="M5" s="9" t="s">
        <v>6</v>
      </c>
      <c r="N5" s="10">
        <v>43190</v>
      </c>
      <c r="O5" s="9"/>
      <c r="P5" s="2"/>
    </row>
    <row r="6" spans="1:16" ht="39" x14ac:dyDescent="0.25">
      <c r="A6" s="2" t="s">
        <v>7</v>
      </c>
      <c r="B6" s="2" t="s">
        <v>8</v>
      </c>
      <c r="C6" s="11" t="s">
        <v>9</v>
      </c>
      <c r="D6" s="12" t="s">
        <v>10</v>
      </c>
      <c r="E6" s="12" t="s">
        <v>11</v>
      </c>
      <c r="F6" s="54" t="s">
        <v>121</v>
      </c>
      <c r="G6" s="12" t="s">
        <v>12</v>
      </c>
      <c r="H6" s="13" t="s">
        <v>13</v>
      </c>
      <c r="I6" s="13" t="s">
        <v>14</v>
      </c>
      <c r="J6" s="13" t="s">
        <v>15</v>
      </c>
      <c r="K6" s="13" t="s">
        <v>16</v>
      </c>
      <c r="L6" s="13" t="s">
        <v>17</v>
      </c>
      <c r="M6" s="13" t="s">
        <v>15</v>
      </c>
      <c r="N6" s="13" t="s">
        <v>18</v>
      </c>
      <c r="O6" s="13" t="s">
        <v>19</v>
      </c>
      <c r="P6" s="13" t="s">
        <v>20</v>
      </c>
    </row>
    <row r="7" spans="1:16" x14ac:dyDescent="0.25">
      <c r="A7" s="2" t="str">
        <f t="shared" ref="A7:A38" si="0">LEFT(D7,4)</f>
        <v>25AF</v>
      </c>
      <c r="B7" s="2">
        <v>282</v>
      </c>
      <c r="C7" s="14" t="str">
        <f>VLOOKUP(D7,'[1]REG -NON REG'!$A$11:$B$89,2,0)</f>
        <v>UNPP</v>
      </c>
      <c r="D7" s="24" t="s">
        <v>21</v>
      </c>
      <c r="E7" s="24" t="s">
        <v>22</v>
      </c>
      <c r="F7" s="28">
        <v>18160</v>
      </c>
      <c r="G7" s="28">
        <v>-6228</v>
      </c>
      <c r="H7" s="28"/>
      <c r="I7" s="28">
        <f>G7</f>
        <v>-6228</v>
      </c>
      <c r="J7" s="28">
        <f t="shared" ref="J7:J40" si="1">G7-H7-I7</f>
        <v>0</v>
      </c>
      <c r="K7" s="28"/>
      <c r="L7" s="28">
        <f t="shared" ref="L7:L40" si="2">SUM(F7:K7)-G7</f>
        <v>11932</v>
      </c>
      <c r="M7" s="28"/>
      <c r="N7" s="28"/>
      <c r="O7" s="28">
        <f>VLOOKUP(D7,'[2]Q1 ADIT Activity'!$B$10:$D$42,3,0)</f>
        <v>0</v>
      </c>
      <c r="P7" s="28">
        <f>SUM(L7:O7)</f>
        <v>11932</v>
      </c>
    </row>
    <row r="8" spans="1:16" x14ac:dyDescent="0.25">
      <c r="A8" s="2" t="str">
        <f t="shared" si="0"/>
        <v>25AM</v>
      </c>
      <c r="B8" s="2">
        <v>283</v>
      </c>
      <c r="C8" s="15" t="str">
        <f>VLOOKUP(D8,'[1]REG -NON REG'!$A$11:$B$89,2,0)</f>
        <v>UNNP</v>
      </c>
      <c r="D8" s="24" t="s">
        <v>23</v>
      </c>
      <c r="E8" s="24" t="s">
        <v>24</v>
      </c>
      <c r="F8" s="28">
        <v>288088</v>
      </c>
      <c r="G8" s="28">
        <v>-98805</v>
      </c>
      <c r="H8" s="28"/>
      <c r="I8" s="28"/>
      <c r="J8" s="28">
        <f t="shared" si="1"/>
        <v>-98805</v>
      </c>
      <c r="K8" s="28"/>
      <c r="L8" s="28">
        <f t="shared" si="2"/>
        <v>189283</v>
      </c>
      <c r="M8" s="28"/>
      <c r="N8" s="28"/>
      <c r="O8" s="28">
        <f>VLOOKUP(D8,'[2]Q1 ADIT Activity'!$B$10:$D$42,3,0)</f>
        <v>-4535</v>
      </c>
      <c r="P8" s="28">
        <f t="shared" ref="P8:P40" si="3">SUM(L8:O8)</f>
        <v>184748</v>
      </c>
    </row>
    <row r="9" spans="1:16" x14ac:dyDescent="0.25">
      <c r="A9" s="2" t="str">
        <f t="shared" si="0"/>
        <v>25AM</v>
      </c>
      <c r="B9" s="2">
        <v>283</v>
      </c>
      <c r="C9" s="15" t="str">
        <f>VLOOKUP(D9,'[1]REG -NON REG'!$A$11:$B$89,2,0)</f>
        <v>UNNP</v>
      </c>
      <c r="D9" s="24" t="s">
        <v>25</v>
      </c>
      <c r="E9" s="24" t="s">
        <v>26</v>
      </c>
      <c r="F9" s="28">
        <v>0</v>
      </c>
      <c r="G9" s="28">
        <v>0</v>
      </c>
      <c r="H9" s="29"/>
      <c r="I9" s="28"/>
      <c r="J9" s="28">
        <f t="shared" si="1"/>
        <v>0</v>
      </c>
      <c r="K9" s="29"/>
      <c r="L9" s="28">
        <f t="shared" si="2"/>
        <v>0</v>
      </c>
      <c r="M9" s="28"/>
      <c r="N9" s="28"/>
      <c r="O9" s="28">
        <f>VLOOKUP(D9,'[2]Q1 ADIT Activity'!$B$10:$D$42,3,0)</f>
        <v>0</v>
      </c>
      <c r="P9" s="28">
        <f t="shared" si="3"/>
        <v>0</v>
      </c>
    </row>
    <row r="10" spans="1:16" x14ac:dyDescent="0.25">
      <c r="A10" s="2" t="str">
        <f t="shared" si="0"/>
        <v>25BD</v>
      </c>
      <c r="B10" s="2">
        <v>283</v>
      </c>
      <c r="C10" s="15" t="str">
        <f>VLOOKUP(D10,'[1]REG -NON REG'!$A$11:$B$89,2,0)</f>
        <v>UNNP</v>
      </c>
      <c r="D10" s="24" t="s">
        <v>27</v>
      </c>
      <c r="E10" s="24" t="s">
        <v>28</v>
      </c>
      <c r="F10" s="28">
        <v>18350</v>
      </c>
      <c r="G10" s="28">
        <v>-6294</v>
      </c>
      <c r="H10" s="29"/>
      <c r="I10" s="28"/>
      <c r="J10" s="28">
        <f t="shared" si="1"/>
        <v>-6294</v>
      </c>
      <c r="K10" s="29"/>
      <c r="L10" s="28">
        <f t="shared" si="2"/>
        <v>12056</v>
      </c>
      <c r="M10" s="28"/>
      <c r="N10" s="28"/>
      <c r="O10" s="28">
        <f>VLOOKUP(D10,'[2]Q1 ADIT Activity'!$B$10:$D$42,3,0)</f>
        <v>1079</v>
      </c>
      <c r="P10" s="28">
        <f t="shared" si="3"/>
        <v>13135</v>
      </c>
    </row>
    <row r="11" spans="1:16" x14ac:dyDescent="0.25">
      <c r="A11" s="2" t="str">
        <f t="shared" si="0"/>
        <v>25BN</v>
      </c>
      <c r="B11" s="2">
        <v>283</v>
      </c>
      <c r="C11" s="15" t="str">
        <f>VLOOKUP(D11,'[1]REG -NON REG'!$A$11:$B$89,2,0)</f>
        <v>UNNP</v>
      </c>
      <c r="D11" s="24" t="s">
        <v>29</v>
      </c>
      <c r="E11" s="24" t="s">
        <v>30</v>
      </c>
      <c r="F11" s="28">
        <v>0</v>
      </c>
      <c r="G11" s="28">
        <v>0</v>
      </c>
      <c r="H11" s="29"/>
      <c r="I11" s="28"/>
      <c r="J11" s="28">
        <f t="shared" si="1"/>
        <v>0</v>
      </c>
      <c r="K11" s="28"/>
      <c r="L11" s="28">
        <f t="shared" si="2"/>
        <v>0</v>
      </c>
      <c r="M11" s="28">
        <f>'[2]Tax Reform Entries TX-SPCL'!C10</f>
        <v>71433</v>
      </c>
      <c r="N11" s="28">
        <f>'[2]Q1 ADIT 2018'!E292</f>
        <v>30431</v>
      </c>
      <c r="O11" s="28">
        <f>VLOOKUP(D11,'[2]Q1 ADIT Activity'!$B$10:$D$42,3,0)</f>
        <v>0</v>
      </c>
      <c r="P11" s="28">
        <f t="shared" si="3"/>
        <v>101864</v>
      </c>
    </row>
    <row r="12" spans="1:16" x14ac:dyDescent="0.25">
      <c r="A12" s="2" t="str">
        <f t="shared" si="0"/>
        <v>25CN</v>
      </c>
      <c r="B12" s="2">
        <v>283</v>
      </c>
      <c r="C12" s="15" t="str">
        <f>VLOOKUP(D12,'[1]REG -NON REG'!$A$11:$B$89,2,0)</f>
        <v>UNNP</v>
      </c>
      <c r="D12" s="24" t="s">
        <v>31</v>
      </c>
      <c r="E12" s="24" t="s">
        <v>32</v>
      </c>
      <c r="F12" s="28">
        <v>86041</v>
      </c>
      <c r="G12" s="28">
        <v>-29509</v>
      </c>
      <c r="H12" s="29"/>
      <c r="I12" s="28"/>
      <c r="J12" s="28">
        <f t="shared" si="1"/>
        <v>-29509</v>
      </c>
      <c r="K12" s="28"/>
      <c r="L12" s="28">
        <f t="shared" si="2"/>
        <v>56532</v>
      </c>
      <c r="M12" s="28"/>
      <c r="N12" s="28"/>
      <c r="O12" s="28">
        <f>VLOOKUP(D12,'[2]Q1 ADIT Activity'!$B$10:$D$42,3,0)</f>
        <v>18607</v>
      </c>
      <c r="P12" s="28">
        <f t="shared" si="3"/>
        <v>75139</v>
      </c>
    </row>
    <row r="13" spans="1:16" x14ac:dyDescent="0.25">
      <c r="A13" s="2" t="str">
        <f t="shared" si="0"/>
        <v>25DP</v>
      </c>
      <c r="B13" s="2">
        <v>282</v>
      </c>
      <c r="C13" s="16" t="str">
        <f>VLOOKUP(D13,'[1]REG -NON REG'!$A$11:$B$89,2,0)</f>
        <v>P</v>
      </c>
      <c r="D13" s="24" t="s">
        <v>33</v>
      </c>
      <c r="E13" s="24" t="s">
        <v>34</v>
      </c>
      <c r="F13" s="48">
        <v>-20819848</v>
      </c>
      <c r="G13" s="48">
        <v>7140547</v>
      </c>
      <c r="H13" s="48">
        <f>G13</f>
        <v>7140547</v>
      </c>
      <c r="I13" s="48"/>
      <c r="J13" s="48">
        <f t="shared" si="1"/>
        <v>0</v>
      </c>
      <c r="K13" s="48">
        <v>1</v>
      </c>
      <c r="L13" s="48">
        <f t="shared" si="2"/>
        <v>-13679300</v>
      </c>
      <c r="M13" s="48"/>
      <c r="N13" s="48"/>
      <c r="O13" s="48">
        <v>-65833</v>
      </c>
      <c r="P13" s="48">
        <f t="shared" si="3"/>
        <v>-13745133</v>
      </c>
    </row>
    <row r="14" spans="1:16" x14ac:dyDescent="0.25">
      <c r="A14" s="2" t="str">
        <f t="shared" si="0"/>
        <v>25DP</v>
      </c>
      <c r="B14" s="2">
        <v>282</v>
      </c>
      <c r="C14" s="16" t="str">
        <f>VLOOKUP(D14,'[1]REG -NON REG'!$A$11:$B$89,2,0)</f>
        <v>P</v>
      </c>
      <c r="D14" s="24" t="s">
        <v>35</v>
      </c>
      <c r="E14" s="24" t="s">
        <v>36</v>
      </c>
      <c r="F14" s="28">
        <v>93618</v>
      </c>
      <c r="G14" s="28">
        <v>-32108</v>
      </c>
      <c r="H14" s="29">
        <f t="shared" ref="H14:H17" si="4">G14</f>
        <v>-32108</v>
      </c>
      <c r="I14" s="28"/>
      <c r="J14" s="28">
        <f t="shared" si="1"/>
        <v>0</v>
      </c>
      <c r="K14" s="28"/>
      <c r="L14" s="28">
        <f t="shared" si="2"/>
        <v>61510</v>
      </c>
      <c r="M14" s="28"/>
      <c r="N14" s="28"/>
      <c r="O14" s="28">
        <f>VLOOKUP(D14,'[2]Q1 ADIT Activity'!$B$10:$D$42,3,0)</f>
        <v>15378</v>
      </c>
      <c r="P14" s="28">
        <f t="shared" si="3"/>
        <v>76888</v>
      </c>
    </row>
    <row r="15" spans="1:16" x14ac:dyDescent="0.25">
      <c r="A15" s="2" t="str">
        <f t="shared" si="0"/>
        <v>25DP</v>
      </c>
      <c r="B15" s="2">
        <v>282</v>
      </c>
      <c r="C15" s="15" t="s">
        <v>124</v>
      </c>
      <c r="D15" s="24" t="s">
        <v>37</v>
      </c>
      <c r="E15" s="24" t="s">
        <v>38</v>
      </c>
      <c r="F15" s="48">
        <v>1717443</v>
      </c>
      <c r="G15" s="48">
        <v>-603786</v>
      </c>
      <c r="H15" s="48"/>
      <c r="I15" s="48">
        <f>G15</f>
        <v>-603786</v>
      </c>
      <c r="J15" s="48">
        <f t="shared" si="1"/>
        <v>0</v>
      </c>
      <c r="K15" s="48"/>
      <c r="L15" s="48">
        <f t="shared" si="2"/>
        <v>1113657</v>
      </c>
      <c r="M15" s="48"/>
      <c r="N15" s="48"/>
      <c r="O15" s="48">
        <f>VLOOKUP(D15,'[2]Q1 ADIT Activity'!$B$10:$D$42,3,0)</f>
        <v>-25724</v>
      </c>
      <c r="P15" s="48">
        <f t="shared" si="3"/>
        <v>1087933</v>
      </c>
    </row>
    <row r="16" spans="1:16" x14ac:dyDescent="0.25">
      <c r="A16" s="2" t="str">
        <f t="shared" si="0"/>
        <v>25DP</v>
      </c>
      <c r="B16" s="2">
        <v>282</v>
      </c>
      <c r="C16" s="16" t="str">
        <f>VLOOKUP(D16,'[1]REG -NON REG'!$A$11:$B$89,2,0)</f>
        <v>P</v>
      </c>
      <c r="D16" s="24" t="s">
        <v>39</v>
      </c>
      <c r="E16" s="24" t="s">
        <v>40</v>
      </c>
      <c r="F16" s="28">
        <v>-33491</v>
      </c>
      <c r="G16" s="28">
        <v>11486</v>
      </c>
      <c r="H16" s="29">
        <f t="shared" si="4"/>
        <v>11486</v>
      </c>
      <c r="I16" s="28"/>
      <c r="J16" s="28">
        <f t="shared" si="1"/>
        <v>0</v>
      </c>
      <c r="K16" s="28"/>
      <c r="L16" s="28">
        <f t="shared" si="2"/>
        <v>-22005</v>
      </c>
      <c r="M16" s="28"/>
      <c r="N16" s="28"/>
      <c r="O16" s="28">
        <f>VLOOKUP(D16,'[2]Q1 ADIT Activity'!$B$10:$D$42,3,0)</f>
        <v>-508</v>
      </c>
      <c r="P16" s="28">
        <f t="shared" si="3"/>
        <v>-22513</v>
      </c>
    </row>
    <row r="17" spans="1:16" x14ac:dyDescent="0.25">
      <c r="A17" s="2" t="str">
        <f t="shared" si="0"/>
        <v>25DP</v>
      </c>
      <c r="B17" s="2">
        <v>282</v>
      </c>
      <c r="C17" s="16" t="str">
        <f>VLOOKUP(D17,'[1]REG -NON REG'!$A$11:$B$89,2,0)</f>
        <v>P</v>
      </c>
      <c r="D17" s="24" t="s">
        <v>41</v>
      </c>
      <c r="E17" s="24" t="s">
        <v>42</v>
      </c>
      <c r="F17" s="28">
        <v>0</v>
      </c>
      <c r="G17" s="28">
        <v>0</v>
      </c>
      <c r="H17" s="29">
        <f t="shared" si="4"/>
        <v>0</v>
      </c>
      <c r="I17" s="28"/>
      <c r="J17" s="28">
        <f t="shared" si="1"/>
        <v>0</v>
      </c>
      <c r="K17" s="28"/>
      <c r="L17" s="28">
        <f t="shared" si="2"/>
        <v>0</v>
      </c>
      <c r="M17" s="28"/>
      <c r="N17" s="28"/>
      <c r="O17" s="28">
        <f>VLOOKUP(D17,'[2]Q1 ADIT Activity'!$B$10:$D$42,3,0)</f>
        <v>0</v>
      </c>
      <c r="P17" s="28">
        <f t="shared" si="3"/>
        <v>0</v>
      </c>
    </row>
    <row r="18" spans="1:16" x14ac:dyDescent="0.25">
      <c r="A18" s="2" t="str">
        <f t="shared" si="0"/>
        <v>25DR</v>
      </c>
      <c r="B18" s="2">
        <v>283</v>
      </c>
      <c r="C18" s="15" t="str">
        <f>VLOOKUP(D18,'[1]REG -NON REG'!$A$11:$B$89,2,0)</f>
        <v>UNNP</v>
      </c>
      <c r="D18" s="24" t="s">
        <v>43</v>
      </c>
      <c r="E18" s="24" t="s">
        <v>44</v>
      </c>
      <c r="F18" s="28">
        <v>-12681</v>
      </c>
      <c r="G18" s="28">
        <v>4349</v>
      </c>
      <c r="H18" s="29"/>
      <c r="I18" s="28"/>
      <c r="J18" s="28">
        <f t="shared" si="1"/>
        <v>4349</v>
      </c>
      <c r="K18" s="28"/>
      <c r="L18" s="28">
        <f t="shared" si="2"/>
        <v>-8332</v>
      </c>
      <c r="M18" s="28"/>
      <c r="N18" s="28"/>
      <c r="O18" s="28">
        <f>VLOOKUP(D18,'[2]Q1 ADIT Activity'!$B$10:$D$42,3,0)</f>
        <v>-5104</v>
      </c>
      <c r="P18" s="28">
        <f t="shared" si="3"/>
        <v>-13436</v>
      </c>
    </row>
    <row r="19" spans="1:16" x14ac:dyDescent="0.25">
      <c r="A19" s="2" t="str">
        <f t="shared" si="0"/>
        <v>25DR</v>
      </c>
      <c r="B19" s="2">
        <v>283</v>
      </c>
      <c r="C19" s="15" t="str">
        <f>VLOOKUP(D19,'[1]REG -NON REG'!$A$11:$B$89,2,0)</f>
        <v>UNNP</v>
      </c>
      <c r="D19" s="24" t="s">
        <v>45</v>
      </c>
      <c r="E19" s="24" t="s">
        <v>46</v>
      </c>
      <c r="F19" s="28">
        <v>76175</v>
      </c>
      <c r="G19" s="28">
        <v>-26126</v>
      </c>
      <c r="H19" s="29"/>
      <c r="I19" s="28"/>
      <c r="J19" s="28">
        <f t="shared" si="1"/>
        <v>-26126</v>
      </c>
      <c r="K19" s="28"/>
      <c r="L19" s="28">
        <f t="shared" si="2"/>
        <v>50049</v>
      </c>
      <c r="M19" s="28"/>
      <c r="N19" s="28"/>
      <c r="O19" s="28">
        <f>VLOOKUP(D19,'[2]Q1 ADIT Activity'!$B$10:$D$42,3,0)</f>
        <v>0</v>
      </c>
      <c r="P19" s="28">
        <f t="shared" si="3"/>
        <v>50049</v>
      </c>
    </row>
    <row r="20" spans="1:16" x14ac:dyDescent="0.25">
      <c r="A20" s="2" t="str">
        <f t="shared" si="0"/>
        <v>25EN</v>
      </c>
      <c r="B20" s="2">
        <v>283</v>
      </c>
      <c r="C20" s="15" t="str">
        <f>VLOOKUP(D20,'[1]REG -NON REG'!$A$11:$B$89,2,0)</f>
        <v>UNNP</v>
      </c>
      <c r="D20" s="24" t="s">
        <v>47</v>
      </c>
      <c r="E20" s="24" t="s">
        <v>48</v>
      </c>
      <c r="F20" s="28">
        <v>75996</v>
      </c>
      <c r="G20" s="28">
        <v>-26064</v>
      </c>
      <c r="H20" s="29"/>
      <c r="I20" s="28"/>
      <c r="J20" s="28">
        <f t="shared" si="1"/>
        <v>-26064</v>
      </c>
      <c r="K20" s="28"/>
      <c r="L20" s="28">
        <f t="shared" si="2"/>
        <v>49932</v>
      </c>
      <c r="M20" s="28"/>
      <c r="N20" s="28"/>
      <c r="O20" s="28">
        <f>VLOOKUP(D20,'[2]Q1 ADIT Activity'!$B$10:$D$42,3,0)</f>
        <v>-5262</v>
      </c>
      <c r="P20" s="28">
        <f t="shared" si="3"/>
        <v>44670</v>
      </c>
    </row>
    <row r="21" spans="1:16" x14ac:dyDescent="0.25">
      <c r="A21" s="2" t="str">
        <f t="shared" si="0"/>
        <v>25FR</v>
      </c>
      <c r="B21" s="2">
        <v>283</v>
      </c>
      <c r="C21" s="15" t="str">
        <f>VLOOKUP(D21,'[1]REG -NON REG'!$A$11:$B$89,2,0)</f>
        <v>UNNP</v>
      </c>
      <c r="D21" s="24" t="s">
        <v>49</v>
      </c>
      <c r="E21" s="24" t="s">
        <v>50</v>
      </c>
      <c r="F21" s="28">
        <v>23802</v>
      </c>
      <c r="G21" s="28">
        <v>-8163</v>
      </c>
      <c r="H21" s="28"/>
      <c r="I21" s="28"/>
      <c r="J21" s="28">
        <f t="shared" si="1"/>
        <v>-8163</v>
      </c>
      <c r="K21" s="28"/>
      <c r="L21" s="28">
        <f t="shared" si="2"/>
        <v>15639</v>
      </c>
      <c r="M21" s="28"/>
      <c r="N21" s="28"/>
      <c r="O21" s="28">
        <f>VLOOKUP(D21,'[2]Q1 ADIT Activity'!$B$10:$D$42,3,0)</f>
        <v>63</v>
      </c>
      <c r="P21" s="28">
        <f t="shared" si="3"/>
        <v>15702</v>
      </c>
    </row>
    <row r="22" spans="1:16" x14ac:dyDescent="0.25">
      <c r="A22" s="2" t="str">
        <f t="shared" si="0"/>
        <v>25GP</v>
      </c>
      <c r="B22" s="2">
        <v>282</v>
      </c>
      <c r="C22" s="15" t="str">
        <f>VLOOKUP(D22,'[1]REG -NON REG'!$A$11:$B$89,2,0)</f>
        <v>UNNP</v>
      </c>
      <c r="D22" s="24" t="s">
        <v>51</v>
      </c>
      <c r="E22" s="24" t="s">
        <v>52</v>
      </c>
      <c r="F22" s="28">
        <v>0</v>
      </c>
      <c r="G22" s="28">
        <v>0</v>
      </c>
      <c r="H22" s="28"/>
      <c r="I22" s="28"/>
      <c r="J22" s="28">
        <f t="shared" si="1"/>
        <v>0</v>
      </c>
      <c r="K22" s="28"/>
      <c r="L22" s="28">
        <f t="shared" si="2"/>
        <v>0</v>
      </c>
      <c r="M22" s="28"/>
      <c r="N22" s="28"/>
      <c r="O22" s="28">
        <f>VLOOKUP(D22,'[2]Q1 ADIT Activity'!$B$10:$D$42,3,0)</f>
        <v>0</v>
      </c>
      <c r="P22" s="28">
        <f t="shared" si="3"/>
        <v>0</v>
      </c>
    </row>
    <row r="23" spans="1:16" x14ac:dyDescent="0.25">
      <c r="A23" s="2" t="str">
        <f t="shared" si="0"/>
        <v>25ID</v>
      </c>
      <c r="B23" s="2">
        <v>283</v>
      </c>
      <c r="C23" s="15" t="str">
        <f>VLOOKUP(D23,'[1]REG -NON REG'!$A$11:$B$89,2,0)</f>
        <v>UNNP</v>
      </c>
      <c r="D23" s="24" t="s">
        <v>53</v>
      </c>
      <c r="E23" s="24" t="s">
        <v>54</v>
      </c>
      <c r="F23" s="28">
        <v>-43302</v>
      </c>
      <c r="G23" s="28">
        <v>14851</v>
      </c>
      <c r="H23" s="28"/>
      <c r="I23" s="28"/>
      <c r="J23" s="28">
        <f t="shared" si="1"/>
        <v>14851</v>
      </c>
      <c r="K23" s="28"/>
      <c r="L23" s="28">
        <f t="shared" si="2"/>
        <v>-28451</v>
      </c>
      <c r="M23" s="28"/>
      <c r="N23" s="28"/>
      <c r="O23" s="28">
        <f>VLOOKUP(D23,'[2]Q1 ADIT Activity'!$B$10:$D$42,3,0)</f>
        <v>-33</v>
      </c>
      <c r="P23" s="28">
        <f t="shared" si="3"/>
        <v>-28484</v>
      </c>
    </row>
    <row r="24" spans="1:16" x14ac:dyDescent="0.25">
      <c r="A24" s="2" t="str">
        <f t="shared" si="0"/>
        <v>25IT</v>
      </c>
      <c r="B24" s="2">
        <v>255</v>
      </c>
      <c r="C24" s="15" t="str">
        <f>VLOOKUP(D24,'[1]REG -NON REG'!$A$11:$B$89,2,0)</f>
        <v>UNNP</v>
      </c>
      <c r="D24" s="24" t="s">
        <v>55</v>
      </c>
      <c r="E24" s="24" t="s">
        <v>56</v>
      </c>
      <c r="F24" s="28">
        <v>1</v>
      </c>
      <c r="G24" s="28">
        <v>0</v>
      </c>
      <c r="H24" s="28"/>
      <c r="I24" s="28"/>
      <c r="J24" s="28">
        <f t="shared" si="1"/>
        <v>0</v>
      </c>
      <c r="K24" s="28">
        <v>-1</v>
      </c>
      <c r="L24" s="28">
        <f t="shared" si="2"/>
        <v>0</v>
      </c>
      <c r="M24" s="28"/>
      <c r="N24" s="28"/>
      <c r="O24" s="28">
        <f>VLOOKUP(D24,'[2]Q1 ADIT Activity'!$B$10:$D$42,3,0)</f>
        <v>0</v>
      </c>
      <c r="P24" s="28">
        <f t="shared" si="3"/>
        <v>0</v>
      </c>
    </row>
    <row r="25" spans="1:16" x14ac:dyDescent="0.25">
      <c r="A25" s="2" t="str">
        <f t="shared" si="0"/>
        <v>25OH</v>
      </c>
      <c r="B25" s="2">
        <v>283</v>
      </c>
      <c r="C25" s="15" t="str">
        <f>VLOOKUP(D25,'[1]REG -NON REG'!$A$11:$B$89,2,0)</f>
        <v>UNNP</v>
      </c>
      <c r="D25" s="24" t="s">
        <v>57</v>
      </c>
      <c r="E25" s="24" t="s">
        <v>58</v>
      </c>
      <c r="F25" s="28">
        <v>102635</v>
      </c>
      <c r="G25" s="28">
        <v>-35201</v>
      </c>
      <c r="H25" s="28"/>
      <c r="I25" s="28"/>
      <c r="J25" s="28">
        <f t="shared" si="1"/>
        <v>-35201</v>
      </c>
      <c r="K25" s="28"/>
      <c r="L25" s="28">
        <f t="shared" si="2"/>
        <v>67434</v>
      </c>
      <c r="M25" s="28"/>
      <c r="N25" s="28"/>
      <c r="O25" s="28">
        <f>VLOOKUP(D25,'[2]Q1 ADIT Activity'!$B$10:$D$42,3,0)</f>
        <v>0</v>
      </c>
      <c r="P25" s="28">
        <f t="shared" si="3"/>
        <v>67434</v>
      </c>
    </row>
    <row r="26" spans="1:16" x14ac:dyDescent="0.25">
      <c r="A26" s="2" t="str">
        <f t="shared" si="0"/>
        <v>25PG</v>
      </c>
      <c r="B26" s="2">
        <v>283</v>
      </c>
      <c r="C26" s="15" t="str">
        <f>VLOOKUP(D26,'[1]REG -NON REG'!$A$11:$B$89,2,0)</f>
        <v>UNNP</v>
      </c>
      <c r="D26" s="24" t="s">
        <v>59</v>
      </c>
      <c r="E26" s="24" t="s">
        <v>60</v>
      </c>
      <c r="F26" s="28">
        <v>0</v>
      </c>
      <c r="G26" s="28">
        <v>0</v>
      </c>
      <c r="H26" s="28"/>
      <c r="I26" s="28"/>
      <c r="J26" s="28">
        <f t="shared" si="1"/>
        <v>0</v>
      </c>
      <c r="K26" s="28"/>
      <c r="L26" s="28">
        <f t="shared" si="2"/>
        <v>0</v>
      </c>
      <c r="M26" s="28"/>
      <c r="N26" s="28"/>
      <c r="O26" s="28">
        <f>VLOOKUP(D26,'[2]Q1 ADIT Activity'!$B$10:$D$42,3,0)</f>
        <v>0</v>
      </c>
      <c r="P26" s="28">
        <f t="shared" si="3"/>
        <v>0</v>
      </c>
    </row>
    <row r="27" spans="1:16" x14ac:dyDescent="0.25">
      <c r="A27" s="2" t="str">
        <f t="shared" si="0"/>
        <v>25PN</v>
      </c>
      <c r="B27" s="2">
        <v>283</v>
      </c>
      <c r="C27" s="15" t="str">
        <f>VLOOKUP(D27,'[1]REG -NON REG'!$A$11:$B$89,2,0)</f>
        <v>UNNP</v>
      </c>
      <c r="D27" s="24" t="s">
        <v>61</v>
      </c>
      <c r="E27" s="24" t="s">
        <v>62</v>
      </c>
      <c r="F27" s="28">
        <v>146904</v>
      </c>
      <c r="G27" s="28">
        <v>-50383</v>
      </c>
      <c r="H27" s="28"/>
      <c r="I27" s="28"/>
      <c r="J27" s="28">
        <f t="shared" si="1"/>
        <v>-50383</v>
      </c>
      <c r="K27" s="28"/>
      <c r="L27" s="28">
        <f t="shared" si="2"/>
        <v>96521</v>
      </c>
      <c r="M27" s="28"/>
      <c r="N27" s="28"/>
      <c r="O27" s="28">
        <f>VLOOKUP(D27,'[2]Q1 ADIT Activity'!$B$10:$D$42,3,0)</f>
        <v>1588</v>
      </c>
      <c r="P27" s="28">
        <f t="shared" si="3"/>
        <v>98109</v>
      </c>
    </row>
    <row r="28" spans="1:16" x14ac:dyDescent="0.25">
      <c r="A28" s="2" t="str">
        <f t="shared" si="0"/>
        <v>25PR</v>
      </c>
      <c r="B28" s="2">
        <v>283</v>
      </c>
      <c r="C28" s="15" t="str">
        <f>VLOOKUP(D28,'[1]REG -NON REG'!$A$11:$B$89,2,0)</f>
        <v>UNNP</v>
      </c>
      <c r="D28" s="24" t="s">
        <v>63</v>
      </c>
      <c r="E28" s="24" t="s">
        <v>64</v>
      </c>
      <c r="F28" s="28">
        <v>3</v>
      </c>
      <c r="G28" s="28">
        <v>-1</v>
      </c>
      <c r="H28" s="28"/>
      <c r="I28" s="28"/>
      <c r="J28" s="28">
        <f t="shared" si="1"/>
        <v>-1</v>
      </c>
      <c r="K28" s="28">
        <v>1</v>
      </c>
      <c r="L28" s="28">
        <f t="shared" si="2"/>
        <v>3</v>
      </c>
      <c r="M28" s="28"/>
      <c r="N28" s="28"/>
      <c r="O28" s="28">
        <f>VLOOKUP(D28,'[2]Q1 ADIT Activity'!$B$10:$D$42,3,0)</f>
        <v>0</v>
      </c>
      <c r="P28" s="28">
        <f t="shared" si="3"/>
        <v>3</v>
      </c>
    </row>
    <row r="29" spans="1:16" x14ac:dyDescent="0.25">
      <c r="A29" s="2" t="str">
        <f t="shared" si="0"/>
        <v>25PR</v>
      </c>
      <c r="B29" s="2">
        <v>283</v>
      </c>
      <c r="C29" s="15" t="str">
        <f>VLOOKUP(D29,'[1]REG -NON REG'!$A$11:$B$89,2,0)</f>
        <v>UNNP</v>
      </c>
      <c r="D29" s="24" t="s">
        <v>65</v>
      </c>
      <c r="E29" s="24" t="s">
        <v>66</v>
      </c>
      <c r="F29" s="28">
        <v>33621</v>
      </c>
      <c r="G29" s="28">
        <v>-11531</v>
      </c>
      <c r="H29" s="28"/>
      <c r="I29" s="28"/>
      <c r="J29" s="28">
        <f t="shared" si="1"/>
        <v>-11531</v>
      </c>
      <c r="K29" s="28"/>
      <c r="L29" s="28">
        <f t="shared" si="2"/>
        <v>22090</v>
      </c>
      <c r="M29" s="28"/>
      <c r="N29" s="28"/>
      <c r="O29" s="28">
        <f>VLOOKUP(D29,'[2]Q1 ADIT Activity'!$B$10:$D$42,3,0)</f>
        <v>-401</v>
      </c>
      <c r="P29" s="28">
        <f t="shared" si="3"/>
        <v>21689</v>
      </c>
    </row>
    <row r="30" spans="1:16" x14ac:dyDescent="0.25">
      <c r="A30" s="2" t="str">
        <f t="shared" si="0"/>
        <v>25RC</v>
      </c>
      <c r="B30" s="2">
        <v>283</v>
      </c>
      <c r="C30" s="15" t="str">
        <f>VLOOKUP(D30,'[1]REG -NON REG'!$A$11:$B$89,2,0)</f>
        <v>UNNP</v>
      </c>
      <c r="D30" s="24" t="s">
        <v>67</v>
      </c>
      <c r="E30" s="24" t="s">
        <v>68</v>
      </c>
      <c r="F30" s="28">
        <v>0</v>
      </c>
      <c r="G30" s="28">
        <v>0</v>
      </c>
      <c r="H30" s="28"/>
      <c r="I30" s="28"/>
      <c r="J30" s="28">
        <f t="shared" si="1"/>
        <v>0</v>
      </c>
      <c r="K30" s="28"/>
      <c r="L30" s="28">
        <f t="shared" si="2"/>
        <v>0</v>
      </c>
      <c r="M30" s="28"/>
      <c r="N30" s="28"/>
      <c r="O30" s="28">
        <f>VLOOKUP(D30,'[2]Q1 ADIT Activity'!$B$10:$D$42,3,0)</f>
        <v>0</v>
      </c>
      <c r="P30" s="28">
        <f t="shared" si="3"/>
        <v>0</v>
      </c>
    </row>
    <row r="31" spans="1:16" x14ac:dyDescent="0.25">
      <c r="A31" s="2" t="str">
        <f t="shared" si="0"/>
        <v>25RE</v>
      </c>
      <c r="B31" s="2">
        <v>282</v>
      </c>
      <c r="C31" s="14" t="str">
        <f>VLOOKUP(D31,'[1]REG -NON REG'!$A$11:$B$89,2,0)</f>
        <v>UNPP</v>
      </c>
      <c r="D31" s="24" t="s">
        <v>69</v>
      </c>
      <c r="E31" s="24" t="s">
        <v>70</v>
      </c>
      <c r="F31" s="48">
        <v>-165313</v>
      </c>
      <c r="G31" s="48">
        <v>56697</v>
      </c>
      <c r="H31" s="48"/>
      <c r="I31" s="48">
        <f>G31</f>
        <v>56697</v>
      </c>
      <c r="J31" s="48">
        <f t="shared" si="1"/>
        <v>0</v>
      </c>
      <c r="K31" s="48"/>
      <c r="L31" s="48">
        <f t="shared" si="2"/>
        <v>-108616</v>
      </c>
      <c r="M31" s="48"/>
      <c r="N31" s="48"/>
      <c r="O31" s="48"/>
      <c r="P31" s="48">
        <f t="shared" si="3"/>
        <v>-108616</v>
      </c>
    </row>
    <row r="32" spans="1:16" x14ac:dyDescent="0.25">
      <c r="A32" s="2" t="str">
        <f t="shared" si="0"/>
        <v>25RP</v>
      </c>
      <c r="B32" s="2">
        <v>282</v>
      </c>
      <c r="C32" s="15" t="str">
        <f>VLOOKUP(D32,'[1]REG -NON REG'!$A$11:$B$89,2,0)</f>
        <v>UNNP</v>
      </c>
      <c r="D32" s="24" t="s">
        <v>71</v>
      </c>
      <c r="E32" s="24" t="s">
        <v>72</v>
      </c>
      <c r="F32" s="28">
        <v>0</v>
      </c>
      <c r="G32" s="28">
        <v>0</v>
      </c>
      <c r="H32" s="28"/>
      <c r="I32" s="28"/>
      <c r="J32" s="28">
        <f t="shared" si="1"/>
        <v>0</v>
      </c>
      <c r="K32" s="28"/>
      <c r="L32" s="28">
        <f>SUM(F32:K32)-G32</f>
        <v>0</v>
      </c>
      <c r="M32" s="28"/>
      <c r="N32" s="28"/>
      <c r="O32" s="28">
        <f>VLOOKUP(D32,'[2]Q1 ADIT Activity'!$B$10:$D$42,3,0)</f>
        <v>0</v>
      </c>
      <c r="P32" s="28">
        <f t="shared" si="3"/>
        <v>0</v>
      </c>
    </row>
    <row r="33" spans="1:16" x14ac:dyDescent="0.25">
      <c r="A33" s="2" t="str">
        <f t="shared" si="0"/>
        <v>25RT</v>
      </c>
      <c r="B33" s="2">
        <v>283</v>
      </c>
      <c r="C33" s="15" t="str">
        <f>VLOOKUP(D33,'[1]REG -NON REG'!$A$11:$B$89,2,0)</f>
        <v>UNNP</v>
      </c>
      <c r="D33" s="24" t="s">
        <v>73</v>
      </c>
      <c r="E33" s="24" t="s">
        <v>74</v>
      </c>
      <c r="F33" s="30"/>
      <c r="G33" s="30"/>
      <c r="H33" s="28"/>
      <c r="I33" s="28"/>
      <c r="J33" s="28">
        <f t="shared" si="1"/>
        <v>0</v>
      </c>
      <c r="K33" s="28"/>
      <c r="L33" s="28">
        <f t="shared" si="2"/>
        <v>0</v>
      </c>
      <c r="M33" s="28">
        <f>'[2]Tax Reform Entries TX-SPCL'!C18</f>
        <v>51192</v>
      </c>
      <c r="N33" s="28"/>
      <c r="O33" s="28"/>
      <c r="P33" s="28">
        <f t="shared" si="3"/>
        <v>51192</v>
      </c>
    </row>
    <row r="34" spans="1:16" x14ac:dyDescent="0.25">
      <c r="A34" s="2" t="str">
        <f t="shared" si="0"/>
        <v>25SR</v>
      </c>
      <c r="B34" s="2">
        <v>283</v>
      </c>
      <c r="C34" s="15" t="str">
        <f>VLOOKUP(D34,'[1]REG -NON REG'!$A$11:$B$89,2,0)</f>
        <v>UNNP</v>
      </c>
      <c r="D34" s="24" t="s">
        <v>75</v>
      </c>
      <c r="E34" s="24" t="s">
        <v>76</v>
      </c>
      <c r="F34" s="30"/>
      <c r="G34" s="30"/>
      <c r="H34" s="28"/>
      <c r="I34" s="28"/>
      <c r="J34" s="28">
        <f t="shared" si="1"/>
        <v>0</v>
      </c>
      <c r="K34" s="28">
        <v>3</v>
      </c>
      <c r="L34" s="28">
        <f t="shared" si="2"/>
        <v>3</v>
      </c>
      <c r="M34" s="28">
        <f>'[2]Tax Reform Entries TX-SPCL'!C22</f>
        <v>118336</v>
      </c>
      <c r="N34" s="28"/>
      <c r="O34" s="28"/>
      <c r="P34" s="28">
        <f t="shared" si="3"/>
        <v>118339</v>
      </c>
    </row>
    <row r="35" spans="1:16" x14ac:dyDescent="0.25">
      <c r="A35" s="2" t="str">
        <f t="shared" si="0"/>
        <v>25SD</v>
      </c>
      <c r="B35" s="2">
        <v>283</v>
      </c>
      <c r="C35" s="15" t="str">
        <f>VLOOKUP(D35,'[1]REG -NON REG'!$A$11:$B$89,2,0)</f>
        <v>UNNP</v>
      </c>
      <c r="D35" s="24" t="s">
        <v>77</v>
      </c>
      <c r="E35" s="24" t="s">
        <v>78</v>
      </c>
      <c r="F35" s="28">
        <v>332256</v>
      </c>
      <c r="G35" s="28">
        <v>166934</v>
      </c>
      <c r="H35" s="28"/>
      <c r="I35" s="28"/>
      <c r="J35" s="28">
        <f t="shared" si="1"/>
        <v>166934</v>
      </c>
      <c r="K35" s="28"/>
      <c r="L35" s="28">
        <f t="shared" si="2"/>
        <v>499190</v>
      </c>
      <c r="M35" s="28"/>
      <c r="N35" s="28"/>
      <c r="O35" s="28">
        <f>VLOOKUP(D35,'[2]Q1 ADIT Activity'!$B$10:$D$42,3,0)</f>
        <v>0</v>
      </c>
      <c r="P35" s="28">
        <f t="shared" si="3"/>
        <v>499190</v>
      </c>
    </row>
    <row r="36" spans="1:16" x14ac:dyDescent="0.25">
      <c r="A36" s="2" t="str">
        <f t="shared" si="0"/>
        <v>25SI</v>
      </c>
      <c r="B36" s="2">
        <v>283</v>
      </c>
      <c r="C36" s="15" t="str">
        <f>VLOOKUP(D36,'[1]REG -NON REG'!$A$11:$B$89,2,0)</f>
        <v>UNNP</v>
      </c>
      <c r="D36" s="24" t="s">
        <v>79</v>
      </c>
      <c r="E36" s="24" t="s">
        <v>80</v>
      </c>
      <c r="F36" s="28">
        <v>-74373</v>
      </c>
      <c r="G36" s="28">
        <v>25508</v>
      </c>
      <c r="H36" s="28"/>
      <c r="I36" s="28"/>
      <c r="J36" s="28">
        <f t="shared" si="1"/>
        <v>25508</v>
      </c>
      <c r="K36" s="28"/>
      <c r="L36" s="28">
        <f t="shared" si="2"/>
        <v>-48865</v>
      </c>
      <c r="M36" s="28"/>
      <c r="N36" s="28"/>
      <c r="O36" s="28">
        <f>VLOOKUP(D36,'[2]Q1 ADIT Activity'!$B$10:$D$42,3,0)</f>
        <v>912</v>
      </c>
      <c r="P36" s="28">
        <f t="shared" si="3"/>
        <v>-47953</v>
      </c>
    </row>
    <row r="37" spans="1:16" x14ac:dyDescent="0.25">
      <c r="A37" s="2" t="str">
        <f t="shared" si="0"/>
        <v>25SI</v>
      </c>
      <c r="B37" s="2">
        <v>283</v>
      </c>
      <c r="C37" s="15" t="str">
        <f>VLOOKUP(D37,'[1]REG -NON REG'!$A$11:$B$89,2,0)</f>
        <v>UNNP</v>
      </c>
      <c r="D37" s="24" t="s">
        <v>81</v>
      </c>
      <c r="E37" s="24" t="s">
        <v>82</v>
      </c>
      <c r="F37" s="28">
        <v>49546</v>
      </c>
      <c r="G37" s="28">
        <v>-16993</v>
      </c>
      <c r="H37" s="28"/>
      <c r="I37" s="28"/>
      <c r="J37" s="28">
        <f t="shared" si="1"/>
        <v>-16993</v>
      </c>
      <c r="K37" s="28"/>
      <c r="L37" s="28">
        <f t="shared" si="2"/>
        <v>32553</v>
      </c>
      <c r="M37" s="28"/>
      <c r="N37" s="28"/>
      <c r="O37" s="28">
        <f>VLOOKUP(D37,'[2]Q1 ADIT Activity'!$B$10:$D$42,3,0)</f>
        <v>0</v>
      </c>
      <c r="P37" s="28">
        <f t="shared" si="3"/>
        <v>32553</v>
      </c>
    </row>
    <row r="38" spans="1:16" x14ac:dyDescent="0.25">
      <c r="A38" s="2" t="str">
        <f t="shared" si="0"/>
        <v>25SR</v>
      </c>
      <c r="B38" s="2">
        <v>283</v>
      </c>
      <c r="C38" s="15" t="str">
        <f>VLOOKUP(D38,'[1]REG -NON REG'!$A$11:$B$89,2,0)</f>
        <v>UNNP</v>
      </c>
      <c r="D38" s="24" t="s">
        <v>83</v>
      </c>
      <c r="E38" s="24" t="s">
        <v>84</v>
      </c>
      <c r="F38" s="28">
        <v>4</v>
      </c>
      <c r="G38" s="28">
        <v>-1</v>
      </c>
      <c r="H38" s="28"/>
      <c r="I38" s="28"/>
      <c r="J38" s="28">
        <f t="shared" si="1"/>
        <v>-1</v>
      </c>
      <c r="K38" s="28"/>
      <c r="L38" s="28">
        <f t="shared" si="2"/>
        <v>3</v>
      </c>
      <c r="M38" s="28"/>
      <c r="N38" s="28"/>
      <c r="O38" s="28">
        <f>VLOOKUP(D38,'[2]Q1 ADIT Activity'!$B$10:$D$42,3,0)</f>
        <v>0</v>
      </c>
      <c r="P38" s="28">
        <f t="shared" si="3"/>
        <v>3</v>
      </c>
    </row>
    <row r="39" spans="1:16" x14ac:dyDescent="0.25">
      <c r="A39" s="2" t="s">
        <v>85</v>
      </c>
      <c r="B39" s="2">
        <v>283</v>
      </c>
      <c r="C39" s="15" t="str">
        <f>VLOOKUP(D39,'[1]REG -NON REG'!$A$11:$B$89,2,0)</f>
        <v>UNNP</v>
      </c>
      <c r="D39" s="24" t="s">
        <v>86</v>
      </c>
      <c r="E39" s="24" t="s">
        <v>86</v>
      </c>
      <c r="F39" s="28">
        <v>156</v>
      </c>
      <c r="G39" s="28">
        <v>34</v>
      </c>
      <c r="H39" s="28"/>
      <c r="I39" s="28"/>
      <c r="J39" s="28">
        <f t="shared" si="1"/>
        <v>34</v>
      </c>
      <c r="K39" s="28">
        <v>-156</v>
      </c>
      <c r="L39" s="28">
        <f t="shared" si="2"/>
        <v>34</v>
      </c>
      <c r="M39" s="28"/>
      <c r="N39" s="28"/>
      <c r="O39" s="28">
        <f>VLOOKUP(D39,'[2]Q1 ADIT Activity'!$B$10:$D$42,3,0)</f>
        <v>0</v>
      </c>
      <c r="P39" s="28">
        <f t="shared" si="3"/>
        <v>34</v>
      </c>
    </row>
    <row r="40" spans="1:16" x14ac:dyDescent="0.25">
      <c r="A40" s="2" t="s">
        <v>85</v>
      </c>
      <c r="B40" s="2">
        <v>283</v>
      </c>
      <c r="C40" s="15" t="str">
        <f>VLOOKUP(D40,'[1]REG -NON REG'!$A$11:$B$89,2,0)</f>
        <v>UNNP</v>
      </c>
      <c r="D40" s="24" t="s">
        <v>87</v>
      </c>
      <c r="E40" s="24" t="s">
        <v>87</v>
      </c>
      <c r="F40" s="28">
        <v>-486</v>
      </c>
      <c r="G40" s="28">
        <v>-105</v>
      </c>
      <c r="H40" s="28"/>
      <c r="I40" s="28"/>
      <c r="J40" s="28">
        <f t="shared" si="1"/>
        <v>-105</v>
      </c>
      <c r="K40" s="28"/>
      <c r="L40" s="28">
        <f t="shared" si="2"/>
        <v>-591</v>
      </c>
      <c r="M40" s="28"/>
      <c r="N40" s="28"/>
      <c r="O40" s="28">
        <f>VLOOKUP(D40,'[2]Q1 ADIT Activity'!$B$10:$D$42,3,0)</f>
        <v>0</v>
      </c>
      <c r="P40" s="28">
        <f t="shared" si="3"/>
        <v>-591</v>
      </c>
    </row>
    <row r="41" spans="1:16" x14ac:dyDescent="0.25">
      <c r="A41" s="2"/>
      <c r="B41" s="2"/>
      <c r="C41" s="2"/>
      <c r="D41" s="25" t="s">
        <v>0</v>
      </c>
      <c r="E41" s="25" t="s">
        <v>0</v>
      </c>
      <c r="F41" s="28" t="s">
        <v>0</v>
      </c>
      <c r="G41" s="28" t="s">
        <v>0</v>
      </c>
      <c r="H41" s="28" t="s">
        <v>0</v>
      </c>
      <c r="I41" s="28" t="s">
        <v>0</v>
      </c>
      <c r="J41" s="28" t="s">
        <v>0</v>
      </c>
      <c r="K41" s="28"/>
      <c r="L41" s="28" t="s">
        <v>0</v>
      </c>
      <c r="M41" s="28" t="s">
        <v>0</v>
      </c>
      <c r="N41" s="28"/>
      <c r="O41" s="28"/>
      <c r="P41" s="28"/>
    </row>
    <row r="42" spans="1:16" ht="15.75" thickBot="1" x14ac:dyDescent="0.3">
      <c r="A42" s="2"/>
      <c r="B42" s="2"/>
      <c r="C42" s="2"/>
      <c r="D42" s="26" t="s">
        <v>88</v>
      </c>
      <c r="E42" s="26" t="s">
        <v>0</v>
      </c>
      <c r="F42" s="31">
        <f t="shared" ref="F42:P42" si="5">SUM(F7:F41)</f>
        <v>-18086695</v>
      </c>
      <c r="G42" s="31">
        <f t="shared" si="5"/>
        <v>6469108</v>
      </c>
      <c r="H42" s="49">
        <f t="shared" si="5"/>
        <v>7119925</v>
      </c>
      <c r="I42" s="49">
        <f t="shared" si="5"/>
        <v>-553317</v>
      </c>
      <c r="J42" s="31">
        <f t="shared" si="5"/>
        <v>-97500</v>
      </c>
      <c r="K42" s="31">
        <f t="shared" si="5"/>
        <v>-152</v>
      </c>
      <c r="L42" s="31">
        <f t="shared" si="5"/>
        <v>-11617739</v>
      </c>
      <c r="M42" s="31">
        <f t="shared" si="5"/>
        <v>240961</v>
      </c>
      <c r="N42" s="31">
        <f t="shared" si="5"/>
        <v>30431</v>
      </c>
      <c r="O42" s="31">
        <f t="shared" si="5"/>
        <v>-69773</v>
      </c>
      <c r="P42" s="31">
        <f t="shared" si="5"/>
        <v>-11416120</v>
      </c>
    </row>
    <row r="43" spans="1:16" ht="15.75" thickTop="1" x14ac:dyDescent="0.25">
      <c r="A43" s="2"/>
      <c r="B43" s="2"/>
      <c r="C43" s="2"/>
      <c r="D43" s="25"/>
      <c r="E43" s="25"/>
      <c r="F43" s="28">
        <f>F42-'[2]CF-OTP Deferreds'!X42</f>
        <v>-1</v>
      </c>
      <c r="G43" s="28">
        <f>G42-'[2]CF-OTP Deferreds'!J42-'[2]CF-OTP Deferreds'!L42-'[2]CF-OTP Deferreds'!N42</f>
        <v>0</v>
      </c>
      <c r="H43" s="28"/>
      <c r="I43" s="28"/>
      <c r="J43" s="28"/>
      <c r="K43" s="28"/>
      <c r="L43" s="28"/>
      <c r="M43" s="28"/>
      <c r="N43" s="28"/>
      <c r="O43" s="28"/>
      <c r="P43" s="28"/>
    </row>
    <row r="44" spans="1:16" x14ac:dyDescent="0.25">
      <c r="A44" s="2"/>
      <c r="B44" s="2"/>
      <c r="C44" s="18"/>
      <c r="D44" s="25"/>
      <c r="E44" s="25" t="s">
        <v>89</v>
      </c>
      <c r="F44" s="28"/>
      <c r="G44" s="28"/>
      <c r="H44" s="48">
        <f>(H42/(1-$G$5)-H42)</f>
        <v>2417179.0117875561</v>
      </c>
      <c r="I44" s="48"/>
      <c r="J44" s="28"/>
      <c r="K44" s="28"/>
      <c r="L44" s="28">
        <f>SUM(F44:J44)-G44</f>
        <v>2417179.0117875561</v>
      </c>
      <c r="M44" s="28"/>
      <c r="N44" s="28"/>
      <c r="O44" s="28"/>
      <c r="P44" s="28">
        <f t="shared" ref="P44:P47" si="6">SUM(L44:O44)</f>
        <v>2417179.0117875561</v>
      </c>
    </row>
    <row r="45" spans="1:16" x14ac:dyDescent="0.25">
      <c r="A45" s="3"/>
      <c r="B45" s="3"/>
      <c r="C45" s="3"/>
      <c r="D45" s="27"/>
      <c r="E45" s="27" t="s">
        <v>90</v>
      </c>
      <c r="F45" s="32"/>
      <c r="G45" s="32"/>
      <c r="H45" s="50"/>
      <c r="I45" s="48">
        <f>(I42/(1-$G$5)-I42)</f>
        <v>-187848.36065903155</v>
      </c>
      <c r="J45" s="32"/>
      <c r="K45" s="32"/>
      <c r="L45" s="28">
        <f>SUM(F45:J45)-G45</f>
        <v>-187848.36065903155</v>
      </c>
      <c r="M45" s="32"/>
      <c r="N45" s="32"/>
      <c r="O45" s="32"/>
      <c r="P45" s="28">
        <f t="shared" si="6"/>
        <v>-187848.36065903155</v>
      </c>
    </row>
    <row r="46" spans="1:16" x14ac:dyDescent="0.25">
      <c r="A46" s="3"/>
      <c r="B46" s="3"/>
      <c r="C46" s="3"/>
      <c r="D46" s="27"/>
      <c r="E46" s="27" t="s">
        <v>91</v>
      </c>
      <c r="F46" s="32"/>
      <c r="G46" s="32"/>
      <c r="H46" s="50"/>
      <c r="I46" s="50"/>
      <c r="J46" s="28">
        <f>(J42/(1-$G$5)-J42)</f>
        <v>-33100.763512155914</v>
      </c>
      <c r="K46" s="28"/>
      <c r="L46" s="28">
        <f>SUM(F46:J46)-G46</f>
        <v>-33100.763512155914</v>
      </c>
      <c r="M46" s="28">
        <f>'[2]Tax Reform Entries TX-SPCL'!C23</f>
        <v>-42702</v>
      </c>
      <c r="N46" s="28">
        <f>'[2]Q1 ADIT 2018'!E320</f>
        <v>-5393</v>
      </c>
      <c r="O46" s="28"/>
      <c r="P46" s="28">
        <f t="shared" si="6"/>
        <v>-81195.763512155914</v>
      </c>
    </row>
    <row r="47" spans="1:16" ht="24.75" x14ac:dyDescent="0.25">
      <c r="A47" s="3"/>
      <c r="B47" s="3"/>
      <c r="C47" s="3"/>
      <c r="D47" s="27"/>
      <c r="E47" s="42" t="s">
        <v>92</v>
      </c>
      <c r="F47" s="32"/>
      <c r="G47" s="32"/>
      <c r="H47" s="50"/>
      <c r="I47" s="50"/>
      <c r="J47" s="28"/>
      <c r="K47" s="28"/>
      <c r="L47" s="28">
        <f>SUM(F47:J47)-G47</f>
        <v>0</v>
      </c>
      <c r="M47" s="32"/>
      <c r="N47" s="32"/>
      <c r="O47" s="32"/>
      <c r="P47" s="28">
        <f t="shared" si="6"/>
        <v>0</v>
      </c>
    </row>
    <row r="48" spans="1:16" x14ac:dyDescent="0.25">
      <c r="A48" s="3"/>
      <c r="B48" s="3"/>
      <c r="C48" s="3"/>
      <c r="D48" s="27"/>
      <c r="E48" s="27"/>
      <c r="F48" s="33"/>
      <c r="G48" s="33"/>
      <c r="H48" s="51"/>
      <c r="I48" s="51"/>
      <c r="J48" s="33"/>
      <c r="K48" s="33"/>
      <c r="L48" s="33"/>
      <c r="M48" s="33"/>
      <c r="N48" s="33"/>
      <c r="O48" s="33"/>
      <c r="P48" s="33"/>
    </row>
    <row r="49" spans="1:16" x14ac:dyDescent="0.25">
      <c r="A49" s="2" t="s">
        <v>93</v>
      </c>
      <c r="B49" s="2"/>
      <c r="C49" s="18"/>
      <c r="D49" s="25" t="s">
        <v>93</v>
      </c>
      <c r="E49" s="25" t="s">
        <v>94</v>
      </c>
      <c r="F49" s="32"/>
      <c r="G49" s="32"/>
      <c r="H49" s="50">
        <f>SUM(H44:H48)</f>
        <v>2417179.0117875561</v>
      </c>
      <c r="I49" s="50">
        <f>SUM(I44:I48)</f>
        <v>-187848.36065903155</v>
      </c>
      <c r="J49" s="32">
        <f>SUM(J44:J48)</f>
        <v>-33100.763512155914</v>
      </c>
      <c r="K49" s="32"/>
      <c r="L49" s="32">
        <f>SUM(L44:L48)</f>
        <v>2196229.8876163685</v>
      </c>
      <c r="M49" s="32">
        <f>SUM(M44:M48)</f>
        <v>-42702</v>
      </c>
      <c r="N49" s="32">
        <f>SUM(N44:N48)</f>
        <v>-5393</v>
      </c>
      <c r="O49" s="32"/>
      <c r="P49" s="32">
        <f>SUM(P44:P48)</f>
        <v>2148134.8876163685</v>
      </c>
    </row>
    <row r="50" spans="1:16" x14ac:dyDescent="0.25">
      <c r="A50" s="3"/>
      <c r="B50" s="3"/>
      <c r="C50" s="3"/>
      <c r="D50" s="3"/>
      <c r="E50" s="3"/>
      <c r="F50" s="32"/>
      <c r="G50" s="32"/>
      <c r="H50" s="50"/>
      <c r="I50" s="50"/>
      <c r="J50" s="32"/>
      <c r="K50" s="32"/>
      <c r="L50" s="32"/>
      <c r="M50" s="32"/>
      <c r="N50" s="32"/>
      <c r="O50" s="32"/>
      <c r="P50" s="32"/>
    </row>
    <row r="51" spans="1:16" ht="15.75" thickBot="1" x14ac:dyDescent="0.3">
      <c r="A51" s="3"/>
      <c r="B51" s="3"/>
      <c r="C51" s="3"/>
      <c r="D51" s="17" t="s">
        <v>95</v>
      </c>
      <c r="E51" s="3"/>
      <c r="F51" s="32"/>
      <c r="G51" s="32"/>
      <c r="H51" s="52">
        <f>H42+H49</f>
        <v>9537104.0117875561</v>
      </c>
      <c r="I51" s="52">
        <f>I42+I49</f>
        <v>-741165.36065903155</v>
      </c>
      <c r="J51" s="34">
        <f>J42+J49</f>
        <v>-130600.76351215591</v>
      </c>
      <c r="K51" s="32"/>
      <c r="L51" s="34">
        <f>L42+L49</f>
        <v>-9421509.112383632</v>
      </c>
      <c r="M51" s="34">
        <f>M42+M49</f>
        <v>198259</v>
      </c>
      <c r="N51" s="34">
        <f>N42+N49</f>
        <v>25038</v>
      </c>
      <c r="O51" s="34">
        <f>O42+O49</f>
        <v>-69773</v>
      </c>
      <c r="P51" s="34">
        <f>P42+P49</f>
        <v>-9267985.112383632</v>
      </c>
    </row>
    <row r="52" spans="1:16" ht="15.75" thickTop="1" x14ac:dyDescent="0.25">
      <c r="A52" s="3"/>
      <c r="B52" s="3"/>
      <c r="C52" s="3"/>
      <c r="D52" s="3"/>
      <c r="E52" s="3"/>
      <c r="F52" s="32"/>
      <c r="G52" s="32"/>
      <c r="H52" s="35" t="s">
        <v>96</v>
      </c>
      <c r="I52" s="35" t="s">
        <v>97</v>
      </c>
      <c r="J52" s="35" t="s">
        <v>98</v>
      </c>
      <c r="K52" s="32"/>
      <c r="L52" s="32"/>
      <c r="M52" s="32"/>
      <c r="N52" s="32"/>
      <c r="O52" s="32"/>
      <c r="P52" s="32"/>
    </row>
    <row r="53" spans="1:16" x14ac:dyDescent="0.25">
      <c r="A53" s="3"/>
      <c r="B53" s="3"/>
      <c r="C53" s="3"/>
      <c r="D53" s="19" t="s">
        <v>99</v>
      </c>
      <c r="E53" s="3"/>
      <c r="F53" s="32"/>
      <c r="G53" s="32"/>
      <c r="H53" s="35"/>
      <c r="I53" s="35"/>
      <c r="J53" s="35"/>
      <c r="K53" s="32"/>
      <c r="L53" s="32"/>
      <c r="M53" s="32"/>
      <c r="N53" s="32"/>
      <c r="O53" s="32"/>
      <c r="P53" s="32"/>
    </row>
    <row r="54" spans="1:16" x14ac:dyDescent="0.25">
      <c r="A54" s="3"/>
      <c r="B54" s="3"/>
      <c r="C54" s="3"/>
      <c r="D54" s="3"/>
      <c r="E54" s="20" t="s">
        <v>100</v>
      </c>
      <c r="F54" s="32"/>
      <c r="G54" s="32"/>
      <c r="H54" s="48">
        <f>-H42</f>
        <v>-7119925</v>
      </c>
      <c r="I54" s="53"/>
      <c r="J54" s="53"/>
      <c r="K54" s="50"/>
      <c r="L54" s="50"/>
      <c r="M54" s="50"/>
      <c r="N54" s="50"/>
      <c r="O54" s="50"/>
      <c r="P54" s="50">
        <f>SUM(H54:O54)</f>
        <v>-7119925</v>
      </c>
    </row>
    <row r="55" spans="1:16" x14ac:dyDescent="0.25">
      <c r="A55" s="3"/>
      <c r="B55" s="3"/>
      <c r="C55" s="3"/>
      <c r="D55" s="3"/>
      <c r="E55" s="20" t="s">
        <v>101</v>
      </c>
      <c r="F55" s="32"/>
      <c r="G55" s="32"/>
      <c r="H55" s="48">
        <f>-I42</f>
        <v>553317</v>
      </c>
      <c r="I55" s="53"/>
      <c r="J55" s="53"/>
      <c r="K55" s="50"/>
      <c r="L55" s="50"/>
      <c r="M55" s="50"/>
      <c r="N55" s="50"/>
      <c r="O55" s="50"/>
      <c r="P55" s="50">
        <f t="shared" ref="P55:P56" si="7">SUM(H55:O55)</f>
        <v>553317</v>
      </c>
    </row>
    <row r="56" spans="1:16" x14ac:dyDescent="0.25">
      <c r="A56" s="3"/>
      <c r="B56" s="3"/>
      <c r="C56" s="3"/>
      <c r="D56" s="3"/>
      <c r="E56" s="20" t="s">
        <v>102</v>
      </c>
      <c r="F56" s="32"/>
      <c r="G56" s="32"/>
      <c r="H56" s="28">
        <f>-J42</f>
        <v>97500</v>
      </c>
      <c r="I56" s="35"/>
      <c r="J56" s="35"/>
      <c r="K56" s="32"/>
      <c r="L56" s="32"/>
      <c r="M56" s="32">
        <f>-M42</f>
        <v>-240961</v>
      </c>
      <c r="N56" s="32">
        <f>-N42</f>
        <v>-30431</v>
      </c>
      <c r="O56" s="32"/>
      <c r="P56" s="32">
        <f t="shared" si="7"/>
        <v>-173892</v>
      </c>
    </row>
    <row r="57" spans="1:16" x14ac:dyDescent="0.25">
      <c r="A57" s="3"/>
      <c r="B57" s="3"/>
      <c r="C57" s="3"/>
      <c r="D57" s="3"/>
      <c r="E57" s="21"/>
      <c r="F57" s="32"/>
      <c r="G57" s="32"/>
      <c r="H57" s="36"/>
      <c r="I57" s="35"/>
      <c r="J57" s="35"/>
      <c r="K57" s="32"/>
      <c r="L57" s="32"/>
      <c r="M57" s="32"/>
      <c r="N57" s="32"/>
      <c r="O57" s="32"/>
      <c r="P57" s="36"/>
    </row>
    <row r="58" spans="1:16" ht="15.75" thickBot="1" x14ac:dyDescent="0.3">
      <c r="A58" s="3"/>
      <c r="B58" s="3"/>
      <c r="C58" s="3"/>
      <c r="D58" s="3"/>
      <c r="E58" s="20" t="s">
        <v>103</v>
      </c>
      <c r="F58" s="32"/>
      <c r="G58" s="32"/>
      <c r="H58" s="31">
        <f>SUM(H54:H57)</f>
        <v>-6469108</v>
      </c>
      <c r="I58" s="35"/>
      <c r="J58" s="35"/>
      <c r="K58" s="32"/>
      <c r="L58" s="32"/>
      <c r="M58" s="32"/>
      <c r="N58" s="32"/>
      <c r="O58" s="32"/>
      <c r="P58" s="31">
        <f>SUM(P54:P57)</f>
        <v>-6740500</v>
      </c>
    </row>
    <row r="59" spans="1:16" ht="15.75" thickTop="1" x14ac:dyDescent="0.25">
      <c r="A59" s="3"/>
      <c r="B59" s="3"/>
      <c r="C59" s="3"/>
      <c r="D59" s="3"/>
      <c r="E59" s="20"/>
      <c r="F59" s="32"/>
      <c r="G59" s="32"/>
      <c r="H59" s="37"/>
      <c r="I59" s="35"/>
      <c r="J59" s="35"/>
      <c r="K59" s="32"/>
      <c r="L59" s="32"/>
      <c r="M59" s="32"/>
      <c r="N59" s="32"/>
      <c r="O59" s="32"/>
      <c r="P59" s="32"/>
    </row>
    <row r="60" spans="1:16" x14ac:dyDescent="0.25">
      <c r="A60" s="3"/>
      <c r="B60" s="3"/>
      <c r="C60" s="22"/>
      <c r="D60" s="22"/>
      <c r="E60" s="23"/>
      <c r="F60" s="38"/>
      <c r="G60" s="38"/>
      <c r="H60" s="39"/>
      <c r="I60" s="40"/>
      <c r="J60" s="40"/>
      <c r="K60" s="38"/>
      <c r="L60" s="38"/>
      <c r="M60" s="38"/>
      <c r="N60" s="38"/>
      <c r="O60" s="38"/>
      <c r="P60" s="38"/>
    </row>
    <row r="61" spans="1:16" x14ac:dyDescent="0.25">
      <c r="A61" s="3"/>
      <c r="B61" s="3"/>
      <c r="C61" s="3"/>
      <c r="D61" s="3"/>
      <c r="E61" s="20"/>
      <c r="F61" s="32"/>
      <c r="G61" s="32"/>
      <c r="H61" s="37"/>
      <c r="I61" s="35"/>
      <c r="J61" s="35"/>
      <c r="K61" s="32"/>
      <c r="L61" s="32"/>
      <c r="M61" s="32"/>
      <c r="N61" s="32"/>
      <c r="O61" s="32"/>
      <c r="P61" s="32"/>
    </row>
    <row r="62" spans="1:16" x14ac:dyDescent="0.25">
      <c r="A62" s="3"/>
      <c r="B62" s="3"/>
      <c r="C62" s="3"/>
      <c r="D62" s="3"/>
      <c r="E62" s="3"/>
      <c r="F62" s="32"/>
      <c r="G62" s="32"/>
      <c r="H62" s="35"/>
      <c r="I62" s="35"/>
      <c r="J62" s="35"/>
      <c r="K62" s="32"/>
      <c r="L62" s="32"/>
      <c r="M62" s="32"/>
      <c r="N62" s="32"/>
      <c r="O62" s="32"/>
      <c r="P62" s="32"/>
    </row>
    <row r="63" spans="1:16" x14ac:dyDescent="0.25">
      <c r="A63" s="3"/>
      <c r="B63" s="3"/>
      <c r="C63" s="3"/>
      <c r="D63" s="3"/>
      <c r="E63" s="3"/>
      <c r="F63" s="32"/>
      <c r="G63" s="32"/>
      <c r="H63" s="32"/>
      <c r="I63" s="32"/>
      <c r="J63" s="41" t="s">
        <v>104</v>
      </c>
      <c r="K63" s="41" t="s">
        <v>105</v>
      </c>
      <c r="L63" s="32">
        <f>'[2]CF TB'!C160</f>
        <v>-9421512</v>
      </c>
      <c r="M63" s="32"/>
      <c r="N63" s="32"/>
      <c r="O63" s="32"/>
      <c r="P63" s="32">
        <f>'[2]CF TB'!F160</f>
        <v>-9267988</v>
      </c>
    </row>
    <row r="64" spans="1:16" x14ac:dyDescent="0.25">
      <c r="A64" s="3"/>
      <c r="B64" s="3"/>
      <c r="C64" s="3"/>
      <c r="D64" s="3"/>
      <c r="E64" s="3"/>
      <c r="F64" s="32"/>
      <c r="G64" s="32"/>
      <c r="H64" s="32"/>
      <c r="I64" s="32"/>
      <c r="J64" s="32"/>
      <c r="K64" s="32"/>
      <c r="L64" s="33"/>
      <c r="M64" s="32"/>
      <c r="N64" s="32"/>
      <c r="O64" s="32"/>
      <c r="P64" s="33"/>
    </row>
    <row r="65" spans="1:16" x14ac:dyDescent="0.25">
      <c r="A65" s="3"/>
      <c r="B65" s="3"/>
      <c r="C65" s="3"/>
      <c r="D65" s="3"/>
      <c r="E65" s="3"/>
      <c r="F65" s="32"/>
      <c r="G65" s="32"/>
      <c r="H65" s="32"/>
      <c r="I65" s="32"/>
      <c r="J65" s="32" t="s">
        <v>106</v>
      </c>
      <c r="K65" s="32"/>
      <c r="L65" s="32">
        <f>L51-L63</f>
        <v>2.8876163680106401</v>
      </c>
      <c r="M65" s="32"/>
      <c r="N65" s="32"/>
      <c r="O65" s="32"/>
      <c r="P65" s="32">
        <f>P51-P63</f>
        <v>2.8876163680106401</v>
      </c>
    </row>
    <row r="66" spans="1:16" x14ac:dyDescent="0.25">
      <c r="A66" s="3"/>
      <c r="B66" s="3"/>
      <c r="C66" s="3"/>
      <c r="D66" s="3"/>
      <c r="E66" s="3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</row>
    <row r="67" spans="1:16" x14ac:dyDescent="0.25">
      <c r="A67" s="3"/>
      <c r="B67" s="3"/>
      <c r="C67" s="3"/>
      <c r="D67" s="3"/>
      <c r="E67" s="3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</row>
    <row r="68" spans="1:16" x14ac:dyDescent="0.25">
      <c r="A68" s="3"/>
      <c r="B68" s="3"/>
      <c r="C68" s="3"/>
      <c r="D68" s="2" t="s">
        <v>93</v>
      </c>
      <c r="E68" s="2" t="s">
        <v>94</v>
      </c>
      <c r="F68" s="32"/>
      <c r="G68" s="32"/>
      <c r="H68" s="32"/>
      <c r="I68" s="32"/>
      <c r="J68" s="32"/>
      <c r="K68" s="32"/>
      <c r="L68" s="32">
        <f>L49</f>
        <v>2196229.8876163685</v>
      </c>
      <c r="M68" s="32"/>
      <c r="N68" s="32"/>
      <c r="O68" s="32"/>
      <c r="P68" s="32">
        <f>P49</f>
        <v>2148134.8876163685</v>
      </c>
    </row>
    <row r="69" spans="1:16" x14ac:dyDescent="0.25">
      <c r="A69" s="3"/>
      <c r="B69" s="3"/>
      <c r="C69" s="3"/>
      <c r="D69" s="2" t="s">
        <v>93</v>
      </c>
      <c r="E69" s="3" t="s">
        <v>105</v>
      </c>
      <c r="F69" s="32"/>
      <c r="G69" s="32"/>
      <c r="H69" s="32"/>
      <c r="I69" s="32"/>
      <c r="J69" s="32"/>
      <c r="K69" s="32"/>
      <c r="L69" s="32">
        <f>'[2]CF TB'!C158</f>
        <v>2196230</v>
      </c>
      <c r="M69" s="32"/>
      <c r="N69" s="32"/>
      <c r="O69" s="32"/>
      <c r="P69" s="32">
        <f>'[2]CF TB'!F158</f>
        <v>2148135</v>
      </c>
    </row>
    <row r="70" spans="1:16" x14ac:dyDescent="0.25">
      <c r="A70" s="3"/>
      <c r="B70" s="3"/>
      <c r="C70" s="3"/>
      <c r="D70" s="3"/>
      <c r="E70" s="3"/>
      <c r="F70" s="32"/>
      <c r="G70" s="32"/>
      <c r="H70" s="32"/>
      <c r="I70" s="32"/>
      <c r="J70" s="32"/>
      <c r="K70" s="32"/>
      <c r="L70" s="33"/>
      <c r="M70" s="32"/>
      <c r="N70" s="32"/>
      <c r="O70" s="32"/>
      <c r="P70" s="33"/>
    </row>
    <row r="71" spans="1:16" x14ac:dyDescent="0.25">
      <c r="A71" s="3"/>
      <c r="B71" s="3"/>
      <c r="C71" s="3"/>
      <c r="D71" s="3"/>
      <c r="E71" s="3"/>
      <c r="F71" s="32"/>
      <c r="G71" s="32"/>
      <c r="H71" s="32"/>
      <c r="I71" s="32"/>
      <c r="J71" s="32" t="s">
        <v>106</v>
      </c>
      <c r="K71" s="32"/>
      <c r="L71" s="32">
        <f>L68-L69</f>
        <v>-0.11238363152369857</v>
      </c>
      <c r="M71" s="32"/>
      <c r="N71" s="32"/>
      <c r="O71" s="32"/>
      <c r="P71" s="32">
        <f>P68-P69</f>
        <v>-0.11238363152369857</v>
      </c>
    </row>
    <row r="72" spans="1:16" x14ac:dyDescent="0.25">
      <c r="A72" s="3"/>
      <c r="B72" s="3"/>
      <c r="C72" s="3"/>
      <c r="D72" s="3"/>
      <c r="E72" s="3"/>
      <c r="F72" s="32"/>
      <c r="G72" s="32"/>
      <c r="H72" s="32"/>
      <c r="I72" s="32"/>
      <c r="J72" s="32"/>
      <c r="K72" s="32"/>
      <c r="L72" s="35" t="s">
        <v>107</v>
      </c>
      <c r="M72" s="32"/>
      <c r="N72" s="32"/>
      <c r="O72" s="32"/>
      <c r="P72" s="32"/>
    </row>
    <row r="73" spans="1:16" x14ac:dyDescent="0.25">
      <c r="A73" s="3"/>
      <c r="B73" s="3"/>
      <c r="C73" s="3"/>
      <c r="D73" s="3"/>
      <c r="E73" s="3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</row>
    <row r="74" spans="1:16" x14ac:dyDescent="0.25">
      <c r="A74" s="3"/>
      <c r="B74" s="3"/>
      <c r="C74" s="3"/>
      <c r="D74" s="3"/>
      <c r="E74" s="3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x14ac:dyDescent="0.25">
      <c r="A75" s="3"/>
      <c r="B75" s="3"/>
      <c r="C75" s="3"/>
      <c r="D75" s="3" t="s">
        <v>108</v>
      </c>
      <c r="E75" s="3" t="s">
        <v>109</v>
      </c>
      <c r="F75" s="32"/>
      <c r="G75" s="32"/>
      <c r="H75" s="32"/>
      <c r="I75" s="32"/>
      <c r="J75" s="32"/>
      <c r="K75" s="35" t="s">
        <v>96</v>
      </c>
      <c r="L75" s="50">
        <f>-H51</f>
        <v>-9537104.0117875561</v>
      </c>
      <c r="M75" s="32"/>
      <c r="N75" s="32"/>
      <c r="O75" s="32"/>
      <c r="P75" s="50">
        <f>L75</f>
        <v>-9537104.0117875561</v>
      </c>
    </row>
    <row r="76" spans="1:16" x14ac:dyDescent="0.25">
      <c r="A76" s="3"/>
      <c r="B76" s="3"/>
      <c r="C76" s="3"/>
      <c r="D76" s="3" t="s">
        <v>110</v>
      </c>
      <c r="E76" s="3" t="s">
        <v>111</v>
      </c>
      <c r="F76" s="32"/>
      <c r="G76" s="32"/>
      <c r="H76" s="32"/>
      <c r="I76" s="32"/>
      <c r="J76" s="32"/>
      <c r="K76" s="35" t="s">
        <v>112</v>
      </c>
      <c r="L76" s="50">
        <f>L71-I51-J51</f>
        <v>871766.01178755588</v>
      </c>
      <c r="M76" s="32">
        <f>'[2]ACCT 254N &amp; P Reg Liab'!C7</f>
        <v>168483</v>
      </c>
      <c r="N76" s="32">
        <v>21278</v>
      </c>
      <c r="O76" s="32"/>
      <c r="P76" s="50">
        <f>SUM(L76:O76)</f>
        <v>1061527.0117875559</v>
      </c>
    </row>
    <row r="77" spans="1:16" x14ac:dyDescent="0.25">
      <c r="A77" s="3"/>
      <c r="B77" s="3"/>
      <c r="C77" s="3"/>
      <c r="D77" s="3"/>
      <c r="E77" s="3"/>
      <c r="F77" s="32"/>
      <c r="G77" s="32"/>
      <c r="H77" s="32"/>
      <c r="I77" s="32"/>
      <c r="J77" s="32"/>
      <c r="K77" s="32"/>
      <c r="L77" s="33"/>
      <c r="M77" s="32"/>
      <c r="N77" s="32"/>
      <c r="O77" s="32"/>
      <c r="P77" s="33"/>
    </row>
    <row r="78" spans="1:16" x14ac:dyDescent="0.25">
      <c r="A78" s="3"/>
      <c r="B78" s="3"/>
      <c r="C78" s="3"/>
      <c r="D78" s="3"/>
      <c r="E78" s="3"/>
      <c r="F78" s="32"/>
      <c r="G78" s="32"/>
      <c r="H78" s="32"/>
      <c r="I78" s="32"/>
      <c r="J78" s="32"/>
      <c r="K78" s="32"/>
      <c r="L78" s="32">
        <f>SUM(L75:L77)</f>
        <v>-8665338</v>
      </c>
      <c r="M78" s="32"/>
      <c r="N78" s="32"/>
      <c r="O78" s="32"/>
      <c r="P78" s="32">
        <f>SUM(P75:P77)</f>
        <v>-8475577</v>
      </c>
    </row>
    <row r="79" spans="1:16" x14ac:dyDescent="0.25">
      <c r="A79" s="3"/>
      <c r="B79" s="3"/>
      <c r="C79" s="3"/>
      <c r="D79" s="3"/>
      <c r="E79" s="3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</row>
    <row r="80" spans="1:16" x14ac:dyDescent="0.25">
      <c r="A80" s="3"/>
      <c r="B80" s="3"/>
      <c r="C80" s="3"/>
      <c r="D80" s="3"/>
      <c r="E80" s="3" t="s">
        <v>113</v>
      </c>
      <c r="F80" s="32"/>
      <c r="G80" s="32"/>
      <c r="H80" s="32"/>
      <c r="I80" s="32"/>
      <c r="J80" s="32"/>
      <c r="K80" s="32"/>
      <c r="L80" s="50">
        <f>-I51</f>
        <v>741165.36065903155</v>
      </c>
      <c r="M80" s="32"/>
      <c r="N80" s="32"/>
      <c r="O80" s="32"/>
      <c r="P80" s="50">
        <f>SUM(L80:M80)</f>
        <v>741165.36065903155</v>
      </c>
    </row>
    <row r="81" spans="1:16" x14ac:dyDescent="0.25">
      <c r="A81" s="3"/>
      <c r="B81" s="3"/>
      <c r="C81" s="3"/>
      <c r="D81" s="3"/>
      <c r="E81" s="3" t="s">
        <v>114</v>
      </c>
      <c r="F81" s="32"/>
      <c r="G81" s="32"/>
      <c r="H81" s="32"/>
      <c r="I81" s="32"/>
      <c r="J81" s="32"/>
      <c r="K81" s="32"/>
      <c r="L81" s="50">
        <f>-J51</f>
        <v>130600.76351215591</v>
      </c>
      <c r="M81" s="32">
        <f>+M76</f>
        <v>168483</v>
      </c>
      <c r="N81" s="32">
        <f>N76</f>
        <v>21278</v>
      </c>
      <c r="O81" s="32"/>
      <c r="P81" s="50">
        <f>SUM(L81:O81)</f>
        <v>320361.76351215591</v>
      </c>
    </row>
    <row r="82" spans="1:16" x14ac:dyDescent="0.25">
      <c r="A82" s="3"/>
      <c r="B82" s="3"/>
      <c r="C82" s="3"/>
      <c r="D82" s="3"/>
      <c r="E82" s="3"/>
      <c r="F82" s="32"/>
      <c r="G82" s="32"/>
      <c r="H82" s="32"/>
      <c r="I82" s="32"/>
      <c r="J82" s="32"/>
      <c r="K82" s="32"/>
      <c r="L82" s="51"/>
      <c r="M82" s="32"/>
      <c r="N82" s="32"/>
      <c r="O82" s="32"/>
      <c r="P82" s="51"/>
    </row>
    <row r="83" spans="1:16" x14ac:dyDescent="0.25">
      <c r="A83" s="3"/>
      <c r="B83" s="3"/>
      <c r="C83" s="3"/>
      <c r="D83" s="3"/>
      <c r="E83" s="3"/>
      <c r="F83" s="32"/>
      <c r="G83" s="32"/>
      <c r="H83" s="32"/>
      <c r="I83" s="32"/>
      <c r="J83" s="32"/>
      <c r="K83" s="32"/>
      <c r="L83" s="50">
        <f>SUM(L80:L82)</f>
        <v>871766.1241711874</v>
      </c>
      <c r="M83" s="32"/>
      <c r="N83" s="32"/>
      <c r="O83" s="32"/>
      <c r="P83" s="50">
        <f>SUM(P80:P82)</f>
        <v>1061527.1241711874</v>
      </c>
    </row>
    <row r="84" spans="1:16" x14ac:dyDescent="0.25"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</row>
    <row r="85" spans="1:16" x14ac:dyDescent="0.25">
      <c r="D85" s="55" t="s">
        <v>122</v>
      </c>
      <c r="E85" s="55" t="s">
        <v>123</v>
      </c>
      <c r="F85" s="56"/>
      <c r="G85" s="56"/>
      <c r="H85" s="56"/>
      <c r="I85" s="56"/>
      <c r="J85" s="56"/>
      <c r="K85" s="56"/>
      <c r="L85" s="30"/>
      <c r="M85" s="30"/>
      <c r="N85" s="30"/>
      <c r="O85" s="30"/>
      <c r="P85" s="30"/>
    </row>
    <row r="86" spans="1:16" x14ac:dyDescent="0.25"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</row>
    <row r="87" spans="1:16" x14ac:dyDescent="0.25"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</row>
  </sheetData>
  <mergeCells count="1">
    <mergeCell ref="G3:P3"/>
  </mergeCells>
  <pageMargins left="0.7" right="0.7" top="0.75" bottom="0.75" header="0.3" footer="0.3"/>
  <pageSetup scale="55" orientation="landscape" r:id="rId1"/>
  <headerFooter>
    <oddFooter>Page &amp;P of &amp;N</oddFooter>
  </headerFooter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Chesapeake Utilities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Welch, Kathy</dc:creator>
  <cp:lastModifiedBy>Windows User</cp:lastModifiedBy>
  <cp:lastPrinted>2018-09-25T17:35:42Z</cp:lastPrinted>
  <dcterms:created xsi:type="dcterms:W3CDTF">2018-05-30T22:11:49Z</dcterms:created>
  <dcterms:modified xsi:type="dcterms:W3CDTF">2018-09-25T17:36:35Z</dcterms:modified>
</cp:coreProperties>
</file>