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30" yWindow="360" windowWidth="24135" windowHeight="11010" tabRatio="697"/>
  </bookViews>
  <sheets>
    <sheet name="&lt;1&gt;Turnaround of EADIT" sheetId="3" r:id="rId1"/>
    <sheet name="&lt;2&gt; FPL PowerTax EADIT-Acct 282" sheetId="1" r:id="rId2"/>
    <sheet name="&lt;3&gt;Total Excess ADIT" sheetId="2" r:id="rId3"/>
    <sheet name="&lt;4&gt;PowerTax Recon Summary" sheetId="4" r:id="rId4"/>
    <sheet name="&lt;5&gt; PowerTax Summary" sheetId="5" r:id="rId5"/>
  </sheets>
  <externalReferences>
    <externalReference r:id="rId6"/>
    <externalReference r:id="rId7"/>
  </externalReferences>
  <definedNames>
    <definedName name="____n4" localSheetId="0" hidden="1">{"EXCELHLP.HLP!1802";5;10;5;10;13;13;13;8;5;5;10;14;13;13;13;13;5;10;14;13;5;10;1;2;24}</definedName>
    <definedName name="____n4" localSheetId="1" hidden="1">{"EXCELHLP.HLP!1802";5;10;5;10;13;13;13;8;5;5;10;14;13;13;13;13;5;10;14;13;5;10;1;2;24}</definedName>
    <definedName name="____n4" localSheetId="2" hidden="1">{"EXCELHLP.HLP!1802";5;10;5;10;13;13;13;8;5;5;10;14;13;13;13;13;5;10;14;13;5;10;1;2;24}</definedName>
    <definedName name="____n4" localSheetId="4" hidden="1">{"EXCELHLP.HLP!1802";5;10;5;10;13;13;13;8;5;5;10;14;13;13;13;13;5;10;14;13;5;10;1;2;24}</definedName>
    <definedName name="____n4" hidden="1">{"EXCELHLP.HLP!1802";5;10;5;10;13;13;13;8;5;5;10;14;13;13;13;13;5;10;14;13;5;10;1;2;24}</definedName>
    <definedName name="___n4" localSheetId="0" hidden="1">{"EXCELHLP.HLP!1802";5;10;5;10;13;13;13;8;5;5;10;14;13;13;13;13;5;10;14;13;5;10;1;2;24}</definedName>
    <definedName name="___n4" localSheetId="1" hidden="1">{"EXCELHLP.HLP!1802";5;10;5;10;13;13;13;8;5;5;10;14;13;13;13;13;5;10;14;13;5;10;1;2;24}</definedName>
    <definedName name="___n4" localSheetId="2" hidden="1">{"EXCELHLP.HLP!1802";5;10;5;10;13;13;13;8;5;5;10;14;13;13;13;13;5;10;14;13;5;10;1;2;24}</definedName>
    <definedName name="___n4" localSheetId="4" hidden="1">{"EXCELHLP.HLP!1802";5;10;5;10;13;13;13;8;5;5;10;14;13;13;13;13;5;10;14;13;5;10;1;2;24}</definedName>
    <definedName name="___n4" hidden="1">{"EXCELHLP.HLP!1802";5;10;5;10;13;13;13;8;5;5;10;14;13;13;13;13;5;10;14;13;5;10;1;2;24}</definedName>
    <definedName name="__n4" localSheetId="0" hidden="1">{"EXCELHLP.HLP!1802";5;10;5;10;13;13;13;8;5;5;10;14;13;13;13;13;5;10;14;13;5;10;1;2;24}</definedName>
    <definedName name="__n4" localSheetId="1" hidden="1">{"EXCELHLP.HLP!1802";5;10;5;10;13;13;13;8;5;5;10;14;13;13;13;13;5;10;14;13;5;10;1;2;24}</definedName>
    <definedName name="__n4" localSheetId="2" hidden="1">{"EXCELHLP.HLP!1802";5;10;5;10;13;13;13;8;5;5;10;14;13;13;13;13;5;10;14;13;5;10;1;2;24}</definedName>
    <definedName name="__n4" localSheetId="3" hidden="1">{"EXCELHLP.HLP!1802";5;10;5;10;13;13;13;8;5;5;10;14;13;13;13;13;5;10;14;13;5;10;1;2;24}</definedName>
    <definedName name="__n4" localSheetId="4" hidden="1">{"EXCELHLP.HLP!1802";5;10;5;10;13;13;13;8;5;5;10;14;13;13;13;13;5;10;14;13;5;10;1;2;24}</definedName>
    <definedName name="__n4" hidden="1">{"EXCELHLP.HLP!1802";5;10;5;10;13;13;13;8;5;5;10;14;13;13;13;13;5;10;14;13;5;10;1;2;24}</definedName>
    <definedName name="_ATPRegress_Dlg_Results" localSheetId="0" hidden="1">{2;#N/A;"R13C16:R17C16";#N/A;"R13C14:R17C15";FALSE;FALSE;FALSE;95;#N/A;#N/A;"R13C19";#N/A;FALSE;FALSE;FALSE;FALSE;#N/A;"";#N/A;FALSE;"";"";#N/A;#N/A;#N/A}</definedName>
    <definedName name="_ATPRegress_Dlg_Results" localSheetId="1" hidden="1">{2;#N/A;"R13C16:R17C16";#N/A;"R13C14:R17C15";FALSE;FALSE;FALSE;95;#N/A;#N/A;"R13C19";#N/A;FALSE;FALSE;FALSE;FALSE;#N/A;"";#N/A;FALSE;"";"";#N/A;#N/A;#N/A}</definedName>
    <definedName name="_ATPRegress_Dlg_Results" localSheetId="2" hidden="1">{2;#N/A;"R13C16:R17C16";#N/A;"R13C14:R17C15";FALSE;FALSE;FALSE;95;#N/A;#N/A;"R13C19";#N/A;FALSE;FALSE;FALSE;FALSE;#N/A;"";#N/A;FALSE;"";"";#N/A;#N/A;#N/A}</definedName>
    <definedName name="_ATPRegress_Dlg_Results" localSheetId="4"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0" hidden="1">{"EXCELHLP.HLP!1802";5;10;5;10;13;13;13;8;5;5;10;14;13;13;13;13;5;10;14;13;5;10;1;2;24}</definedName>
    <definedName name="_ATPRegress_Dlg_Types" localSheetId="1" hidden="1">{"EXCELHLP.HLP!1802";5;10;5;10;13;13;13;8;5;5;10;14;13;13;13;13;5;10;14;13;5;10;1;2;24}</definedName>
    <definedName name="_ATPRegress_Dlg_Types" localSheetId="2" hidden="1">{"EXCELHLP.HLP!1802";5;10;5;10;13;13;13;8;5;5;10;14;13;13;13;13;5;10;14;13;5;10;1;2;24}</definedName>
    <definedName name="_ATPRegress_Dlg_Types" localSheetId="3" hidden="1">{"EXCELHLP.HLP!1802";5;10;5;10;13;13;13;8;5;5;10;14;13;13;13;13;5;10;14;13;5;10;1;2;24}</definedName>
    <definedName name="_ATPRegress_Dlg_Types" localSheetId="4" hidden="1">{"EXCELHLP.HLP!1802";5;10;5;10;13;13;13;8;5;5;10;14;13;13;13;13;5;10;14;13;5;10;1;2;24}</definedName>
    <definedName name="_ATPRegress_Dlg_Types" hidden="1">{"EXCELHLP.HLP!1802";5;10;5;10;13;13;13;8;5;5;10;14;13;13;13;13;5;10;14;13;5;10;1;2;24}</definedName>
    <definedName name="_ATPRegress_Range1" localSheetId="0" hidden="1">'[1]ST Corrections'!#REF!</definedName>
    <definedName name="_ATPRegress_Range1" localSheetId="1" hidden="1">'[1]ST Corrections'!#REF!</definedName>
    <definedName name="_ATPRegress_Range1" localSheetId="2" hidden="1">'[1]ST Corrections'!#REF!</definedName>
    <definedName name="_ATPRegress_Range1" localSheetId="3" hidden="1">'[1]ST Corrections'!#REF!</definedName>
    <definedName name="_ATPRegress_Range1" hidden="1">'[1]ST Corrections'!#REF!</definedName>
    <definedName name="_ATPRegress_Range2" localSheetId="0" hidden="1">'[1]ST Corrections'!#REF!</definedName>
    <definedName name="_ATPRegress_Range2" localSheetId="1" hidden="1">'[1]ST Corrections'!#REF!</definedName>
    <definedName name="_ATPRegress_Range2" localSheetId="2" hidden="1">'[1]ST Corrections'!#REF!</definedName>
    <definedName name="_ATPRegress_Range2" localSheetId="3" hidden="1">'[1]ST Corrections'!#REF!</definedName>
    <definedName name="_ATPRegress_Range2" hidden="1">'[1]ST Corrections'!#REF!</definedName>
    <definedName name="_ATPRegress_Range3" localSheetId="0" hidden="1">'[1]ST Corrections'!#REF!</definedName>
    <definedName name="_ATPRegress_Range3" localSheetId="1" hidden="1">'[1]ST Corrections'!#REF!</definedName>
    <definedName name="_ATPRegress_Range3" localSheetId="2" hidden="1">'[1]ST Corrections'!#REF!</definedName>
    <definedName name="_ATPRegress_Range3" localSheetId="3" hidden="1">'[1]ST Corrections'!#REF!</definedName>
    <definedName name="_ATPRegress_Range3" hidden="1">'[1]ST Corrections'!#REF!</definedName>
    <definedName name="_ATPRegress_Range4" hidden="1">"="</definedName>
    <definedName name="_ATPRegress_Range5" hidden="1">"="</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0" hidden="1">'&lt;1&gt;Turnaround of EADIT'!$A$8:$L$127</definedName>
    <definedName name="_xlnm._FilterDatabase" localSheetId="1" hidden="1">'&lt;2&gt; FPL PowerTax EADIT-Acct 282'!$A$9:$V$47</definedName>
    <definedName name="_xlnm._FilterDatabase" localSheetId="2" hidden="1">'&lt;3&gt;Total Excess ADIT'!$A$9:$L$158</definedName>
    <definedName name="_Key1" localSheetId="0" hidden="1">#REF!</definedName>
    <definedName name="_Key1" localSheetId="1" hidden="1">#REF!</definedName>
    <definedName name="_Key1" localSheetId="2" hidden="1">#REF!</definedName>
    <definedName name="_Key1" localSheetId="3" hidden="1">#REF!</definedName>
    <definedName name="_Key1" hidden="1">#REF!</definedName>
    <definedName name="_n4" localSheetId="0" hidden="1">{"EXCELHLP.HLP!1802";5;10;5;10;13;13;13;8;5;5;10;14;13;13;13;13;5;10;14;13;5;10;1;2;24}</definedName>
    <definedName name="_n4" localSheetId="1" hidden="1">{"EXCELHLP.HLP!1802";5;10;5;10;13;13;13;8;5;5;10;14;13;13;13;13;5;10;14;13;5;10;1;2;24}</definedName>
    <definedName name="_n4" localSheetId="2" hidden="1">{"EXCELHLP.HLP!1802";5;10;5;10;13;13;13;8;5;5;10;14;13;13;13;13;5;10;14;13;5;10;1;2;24}</definedName>
    <definedName name="_n4" localSheetId="4" hidden="1">{"EXCELHLP.HLP!1802";5;10;5;10;13;13;13;8;5;5;10;14;13;13;13;13;5;10;14;13;5;10;1;2;24}</definedName>
    <definedName name="_n4" hidden="1">{"EXCELHLP.HLP!1802";5;10;5;10;13;13;13;8;5;5;10;14;13;13;13;13;5;10;14;13;5;10;1;2;24}</definedName>
    <definedName name="_Order1" hidden="1">255</definedName>
    <definedName name="_Order2" localSheetId="3" hidden="1">255</definedName>
    <definedName name="_Order2" localSheetId="4" hidden="1">255</definedName>
    <definedName name="_Order2" hidden="1">255</definedName>
    <definedName name="_Sort" localSheetId="0" hidden="1">#REF!</definedName>
    <definedName name="_Sort" localSheetId="1" hidden="1">#REF!</definedName>
    <definedName name="_Sort" localSheetId="2" hidden="1">#REF!</definedName>
    <definedName name="_Sort" localSheetId="3" hidden="1">#REF!</definedName>
    <definedName name="_Sort" hidden="1">#REF!</definedName>
    <definedName name="_Table1_In1" localSheetId="0" hidden="1">#REF!</definedName>
    <definedName name="_Table1_In1" localSheetId="1" hidden="1">#REF!</definedName>
    <definedName name="_Table1_In1" localSheetId="2" hidden="1">#REF!</definedName>
    <definedName name="_Table1_In1" localSheetId="3" hidden="1">#REF!</definedName>
    <definedName name="_Table1_In1" hidden="1">#REF!</definedName>
    <definedName name="_Table1_Out" localSheetId="0" hidden="1">#REF!</definedName>
    <definedName name="_Table1_Out" localSheetId="1" hidden="1">#REF!</definedName>
    <definedName name="_Table1_Out" localSheetId="2" hidden="1">#REF!</definedName>
    <definedName name="_Table1_Out" localSheetId="3" hidden="1">#REF!</definedName>
    <definedName name="_Table1_Out" hidden="1">#REF!</definedName>
    <definedName name="_Table2_In1" localSheetId="0" hidden="1">#REF!</definedName>
    <definedName name="_Table2_In1" localSheetId="1" hidden="1">#REF!</definedName>
    <definedName name="_Table2_In1" localSheetId="2" hidden="1">#REF!</definedName>
    <definedName name="_Table2_In1" localSheetId="3" hidden="1">#REF!</definedName>
    <definedName name="_Table2_In1" hidden="1">#REF!</definedName>
    <definedName name="_Table2_In2" localSheetId="0" hidden="1">#REF!</definedName>
    <definedName name="_Table2_In2" localSheetId="1" hidden="1">#REF!</definedName>
    <definedName name="_Table2_In2" localSheetId="2" hidden="1">#REF!</definedName>
    <definedName name="_Table2_In2" localSheetId="3" hidden="1">#REF!</definedName>
    <definedName name="_Table2_In2" hidden="1">#REF!</definedName>
    <definedName name="_Table2_Out" localSheetId="0" hidden="1">#REF!</definedName>
    <definedName name="_Table2_Out" localSheetId="1" hidden="1">#REF!</definedName>
    <definedName name="_Table2_Out" localSheetId="2" hidden="1">#REF!</definedName>
    <definedName name="_Table2_Out" localSheetId="3" hidden="1">#REF!</definedName>
    <definedName name="_Table2_Out" hidden="1">#REF!</definedName>
    <definedName name="_Table3_In2" localSheetId="0" hidden="1">#REF!</definedName>
    <definedName name="_Table3_In2" localSheetId="1" hidden="1">#REF!</definedName>
    <definedName name="_Table3_In2" localSheetId="2" hidden="1">#REF!</definedName>
    <definedName name="_Table3_In2" localSheetId="3" hidden="1">#REF!</definedName>
    <definedName name="_Table3_In2" hidden="1">#REF!</definedName>
    <definedName name="abcd" hidden="1">{#N/A,#N/A,TRUE,"TOTAL DSBN";#N/A,#N/A,TRUE,"WEST";#N/A,#N/A,TRUE,"SOUTH";#N/A,#N/A,TRUE,"NORTHEAST"}</definedName>
    <definedName name="anscount" hidden="1">1</definedName>
    <definedName name="AS2DocOpenMode" hidden="1">"AS2DocumentEdit"</definedName>
    <definedName name="Because" hidden="1">{#N/A,#N/A,TRUE,"TOTAL DISTRIBUTION";#N/A,#N/A,TRUE,"SOUTH";#N/A,#N/A,TRUE,"NORTHEAST";#N/A,#N/A,TRUE,"WEST"}</definedName>
    <definedName name="booby" hidden="1">{#N/A,#N/A,TRUE,"TOTAL DISTRIBUTION";#N/A,#N/A,TRUE,"SOUTH";#N/A,#N/A,TRUE,"NORTHEAST";#N/A,#N/A,TRUE,"WEST"}</definedName>
    <definedName name="booby2" hidden="1">{#N/A,#N/A,TRUE,"TOTAL DSBN";#N/A,#N/A,TRUE,"WEST";#N/A,#N/A,TRUE,"SOUTH";#N/A,#N/A,TRUE,"NORTHEAST"}</definedName>
    <definedName name="book2.xls" hidden="1">{#N/A,#N/A,TRUE,"TOTAL DISTRIBUTION";#N/A,#N/A,TRUE,"SOUTH";#N/A,#N/A,TRUE,"NORTHEAST";#N/A,#N/A,TRUE,"WEST"}</definedName>
    <definedName name="book2a\.xls" hidden="1">{#N/A,#N/A,TRUE,"TOTAL DSBN";#N/A,#N/A,TRUE,"WEST";#N/A,#N/A,TRUE,"SOUTH";#N/A,#N/A,TRUE,"NORTHEAST"}</definedName>
    <definedName name="CORPTAX_DATAMAPDEFINITIONS_DataMap_1" localSheetId="3" hidden="1">#REF!</definedName>
    <definedName name="CORPTAX_DATAMAPDEFINITIONS_DataMap_1" hidden="1">#REF!</definedName>
    <definedName name="CORPTAX_DATAMAPDEFINITIONS_DataMap_2" localSheetId="3" hidden="1">'[2](A) Book to Tax Recon'!#REF!</definedName>
    <definedName name="CORPTAX_DATAMAPDEFINITIONS_DataMap_2" hidden="1">'[2](A) Book to Tax Recon'!#REF!</definedName>
    <definedName name="CORPTAX_DATAMAPDEFINITIONS_DataMap_3" localSheetId="3" hidden="1">#REF!</definedName>
    <definedName name="CORPTAX_DATAMAPDEFINITIONS_DataMap_3" hidden="1">#REF!</definedName>
    <definedName name="cost" localSheetId="0" hidden="1">{#N/A,#N/A,FALSE,"T COST";#N/A,#N/A,FALSE,"COST_FH"}</definedName>
    <definedName name="cost" localSheetId="1" hidden="1">{#N/A,#N/A,FALSE,"T COST";#N/A,#N/A,FALSE,"COST_FH"}</definedName>
    <definedName name="cost" localSheetId="2" hidden="1">{#N/A,#N/A,FALSE,"T COST";#N/A,#N/A,FALSE,"COST_FH"}</definedName>
    <definedName name="cost" localSheetId="4" hidden="1">{#N/A,#N/A,FALSE,"T COST";#N/A,#N/A,FALSE,"COST_FH"}</definedName>
    <definedName name="cost" hidden="1">{#N/A,#N/A,FALSE,"T COST";#N/A,#N/A,FALSE,"COST_FH"}</definedName>
    <definedName name="Cwvu.GREY_ALL." localSheetId="0" hidden="1">#REF!</definedName>
    <definedName name="Cwvu.GREY_ALL." localSheetId="1" hidden="1">#REF!</definedName>
    <definedName name="Cwvu.GREY_ALL." localSheetId="2" hidden="1">#REF!</definedName>
    <definedName name="Cwvu.GREY_ALL." localSheetId="3" hidden="1">#REF!</definedName>
    <definedName name="Cwvu.GREY_ALL." localSheetId="4" hidden="1">#REF!</definedName>
    <definedName name="Cwvu.GREY_ALL." hidden="1">#REF!</definedName>
    <definedName name="erase" hidden="1">{#N/A,#N/A,TRUE,"TOTAL DISTRIBUTION";#N/A,#N/A,TRUE,"SOUTH";#N/A,#N/A,TRUE,"NORTHEAST";#N/A,#N/A,TRUE,"WEST"}</definedName>
    <definedName name="ert4e" hidden="1">{#N/A,#N/A,TRUE,"TOTAL DISTRIBUTION";#N/A,#N/A,TRUE,"SOUTH";#N/A,#N/A,TRUE,"NORTHEAST";#N/A,#N/A,TRUE,"WEST"}</definedName>
    <definedName name="findwrn" hidden="1">{#N/A,#N/A,TRUE,"TOTAL DISTRIBUTION";#N/A,#N/A,TRUE,"SOUTH";#N/A,#N/A,TRUE,"NORTHEAST";#N/A,#N/A,TRUE,"WEST"}</definedName>
    <definedName name="findwrnor" hidden="1">{#N/A,#N/A,TRUE,"TOTAL DSBN";#N/A,#N/A,TRUE,"WEST";#N/A,#N/A,TRUE,"SOUTH";#N/A,#N/A,TRUE,"NORTHEAST"}</definedName>
    <definedName name="FINISH" hidden="1">{#N/A,#N/A,TRUE,"TOTAL DISTRIBUTION";#N/A,#N/A,TRUE,"SOUTH";#N/A,#N/A,TRUE,"NORTHEAST";#N/A,#N/A,TRUE,"WEST"}</definedName>
    <definedName name="high" hidden="1">{#N/A,#N/A,TRUE,"TOTAL DSBN";#N/A,#N/A,TRUE,"WEST";#N/A,#N/A,TRUE,"SOUTH";#N/A,#N/A,TRUE,"NORTHEAST"}</definedName>
    <definedName name="HighSum" hidden="1">{#N/A,#N/A,TRUE,"TOTAL DISTRIBUTION";#N/A,#N/A,TRUE,"SOUTH";#N/A,#N/A,TRUE,"NORTHEAST";#N/A,#N/A,TRUE,"WEST"}</definedName>
    <definedName name="MARY" hidden="1">{#N/A,#N/A,TRUE,"TOTAL DISTRIBUTION";#N/A,#N/A,TRUE,"SOUTH";#N/A,#N/A,TRUE,"NORTHEAST";#N/A,#N/A,TRUE,"WEST"}</definedName>
    <definedName name="NA" hidden="1">{#N/A,#N/A,FALSE,"Expenses";#N/A,#N/A,FALSE,"Revenue"}</definedName>
    <definedName name="nada" localSheetId="0" hidden="1">{2;#N/A;"R13C16:R17C16";#N/A;"R13C14:R17C15";FALSE;FALSE;FALSE;95;#N/A;#N/A;"R13C19";#N/A;FALSE;FALSE;FALSE;FALSE;#N/A;"";#N/A;FALSE;"";"";#N/A;#N/A;#N/A}</definedName>
    <definedName name="nada" localSheetId="1" hidden="1">{2;#N/A;"R13C16:R17C16";#N/A;"R13C14:R17C15";FALSE;FALSE;FALSE;95;#N/A;#N/A;"R13C19";#N/A;FALSE;FALSE;FALSE;FALSE;#N/A;"";#N/A;FALSE;"";"";#N/A;#N/A;#N/A}</definedName>
    <definedName name="nada" localSheetId="2" hidden="1">{2;#N/A;"R13C16:R17C16";#N/A;"R13C14:R17C15";FALSE;FALSE;FALSE;95;#N/A;#N/A;"R13C19";#N/A;FALSE;FALSE;FALSE;FALSE;#N/A;"";#N/A;FALSE;"";"";#N/A;#N/A;#N/A}</definedName>
    <definedName name="nada" localSheetId="4" hidden="1">{2;#N/A;"R13C16:R17C16";#N/A;"R13C14:R17C15";FALSE;FALSE;FALSE;95;#N/A;#N/A;"R13C19";#N/A;FALSE;FALSE;FALSE;FALSE;#N/A;"";#N/A;FALSE;"";"";#N/A;#N/A;#N/A}</definedName>
    <definedName name="nada" hidden="1">{2;#N/A;"R13C16:R17C16";#N/A;"R13C14:R17C15";FALSE;FALSE;FALSE;95;#N/A;#N/A;"R13C19";#N/A;FALSE;FALSE;FALSE;FALSE;#N/A;"";#N/A;FALSE;"";"";#N/A;#N/A;#N/A}</definedName>
    <definedName name="new" hidden="1">{#N/A,#N/A,TRUE,"TOTAL DISTRIBUTION";#N/A,#N/A,TRUE,"SOUTH";#N/A,#N/A,TRUE,"NORTHEAST";#N/A,#N/A,TRUE,"WEST"}</definedName>
    <definedName name="newname" hidden="1">{#N/A,#N/A,FALSE,"CAP 1998";#N/A,#N/A,FALSE,"CAP 1999";#N/A,#N/A,FALSE,"CAP 2000";#N/A,#N/A,FALSE,"CAP_2001";#N/A,#N/A,FALSE,"CAP_2002";#N/A,#N/A,FALSE,"MAINT_1998";#N/A,#N/A,FALSE,"MAINT_1999";#N/A,#N/A,FALSE,"MAINT_2000";#N/A,#N/A,FALSE,"MAINT_2001";#N/A,#N/A,FALSE,"MAINT_2002"}</definedName>
    <definedName name="none" hidden="1">{#N/A,#N/A,TRUE,"TOTAL DISTRIBUTION";#N/A,#N/A,TRUE,"SOUTH";#N/A,#N/A,TRUE,"NORTHEAST";#N/A,#N/A,TRUE,"WEST"}</definedName>
    <definedName name="_xlnm.Print_Area" localSheetId="0">'&lt;1&gt;Turnaround of EADIT'!$A$9:$L$127</definedName>
    <definedName name="_xlnm.Print_Area" localSheetId="1">'&lt;2&gt; FPL PowerTax EADIT-Acct 282'!$A$1:$V$50</definedName>
    <definedName name="_xlnm.Print_Area" localSheetId="2">'&lt;3&gt;Total Excess ADIT'!$A$10:$L$155</definedName>
    <definedName name="_xlnm.Print_Area" localSheetId="3">'&lt;4&gt;PowerTax Recon Summary'!$B$7:$G$129</definedName>
    <definedName name="_xlnm.Print_Area" localSheetId="4">'&lt;5&gt; PowerTax Summary'!$B$7:$P$55</definedName>
    <definedName name="_xlnm.Print_Titles" localSheetId="0">'&lt;1&gt;Turnaround of EADIT'!$1:$8</definedName>
    <definedName name="_xlnm.Print_Titles" localSheetId="2">'&lt;3&gt;Total Excess ADIT'!$1:$9</definedName>
    <definedName name="Proposed" hidden="1">{#N/A,#N/A,TRUE,"TOTAL DISTRIBUTION";#N/A,#N/A,TRUE,"SOUTH";#N/A,#N/A,TRUE,"NORTHEAST";#N/A,#N/A,TRUE,"WEST"}</definedName>
    <definedName name="rita" hidden="1">{#N/A,#N/A,TRUE,"TOTAL DISTRIBUTION";#N/A,#N/A,TRUE,"SOUTH";#N/A,#N/A,TRUE,"NORTHEAST";#N/A,#N/A,TRUE,"WEST"}</definedName>
    <definedName name="SAPBEXdnldView" localSheetId="3" hidden="1">"4FF00RAMDPJZ88O2AGW5D406R"</definedName>
    <definedName name="SAPBEXdnldView" localSheetId="4" hidden="1">"4FF00RAMDPJZ88O2AGW5D406R"</definedName>
    <definedName name="SAPBEXdnldView" hidden="1">"4FF00RAMDPJZ88O2AGW5D406R"</definedName>
    <definedName name="SAPBEXhrIndnt" hidden="1">1</definedName>
    <definedName name="SAPBEXrevision" hidden="1">0</definedName>
    <definedName name="SAPBEXsysID" hidden="1">"GP1"</definedName>
    <definedName name="SAPBEXwbID" localSheetId="3" hidden="1">"4EHVVTWW5NJH9YQ89TMHA90XF"</definedName>
    <definedName name="SAPBEXwbID" localSheetId="4" hidden="1">"4EHVVTWW5NJH9YQ89TMHA90XF"</definedName>
    <definedName name="SAPBEXwbID" hidden="1">"4EHVVTWW5NJH9YQ89TMHA90XF"</definedName>
    <definedName name="SAPsysID" hidden="1">"708C5W7SBKP804JT78WJ0JNKI"</definedName>
    <definedName name="SAPwbID" hidden="1">"ARS"</definedName>
    <definedName name="sencount" hidden="1">1</definedName>
    <definedName name="Sites" hidden="1">{#N/A,#N/A,TRUE,"TOTAL DISTRIBUTION";#N/A,#N/A,TRUE,"SOUTH";#N/A,#N/A,TRUE,"NORTHEAST";#N/A,#N/A,TRUE,"WEST"}</definedName>
    <definedName name="Sitesdate" hidden="1">{#N/A,#N/A,TRUE,"TOTAL DSBN";#N/A,#N/A,TRUE,"WEST";#N/A,#N/A,TRUE,"SOUTH";#N/A,#N/A,TRUE,"NORTHEAST"}</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17</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UE" hidden="1">{#N/A,#N/A,TRUE,"TOTAL DISTRIBUTION";#N/A,#N/A,TRUE,"SOUTH";#N/A,#N/A,TRUE,"NORTHEAST";#N/A,#N/A,TRUE,"WEST"}</definedName>
    <definedName name="teast" hidden="1">{#N/A,#N/A,TRUE,"TOTAL DSBN";#N/A,#N/A,TRUE,"WEST";#N/A,#N/A,TRUE,"SOUTH";#N/A,#N/A,TRUE,"NORTHEAST"}</definedName>
    <definedName name="test" hidden="1">{#N/A,#N/A,TRUE,"TOTAL DSBN";#N/A,#N/A,TRUE,"WEST";#N/A,#N/A,TRUE,"SOUTH";#N/A,#N/A,TRUE,"NORTHEAST"}</definedName>
    <definedName name="test." hidden="1">{#N/A,#N/A,TRUE,"TOTAL DISTRIBUTION";#N/A,#N/A,TRUE,"SOUTH";#N/A,#N/A,TRUE,"NORTHEAST";#N/A,#N/A,TRUE,"WEST"}</definedName>
    <definedName name="test2" hidden="1">{#N/A,#N/A,TRUE,"TOTAL DISTRIBUTION";#N/A,#N/A,TRUE,"SOUTH";#N/A,#N/A,TRUE,"NORTHEAST";#N/A,#N/A,TRUE,"WEST"}</definedName>
    <definedName name="test21" hidden="1">{#N/A,#N/A,TRUE,"TOTAL DISTRIBUTION";#N/A,#N/A,TRUE,"SOUTH";#N/A,#N/A,TRUE,"NORTHEAST";#N/A,#N/A,TRUE,"WEST"}</definedName>
    <definedName name="test23" hidden="1">{#N/A,#N/A,TRUE,"TOTAL DISTRIBUTION";#N/A,#N/A,TRUE,"SOUTH";#N/A,#N/A,TRUE,"NORTHEAST";#N/A,#N/A,TRUE,"WEST"}</definedName>
    <definedName name="testwe" hidden="1">{#N/A,#N/A,TRUE,"TOTAL DSBN";#N/A,#N/A,TRUE,"WEST";#N/A,#N/A,TRUE,"SOUTH";#N/A,#N/A,TRUE,"NORTHEAST"}</definedName>
    <definedName name="thjty" hidden="1">{#N/A,#N/A,TRUE,"TOTAL DSBN";#N/A,#N/A,TRUE,"WEST";#N/A,#N/A,TRUE,"SOUTH";#N/A,#N/A,TRUE,"NORTHEAST"}</definedName>
    <definedName name="u" hidden="1">{#N/A,#N/A,FALSE,"Expenses";#N/A,#N/A,FALSE,"Revenue"}</definedName>
    <definedName name="what" hidden="1">{#N/A,#N/A,TRUE,"TOTAL DISTRIBUTION";#N/A,#N/A,TRUE,"SOUTH";#N/A,#N/A,TRUE,"NORTHEAST";#N/A,#N/A,TRUE,"WEST"}</definedName>
    <definedName name="whnos" hidden="1">{#N/A,#N/A,TRUE,"TOTAL DSBN";#N/A,#N/A,TRUE,"WEST";#N/A,#N/A,TRUE,"SOUTH";#N/A,#N/A,TRUE,"NORTHEAST"}</definedName>
    <definedName name="why" hidden="1">{#N/A,#N/A,TRUE,"TOTAL DSBN";#N/A,#N/A,TRUE,"WEST";#N/A,#N/A,TRUE,"SOUTH";#N/A,#N/A,TRUE,"NORTHEAST"}</definedName>
    <definedName name="why?" hidden="1">{#N/A,#N/A,TRUE,"TOTAL DSBN";#N/A,#N/A,TRUE,"WEST";#N/A,#N/A,TRUE,"SOUTH";#N/A,#N/A,TRUE,"NORTHEAST"}</definedName>
    <definedName name="wrn.3cases." localSheetId="0" hidden="1">{#N/A,"Base",FALSE,"Dividend";#N/A,"Conservative",FALSE,"Dividend";#N/A,"Downside",FALSE,"Dividend"}</definedName>
    <definedName name="wrn.3cases." localSheetId="1" hidden="1">{#N/A,"Base",FALSE,"Dividend";#N/A,"Conservative",FALSE,"Dividend";#N/A,"Downside",FALSE,"Dividend"}</definedName>
    <definedName name="wrn.3cases." localSheetId="2" hidden="1">{#N/A,"Base",FALSE,"Dividend";#N/A,"Conservative",FALSE,"Dividend";#N/A,"Downside",FALSE,"Dividend"}</definedName>
    <definedName name="wrn.3cases." localSheetId="4" hidden="1">{#N/A,"Base",FALSE,"Dividend";#N/A,"Conservative",FALSE,"Dividend";#N/A,"Downside",FALSE,"Dividend"}</definedName>
    <definedName name="wrn.3cases." hidden="1">{#N/A,"Base",FALSE,"Dividend";#N/A,"Conservative",FALSE,"Dividend";#N/A,"Downside",FALSE,"Dividend"}</definedName>
    <definedName name="wrn.96._.ju._.forecat." hidden="1">{#N/A,#N/A,FALSE,"Expenses";#N/A,#N/A,FALSE,"Revenue"}</definedName>
    <definedName name="wrn.97maint.xls." hidden="1">{#N/A,#N/A,TRUE,"TOTAL DISTRIBUTION";#N/A,#N/A,TRUE,"SOUTH";#N/A,#N/A,TRUE,"NORTHEAST";#N/A,#N/A,TRUE,"WEST"}</definedName>
    <definedName name="wrn.97OR.XLs." hidden="1">{#N/A,#N/A,TRUE,"TOTAL DSBN";#N/A,#N/A,TRUE,"WEST";#N/A,#N/A,TRUE,"SOUTH";#N/A,#N/A,TRUE,"NORTHEAST"}</definedName>
    <definedName name="wrn.Accretion." localSheetId="0" hidden="1">{"Accretion",#N/A,FALSE,"Assum"}</definedName>
    <definedName name="wrn.Accretion." localSheetId="1" hidden="1">{"Accretion",#N/A,FALSE,"Assum"}</definedName>
    <definedName name="wrn.Accretion." localSheetId="2" hidden="1">{"Accretion",#N/A,FALSE,"Assum"}</definedName>
    <definedName name="wrn.Accretion." localSheetId="4" hidden="1">{"Accretion",#N/A,FALSE,"Assum"}</definedName>
    <definedName name="wrn.Accretion." hidden="1">{"Accretion",#N/A,FALSE,"Assum"}</definedName>
    <definedName name="wrn.ACTUAL._.ALL._.PAGES." hidden="1">{"ACTUAL",#N/A,FALSE,"OVER_UND"}</definedName>
    <definedName name="wrn.AFUDC." hidden="1">{#N/A,#N/A,FALSE,"AFDC"}</definedName>
    <definedName name="wrn.ALL." localSheetId="0"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1"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4"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PAGE1." hidden="1">{"APAGE1",#N/A,FALSE,"JAN95_OU"}</definedName>
    <definedName name="wrn.APAGE2." hidden="1">{"APAGE2",#N/A,FALSE,"JAN95_OU"}</definedName>
    <definedName name="wrn.APAGE3." hidden="1">{"APAGE3",#N/A,FALSE,"JAN95_OU"}</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Assumptions." localSheetId="0" hidden="1">{"Assumptions",#N/A,FALSE,"Assum"}</definedName>
    <definedName name="wrn.Assumptions." localSheetId="1" hidden="1">{"Assumptions",#N/A,FALSE,"Assum"}</definedName>
    <definedName name="wrn.Assumptions." localSheetId="2" hidden="1">{"Assumptions",#N/A,FALSE,"Assum"}</definedName>
    <definedName name="wrn.Assumptions." localSheetId="4" hidden="1">{"Assumptions",#N/A,FALSE,"Assum"}</definedName>
    <definedName name="wrn.Assumptions." hidden="1">{"Assumptions",#N/A,FALSE,"Assum"}</definedName>
    <definedName name="wrn.Component._.Analy." localSheetId="0"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1"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2"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4"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0" hidden="1">{#N/A,#N/A,FALSE,"SUMMARY";#N/A,#N/A,FALSE,"INPUTDATA";#N/A,#N/A,FALSE,"Condenser Performance"}</definedName>
    <definedName name="wrn.Condenser._.Summary." localSheetId="1" hidden="1">{#N/A,#N/A,FALSE,"SUMMARY";#N/A,#N/A,FALSE,"INPUTDATA";#N/A,#N/A,FALSE,"Condenser Performance"}</definedName>
    <definedName name="wrn.Condenser._.Summary." localSheetId="2" hidden="1">{#N/A,#N/A,FALSE,"SUMMARY";#N/A,#N/A,FALSE,"INPUTDATA";#N/A,#N/A,FALSE,"Condenser Performance"}</definedName>
    <definedName name="wrn.Condenser._.Summary." localSheetId="4" hidden="1">{#N/A,#N/A,FALSE,"SUMMARY";#N/A,#N/A,FALSE,"INPUTDATA";#N/A,#N/A,FALSE,"Condenser Performance"}</definedName>
    <definedName name="wrn.Condenser._.Summary." hidden="1">{#N/A,#N/A,FALSE,"SUMMARY";#N/A,#N/A,FALSE,"INPUTDATA";#N/A,#N/A,FALSE,"Condenser Performance"}</definedName>
    <definedName name="wrn.COST." localSheetId="0" hidden="1">{#N/A,#N/A,FALSE,"T COST";#N/A,#N/A,FALSE,"COST_FH"}</definedName>
    <definedName name="wrn.COST." localSheetId="1" hidden="1">{#N/A,#N/A,FALSE,"T COST";#N/A,#N/A,FALSE,"COST_FH"}</definedName>
    <definedName name="wrn.COST." localSheetId="2" hidden="1">{#N/A,#N/A,FALSE,"T COST";#N/A,#N/A,FALSE,"COST_FH"}</definedName>
    <definedName name="wrn.COST." localSheetId="4" hidden="1">{#N/A,#N/A,FALSE,"T COST";#N/A,#N/A,FALSE,"COST_FH"}</definedName>
    <definedName name="wrn.COST." hidden="1">{#N/A,#N/A,FALSE,"T COST";#N/A,#N/A,FALSE,"COST_FH"}</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FRT." hidden="1">{"EFRT Pg 1",#N/A,FALSE,"EFRT (2)";"EFRT Pg 2",#N/A,FALSE,"EFRT (2)"}</definedName>
    <definedName name="wrn.Engr._.Summary." localSheetId="0" hidden="1">{#N/A,#N/A,FALSE,"INPUTDATA";#N/A,#N/A,FALSE,"SUMMARY";#N/A,#N/A,FALSE,"CTAREP";#N/A,#N/A,FALSE,"CTBREP";#N/A,#N/A,FALSE,"TURBEFF";#N/A,#N/A,FALSE,"Condenser Performance"}</definedName>
    <definedName name="wrn.Engr._.Summary." localSheetId="1" hidden="1">{#N/A,#N/A,FALSE,"INPUTDATA";#N/A,#N/A,FALSE,"SUMMARY";#N/A,#N/A,FALSE,"CTAREP";#N/A,#N/A,FALSE,"CTBREP";#N/A,#N/A,FALSE,"TURBEFF";#N/A,#N/A,FALSE,"Condenser Performance"}</definedName>
    <definedName name="wrn.Engr._.Summary." localSheetId="2" hidden="1">{#N/A,#N/A,FALSE,"INPUTDATA";#N/A,#N/A,FALSE,"SUMMARY";#N/A,#N/A,FALSE,"CTAREP";#N/A,#N/A,FALSE,"CTBREP";#N/A,#N/A,FALSE,"TURBEFF";#N/A,#N/A,FALSE,"Condenser Performance"}</definedName>
    <definedName name="wrn.Engr._.Summary." localSheetId="4"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0" hidden="1">{#N/A,#N/A,FALSE,"INPUTDATA";#N/A,#N/A,FALSE,"SUMMARY"}</definedName>
    <definedName name="wrn.Exec._.Summary." localSheetId="1" hidden="1">{#N/A,#N/A,FALSE,"INPUTDATA";#N/A,#N/A,FALSE,"SUMMARY"}</definedName>
    <definedName name="wrn.Exec._.Summary." localSheetId="2" hidden="1">{#N/A,#N/A,FALSE,"INPUTDATA";#N/A,#N/A,FALSE,"SUMMARY"}</definedName>
    <definedName name="wrn.Exec._.Summary." localSheetId="4" hidden="1">{#N/A,#N/A,FALSE,"INPUTDATA";#N/A,#N/A,FALSE,"SUMMARY"}</definedName>
    <definedName name="wrn.Exec._.Summary." hidden="1">{#N/A,#N/A,FALSE,"INPUTDATA";#N/A,#N/A,FALSE,"SUMMARY"}</definedName>
    <definedName name="wrn.FCB." localSheetId="0" hidden="1">{"FCB_ALL",#N/A,FALSE,"FCB"}</definedName>
    <definedName name="wrn.FCB." localSheetId="1" hidden="1">{"FCB_ALL",#N/A,FALSE,"FCB"}</definedName>
    <definedName name="wrn.FCB." localSheetId="2" hidden="1">{"FCB_ALL",#N/A,FALSE,"FCB"}</definedName>
    <definedName name="wrn.FCB." localSheetId="4" hidden="1">{"FCB_ALL",#N/A,FALSE,"FCB"}</definedName>
    <definedName name="wrn.FCB." hidden="1">{"FCB_ALL",#N/A,FALSE,"FCB"}</definedName>
    <definedName name="wrn.fcb2" localSheetId="0" hidden="1">{"FCB_ALL",#N/A,FALSE,"FCB"}</definedName>
    <definedName name="wrn.fcb2" localSheetId="1" hidden="1">{"FCB_ALL",#N/A,FALSE,"FCB"}</definedName>
    <definedName name="wrn.fcb2" localSheetId="2" hidden="1">{"FCB_ALL",#N/A,FALSE,"FCB"}</definedName>
    <definedName name="wrn.fcb2" localSheetId="4" hidden="1">{"FCB_ALL",#N/A,FALSE,"FCB"}</definedName>
    <definedName name="wrn.fcb2" hidden="1">{"FCB_ALL",#N/A,FALSE,"FCB"}</definedName>
    <definedName name="wrn.FPL._.Cnsl._.Inc._.State._.Pg._.3A." hidden="1">{"FPL Consol Inc State Pg 3A",#N/A,FALSE,"ISFPLSUB"}</definedName>
    <definedName name="wrn.FPL._.Cnsl._.Inc._.State._.Pg._.3M." hidden="1">{"FPL Consol Inc State Pg 3M",#N/A,FALSE,"ISFPLSUB"}</definedName>
    <definedName name="wrn.FPL._.Cnsl._.Inc._.State._.Pg._.3Y." hidden="1">{"FPL Consol Inc State Pg 3Y",#N/A,FALSE,"ISFPLSUB"}</definedName>
    <definedName name="wrn.FPL._.Consolidated." hidden="1">{"Fpl Consol Pg 1",#N/A,FALSE,"FPL Consolidated";"FPL Consol Pg 2",#N/A,FALSE,"FPL Consolidated"}</definedName>
    <definedName name="wrn.LANDMGMT." hidden="1">{#N/A,#N/A,FALSE,"CAP 1998";#N/A,#N/A,FALSE,"CAP 1999";#N/A,#N/A,FALSE,"CAP 2000";#N/A,#N/A,FALSE,"CAP_2001";#N/A,#N/A,FALSE,"CAP_2002";#N/A,#N/A,FALSE,"MAINT_1998";#N/A,#N/A,FALSE,"MAINT_1999";#N/A,#N/A,FALSE,"MAINT_2000";#N/A,#N/A,FALSE,"MAINT_2001";#N/A,#N/A,FALSE,"MAINT_2002"}</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LITIGATION." hidden="1">{"LI AFUDC DEBT 10282",#N/A,FALSE,"TXFORCST.XLS";"LIT AFUDC 10280",#N/A,FALSE,"TXFORCST.XLS";"LIT DEPR EXP 10281",#N/A,FALSE,"TXFORCST.XLS"}</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OBO._.12._.MO._.ENDED." hidden="1">{"OBO 12 Month Ended",#N/A,FALSE,"OBO 12 Months"}</definedName>
    <definedName name="wrn.OBO._.MONTHLY." hidden="1">{"obo monthly",#N/A,FALSE,"OBO Monthly"}</definedName>
    <definedName name="wrn.OBO._.Summary." hidden="1">{"OBO Deferred Tax Sum",#N/A,FALSE,"OBO DEF TAX"}</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Out._.of._.Period." hidden="1">{"Out of Period",#N/A,FALSE,"Out of Period"}</definedName>
    <definedName name="wrn.PPAGE2." hidden="1">{"PPAGE2",#N/A,FALSE,"JAN95_OU"}</definedName>
    <definedName name="wrn.PPAGE3." hidden="1">{"PPAGE3",#N/A,FALSE,"JAN95_OU"}</definedName>
    <definedName name="wrn.PRELIMINARY._.ALL._.PAGES." hidden="1">{"PRELIMINARY",#N/A,FALSE,"MAR95_OU"}</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localSheetId="2" hidden="1">{"cap_structure",#N/A,FALSE,"Graph-Mkt Cap";"price",#N/A,FALSE,"Graph-Price";"ebit",#N/A,FALSE,"Graph-EBITDA";"ebitda",#N/A,FALSE,"Graph-EBITDA"}</definedName>
    <definedName name="wrn.print._.graphs." localSheetId="4"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0" hidden="1">{"inputs raw data",#N/A,TRUE,"INPUT"}</definedName>
    <definedName name="wrn.print._.raw._.data._.entry." localSheetId="1" hidden="1">{"inputs raw data",#N/A,TRUE,"INPUT"}</definedName>
    <definedName name="wrn.print._.raw._.data._.entry." localSheetId="2" hidden="1">{"inputs raw data",#N/A,TRUE,"INPUT"}</definedName>
    <definedName name="wrn.print._.raw._.data._.entry." localSheetId="4" hidden="1">{"inputs raw data",#N/A,TRUE,"INPUT"}</definedName>
    <definedName name="wrn.print._.raw._.data._.entry." hidden="1">{"inputs raw data",#N/A,TRUE,"INPUT"}</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localSheetId="2" hidden="1">{"summary1",#N/A,TRUE,"Comps";"summary2",#N/A,TRUE,"Comps";"summary3",#N/A,TRUE,"Comps"}</definedName>
    <definedName name="wrn.print._.summary._.sheets." localSheetId="4" hidden="1">{"summary1",#N/A,TRUE,"Comps";"summary2",#N/A,TRUE,"Comps";"summary3",#N/A,TRUE,"Comps"}</definedName>
    <definedName name="wrn.print._.summary._.sheets." hidden="1">{"summary1",#N/A,TRUE,"Comps";"summary2",#N/A,TRUE,"Comps";"summary3",#N/A,TRUE,"Comps"}</definedName>
    <definedName name="wrn.print._.summary._.sheets.2" localSheetId="0" hidden="1">{"summary1",#N/A,TRUE,"Comps";"summary2",#N/A,TRUE,"Comps";"summary3",#N/A,TRUE,"Comps"}</definedName>
    <definedName name="wrn.print._.summary._.sheets.2" localSheetId="1" hidden="1">{"summary1",#N/A,TRUE,"Comps";"summary2",#N/A,TRUE,"Comps";"summary3",#N/A,TRUE,"Comps"}</definedName>
    <definedName name="wrn.print._.summary._.sheets.2" localSheetId="2" hidden="1">{"summary1",#N/A,TRUE,"Comps";"summary2",#N/A,TRUE,"Comps";"summary3",#N/A,TRUE,"Comps"}</definedName>
    <definedName name="wrn.print._.summary._.sheets.2" localSheetId="4" hidden="1">{"summary1",#N/A,TRUE,"Comps";"summary2",#N/A,TRUE,"Comps";"summary3",#N/A,TRUE,"Comps"}</definedName>
    <definedName name="wrn.print._.summary._.sheets.2" hidden="1">{"summary1",#N/A,TRUE,"Comps";"summary2",#N/A,TRUE,"Comps";"summary3",#N/A,TRUE,"Comps"}</definedName>
    <definedName name="wrn.Print_Buyer." localSheetId="0" hidden="1">{#N/A,"DR",FALSE,"increm pf";#N/A,"MAMSI",FALSE,"increm pf";#N/A,"MAXI",FALSE,"increm pf";#N/A,"PCAM",FALSE,"increm pf";#N/A,"PHSV",FALSE,"increm pf";#N/A,"SIE",FALSE,"increm pf"}</definedName>
    <definedName name="wrn.Print_Buyer." localSheetId="1" hidden="1">{#N/A,"DR",FALSE,"increm pf";#N/A,"MAMSI",FALSE,"increm pf";#N/A,"MAXI",FALSE,"increm pf";#N/A,"PCAM",FALSE,"increm pf";#N/A,"PHSV",FALSE,"increm pf";#N/A,"SIE",FALSE,"increm pf"}</definedName>
    <definedName name="wrn.Print_Buyer." localSheetId="2" hidden="1">{#N/A,"DR",FALSE,"increm pf";#N/A,"MAMSI",FALSE,"increm pf";#N/A,"MAXI",FALSE,"increm pf";#N/A,"PCAM",FALSE,"increm pf";#N/A,"PHSV",FALSE,"increm pf";#N/A,"SIE",FALSE,"increm pf"}</definedName>
    <definedName name="wrn.Print_Buyer." localSheetId="4"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localSheetId="1"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localSheetId="2"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localSheetId="4"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Reconcil._.Bk._.Depr._.to._.47G." hidden="1">{"By Account",#N/A,FALSE,"Reconcil Deprec Book to Tax   ";"Correction of JV 47G",#N/A,FALSE,"Reconcil Deprec Book to Tax   ";"Recalculation of JV 47G",#N/A,FALSE,"Reconcil Deprec Book to Tax   "}</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wrn.STAND_ALONE_BOTH." localSheetId="0" hidden="1">{"FCB_ALL",#N/A,FALSE,"FCB";"GREY_ALL",#N/A,FALSE,"GREY"}</definedName>
    <definedName name="wrn.STAND_ALONE_BOTH." localSheetId="1" hidden="1">{"FCB_ALL",#N/A,FALSE,"FCB";"GREY_ALL",#N/A,FALSE,"GREY"}</definedName>
    <definedName name="wrn.STAND_ALONE_BOTH." localSheetId="2" hidden="1">{"FCB_ALL",#N/A,FALSE,"FCB";"GREY_ALL",#N/A,FALSE,"GREY"}</definedName>
    <definedName name="wrn.STAND_ALONE_BOTH." localSheetId="4" hidden="1">{"FCB_ALL",#N/A,FALSE,"FCB";"GREY_ALL",#N/A,FALSE,"GREY"}</definedName>
    <definedName name="wrn.STAND_ALONE_BOTH." hidden="1">{"FCB_ALL",#N/A,FALSE,"FCB";"GREY_ALL",#N/A,FALSE,"GREY"}</definedName>
    <definedName name="wrn.Statement._.of._.Income._.Taxes." hidden="1">{"Consolidated",#N/A,FALSE,"SITRP";"FPL Pure",#N/A,FALSE,"SITRP";"FPL Subsidiaries Consol",#N/A,FALSE,"SITRP"}</definedName>
    <definedName name="wrn.SUM._.OF._.UNIT._.3." localSheetId="0" hidden="1">{#N/A,#N/A,FALSE,"INPUTDATA";#N/A,#N/A,FALSE,"SUMMARY";#N/A,#N/A,FALSE,"CTAREP";#N/A,#N/A,FALSE,"CTBREP";#N/A,#N/A,FALSE,"PMG4ST86";#N/A,#N/A,FALSE,"TURBEFF";#N/A,#N/A,FALSE,"Condenser Performance"}</definedName>
    <definedName name="wrn.SUM._.OF._.UNIT._.3." localSheetId="1" hidden="1">{#N/A,#N/A,FALSE,"INPUTDATA";#N/A,#N/A,FALSE,"SUMMARY";#N/A,#N/A,FALSE,"CTAREP";#N/A,#N/A,FALSE,"CTBREP";#N/A,#N/A,FALSE,"PMG4ST86";#N/A,#N/A,FALSE,"TURBEFF";#N/A,#N/A,FALSE,"Condenser Performance"}</definedName>
    <definedName name="wrn.SUM._.OF._.UNIT._.3." localSheetId="2" hidden="1">{#N/A,#N/A,FALSE,"INPUTDATA";#N/A,#N/A,FALSE,"SUMMARY";#N/A,#N/A,FALSE,"CTAREP";#N/A,#N/A,FALSE,"CTBREP";#N/A,#N/A,FALSE,"PMG4ST86";#N/A,#N/A,FALSE,"TURBEFF";#N/A,#N/A,FALSE,"Condenser Performance"}</definedName>
    <definedName name="wrn.SUM._.OF._.UNIT._.3." localSheetId="4"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UTIL." hidden="1">{"Twelve Mo Ended Pg 2",#N/A,TRUE,"Utility";"YTD Adj _ Pg 1",#N/A,TRUE,"Utility"}</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xx.detail" localSheetId="0" hidden="1">{"detail305",#N/A,FALSE,"BI-305"}</definedName>
    <definedName name="xxx.detail" localSheetId="1" hidden="1">{"detail305",#N/A,FALSE,"BI-305"}</definedName>
    <definedName name="xxx.detail" localSheetId="2" hidden="1">{"detail305",#N/A,FALSE,"BI-305"}</definedName>
    <definedName name="xxx.detail" localSheetId="4" hidden="1">{"detail305",#N/A,FALSE,"BI-305"}</definedName>
    <definedName name="xxx.detail" hidden="1">{"detail305",#N/A,FALSE,"BI-305"}</definedName>
    <definedName name="xxx.directory" localSheetId="0" hidden="1">{"summary",#N/A,FALSE,"PCR DIRECTORY"}</definedName>
    <definedName name="xxx.directory" localSheetId="1" hidden="1">{"summary",#N/A,FALSE,"PCR DIRECTORY"}</definedName>
    <definedName name="xxx.directory" localSheetId="2" hidden="1">{"summary",#N/A,FALSE,"PCR DIRECTORY"}</definedName>
    <definedName name="xxx.directory" localSheetId="4" hidden="1">{"summary",#N/A,FALSE,"PCR DIRECTORY"}</definedName>
    <definedName name="xxx.directory" hidden="1">{"summary",#N/A,FALSE,"PCR DIRECTORY"}</definedName>
    <definedName name="xxxxx" hidden="1">{#N/A,#N/A,TRUE,"TOTAL DISTRIBUTION";#N/A,#N/A,TRUE,"SOUTH";#N/A,#N/A,TRUE,"NORTHEAST";#N/A,#N/A,TRUE,"WEST"}</definedName>
    <definedName name="xxxxxx" hidden="1">{#N/A,#N/A,TRUE,"TOTAL DSBN";#N/A,#N/A,TRUE,"WEST";#N/A,#N/A,TRUE,"SOUTH";#N/A,#N/A,TRUE,"NORTHEAST"}</definedName>
  </definedNames>
  <calcPr calcId="162913"/>
</workbook>
</file>

<file path=xl/calcChain.xml><?xml version="1.0" encoding="utf-8"?>
<calcChain xmlns="http://schemas.openxmlformats.org/spreadsheetml/2006/main">
  <c r="N131" i="3" l="1"/>
  <c r="N130" i="3"/>
  <c r="C40" i="5"/>
  <c r="I36" i="5"/>
  <c r="E37" i="5"/>
  <c r="I37" i="5"/>
  <c r="C38" i="5"/>
  <c r="H38" i="5" s="1"/>
  <c r="O38" i="5"/>
  <c r="F39" i="5"/>
  <c r="H39" i="5"/>
  <c r="I39" i="5"/>
  <c r="J39" i="5"/>
  <c r="K41" i="5"/>
  <c r="O41" i="5"/>
  <c r="H46" i="5"/>
  <c r="C48" i="5"/>
  <c r="H47" i="5"/>
  <c r="H49" i="5" s="1"/>
  <c r="E48" i="5"/>
  <c r="E36" i="5" s="1"/>
  <c r="E40" i="5" s="1"/>
  <c r="H48" i="5"/>
  <c r="E52" i="5"/>
  <c r="D46" i="5" s="1"/>
  <c r="E53" i="5"/>
  <c r="D47" i="5" s="1"/>
  <c r="D37" i="5" s="1"/>
  <c r="E54" i="5"/>
  <c r="D48" i="5" s="1"/>
  <c r="F12" i="4"/>
  <c r="F13" i="4"/>
  <c r="F14" i="4"/>
  <c r="F16" i="4"/>
  <c r="F17" i="4"/>
  <c r="F18" i="4"/>
  <c r="F19" i="4"/>
  <c r="F20" i="4"/>
  <c r="F22" i="4"/>
  <c r="F23" i="4"/>
  <c r="F24" i="4"/>
  <c r="F25" i="4"/>
  <c r="F26" i="4"/>
  <c r="F27" i="4"/>
  <c r="F28" i="4"/>
  <c r="F30" i="4"/>
  <c r="F31" i="4"/>
  <c r="F32" i="4"/>
  <c r="F33" i="4"/>
  <c r="F34" i="4"/>
  <c r="F35" i="4"/>
  <c r="F36" i="4"/>
  <c r="F38" i="4"/>
  <c r="G57" i="4"/>
  <c r="L67" i="4"/>
  <c r="E66" i="4"/>
  <c r="F66" i="4"/>
  <c r="M66" i="4"/>
  <c r="E67" i="4"/>
  <c r="F67" i="4"/>
  <c r="G67" i="4"/>
  <c r="D68" i="4"/>
  <c r="D70" i="4" s="1"/>
  <c r="E68" i="4"/>
  <c r="E70" i="4" s="1"/>
  <c r="G69" i="4"/>
  <c r="G72" i="4"/>
  <c r="D79" i="4"/>
  <c r="E79" i="4" s="1"/>
  <c r="G82" i="4"/>
  <c r="G85" i="4"/>
  <c r="D92" i="4"/>
  <c r="D44" i="4" s="1"/>
  <c r="D46" i="4" s="1"/>
  <c r="D48" i="4" s="1"/>
  <c r="D50" i="4" s="1"/>
  <c r="D93" i="4"/>
  <c r="D45" i="4" s="1"/>
  <c r="D95" i="4"/>
  <c r="D47" i="4" s="1"/>
  <c r="E95" i="4"/>
  <c r="F95" i="4"/>
  <c r="D98" i="4"/>
  <c r="D53" i="4" s="1"/>
  <c r="E98" i="4"/>
  <c r="F98" i="4"/>
  <c r="F125" i="4" s="1"/>
  <c r="F53" i="4" s="1"/>
  <c r="D99" i="4"/>
  <c r="E99" i="4"/>
  <c r="E126" i="4" s="1"/>
  <c r="F99" i="4"/>
  <c r="F126" i="4" s="1"/>
  <c r="D105" i="4"/>
  <c r="F105" i="4" s="1"/>
  <c r="E105" i="4"/>
  <c r="F106" i="4"/>
  <c r="G106" i="4" s="1"/>
  <c r="E106" i="4"/>
  <c r="E107" i="4"/>
  <c r="E110" i="4" s="1"/>
  <c r="G108" i="4"/>
  <c r="G112" i="4"/>
  <c r="I114" i="4"/>
  <c r="E122" i="4"/>
  <c r="E47" i="4" s="1"/>
  <c r="F122" i="4"/>
  <c r="F47" i="4" s="1"/>
  <c r="E125" i="4"/>
  <c r="E53" i="4" s="1"/>
  <c r="D134" i="4"/>
  <c r="D136" i="4" s="1"/>
  <c r="E134" i="4"/>
  <c r="E136" i="4" s="1"/>
  <c r="N132" i="3" l="1"/>
  <c r="G95" i="4"/>
  <c r="G98" i="4"/>
  <c r="K39" i="5"/>
  <c r="O39" i="5" s="1"/>
  <c r="D36" i="5"/>
  <c r="D40" i="5" s="1"/>
  <c r="F46" i="5"/>
  <c r="I46" i="5" s="1"/>
  <c r="C49" i="5"/>
  <c r="F48" i="5"/>
  <c r="I48" i="5" s="1"/>
  <c r="J48" i="5" s="1"/>
  <c r="G86" i="4" s="1"/>
  <c r="F107" i="4"/>
  <c r="F110" i="4" s="1"/>
  <c r="G105" i="4"/>
  <c r="G107" i="4" s="1"/>
  <c r="E92" i="4"/>
  <c r="E119" i="4" s="1"/>
  <c r="J38" i="5"/>
  <c r="K38" i="5" s="1"/>
  <c r="D107" i="4"/>
  <c r="D110" i="4" s="1"/>
  <c r="D94" i="4"/>
  <c r="D96" i="4" s="1"/>
  <c r="G125" i="4"/>
  <c r="I40" i="5"/>
  <c r="I41" i="5" s="1"/>
  <c r="F79" i="4"/>
  <c r="F92" i="4" s="1"/>
  <c r="E49" i="5"/>
  <c r="D80" i="4"/>
  <c r="D37" i="4"/>
  <c r="D39" i="4" s="1"/>
  <c r="D52" i="4" s="1"/>
  <c r="D54" i="4" s="1"/>
  <c r="D56" i="4" s="1"/>
  <c r="F29" i="4"/>
  <c r="F15" i="4"/>
  <c r="J46" i="5"/>
  <c r="F21" i="4"/>
  <c r="G66" i="4"/>
  <c r="E44" i="4"/>
  <c r="E37" i="4"/>
  <c r="E39" i="4" s="1"/>
  <c r="F47" i="5"/>
  <c r="F68" i="4"/>
  <c r="F70" i="4" s="1"/>
  <c r="D49" i="5"/>
  <c r="F37" i="4" l="1"/>
  <c r="F39" i="4" s="1"/>
  <c r="F119" i="4"/>
  <c r="D71" i="4"/>
  <c r="K65" i="4"/>
  <c r="K67" i="4" s="1"/>
  <c r="F80" i="4"/>
  <c r="E80" i="4"/>
  <c r="D81" i="4"/>
  <c r="D83" i="4" s="1"/>
  <c r="G79" i="4"/>
  <c r="F36" i="5"/>
  <c r="H36" i="5" s="1"/>
  <c r="G73" i="4"/>
  <c r="G99" i="4" s="1"/>
  <c r="G126" i="4" s="1"/>
  <c r="G53" i="4" s="1"/>
  <c r="G68" i="4"/>
  <c r="G70" i="4" s="1"/>
  <c r="E71" i="4"/>
  <c r="D97" i="4"/>
  <c r="F71" i="4"/>
  <c r="D74" i="4"/>
  <c r="D75" i="4" s="1"/>
  <c r="F49" i="5"/>
  <c r="I49" i="5" s="1"/>
  <c r="I47" i="5"/>
  <c r="G119" i="4"/>
  <c r="F44" i="4"/>
  <c r="O6" i="3"/>
  <c r="O19" i="3" s="1"/>
  <c r="M65" i="4" l="1"/>
  <c r="M67" i="4" s="1"/>
  <c r="O93" i="3"/>
  <c r="E81" i="4"/>
  <c r="E83" i="4" s="1"/>
  <c r="E93" i="4"/>
  <c r="G92" i="4"/>
  <c r="F81" i="4"/>
  <c r="F83" i="4" s="1"/>
  <c r="G80" i="4"/>
  <c r="G93" i="4" s="1"/>
  <c r="F93" i="4"/>
  <c r="F74" i="4"/>
  <c r="F75" i="4" s="1"/>
  <c r="G71" i="4"/>
  <c r="D101" i="4"/>
  <c r="D100" i="4"/>
  <c r="E74" i="4"/>
  <c r="E75" i="4" s="1"/>
  <c r="J47" i="5"/>
  <c r="F37" i="5"/>
  <c r="D84" i="4"/>
  <c r="D111" i="4"/>
  <c r="G44" i="4"/>
  <c r="J36" i="5"/>
  <c r="K36" i="5" s="1"/>
  <c r="O97" i="3"/>
  <c r="O13" i="3"/>
  <c r="O98" i="3"/>
  <c r="O94" i="3"/>
  <c r="O78" i="3"/>
  <c r="O74" i="3"/>
  <c r="O58" i="3"/>
  <c r="O50" i="3"/>
  <c r="O30" i="3"/>
  <c r="O26" i="3"/>
  <c r="O22" i="3"/>
  <c r="O18" i="3"/>
  <c r="O14" i="3"/>
  <c r="P6" i="3"/>
  <c r="O108" i="3"/>
  <c r="O104" i="3"/>
  <c r="O96" i="3"/>
  <c r="O62" i="3"/>
  <c r="O56" i="3"/>
  <c r="O52" i="3"/>
  <c r="O48" i="3"/>
  <c r="O20" i="3"/>
  <c r="O12" i="3"/>
  <c r="O107" i="3"/>
  <c r="O103" i="3"/>
  <c r="O95" i="3"/>
  <c r="O75" i="3"/>
  <c r="O65" i="3"/>
  <c r="O61" i="3"/>
  <c r="O47" i="3"/>
  <c r="O57" i="3"/>
  <c r="O105" i="3"/>
  <c r="O45" i="3"/>
  <c r="G94" i="4" l="1"/>
  <c r="G96" i="4" s="1"/>
  <c r="E120" i="4"/>
  <c r="E94" i="4"/>
  <c r="E96" i="4" s="1"/>
  <c r="F120" i="4"/>
  <c r="F94" i="4"/>
  <c r="F96" i="4" s="1"/>
  <c r="G81" i="4"/>
  <c r="G83" i="4" s="1"/>
  <c r="D114" i="4"/>
  <c r="D115" i="4" s="1"/>
  <c r="D116" i="4" s="1"/>
  <c r="E111" i="4"/>
  <c r="E114" i="4" s="1"/>
  <c r="E115" i="4" s="1"/>
  <c r="F111" i="4"/>
  <c r="G74" i="4"/>
  <c r="G75" i="4" s="1"/>
  <c r="H37" i="5"/>
  <c r="F40" i="5"/>
  <c r="O43" i="5" s="1"/>
  <c r="E84" i="4"/>
  <c r="F84" i="4"/>
  <c r="D87" i="4"/>
  <c r="D88" i="4" s="1"/>
  <c r="D89" i="4" s="1"/>
  <c r="O37" i="5"/>
  <c r="O40" i="5" s="1"/>
  <c r="O42" i="5" s="1"/>
  <c r="G109" i="4"/>
  <c r="J49" i="5"/>
  <c r="Q6" i="3"/>
  <c r="P98" i="3"/>
  <c r="P94" i="3"/>
  <c r="P78" i="3"/>
  <c r="P105" i="3"/>
  <c r="P97" i="3"/>
  <c r="P89" i="3"/>
  <c r="P74" i="3"/>
  <c r="P57" i="3"/>
  <c r="P22" i="3"/>
  <c r="P96" i="3"/>
  <c r="P56" i="3"/>
  <c r="P26" i="3"/>
  <c r="P117" i="3"/>
  <c r="P95" i="3"/>
  <c r="P93" i="3"/>
  <c r="P48" i="3"/>
  <c r="P30" i="3"/>
  <c r="P19" i="3"/>
  <c r="P14" i="3"/>
  <c r="P62" i="3"/>
  <c r="P47" i="3"/>
  <c r="P13" i="3"/>
  <c r="P104" i="3"/>
  <c r="P20" i="3"/>
  <c r="P108" i="3"/>
  <c r="P61" i="3"/>
  <c r="P40" i="3"/>
  <c r="P18" i="3"/>
  <c r="P12" i="3"/>
  <c r="P103" i="3"/>
  <c r="P107" i="3"/>
  <c r="P75" i="3"/>
  <c r="P58" i="3"/>
  <c r="P52" i="3"/>
  <c r="P45" i="3"/>
  <c r="P65" i="3"/>
  <c r="P50" i="3"/>
  <c r="E45" i="4" l="1"/>
  <c r="E46" i="4" s="1"/>
  <c r="E48" i="4" s="1"/>
  <c r="E50" i="4" s="1"/>
  <c r="E121" i="4"/>
  <c r="E123" i="4" s="1"/>
  <c r="F45" i="4"/>
  <c r="F46" i="4" s="1"/>
  <c r="F48" i="4" s="1"/>
  <c r="F50" i="4" s="1"/>
  <c r="G120" i="4"/>
  <c r="F121" i="4"/>
  <c r="F123" i="4" s="1"/>
  <c r="J37" i="5"/>
  <c r="J40" i="5" s="1"/>
  <c r="H40" i="5"/>
  <c r="H41" i="5" s="1"/>
  <c r="F114" i="4"/>
  <c r="F115" i="4" s="1"/>
  <c r="G111" i="4"/>
  <c r="G114" i="4" s="1"/>
  <c r="G49" i="4"/>
  <c r="G110" i="4"/>
  <c r="O44" i="5"/>
  <c r="G84" i="4"/>
  <c r="F87" i="4"/>
  <c r="F88" i="4" s="1"/>
  <c r="F97" i="4"/>
  <c r="E87" i="4"/>
  <c r="E88" i="4" s="1"/>
  <c r="E97" i="4"/>
  <c r="R6" i="3"/>
  <c r="Q96" i="3"/>
  <c r="Q95" i="3"/>
  <c r="Q93" i="3"/>
  <c r="Q89" i="3"/>
  <c r="Q117" i="3"/>
  <c r="Q104" i="3"/>
  <c r="Q103" i="3"/>
  <c r="Q94" i="3"/>
  <c r="Q107" i="3"/>
  <c r="Q118" i="3"/>
  <c r="Q108" i="3"/>
  <c r="Q98" i="3"/>
  <c r="Q97" i="3"/>
  <c r="Q105" i="3"/>
  <c r="Q74" i="3"/>
  <c r="Q62" i="3"/>
  <c r="Q50" i="3"/>
  <c r="Q48" i="3"/>
  <c r="Q40" i="3"/>
  <c r="Q30" i="3"/>
  <c r="Q26" i="3"/>
  <c r="Q55" i="3"/>
  <c r="Q47" i="3"/>
  <c r="Q45" i="3"/>
  <c r="Q75" i="3"/>
  <c r="Q56" i="3"/>
  <c r="Q57" i="3"/>
  <c r="Q58" i="3"/>
  <c r="Q78" i="3"/>
  <c r="Q54" i="3"/>
  <c r="Q22" i="3"/>
  <c r="Q20" i="3"/>
  <c r="Q18" i="3"/>
  <c r="Q14" i="3"/>
  <c r="Q12" i="3"/>
  <c r="Q19" i="3"/>
  <c r="Q65" i="3"/>
  <c r="Q61" i="3"/>
  <c r="Q13" i="3"/>
  <c r="Q52" i="3"/>
  <c r="G45" i="4" l="1"/>
  <c r="G46" i="4" s="1"/>
  <c r="G121" i="4"/>
  <c r="K37" i="5"/>
  <c r="K40" i="5" s="1"/>
  <c r="K42" i="5" s="1"/>
  <c r="E124" i="4"/>
  <c r="E100" i="4"/>
  <c r="G115" i="4"/>
  <c r="G122" i="4"/>
  <c r="F100" i="4"/>
  <c r="F124" i="4"/>
  <c r="E101" i="4"/>
  <c r="E102" i="4" s="1"/>
  <c r="F101" i="4"/>
  <c r="F102" i="4" s="1"/>
  <c r="G87" i="4"/>
  <c r="G88" i="4" s="1"/>
  <c r="G97" i="4"/>
  <c r="S6" i="3"/>
  <c r="R117" i="3"/>
  <c r="R107" i="3"/>
  <c r="R118" i="3"/>
  <c r="R108" i="3"/>
  <c r="R98" i="3"/>
  <c r="R96" i="3"/>
  <c r="R104" i="3"/>
  <c r="R97" i="3"/>
  <c r="R95" i="3"/>
  <c r="R75" i="3"/>
  <c r="R103" i="3"/>
  <c r="R89" i="3"/>
  <c r="R105" i="3"/>
  <c r="R94" i="3"/>
  <c r="R78" i="3"/>
  <c r="R61" i="3"/>
  <c r="R54" i="3"/>
  <c r="R93" i="3"/>
  <c r="R65" i="3"/>
  <c r="R58" i="3"/>
  <c r="R56" i="3"/>
  <c r="R62" i="3"/>
  <c r="R50" i="3"/>
  <c r="R48" i="3"/>
  <c r="R40" i="3"/>
  <c r="R52" i="3"/>
  <c r="R30" i="3"/>
  <c r="R22" i="3"/>
  <c r="R20" i="3"/>
  <c r="R18" i="3"/>
  <c r="R14" i="3"/>
  <c r="R12" i="3"/>
  <c r="R57" i="3"/>
  <c r="R26" i="3"/>
  <c r="R19" i="3"/>
  <c r="R45" i="3"/>
  <c r="R74" i="3"/>
  <c r="R13" i="3"/>
  <c r="R47" i="3"/>
  <c r="R55" i="3"/>
  <c r="G101" i="4" l="1"/>
  <c r="G102" i="4" s="1"/>
  <c r="F52" i="4"/>
  <c r="F54" i="4" s="1"/>
  <c r="F56" i="4" s="1"/>
  <c r="F127" i="4"/>
  <c r="F128" i="4" s="1"/>
  <c r="G100" i="4"/>
  <c r="G124" i="4"/>
  <c r="G47" i="4"/>
  <c r="G48" i="4" s="1"/>
  <c r="V51" i="1" s="1"/>
  <c r="G123" i="4"/>
  <c r="E52" i="4"/>
  <c r="E54" i="4" s="1"/>
  <c r="E56" i="4" s="1"/>
  <c r="E127" i="4"/>
  <c r="E128" i="4" s="1"/>
  <c r="T6" i="3"/>
  <c r="S117" i="3"/>
  <c r="S109" i="3"/>
  <c r="S118" i="3"/>
  <c r="S108" i="3"/>
  <c r="S94" i="3"/>
  <c r="S92" i="3"/>
  <c r="S104" i="3"/>
  <c r="S97" i="3"/>
  <c r="S96" i="3"/>
  <c r="S95" i="3"/>
  <c r="S93" i="3"/>
  <c r="S78" i="3"/>
  <c r="S71" i="3"/>
  <c r="S65" i="3"/>
  <c r="S61" i="3"/>
  <c r="S98" i="3"/>
  <c r="S74" i="3"/>
  <c r="S62" i="3"/>
  <c r="S103" i="3"/>
  <c r="S89" i="3"/>
  <c r="S107" i="3"/>
  <c r="S76" i="3"/>
  <c r="S57" i="3"/>
  <c r="S90" i="3"/>
  <c r="S53" i="3"/>
  <c r="S50" i="3"/>
  <c r="S48" i="3"/>
  <c r="S42" i="3"/>
  <c r="S40" i="3"/>
  <c r="S30" i="3"/>
  <c r="S54" i="3"/>
  <c r="S51" i="3"/>
  <c r="S47" i="3"/>
  <c r="S39" i="3"/>
  <c r="S105" i="3"/>
  <c r="S55" i="3"/>
  <c r="S45" i="3"/>
  <c r="S41" i="3"/>
  <c r="S28" i="3"/>
  <c r="S26" i="3"/>
  <c r="S33" i="3"/>
  <c r="S29" i="3"/>
  <c r="S75" i="3"/>
  <c r="S31" i="3"/>
  <c r="S52" i="3"/>
  <c r="S12" i="3"/>
  <c r="S56" i="3"/>
  <c r="S9" i="3"/>
  <c r="S22" i="3"/>
  <c r="S18" i="3"/>
  <c r="S14" i="3"/>
  <c r="S10" i="3"/>
  <c r="S58" i="3"/>
  <c r="S19" i="3"/>
  <c r="S15" i="3"/>
  <c r="S20" i="3"/>
  <c r="S13" i="3"/>
  <c r="G52" i="4" l="1"/>
  <c r="G54" i="4" s="1"/>
  <c r="G127" i="4"/>
  <c r="G128" i="4" s="1"/>
  <c r="H48" i="4"/>
  <c r="G50" i="4"/>
  <c r="U6" i="3"/>
  <c r="T117" i="3"/>
  <c r="T109" i="3"/>
  <c r="T107" i="3"/>
  <c r="T105" i="3"/>
  <c r="T103" i="3"/>
  <c r="T97" i="3"/>
  <c r="T95" i="3"/>
  <c r="T98" i="3"/>
  <c r="T93" i="3"/>
  <c r="T116" i="3"/>
  <c r="T104" i="3"/>
  <c r="T96" i="3"/>
  <c r="T83" i="3"/>
  <c r="T90" i="3"/>
  <c r="T81" i="3"/>
  <c r="T76" i="3"/>
  <c r="T57" i="3"/>
  <c r="T55" i="3"/>
  <c r="T53" i="3"/>
  <c r="T118" i="3"/>
  <c r="T58" i="3"/>
  <c r="T56" i="3"/>
  <c r="T54" i="3"/>
  <c r="T52" i="3"/>
  <c r="T94" i="3"/>
  <c r="T78" i="3"/>
  <c r="T71" i="3"/>
  <c r="T65" i="3"/>
  <c r="T92" i="3"/>
  <c r="T84" i="3"/>
  <c r="T75" i="3"/>
  <c r="T108" i="3"/>
  <c r="T82" i="3"/>
  <c r="T62" i="3"/>
  <c r="T61" i="3"/>
  <c r="T74" i="3"/>
  <c r="T19" i="3"/>
  <c r="T15" i="3"/>
  <c r="T13" i="3"/>
  <c r="T9" i="3"/>
  <c r="T22" i="3"/>
  <c r="T20" i="3"/>
  <c r="T18" i="3"/>
  <c r="T14" i="3"/>
  <c r="T12" i="3"/>
  <c r="T10" i="3"/>
  <c r="T50" i="3"/>
  <c r="T42" i="3"/>
  <c r="T33" i="3"/>
  <c r="T29" i="3"/>
  <c r="T51" i="3"/>
  <c r="T47" i="3"/>
  <c r="T39" i="3"/>
  <c r="T30" i="3"/>
  <c r="T26" i="3"/>
  <c r="T48" i="3"/>
  <c r="T40" i="3"/>
  <c r="T41" i="3"/>
  <c r="T28" i="3"/>
  <c r="T89" i="3"/>
  <c r="T45" i="3"/>
  <c r="T31" i="3"/>
  <c r="G56" i="4" l="1"/>
  <c r="G129" i="4" s="1"/>
  <c r="L130" i="3"/>
  <c r="V52" i="1"/>
  <c r="V53" i="1" s="1"/>
  <c r="L131" i="3"/>
  <c r="G55" i="4"/>
  <c r="T119" i="3"/>
  <c r="V6" i="3"/>
  <c r="U116" i="3"/>
  <c r="U105" i="3"/>
  <c r="U104" i="3"/>
  <c r="U94" i="3"/>
  <c r="U92" i="3"/>
  <c r="U90" i="3"/>
  <c r="U118" i="3"/>
  <c r="U108" i="3"/>
  <c r="U107" i="3"/>
  <c r="U97" i="3"/>
  <c r="U96" i="3"/>
  <c r="U93" i="3"/>
  <c r="U109" i="3"/>
  <c r="U117" i="3"/>
  <c r="U98" i="3"/>
  <c r="U95" i="3"/>
  <c r="U84" i="3"/>
  <c r="U75" i="3"/>
  <c r="U89" i="3"/>
  <c r="U78" i="3"/>
  <c r="U71" i="3"/>
  <c r="U65" i="3"/>
  <c r="U61" i="3"/>
  <c r="U83" i="3"/>
  <c r="U81" i="3"/>
  <c r="U76" i="3"/>
  <c r="U103" i="3"/>
  <c r="U52" i="3"/>
  <c r="U51" i="3"/>
  <c r="U47" i="3"/>
  <c r="U45" i="3"/>
  <c r="U41" i="3"/>
  <c r="U39" i="3"/>
  <c r="U33" i="3"/>
  <c r="U31" i="3"/>
  <c r="U29" i="3"/>
  <c r="U56" i="3"/>
  <c r="U50" i="3"/>
  <c r="U48" i="3"/>
  <c r="U42" i="3"/>
  <c r="U40" i="3"/>
  <c r="U30" i="3"/>
  <c r="U28" i="3"/>
  <c r="U26" i="3"/>
  <c r="U54" i="3"/>
  <c r="U57" i="3"/>
  <c r="U82" i="3"/>
  <c r="U58" i="3"/>
  <c r="U74" i="3"/>
  <c r="U19" i="3"/>
  <c r="U15" i="3"/>
  <c r="U13" i="3"/>
  <c r="U9" i="3"/>
  <c r="U62" i="3"/>
  <c r="U55" i="3"/>
  <c r="U12" i="3"/>
  <c r="U53" i="3"/>
  <c r="U22" i="3"/>
  <c r="U18" i="3"/>
  <c r="U14" i="3"/>
  <c r="U10" i="3"/>
  <c r="U20" i="3"/>
  <c r="L132" i="3" l="1"/>
  <c r="U119" i="3"/>
  <c r="W6" i="3"/>
  <c r="V118" i="3"/>
  <c r="V116" i="3"/>
  <c r="V108" i="3"/>
  <c r="V117" i="3"/>
  <c r="V109" i="3"/>
  <c r="V107" i="3"/>
  <c r="V103" i="3"/>
  <c r="V95" i="3"/>
  <c r="V105" i="3"/>
  <c r="V104" i="3"/>
  <c r="V90" i="3"/>
  <c r="V89" i="3"/>
  <c r="V84" i="3"/>
  <c r="V82" i="3"/>
  <c r="V78" i="3"/>
  <c r="V76" i="3"/>
  <c r="V92" i="3"/>
  <c r="V83" i="3"/>
  <c r="V81" i="3"/>
  <c r="V97" i="3"/>
  <c r="V98" i="3"/>
  <c r="V93" i="3"/>
  <c r="V75" i="3"/>
  <c r="V74" i="3"/>
  <c r="V55" i="3"/>
  <c r="V62" i="3"/>
  <c r="V96" i="3"/>
  <c r="V61" i="3"/>
  <c r="V57" i="3"/>
  <c r="V94" i="3"/>
  <c r="V71" i="3"/>
  <c r="V52" i="3"/>
  <c r="V51" i="3"/>
  <c r="V47" i="3"/>
  <c r="V45" i="3"/>
  <c r="V41" i="3"/>
  <c r="V39" i="3"/>
  <c r="V53" i="3"/>
  <c r="V31" i="3"/>
  <c r="V26" i="3"/>
  <c r="V54" i="3"/>
  <c r="V19" i="3"/>
  <c r="V15" i="3"/>
  <c r="V13" i="3"/>
  <c r="V9" i="3"/>
  <c r="V30" i="3"/>
  <c r="V20" i="3"/>
  <c r="V12" i="3"/>
  <c r="V58" i="3"/>
  <c r="V65" i="3"/>
  <c r="V56" i="3"/>
  <c r="V48" i="3"/>
  <c r="V40" i="3"/>
  <c r="V28" i="3"/>
  <c r="V22" i="3"/>
  <c r="V18" i="3"/>
  <c r="V14" i="3"/>
  <c r="V10" i="3"/>
  <c r="V50" i="3"/>
  <c r="V42" i="3"/>
  <c r="V33" i="3"/>
  <c r="V29" i="3"/>
  <c r="V119" i="3" l="1"/>
  <c r="X6" i="3"/>
  <c r="W118" i="3"/>
  <c r="W116" i="3"/>
  <c r="W108" i="3"/>
  <c r="W109" i="3"/>
  <c r="W105" i="3"/>
  <c r="W104" i="3"/>
  <c r="W103" i="3"/>
  <c r="W107" i="3"/>
  <c r="W96" i="3"/>
  <c r="W98" i="3"/>
  <c r="W93" i="3"/>
  <c r="W117" i="3"/>
  <c r="W90" i="3"/>
  <c r="W89" i="3"/>
  <c r="W84" i="3"/>
  <c r="W74" i="3"/>
  <c r="W62" i="3"/>
  <c r="W94" i="3"/>
  <c r="W71" i="3"/>
  <c r="W65" i="3"/>
  <c r="W61" i="3"/>
  <c r="W83" i="3"/>
  <c r="W81" i="3"/>
  <c r="W76" i="3"/>
  <c r="W75" i="3"/>
  <c r="W58" i="3"/>
  <c r="W97" i="3"/>
  <c r="W95" i="3"/>
  <c r="W82" i="3"/>
  <c r="W54" i="3"/>
  <c r="W52" i="3"/>
  <c r="W51" i="3"/>
  <c r="W47" i="3"/>
  <c r="W45" i="3"/>
  <c r="W41" i="3"/>
  <c r="W39" i="3"/>
  <c r="W33" i="3"/>
  <c r="W31" i="3"/>
  <c r="W78" i="3"/>
  <c r="W55" i="3"/>
  <c r="W56" i="3"/>
  <c r="W48" i="3"/>
  <c r="W40" i="3"/>
  <c r="W92" i="3"/>
  <c r="W50" i="3"/>
  <c r="W42" i="3"/>
  <c r="W29" i="3"/>
  <c r="W57" i="3"/>
  <c r="W53" i="3"/>
  <c r="W28" i="3"/>
  <c r="W14" i="3"/>
  <c r="W22" i="3"/>
  <c r="W18" i="3"/>
  <c r="W19" i="3"/>
  <c r="W15" i="3"/>
  <c r="W26" i="3"/>
  <c r="W9" i="3"/>
  <c r="W30" i="3"/>
  <c r="W20" i="3"/>
  <c r="W12" i="3"/>
  <c r="W13" i="3"/>
  <c r="W10" i="3"/>
  <c r="W119" i="3" l="1"/>
  <c r="Y6" i="3"/>
  <c r="X118" i="3"/>
  <c r="X116" i="3"/>
  <c r="X108" i="3"/>
  <c r="X104" i="3"/>
  <c r="X98" i="3"/>
  <c r="X96" i="3"/>
  <c r="X103" i="3"/>
  <c r="X94" i="3"/>
  <c r="X97" i="3"/>
  <c r="X95" i="3"/>
  <c r="X117" i="3"/>
  <c r="X90" i="3"/>
  <c r="X89" i="3"/>
  <c r="X84" i="3"/>
  <c r="X105" i="3"/>
  <c r="X82" i="3"/>
  <c r="X58" i="3"/>
  <c r="X56" i="3"/>
  <c r="X54" i="3"/>
  <c r="X52" i="3"/>
  <c r="X78" i="3"/>
  <c r="X57" i="3"/>
  <c r="X55" i="3"/>
  <c r="X53" i="3"/>
  <c r="X107" i="3"/>
  <c r="X109" i="3"/>
  <c r="X93" i="3"/>
  <c r="X74" i="3"/>
  <c r="X92" i="3"/>
  <c r="X64" i="3"/>
  <c r="X85" i="3"/>
  <c r="X71" i="3"/>
  <c r="X87" i="3"/>
  <c r="X81" i="3"/>
  <c r="X76" i="3"/>
  <c r="X65" i="3"/>
  <c r="X30" i="3"/>
  <c r="X28" i="3"/>
  <c r="X22" i="3"/>
  <c r="X20" i="3"/>
  <c r="X18" i="3"/>
  <c r="X14" i="3"/>
  <c r="X12" i="3"/>
  <c r="X10" i="3"/>
  <c r="X33" i="3"/>
  <c r="X24" i="3"/>
  <c r="X21" i="3"/>
  <c r="X19" i="3"/>
  <c r="X15" i="3"/>
  <c r="X13" i="3"/>
  <c r="X9" i="3"/>
  <c r="X51" i="3"/>
  <c r="X47" i="3"/>
  <c r="X39" i="3"/>
  <c r="X48" i="3"/>
  <c r="X40" i="3"/>
  <c r="X31" i="3"/>
  <c r="X25" i="3"/>
  <c r="X45" i="3"/>
  <c r="X26" i="3"/>
  <c r="X46" i="3"/>
  <c r="X61" i="3"/>
  <c r="X49" i="3"/>
  <c r="X41" i="3"/>
  <c r="X50" i="3"/>
  <c r="X42" i="3"/>
  <c r="X83" i="3"/>
  <c r="X32" i="3"/>
  <c r="X27" i="3"/>
  <c r="X75" i="3"/>
  <c r="X62" i="3"/>
  <c r="X23" i="3"/>
  <c r="X29" i="3"/>
  <c r="X119" i="3" l="1"/>
  <c r="Z6" i="3"/>
  <c r="Y117" i="3"/>
  <c r="Y98" i="3"/>
  <c r="Y97" i="3"/>
  <c r="Y93" i="3"/>
  <c r="Y89" i="3"/>
  <c r="Y109" i="3"/>
  <c r="Y105" i="3"/>
  <c r="Y94" i="3"/>
  <c r="Y92" i="3"/>
  <c r="Y116" i="3"/>
  <c r="Y118" i="3"/>
  <c r="Y108" i="3"/>
  <c r="Y85" i="3"/>
  <c r="Y103" i="3"/>
  <c r="Y87" i="3"/>
  <c r="Y83" i="3"/>
  <c r="Y81" i="3"/>
  <c r="Y76" i="3"/>
  <c r="Y75" i="3"/>
  <c r="Y74" i="3"/>
  <c r="Y64" i="3"/>
  <c r="Y62" i="3"/>
  <c r="Y104" i="3"/>
  <c r="Y90" i="3"/>
  <c r="Y84" i="3"/>
  <c r="Y82" i="3"/>
  <c r="Y53" i="3"/>
  <c r="Y50" i="3"/>
  <c r="Y48" i="3"/>
  <c r="Y46" i="3"/>
  <c r="Y42" i="3"/>
  <c r="Y40" i="3"/>
  <c r="Y32" i="3"/>
  <c r="Y30" i="3"/>
  <c r="Y28" i="3"/>
  <c r="Y26" i="3"/>
  <c r="Y24" i="3"/>
  <c r="Y61" i="3"/>
  <c r="Y57" i="3"/>
  <c r="Y51" i="3"/>
  <c r="Y49" i="3"/>
  <c r="Y47" i="3"/>
  <c r="Y45" i="3"/>
  <c r="Y41" i="3"/>
  <c r="Y39" i="3"/>
  <c r="Y33" i="3"/>
  <c r="Y31" i="3"/>
  <c r="Y29" i="3"/>
  <c r="Y27" i="3"/>
  <c r="Y25" i="3"/>
  <c r="Y23" i="3"/>
  <c r="Y78" i="3"/>
  <c r="Y55" i="3"/>
  <c r="Y107" i="3"/>
  <c r="Y58" i="3"/>
  <c r="Y95" i="3"/>
  <c r="Y71" i="3"/>
  <c r="Y65" i="3"/>
  <c r="Y56" i="3"/>
  <c r="Y22" i="3"/>
  <c r="Y20" i="3"/>
  <c r="Y18" i="3"/>
  <c r="Y14" i="3"/>
  <c r="Y12" i="3"/>
  <c r="Y10" i="3"/>
  <c r="Y52" i="3"/>
  <c r="Y21" i="3"/>
  <c r="Y96" i="3"/>
  <c r="Y19" i="3"/>
  <c r="Y15" i="3"/>
  <c r="Y54" i="3"/>
  <c r="Y9" i="3"/>
  <c r="Y13" i="3"/>
  <c r="Y119" i="3" l="1"/>
  <c r="AA6" i="3"/>
  <c r="Z117" i="3"/>
  <c r="Z109" i="3"/>
  <c r="Z107" i="3"/>
  <c r="Z118" i="3"/>
  <c r="Z116" i="3"/>
  <c r="Z108" i="3"/>
  <c r="Z96" i="3"/>
  <c r="Z95" i="3"/>
  <c r="Z104" i="3"/>
  <c r="Z103" i="3"/>
  <c r="Z98" i="3"/>
  <c r="Z97" i="3"/>
  <c r="Z105" i="3"/>
  <c r="Z87" i="3"/>
  <c r="Z85" i="3"/>
  <c r="Z83" i="3"/>
  <c r="Z81" i="3"/>
  <c r="Z75" i="3"/>
  <c r="Z93" i="3"/>
  <c r="Z90" i="3"/>
  <c r="Z84" i="3"/>
  <c r="Z82" i="3"/>
  <c r="Z78" i="3"/>
  <c r="Z94" i="3"/>
  <c r="Z92" i="3"/>
  <c r="Z65" i="3"/>
  <c r="Z56" i="3"/>
  <c r="Z89" i="3"/>
  <c r="Z71" i="3"/>
  <c r="Z52" i="3"/>
  <c r="Z76" i="3"/>
  <c r="Z58" i="3"/>
  <c r="Z74" i="3"/>
  <c r="Z64" i="3"/>
  <c r="Z53" i="3"/>
  <c r="Z50" i="3"/>
  <c r="Z48" i="3"/>
  <c r="Z46" i="3"/>
  <c r="Z42" i="3"/>
  <c r="Z40" i="3"/>
  <c r="Z62" i="3"/>
  <c r="Z23" i="3"/>
  <c r="Z54" i="3"/>
  <c r="Z32" i="3"/>
  <c r="Z27" i="3"/>
  <c r="Z31" i="3"/>
  <c r="Z25" i="3"/>
  <c r="Z22" i="3"/>
  <c r="Z20" i="3"/>
  <c r="Z18" i="3"/>
  <c r="Z14" i="3"/>
  <c r="Z12" i="3"/>
  <c r="Z10" i="3"/>
  <c r="Z30" i="3"/>
  <c r="Z28" i="3"/>
  <c r="Z55" i="3"/>
  <c r="Z29" i="3"/>
  <c r="Z21" i="3"/>
  <c r="Z13" i="3"/>
  <c r="Z9" i="3"/>
  <c r="Z19" i="3"/>
  <c r="Z15" i="3"/>
  <c r="Z33" i="3"/>
  <c r="Z24" i="3"/>
  <c r="Z57" i="3"/>
  <c r="Z51" i="3"/>
  <c r="Z45" i="3"/>
  <c r="Z26" i="3"/>
  <c r="Z47" i="3"/>
  <c r="Z39" i="3"/>
  <c r="Z61" i="3"/>
  <c r="Z49" i="3"/>
  <c r="Z41" i="3"/>
  <c r="Z119" i="3" l="1"/>
  <c r="AB6" i="3"/>
  <c r="AA117" i="3"/>
  <c r="AA109" i="3"/>
  <c r="AA107" i="3"/>
  <c r="AA116" i="3"/>
  <c r="AA98" i="3"/>
  <c r="AA96" i="3"/>
  <c r="AA103" i="3"/>
  <c r="AA92" i="3"/>
  <c r="AA104" i="3"/>
  <c r="AA89" i="3"/>
  <c r="AA94" i="3"/>
  <c r="AA118" i="3"/>
  <c r="AA105" i="3"/>
  <c r="AA87" i="3"/>
  <c r="AA85" i="3"/>
  <c r="AA83" i="3"/>
  <c r="AA71" i="3"/>
  <c r="AA65" i="3"/>
  <c r="AA61" i="3"/>
  <c r="AA108" i="3"/>
  <c r="AA74" i="3"/>
  <c r="AA64" i="3"/>
  <c r="AA62" i="3"/>
  <c r="AA93" i="3"/>
  <c r="AA90" i="3"/>
  <c r="AA84" i="3"/>
  <c r="AA82" i="3"/>
  <c r="AA95" i="3"/>
  <c r="AA55" i="3"/>
  <c r="AA81" i="3"/>
  <c r="AA53" i="3"/>
  <c r="AA50" i="3"/>
  <c r="AA48" i="3"/>
  <c r="AA46" i="3"/>
  <c r="AA42" i="3"/>
  <c r="AA40" i="3"/>
  <c r="AA32" i="3"/>
  <c r="AA30" i="3"/>
  <c r="AA56" i="3"/>
  <c r="AA75" i="3"/>
  <c r="AA49" i="3"/>
  <c r="AA45" i="3"/>
  <c r="AA41" i="3"/>
  <c r="AA26" i="3"/>
  <c r="AA57" i="3"/>
  <c r="AA51" i="3"/>
  <c r="AA47" i="3"/>
  <c r="AA39" i="3"/>
  <c r="AA78" i="3"/>
  <c r="AA28" i="3"/>
  <c r="AA23" i="3"/>
  <c r="AA97" i="3"/>
  <c r="AA58" i="3"/>
  <c r="AA10" i="3"/>
  <c r="AA76" i="3"/>
  <c r="AA33" i="3"/>
  <c r="AA24" i="3"/>
  <c r="AA54" i="3"/>
  <c r="AA27" i="3"/>
  <c r="AA15" i="3"/>
  <c r="AA31" i="3"/>
  <c r="AA20" i="3"/>
  <c r="AA12" i="3"/>
  <c r="AA14" i="3"/>
  <c r="AA19" i="3"/>
  <c r="AA52" i="3"/>
  <c r="AA29" i="3"/>
  <c r="AA21" i="3"/>
  <c r="AA13" i="3"/>
  <c r="AA9" i="3"/>
  <c r="AA25" i="3"/>
  <c r="AA22" i="3"/>
  <c r="AA18" i="3"/>
  <c r="AC6" i="3" l="1"/>
  <c r="AB117" i="3"/>
  <c r="AB109" i="3"/>
  <c r="AB107" i="3"/>
  <c r="AB105" i="3"/>
  <c r="AB103" i="3"/>
  <c r="AB97" i="3"/>
  <c r="AB95" i="3"/>
  <c r="AB118" i="3"/>
  <c r="AB87" i="3"/>
  <c r="AB85" i="3"/>
  <c r="AB83" i="3"/>
  <c r="AB92" i="3"/>
  <c r="AB57" i="3"/>
  <c r="AB55" i="3"/>
  <c r="AB53" i="3"/>
  <c r="AB58" i="3"/>
  <c r="AB56" i="3"/>
  <c r="AB54" i="3"/>
  <c r="AB52" i="3"/>
  <c r="AB104" i="3"/>
  <c r="AB71" i="3"/>
  <c r="AB65" i="3"/>
  <c r="AB96" i="3"/>
  <c r="AB78" i="3"/>
  <c r="AB76" i="3"/>
  <c r="AB98" i="3"/>
  <c r="AB94" i="3"/>
  <c r="AB74" i="3"/>
  <c r="AB64" i="3"/>
  <c r="AB93" i="3"/>
  <c r="AB89" i="3"/>
  <c r="AB61" i="3"/>
  <c r="AB29" i="3"/>
  <c r="AB21" i="3"/>
  <c r="AB19" i="3"/>
  <c r="AB15" i="3"/>
  <c r="AB13" i="3"/>
  <c r="AB9" i="3"/>
  <c r="AB31" i="3"/>
  <c r="AB25" i="3"/>
  <c r="AB22" i="3"/>
  <c r="AB20" i="3"/>
  <c r="AB18" i="3"/>
  <c r="AB14" i="3"/>
  <c r="AB12" i="3"/>
  <c r="AB10" i="3"/>
  <c r="AB116" i="3"/>
  <c r="AB90" i="3"/>
  <c r="AB81" i="3"/>
  <c r="AB48" i="3"/>
  <c r="AB40" i="3"/>
  <c r="AB30" i="3"/>
  <c r="AB23" i="3"/>
  <c r="AB108" i="3"/>
  <c r="AB75" i="3"/>
  <c r="AB62" i="3"/>
  <c r="AB49" i="3"/>
  <c r="AB45" i="3"/>
  <c r="AB41" i="3"/>
  <c r="AB26" i="3"/>
  <c r="AB46" i="3"/>
  <c r="AB28" i="3"/>
  <c r="AB84" i="3"/>
  <c r="AB50" i="3"/>
  <c r="AB42" i="3"/>
  <c r="AB27" i="3"/>
  <c r="AB51" i="3"/>
  <c r="AB32" i="3"/>
  <c r="AB39" i="3"/>
  <c r="AB24" i="3"/>
  <c r="AB82" i="3"/>
  <c r="AB47" i="3"/>
  <c r="AB33" i="3"/>
  <c r="AA119" i="3"/>
  <c r="AB119" i="3" l="1"/>
  <c r="AD6" i="3"/>
  <c r="AC118" i="3"/>
  <c r="AC108" i="3"/>
  <c r="AC94" i="3"/>
  <c r="AC92" i="3"/>
  <c r="AC90" i="3"/>
  <c r="AC116" i="3"/>
  <c r="AC98" i="3"/>
  <c r="AC93" i="3"/>
  <c r="AC117" i="3"/>
  <c r="AC107" i="3"/>
  <c r="AC109" i="3"/>
  <c r="AC105" i="3"/>
  <c r="AC103" i="3"/>
  <c r="AC96" i="3"/>
  <c r="AC95" i="3"/>
  <c r="AC78" i="3"/>
  <c r="AC76" i="3"/>
  <c r="AC84" i="3"/>
  <c r="AC82" i="3"/>
  <c r="AC71" i="3"/>
  <c r="AC65" i="3"/>
  <c r="AC61" i="3"/>
  <c r="AC85" i="3"/>
  <c r="AC97" i="3"/>
  <c r="AC89" i="3"/>
  <c r="AC75" i="3"/>
  <c r="AC62" i="3"/>
  <c r="AC54" i="3"/>
  <c r="AC51" i="3"/>
  <c r="AC49" i="3"/>
  <c r="AC47" i="3"/>
  <c r="AC45" i="3"/>
  <c r="AC41" i="3"/>
  <c r="AC39" i="3"/>
  <c r="AC33" i="3"/>
  <c r="AC31" i="3"/>
  <c r="AC29" i="3"/>
  <c r="AC27" i="3"/>
  <c r="AC25" i="3"/>
  <c r="AC23" i="3"/>
  <c r="AC81" i="3"/>
  <c r="AC58" i="3"/>
  <c r="AC50" i="3"/>
  <c r="AC48" i="3"/>
  <c r="AC46" i="3"/>
  <c r="AC42" i="3"/>
  <c r="AC40" i="3"/>
  <c r="AC32" i="3"/>
  <c r="AC30" i="3"/>
  <c r="AC28" i="3"/>
  <c r="AC26" i="3"/>
  <c r="AC24" i="3"/>
  <c r="AC22" i="3"/>
  <c r="AC87" i="3"/>
  <c r="AC56" i="3"/>
  <c r="AC52" i="3"/>
  <c r="AC104" i="3"/>
  <c r="AC83" i="3"/>
  <c r="AC74" i="3"/>
  <c r="AC64" i="3"/>
  <c r="AC53" i="3"/>
  <c r="AC21" i="3"/>
  <c r="AC19" i="3"/>
  <c r="AC15" i="3"/>
  <c r="AC13" i="3"/>
  <c r="AC11" i="3"/>
  <c r="AC9" i="3"/>
  <c r="AC10" i="3"/>
  <c r="AC57" i="3"/>
  <c r="AC20" i="3"/>
  <c r="AC12" i="3"/>
  <c r="AC18" i="3"/>
  <c r="AC14" i="3"/>
  <c r="AC55" i="3"/>
  <c r="AC119" i="3" l="1"/>
  <c r="AE6" i="3"/>
  <c r="AD118" i="3"/>
  <c r="AD116" i="3"/>
  <c r="AD108" i="3"/>
  <c r="AD117" i="3"/>
  <c r="AD109" i="3"/>
  <c r="AD107" i="3"/>
  <c r="AD105" i="3"/>
  <c r="AD104" i="3"/>
  <c r="AD97" i="3"/>
  <c r="AD96" i="3"/>
  <c r="AD95" i="3"/>
  <c r="AD84" i="3"/>
  <c r="AD82" i="3"/>
  <c r="AD78" i="3"/>
  <c r="AD76" i="3"/>
  <c r="AD98" i="3"/>
  <c r="AD94" i="3"/>
  <c r="AD87" i="3"/>
  <c r="AD85" i="3"/>
  <c r="AD83" i="3"/>
  <c r="AD81" i="3"/>
  <c r="AD103" i="3"/>
  <c r="AD92" i="3"/>
  <c r="AD89" i="3"/>
  <c r="AD75" i="3"/>
  <c r="AD93" i="3"/>
  <c r="AD90" i="3"/>
  <c r="AD57" i="3"/>
  <c r="AD74" i="3"/>
  <c r="AD64" i="3"/>
  <c r="AD53" i="3"/>
  <c r="AD65" i="3"/>
  <c r="AD62" i="3"/>
  <c r="AD54" i="3"/>
  <c r="AD51" i="3"/>
  <c r="AD49" i="3"/>
  <c r="AD47" i="3"/>
  <c r="AD45" i="3"/>
  <c r="AD41" i="3"/>
  <c r="AD39" i="3"/>
  <c r="AD55" i="3"/>
  <c r="AD33" i="3"/>
  <c r="AD24" i="3"/>
  <c r="AD28" i="3"/>
  <c r="AD56" i="3"/>
  <c r="AD26" i="3"/>
  <c r="AD21" i="3"/>
  <c r="AD19" i="3"/>
  <c r="AD15" i="3"/>
  <c r="AD13" i="3"/>
  <c r="AD11" i="3"/>
  <c r="AD9" i="3"/>
  <c r="AD61" i="3"/>
  <c r="AD52" i="3"/>
  <c r="AD29" i="3"/>
  <c r="AD18" i="3"/>
  <c r="AD14" i="3"/>
  <c r="AD10" i="3"/>
  <c r="AD25" i="3"/>
  <c r="AD48" i="3"/>
  <c r="AD32" i="3"/>
  <c r="AD20" i="3"/>
  <c r="AD12" i="3"/>
  <c r="AD31" i="3"/>
  <c r="AD50" i="3"/>
  <c r="AD42" i="3"/>
  <c r="AD71" i="3"/>
  <c r="AD30" i="3"/>
  <c r="AD23" i="3"/>
  <c r="AD40" i="3"/>
  <c r="AD27" i="3"/>
  <c r="AD58" i="3"/>
  <c r="AD46" i="3"/>
  <c r="AD22" i="3"/>
  <c r="AD119" i="3" l="1"/>
  <c r="AF6" i="3"/>
  <c r="AE118" i="3"/>
  <c r="AE116" i="3"/>
  <c r="AE108" i="3"/>
  <c r="AE103" i="3"/>
  <c r="AE95" i="3"/>
  <c r="AE117" i="3"/>
  <c r="AE107" i="3"/>
  <c r="AE105" i="3"/>
  <c r="AE104" i="3"/>
  <c r="AE96" i="3"/>
  <c r="AE93" i="3"/>
  <c r="AE90" i="3"/>
  <c r="AE89" i="3"/>
  <c r="AE84" i="3"/>
  <c r="AE97" i="3"/>
  <c r="AE81" i="3"/>
  <c r="AE74" i="3"/>
  <c r="AE64" i="3"/>
  <c r="AE62" i="3"/>
  <c r="AE71" i="3"/>
  <c r="AE65" i="3"/>
  <c r="AE61" i="3"/>
  <c r="AE109" i="3"/>
  <c r="AE85" i="3"/>
  <c r="AE92" i="3"/>
  <c r="AE78" i="3"/>
  <c r="AE76" i="3"/>
  <c r="AE75" i="3"/>
  <c r="AE52" i="3"/>
  <c r="AE56" i="3"/>
  <c r="AE54" i="3"/>
  <c r="AE51" i="3"/>
  <c r="AE49" i="3"/>
  <c r="AE47" i="3"/>
  <c r="AE45" i="3"/>
  <c r="AE41" i="3"/>
  <c r="AE39" i="3"/>
  <c r="AE33" i="3"/>
  <c r="AE31" i="3"/>
  <c r="AE57" i="3"/>
  <c r="AE98" i="3"/>
  <c r="AE82" i="3"/>
  <c r="AE58" i="3"/>
  <c r="AE50" i="3"/>
  <c r="AE46" i="3"/>
  <c r="AE42" i="3"/>
  <c r="AE27" i="3"/>
  <c r="AE48" i="3"/>
  <c r="AE40" i="3"/>
  <c r="AE30" i="3"/>
  <c r="AE23" i="3"/>
  <c r="AE94" i="3"/>
  <c r="AE87" i="3"/>
  <c r="AE29" i="3"/>
  <c r="AE55" i="3"/>
  <c r="AE24" i="3"/>
  <c r="AE25" i="3"/>
  <c r="AE22" i="3"/>
  <c r="AE15" i="3"/>
  <c r="AE83" i="3"/>
  <c r="AE32" i="3"/>
  <c r="AE20" i="3"/>
  <c r="AE12" i="3"/>
  <c r="AE26" i="3"/>
  <c r="AE21" i="3"/>
  <c r="AE13" i="3"/>
  <c r="AE9" i="3"/>
  <c r="AE28" i="3"/>
  <c r="AE53" i="3"/>
  <c r="AE19" i="3"/>
  <c r="AE18" i="3"/>
  <c r="AE14" i="3"/>
  <c r="AE10" i="3"/>
  <c r="AE11" i="3"/>
  <c r="AE119" i="3" l="1"/>
  <c r="AG6" i="3"/>
  <c r="AF118" i="3"/>
  <c r="AF116" i="3"/>
  <c r="AF108" i="3"/>
  <c r="AF104" i="3"/>
  <c r="AF98" i="3"/>
  <c r="AF96" i="3"/>
  <c r="AF105" i="3"/>
  <c r="AF103" i="3"/>
  <c r="AF97" i="3"/>
  <c r="AF92" i="3"/>
  <c r="AF84" i="3"/>
  <c r="AF95" i="3"/>
  <c r="AF93" i="3"/>
  <c r="AF90" i="3"/>
  <c r="AF89" i="3"/>
  <c r="AF58" i="3"/>
  <c r="AF56" i="3"/>
  <c r="AF54" i="3"/>
  <c r="AF52" i="3"/>
  <c r="AF107" i="3"/>
  <c r="AF57" i="3"/>
  <c r="AF55" i="3"/>
  <c r="AF53" i="3"/>
  <c r="AF78" i="3"/>
  <c r="AF76" i="3"/>
  <c r="AF75" i="3"/>
  <c r="AF117" i="3"/>
  <c r="AF81" i="3"/>
  <c r="AF74" i="3"/>
  <c r="AF64" i="3"/>
  <c r="AF83" i="3"/>
  <c r="AF61" i="3"/>
  <c r="AF109" i="3"/>
  <c r="AF94" i="3"/>
  <c r="AF87" i="3"/>
  <c r="AF65" i="3"/>
  <c r="AF62" i="3"/>
  <c r="AF32" i="3"/>
  <c r="AF20" i="3"/>
  <c r="AF18" i="3"/>
  <c r="AF14" i="3"/>
  <c r="AF12" i="3"/>
  <c r="AF10" i="3"/>
  <c r="AF71" i="3"/>
  <c r="AF26" i="3"/>
  <c r="AF21" i="3"/>
  <c r="AF19" i="3"/>
  <c r="AF15" i="3"/>
  <c r="AF13" i="3"/>
  <c r="AF11" i="3"/>
  <c r="AF9" i="3"/>
  <c r="AF49" i="3"/>
  <c r="AF45" i="3"/>
  <c r="AF41" i="3"/>
  <c r="AF24" i="3"/>
  <c r="AF82" i="3"/>
  <c r="AF50" i="3"/>
  <c r="AF46" i="3"/>
  <c r="AF42" i="3"/>
  <c r="AF33" i="3"/>
  <c r="AF27" i="3"/>
  <c r="AF47" i="3"/>
  <c r="AF39" i="3"/>
  <c r="AF28" i="3"/>
  <c r="AF48" i="3"/>
  <c r="AF51" i="3"/>
  <c r="AF31" i="3"/>
  <c r="AF30" i="3"/>
  <c r="AF23" i="3"/>
  <c r="AF85" i="3"/>
  <c r="AF29" i="3"/>
  <c r="AF25" i="3"/>
  <c r="AF22" i="3"/>
  <c r="AF40" i="3"/>
  <c r="AF119" i="3" l="1"/>
  <c r="AH6" i="3"/>
  <c r="AG109" i="3"/>
  <c r="AG93" i="3"/>
  <c r="AG89" i="3"/>
  <c r="AG117" i="3"/>
  <c r="AG107" i="3"/>
  <c r="AG94" i="3"/>
  <c r="AG92" i="3"/>
  <c r="AG104" i="3"/>
  <c r="AG103" i="3"/>
  <c r="AG118" i="3"/>
  <c r="AG108" i="3"/>
  <c r="AG116" i="3"/>
  <c r="AG95" i="3"/>
  <c r="AG90" i="3"/>
  <c r="AG97" i="3"/>
  <c r="AG96" i="3"/>
  <c r="AG87" i="3"/>
  <c r="AG83" i="3"/>
  <c r="AG85" i="3"/>
  <c r="AG81" i="3"/>
  <c r="AG74" i="3"/>
  <c r="AG64" i="3"/>
  <c r="AG62" i="3"/>
  <c r="AG105" i="3"/>
  <c r="AG82" i="3"/>
  <c r="AG55" i="3"/>
  <c r="AG50" i="3"/>
  <c r="AG48" i="3"/>
  <c r="AG46" i="3"/>
  <c r="AG42" i="3"/>
  <c r="AG40" i="3"/>
  <c r="AG32" i="3"/>
  <c r="AG30" i="3"/>
  <c r="AG28" i="3"/>
  <c r="AG26" i="3"/>
  <c r="AG24" i="3"/>
  <c r="AG98" i="3"/>
  <c r="AG51" i="3"/>
  <c r="AG49" i="3"/>
  <c r="AG47" i="3"/>
  <c r="AG45" i="3"/>
  <c r="AG41" i="3"/>
  <c r="AG39" i="3"/>
  <c r="AG33" i="3"/>
  <c r="AG31" i="3"/>
  <c r="AG29" i="3"/>
  <c r="AG27" i="3"/>
  <c r="AG25" i="3"/>
  <c r="AG23" i="3"/>
  <c r="AG57" i="3"/>
  <c r="AG75" i="3"/>
  <c r="AG61" i="3"/>
  <c r="AG52" i="3"/>
  <c r="AG84" i="3"/>
  <c r="AG22" i="3"/>
  <c r="AG53" i="3"/>
  <c r="AG65" i="3"/>
  <c r="AG58" i="3"/>
  <c r="AG20" i="3"/>
  <c r="AG18" i="3"/>
  <c r="AG14" i="3"/>
  <c r="AG12" i="3"/>
  <c r="AG10" i="3"/>
  <c r="AG56" i="3"/>
  <c r="AG54" i="3"/>
  <c r="AG71" i="3"/>
  <c r="AG21" i="3"/>
  <c r="AG13" i="3"/>
  <c r="AG9" i="3"/>
  <c r="AG19" i="3"/>
  <c r="AG76" i="3"/>
  <c r="AG78" i="3"/>
  <c r="AG15" i="3"/>
  <c r="AG11" i="3"/>
  <c r="AG119" i="3" l="1"/>
  <c r="AI6" i="3"/>
  <c r="AH117" i="3"/>
  <c r="AH109" i="3"/>
  <c r="AH107" i="3"/>
  <c r="AH118" i="3"/>
  <c r="AH116" i="3"/>
  <c r="AH108" i="3"/>
  <c r="AH98" i="3"/>
  <c r="AH97" i="3"/>
  <c r="AH105" i="3"/>
  <c r="AH87" i="3"/>
  <c r="AH85" i="3"/>
  <c r="AH83" i="3"/>
  <c r="AH81" i="3"/>
  <c r="AH77" i="3"/>
  <c r="AH75" i="3"/>
  <c r="AH84" i="3"/>
  <c r="AH82" i="3"/>
  <c r="AH80" i="3"/>
  <c r="AH78" i="3"/>
  <c r="AH96" i="3"/>
  <c r="AH93" i="3"/>
  <c r="AH89" i="3"/>
  <c r="AH94" i="3"/>
  <c r="AH104" i="3"/>
  <c r="AH76" i="3"/>
  <c r="AH92" i="3"/>
  <c r="AH58" i="3"/>
  <c r="AH95" i="3"/>
  <c r="AH71" i="3"/>
  <c r="AH90" i="3"/>
  <c r="AH69" i="3"/>
  <c r="AH65" i="3"/>
  <c r="AH54" i="3"/>
  <c r="AH61" i="3"/>
  <c r="AH52" i="3"/>
  <c r="AH103" i="3"/>
  <c r="AH55" i="3"/>
  <c r="AH50" i="3"/>
  <c r="AH48" i="3"/>
  <c r="AH46" i="3"/>
  <c r="AH42" i="3"/>
  <c r="AH40" i="3"/>
  <c r="AH25" i="3"/>
  <c r="AH56" i="3"/>
  <c r="AH29" i="3"/>
  <c r="AH62" i="3"/>
  <c r="AH33" i="3"/>
  <c r="AH27" i="3"/>
  <c r="AH20" i="3"/>
  <c r="AH18" i="3"/>
  <c r="AH14" i="3"/>
  <c r="AH12" i="3"/>
  <c r="AH10" i="3"/>
  <c r="AH32" i="3"/>
  <c r="AH22" i="3"/>
  <c r="AH19" i="3"/>
  <c r="AH15" i="3"/>
  <c r="AH11" i="3"/>
  <c r="AH53" i="3"/>
  <c r="AH41" i="3"/>
  <c r="AH31" i="3"/>
  <c r="AH74" i="3"/>
  <c r="AH63" i="3"/>
  <c r="AH57" i="3"/>
  <c r="AH30" i="3"/>
  <c r="AH23" i="3"/>
  <c r="AH21" i="3"/>
  <c r="AH13" i="3"/>
  <c r="AH9" i="3"/>
  <c r="AH26" i="3"/>
  <c r="AH64" i="3"/>
  <c r="AH45" i="3"/>
  <c r="AH24" i="3"/>
  <c r="AH51" i="3"/>
  <c r="AH68" i="3"/>
  <c r="AH47" i="3"/>
  <c r="AH39" i="3"/>
  <c r="AH28" i="3"/>
  <c r="AH49" i="3"/>
  <c r="AH119" i="3" l="1"/>
  <c r="AJ6" i="3"/>
  <c r="AI117" i="3"/>
  <c r="AI109" i="3"/>
  <c r="AI107" i="3"/>
  <c r="AI96" i="3"/>
  <c r="AI95" i="3"/>
  <c r="AI104" i="3"/>
  <c r="AI103" i="3"/>
  <c r="AI118" i="3"/>
  <c r="AI108" i="3"/>
  <c r="AI99" i="3"/>
  <c r="AI98" i="3"/>
  <c r="AI97" i="3"/>
  <c r="AI94" i="3"/>
  <c r="AI105" i="3"/>
  <c r="AI90" i="3"/>
  <c r="AI87" i="3"/>
  <c r="AI85" i="3"/>
  <c r="AI83" i="3"/>
  <c r="AI82" i="3"/>
  <c r="AI71" i="3"/>
  <c r="AI69" i="3"/>
  <c r="AI65" i="3"/>
  <c r="AI63" i="3"/>
  <c r="AI61" i="3"/>
  <c r="AI116" i="3"/>
  <c r="AI78" i="3"/>
  <c r="AI75" i="3"/>
  <c r="AI74" i="3"/>
  <c r="AI68" i="3"/>
  <c r="AI64" i="3"/>
  <c r="AI62" i="3"/>
  <c r="AI101" i="3"/>
  <c r="AI89" i="3"/>
  <c r="AI58" i="3"/>
  <c r="AI53" i="3"/>
  <c r="AI93" i="3"/>
  <c r="AI57" i="3"/>
  <c r="AI77" i="3"/>
  <c r="AI55" i="3"/>
  <c r="AI50" i="3"/>
  <c r="AI48" i="3"/>
  <c r="AI46" i="3"/>
  <c r="AI42" i="3"/>
  <c r="AI40" i="3"/>
  <c r="AI36" i="3"/>
  <c r="AI34" i="3"/>
  <c r="AI32" i="3"/>
  <c r="AI30" i="3"/>
  <c r="AI92" i="3"/>
  <c r="AI76" i="3"/>
  <c r="AI51" i="3"/>
  <c r="AI47" i="3"/>
  <c r="AI39" i="3"/>
  <c r="AI31" i="3"/>
  <c r="AI28" i="3"/>
  <c r="AI80" i="3"/>
  <c r="AI49" i="3"/>
  <c r="AI45" i="3"/>
  <c r="AI41" i="3"/>
  <c r="AI24" i="3"/>
  <c r="AI52" i="3"/>
  <c r="AI22" i="3"/>
  <c r="AI84" i="3"/>
  <c r="AI25" i="3"/>
  <c r="AI56" i="3"/>
  <c r="AI20" i="3"/>
  <c r="AI23" i="3"/>
  <c r="AI9" i="3"/>
  <c r="AI26" i="3"/>
  <c r="AI29" i="3"/>
  <c r="AI13" i="3"/>
  <c r="AI18" i="3"/>
  <c r="AI14" i="3"/>
  <c r="AI10" i="3"/>
  <c r="AI81" i="3"/>
  <c r="AI33" i="3"/>
  <c r="AI12" i="3"/>
  <c r="AI21" i="3"/>
  <c r="AI19" i="3"/>
  <c r="AI15" i="3"/>
  <c r="AI11" i="3"/>
  <c r="AI27" i="3"/>
  <c r="AI54" i="3"/>
  <c r="AK6" i="3" l="1"/>
  <c r="AJ117" i="3"/>
  <c r="AJ109" i="3"/>
  <c r="AJ107" i="3"/>
  <c r="AJ105" i="3"/>
  <c r="AJ103" i="3"/>
  <c r="AJ101" i="3"/>
  <c r="AJ99" i="3"/>
  <c r="AJ97" i="3"/>
  <c r="AJ95" i="3"/>
  <c r="AJ98" i="3"/>
  <c r="AJ96" i="3"/>
  <c r="AJ104" i="3"/>
  <c r="AJ93" i="3"/>
  <c r="AJ89" i="3"/>
  <c r="AJ87" i="3"/>
  <c r="AJ85" i="3"/>
  <c r="AJ83" i="3"/>
  <c r="AJ94" i="3"/>
  <c r="AJ108" i="3"/>
  <c r="AJ57" i="3"/>
  <c r="AJ55" i="3"/>
  <c r="AJ53" i="3"/>
  <c r="AJ51" i="3"/>
  <c r="AJ100" i="3"/>
  <c r="AJ92" i="3"/>
  <c r="AJ81" i="3"/>
  <c r="AJ58" i="3"/>
  <c r="AJ56" i="3"/>
  <c r="AJ54" i="3"/>
  <c r="AJ52" i="3"/>
  <c r="AJ82" i="3"/>
  <c r="AJ71" i="3"/>
  <c r="AJ69" i="3"/>
  <c r="AJ65" i="3"/>
  <c r="AJ118" i="3"/>
  <c r="AJ84" i="3"/>
  <c r="AJ116" i="3"/>
  <c r="AJ80" i="3"/>
  <c r="AJ62" i="3"/>
  <c r="AJ75" i="3"/>
  <c r="AJ68" i="3"/>
  <c r="AJ23" i="3"/>
  <c r="AJ21" i="3"/>
  <c r="AJ19" i="3"/>
  <c r="AJ15" i="3"/>
  <c r="AJ13" i="3"/>
  <c r="AJ11" i="3"/>
  <c r="AJ9" i="3"/>
  <c r="AJ77" i="3"/>
  <c r="AJ78" i="3"/>
  <c r="AJ74" i="3"/>
  <c r="AJ64" i="3"/>
  <c r="AJ63" i="3"/>
  <c r="AJ33" i="3"/>
  <c r="AJ27" i="3"/>
  <c r="AJ20" i="3"/>
  <c r="AJ18" i="3"/>
  <c r="AJ14" i="3"/>
  <c r="AJ12" i="3"/>
  <c r="AJ10" i="3"/>
  <c r="AJ61" i="3"/>
  <c r="AJ50" i="3"/>
  <c r="AJ46" i="3"/>
  <c r="AJ42" i="3"/>
  <c r="AJ34" i="3"/>
  <c r="AJ32" i="3"/>
  <c r="AJ25" i="3"/>
  <c r="AJ76" i="3"/>
  <c r="AJ47" i="3"/>
  <c r="AJ39" i="3"/>
  <c r="AJ35" i="3"/>
  <c r="AJ31" i="3"/>
  <c r="AJ28" i="3"/>
  <c r="AJ48" i="3"/>
  <c r="AJ40" i="3"/>
  <c r="AJ41" i="3"/>
  <c r="AJ36" i="3"/>
  <c r="AJ29" i="3"/>
  <c r="AJ90" i="3"/>
  <c r="AJ45" i="3"/>
  <c r="AJ26" i="3"/>
  <c r="AJ22" i="3"/>
  <c r="AJ49" i="3"/>
  <c r="AJ30" i="3"/>
  <c r="AJ24" i="3"/>
  <c r="AI119" i="3"/>
  <c r="AJ119" i="3" l="1"/>
  <c r="AL6" i="3"/>
  <c r="AK116" i="3"/>
  <c r="AK94" i="3"/>
  <c r="AK92" i="3"/>
  <c r="AK90" i="3"/>
  <c r="AK118" i="3"/>
  <c r="AK108" i="3"/>
  <c r="AK101" i="3"/>
  <c r="AK100" i="3"/>
  <c r="AK93" i="3"/>
  <c r="AK109" i="3"/>
  <c r="AK95" i="3"/>
  <c r="AK107" i="3"/>
  <c r="AK117" i="3"/>
  <c r="AK103" i="3"/>
  <c r="AK97" i="3"/>
  <c r="AK104" i="3"/>
  <c r="AK98" i="3"/>
  <c r="AK84" i="3"/>
  <c r="AK80" i="3"/>
  <c r="AK105" i="3"/>
  <c r="AK89" i="3"/>
  <c r="AK82" i="3"/>
  <c r="AK71" i="3"/>
  <c r="AK69" i="3"/>
  <c r="AK65" i="3"/>
  <c r="AK63" i="3"/>
  <c r="AK61" i="3"/>
  <c r="AK96" i="3"/>
  <c r="AK87" i="3"/>
  <c r="AK83" i="3"/>
  <c r="AK76" i="3"/>
  <c r="AK56" i="3"/>
  <c r="AK49" i="3"/>
  <c r="AK47" i="3"/>
  <c r="AK45" i="3"/>
  <c r="AK41" i="3"/>
  <c r="AK39" i="3"/>
  <c r="AK35" i="3"/>
  <c r="AK33" i="3"/>
  <c r="AK31" i="3"/>
  <c r="AK29" i="3"/>
  <c r="AK27" i="3"/>
  <c r="AK25" i="3"/>
  <c r="AK23" i="3"/>
  <c r="AK99" i="3"/>
  <c r="AK77" i="3"/>
  <c r="AK52" i="3"/>
  <c r="AK50" i="3"/>
  <c r="AK48" i="3"/>
  <c r="AK46" i="3"/>
  <c r="AK42" i="3"/>
  <c r="AK40" i="3"/>
  <c r="AK36" i="3"/>
  <c r="AK34" i="3"/>
  <c r="AK32" i="3"/>
  <c r="AK30" i="3"/>
  <c r="AK28" i="3"/>
  <c r="AK26" i="3"/>
  <c r="AK24" i="3"/>
  <c r="AK22" i="3"/>
  <c r="AK58" i="3"/>
  <c r="AK53" i="3"/>
  <c r="AK54" i="3"/>
  <c r="AK85" i="3"/>
  <c r="AK81" i="3"/>
  <c r="AK75" i="3"/>
  <c r="AK55" i="3"/>
  <c r="AK68" i="3"/>
  <c r="AK51" i="3"/>
  <c r="AK21" i="3"/>
  <c r="AK19" i="3"/>
  <c r="AK15" i="3"/>
  <c r="AK13" i="3"/>
  <c r="AK11" i="3"/>
  <c r="AK9" i="3"/>
  <c r="AK74" i="3"/>
  <c r="AK20" i="3"/>
  <c r="AK64" i="3"/>
  <c r="AK18" i="3"/>
  <c r="AK14" i="3"/>
  <c r="AK10" i="3"/>
  <c r="AK78" i="3"/>
  <c r="AK62" i="3"/>
  <c r="AK12" i="3"/>
  <c r="AK57" i="3"/>
  <c r="AK119" i="3" l="1"/>
  <c r="AM6" i="3"/>
  <c r="AL118" i="3"/>
  <c r="AL116" i="3"/>
  <c r="AL108" i="3"/>
  <c r="AL117" i="3"/>
  <c r="AL109" i="3"/>
  <c r="AL107" i="3"/>
  <c r="AL99" i="3"/>
  <c r="AL98" i="3"/>
  <c r="AL100" i="3"/>
  <c r="AL92" i="3"/>
  <c r="AL84" i="3"/>
  <c r="AL82" i="3"/>
  <c r="AL80" i="3"/>
  <c r="AL78" i="3"/>
  <c r="AL76" i="3"/>
  <c r="AL74" i="3"/>
  <c r="AL101" i="3"/>
  <c r="AL96" i="3"/>
  <c r="AL95" i="3"/>
  <c r="AL87" i="3"/>
  <c r="AL85" i="3"/>
  <c r="AL83" i="3"/>
  <c r="AL81" i="3"/>
  <c r="AL104" i="3"/>
  <c r="AL94" i="3"/>
  <c r="AL77" i="3"/>
  <c r="AL103" i="3"/>
  <c r="AL97" i="3"/>
  <c r="AL90" i="3"/>
  <c r="AL68" i="3"/>
  <c r="AL64" i="3"/>
  <c r="AL51" i="3"/>
  <c r="AL105" i="3"/>
  <c r="AL75" i="3"/>
  <c r="AL61" i="3"/>
  <c r="AL55" i="3"/>
  <c r="AL58" i="3"/>
  <c r="AL53" i="3"/>
  <c r="AL89" i="3"/>
  <c r="AL71" i="3"/>
  <c r="AL56" i="3"/>
  <c r="AL49" i="3"/>
  <c r="AL47" i="3"/>
  <c r="AL45" i="3"/>
  <c r="AL41" i="3"/>
  <c r="AL39" i="3"/>
  <c r="AL35" i="3"/>
  <c r="AL57" i="3"/>
  <c r="AL30" i="3"/>
  <c r="AL26" i="3"/>
  <c r="AL62" i="3"/>
  <c r="AL22" i="3"/>
  <c r="AL31" i="3"/>
  <c r="AL28" i="3"/>
  <c r="AL21" i="3"/>
  <c r="AL19" i="3"/>
  <c r="AL15" i="3"/>
  <c r="AL13" i="3"/>
  <c r="AL11" i="3"/>
  <c r="AL9" i="3"/>
  <c r="AL93" i="3"/>
  <c r="AL54" i="3"/>
  <c r="AL23" i="3"/>
  <c r="AL24" i="3"/>
  <c r="AL20" i="3"/>
  <c r="AL12" i="3"/>
  <c r="AL63" i="3"/>
  <c r="AL27" i="3"/>
  <c r="AL32" i="3"/>
  <c r="AL36" i="3"/>
  <c r="AL65" i="3"/>
  <c r="AL18" i="3"/>
  <c r="AL14" i="3"/>
  <c r="AL10" i="3"/>
  <c r="AL52" i="3"/>
  <c r="AL46" i="3"/>
  <c r="AL25" i="3"/>
  <c r="AL33" i="3"/>
  <c r="AL50" i="3"/>
  <c r="AL42" i="3"/>
  <c r="AL48" i="3"/>
  <c r="AL40" i="3"/>
  <c r="AL34" i="3"/>
  <c r="AL69" i="3"/>
  <c r="AL29" i="3"/>
  <c r="AL119" i="3" l="1"/>
  <c r="AN6" i="3"/>
  <c r="AM118" i="3"/>
  <c r="AM116" i="3"/>
  <c r="AM108" i="3"/>
  <c r="AM105" i="3"/>
  <c r="AM104" i="3"/>
  <c r="AM97" i="3"/>
  <c r="AM96" i="3"/>
  <c r="AM109" i="3"/>
  <c r="AM98" i="3"/>
  <c r="AM99" i="3"/>
  <c r="AM107" i="3"/>
  <c r="AM100" i="3"/>
  <c r="AM92" i="3"/>
  <c r="AM84" i="3"/>
  <c r="AM90" i="3"/>
  <c r="AM76" i="3"/>
  <c r="AM75" i="3"/>
  <c r="AM68" i="3"/>
  <c r="AM64" i="3"/>
  <c r="AM62" i="3"/>
  <c r="AM89" i="3"/>
  <c r="AM71" i="3"/>
  <c r="AM69" i="3"/>
  <c r="AM65" i="3"/>
  <c r="AM63" i="3"/>
  <c r="AM61" i="3"/>
  <c r="AM117" i="3"/>
  <c r="AM101" i="3"/>
  <c r="AM95" i="3"/>
  <c r="AM87" i="3"/>
  <c r="AM83" i="3"/>
  <c r="AM94" i="3"/>
  <c r="AM80" i="3"/>
  <c r="AM77" i="3"/>
  <c r="AM93" i="3"/>
  <c r="AM78" i="3"/>
  <c r="AM74" i="3"/>
  <c r="AM54" i="3"/>
  <c r="AM103" i="3"/>
  <c r="AM56" i="3"/>
  <c r="AM49" i="3"/>
  <c r="AM47" i="3"/>
  <c r="AM45" i="3"/>
  <c r="AM41" i="3"/>
  <c r="AM39" i="3"/>
  <c r="AM35" i="3"/>
  <c r="AM33" i="3"/>
  <c r="AM31" i="3"/>
  <c r="AM29" i="3"/>
  <c r="AM82" i="3"/>
  <c r="AM51" i="3"/>
  <c r="AM48" i="3"/>
  <c r="AM40" i="3"/>
  <c r="AM36" i="3"/>
  <c r="AM52" i="3"/>
  <c r="AM50" i="3"/>
  <c r="AM46" i="3"/>
  <c r="AM42" i="3"/>
  <c r="AM34" i="3"/>
  <c r="AM32" i="3"/>
  <c r="AM25" i="3"/>
  <c r="AM58" i="3"/>
  <c r="AM23" i="3"/>
  <c r="AM57" i="3"/>
  <c r="AM30" i="3"/>
  <c r="AM26" i="3"/>
  <c r="AM81" i="3"/>
  <c r="AM53" i="3"/>
  <c r="AM27" i="3"/>
  <c r="AM21" i="3"/>
  <c r="AM13" i="3"/>
  <c r="AM18" i="3"/>
  <c r="AM85" i="3"/>
  <c r="AM22" i="3"/>
  <c r="AM9" i="3"/>
  <c r="AM55" i="3"/>
  <c r="AM28" i="3"/>
  <c r="AM19" i="3"/>
  <c r="AM15" i="3"/>
  <c r="AM11" i="3"/>
  <c r="AM14" i="3"/>
  <c r="AM10" i="3"/>
  <c r="AM24" i="3"/>
  <c r="AM20" i="3"/>
  <c r="AM12" i="3"/>
  <c r="AM119" i="3" l="1"/>
  <c r="AO6" i="3"/>
  <c r="AN118" i="3"/>
  <c r="AN116" i="3"/>
  <c r="AN108" i="3"/>
  <c r="AN104" i="3"/>
  <c r="AN100" i="3"/>
  <c r="AN98" i="3"/>
  <c r="AN96" i="3"/>
  <c r="AN103" i="3"/>
  <c r="AN95" i="3"/>
  <c r="AN105" i="3"/>
  <c r="AN90" i="3"/>
  <c r="AN89" i="3"/>
  <c r="AN97" i="3"/>
  <c r="AN94" i="3"/>
  <c r="AN107" i="3"/>
  <c r="AN92" i="3"/>
  <c r="AN84" i="3"/>
  <c r="AN82" i="3"/>
  <c r="AN93" i="3"/>
  <c r="AN78" i="3"/>
  <c r="AN74" i="3"/>
  <c r="AN58" i="3"/>
  <c r="AN56" i="3"/>
  <c r="AN54" i="3"/>
  <c r="AN52" i="3"/>
  <c r="AN109" i="3"/>
  <c r="AN57" i="3"/>
  <c r="AN55" i="3"/>
  <c r="AN53" i="3"/>
  <c r="AN51" i="3"/>
  <c r="AN80" i="3"/>
  <c r="AN77" i="3"/>
  <c r="AN76" i="3"/>
  <c r="AN75" i="3"/>
  <c r="AN68" i="3"/>
  <c r="AN64" i="3"/>
  <c r="AN85" i="3"/>
  <c r="AN81" i="3"/>
  <c r="AN63" i="3"/>
  <c r="AN71" i="3"/>
  <c r="AN83" i="3"/>
  <c r="AN69" i="3"/>
  <c r="AN29" i="3"/>
  <c r="AN24" i="3"/>
  <c r="AN20" i="3"/>
  <c r="AN18" i="3"/>
  <c r="AN14" i="3"/>
  <c r="AN12" i="3"/>
  <c r="AN10" i="3"/>
  <c r="AN101" i="3"/>
  <c r="AN65" i="3"/>
  <c r="AN28" i="3"/>
  <c r="AN21" i="3"/>
  <c r="AN19" i="3"/>
  <c r="AN15" i="3"/>
  <c r="AN13" i="3"/>
  <c r="AN11" i="3"/>
  <c r="AN9" i="3"/>
  <c r="AN99" i="3"/>
  <c r="AN47" i="3"/>
  <c r="AN39" i="3"/>
  <c r="AN35" i="3"/>
  <c r="AN30" i="3"/>
  <c r="AN26" i="3"/>
  <c r="AN48" i="3"/>
  <c r="AN40" i="3"/>
  <c r="AN36" i="3"/>
  <c r="AN87" i="3"/>
  <c r="AN49" i="3"/>
  <c r="AN41" i="3"/>
  <c r="AN33" i="3"/>
  <c r="AN50" i="3"/>
  <c r="AN34" i="3"/>
  <c r="AN32" i="3"/>
  <c r="AN23" i="3"/>
  <c r="AN45" i="3"/>
  <c r="AN22" i="3"/>
  <c r="AN117" i="3"/>
  <c r="AN62" i="3"/>
  <c r="AN46" i="3"/>
  <c r="AN25" i="3"/>
  <c r="AN42" i="3"/>
  <c r="AN31" i="3"/>
  <c r="AN27" i="3"/>
  <c r="AN61" i="3"/>
  <c r="AN119" i="3" l="1"/>
  <c r="AP6" i="3"/>
  <c r="AO117" i="3"/>
  <c r="AO107" i="3"/>
  <c r="AO101" i="3"/>
  <c r="AO93" i="3"/>
  <c r="AO89" i="3"/>
  <c r="AO109" i="3"/>
  <c r="AO94" i="3"/>
  <c r="AO92" i="3"/>
  <c r="AO90" i="3"/>
  <c r="AO105" i="3"/>
  <c r="AO116" i="3"/>
  <c r="AO104" i="3"/>
  <c r="AO103" i="3"/>
  <c r="AO108" i="3"/>
  <c r="AO118" i="3"/>
  <c r="AO100" i="3"/>
  <c r="AO98" i="3"/>
  <c r="AO85" i="3"/>
  <c r="AO81" i="3"/>
  <c r="AO87" i="3"/>
  <c r="AO83" i="3"/>
  <c r="AO82" i="3"/>
  <c r="AO97" i="3"/>
  <c r="AO96" i="3"/>
  <c r="AO76" i="3"/>
  <c r="AO75" i="3"/>
  <c r="AO68" i="3"/>
  <c r="AO64" i="3"/>
  <c r="AO62" i="3"/>
  <c r="AO84" i="3"/>
  <c r="AO78" i="3"/>
  <c r="AO74" i="3"/>
  <c r="AO99" i="3"/>
  <c r="AO57" i="3"/>
  <c r="AO50" i="3"/>
  <c r="AO48" i="3"/>
  <c r="AO46" i="3"/>
  <c r="AO42" i="3"/>
  <c r="AO40" i="3"/>
  <c r="AO36" i="3"/>
  <c r="AO34" i="3"/>
  <c r="AO32" i="3"/>
  <c r="AO30" i="3"/>
  <c r="AO28" i="3"/>
  <c r="AO26" i="3"/>
  <c r="AO24" i="3"/>
  <c r="AO22" i="3"/>
  <c r="AO58" i="3"/>
  <c r="AO53" i="3"/>
  <c r="AO49" i="3"/>
  <c r="AO47" i="3"/>
  <c r="AO45" i="3"/>
  <c r="AO41" i="3"/>
  <c r="AO39" i="3"/>
  <c r="AO35" i="3"/>
  <c r="AO33" i="3"/>
  <c r="AO31" i="3"/>
  <c r="AO29" i="3"/>
  <c r="AO27" i="3"/>
  <c r="AO25" i="3"/>
  <c r="AO23" i="3"/>
  <c r="AO51" i="3"/>
  <c r="AO95" i="3"/>
  <c r="AO63" i="3"/>
  <c r="AO54" i="3"/>
  <c r="AO61" i="3"/>
  <c r="AO55" i="3"/>
  <c r="AO69" i="3"/>
  <c r="AO20" i="3"/>
  <c r="AO18" i="3"/>
  <c r="AO14" i="3"/>
  <c r="AO12" i="3"/>
  <c r="AO10" i="3"/>
  <c r="AO77" i="3"/>
  <c r="AO56" i="3"/>
  <c r="AO65" i="3"/>
  <c r="AO13" i="3"/>
  <c r="AO80" i="3"/>
  <c r="AO71" i="3"/>
  <c r="AO52" i="3"/>
  <c r="AO19" i="3"/>
  <c r="AO15" i="3"/>
  <c r="AO11" i="3"/>
  <c r="AO21" i="3"/>
  <c r="AO9" i="3"/>
  <c r="AO119" i="3" l="1"/>
  <c r="AQ6" i="3"/>
  <c r="AP117" i="3"/>
  <c r="AP109" i="3"/>
  <c r="AP107" i="3"/>
  <c r="AP118" i="3"/>
  <c r="AP116" i="3"/>
  <c r="AP108" i="3"/>
  <c r="AP100" i="3"/>
  <c r="AP99" i="3"/>
  <c r="AP104" i="3"/>
  <c r="AP103" i="3"/>
  <c r="AP101" i="3"/>
  <c r="AP93" i="3"/>
  <c r="AP87" i="3"/>
  <c r="AP85" i="3"/>
  <c r="AP83" i="3"/>
  <c r="AP81" i="3"/>
  <c r="AP77" i="3"/>
  <c r="AP75" i="3"/>
  <c r="AP84" i="3"/>
  <c r="AP82" i="3"/>
  <c r="AP80" i="3"/>
  <c r="AP78" i="3"/>
  <c r="AP98" i="3"/>
  <c r="AP90" i="3"/>
  <c r="AP89" i="3"/>
  <c r="AP105" i="3"/>
  <c r="AP95" i="3"/>
  <c r="AP94" i="3"/>
  <c r="AP74" i="3"/>
  <c r="AP58" i="3"/>
  <c r="AP69" i="3"/>
  <c r="AP65" i="3"/>
  <c r="AP62" i="3"/>
  <c r="AP52" i="3"/>
  <c r="AP71" i="3"/>
  <c r="AP56" i="3"/>
  <c r="AP92" i="3"/>
  <c r="AP63" i="3"/>
  <c r="AP54" i="3"/>
  <c r="AP97" i="3"/>
  <c r="AP76" i="3"/>
  <c r="AP68" i="3"/>
  <c r="AP64" i="3"/>
  <c r="AP57" i="3"/>
  <c r="AP50" i="3"/>
  <c r="AP48" i="3"/>
  <c r="AP46" i="3"/>
  <c r="AP42" i="3"/>
  <c r="AP40" i="3"/>
  <c r="AP36" i="3"/>
  <c r="AP34" i="3"/>
  <c r="AP27" i="3"/>
  <c r="AP96" i="3"/>
  <c r="AP31" i="3"/>
  <c r="AP23" i="3"/>
  <c r="AP51" i="3"/>
  <c r="AP20" i="3"/>
  <c r="AP18" i="3"/>
  <c r="AP14" i="3"/>
  <c r="AP12" i="3"/>
  <c r="AP10" i="3"/>
  <c r="AP29" i="3"/>
  <c r="AP24" i="3"/>
  <c r="AP32" i="3"/>
  <c r="AP21" i="3"/>
  <c r="AP13" i="3"/>
  <c r="AP9" i="3"/>
  <c r="AP61" i="3"/>
  <c r="AP35" i="3"/>
  <c r="AP25" i="3"/>
  <c r="AP19" i="3"/>
  <c r="AP15" i="3"/>
  <c r="AP11" i="3"/>
  <c r="AP55" i="3"/>
  <c r="AP28" i="3"/>
  <c r="AP47" i="3"/>
  <c r="AP39" i="3"/>
  <c r="AP26" i="3"/>
  <c r="AP53" i="3"/>
  <c r="AP49" i="3"/>
  <c r="AP41" i="3"/>
  <c r="AP33" i="3"/>
  <c r="AP30" i="3"/>
  <c r="AP45" i="3"/>
  <c r="AP22" i="3"/>
  <c r="AR6" i="3" l="1"/>
  <c r="AQ117" i="3"/>
  <c r="AQ109" i="3"/>
  <c r="AQ107" i="3"/>
  <c r="AQ98" i="3"/>
  <c r="AQ97" i="3"/>
  <c r="AQ105" i="3"/>
  <c r="AQ116" i="3"/>
  <c r="AQ101" i="3"/>
  <c r="AQ100" i="3"/>
  <c r="AQ99" i="3"/>
  <c r="AQ95" i="3"/>
  <c r="AQ92" i="3"/>
  <c r="AQ90" i="3"/>
  <c r="AQ89" i="3"/>
  <c r="AQ108" i="3"/>
  <c r="AQ93" i="3"/>
  <c r="AQ87" i="3"/>
  <c r="AQ85" i="3"/>
  <c r="AQ83" i="3"/>
  <c r="AQ103" i="3"/>
  <c r="AQ71" i="3"/>
  <c r="AQ69" i="3"/>
  <c r="AQ65" i="3"/>
  <c r="AQ63" i="3"/>
  <c r="AQ61" i="3"/>
  <c r="AQ118" i="3"/>
  <c r="AQ96" i="3"/>
  <c r="AQ80" i="3"/>
  <c r="AQ77" i="3"/>
  <c r="AQ76" i="3"/>
  <c r="AQ68" i="3"/>
  <c r="AQ64" i="3"/>
  <c r="AQ62" i="3"/>
  <c r="AQ84" i="3"/>
  <c r="AQ78" i="3"/>
  <c r="AQ81" i="3"/>
  <c r="AQ55" i="3"/>
  <c r="AQ104" i="3"/>
  <c r="AQ51" i="3"/>
  <c r="AQ82" i="3"/>
  <c r="AQ57" i="3"/>
  <c r="AQ50" i="3"/>
  <c r="AQ48" i="3"/>
  <c r="AQ46" i="3"/>
  <c r="AQ42" i="3"/>
  <c r="AQ40" i="3"/>
  <c r="AQ36" i="3"/>
  <c r="AQ34" i="3"/>
  <c r="AQ32" i="3"/>
  <c r="AQ30" i="3"/>
  <c r="AQ74" i="3"/>
  <c r="AQ52" i="3"/>
  <c r="AQ53" i="3"/>
  <c r="AQ49" i="3"/>
  <c r="AQ45" i="3"/>
  <c r="AQ41" i="3"/>
  <c r="AQ33" i="3"/>
  <c r="AQ22" i="3"/>
  <c r="AQ47" i="3"/>
  <c r="AQ39" i="3"/>
  <c r="AQ35" i="3"/>
  <c r="AQ26" i="3"/>
  <c r="AQ54" i="3"/>
  <c r="AQ29" i="3"/>
  <c r="AQ24" i="3"/>
  <c r="AQ27" i="3"/>
  <c r="AQ18" i="3"/>
  <c r="AQ25" i="3"/>
  <c r="AQ11" i="3"/>
  <c r="AQ94" i="3"/>
  <c r="AQ28" i="3"/>
  <c r="AQ75" i="3"/>
  <c r="AQ58" i="3"/>
  <c r="AQ20" i="3"/>
  <c r="AQ12" i="3"/>
  <c r="AQ23" i="3"/>
  <c r="AQ10" i="3"/>
  <c r="AQ56" i="3"/>
  <c r="AQ21" i="3"/>
  <c r="AQ13" i="3"/>
  <c r="AQ9" i="3"/>
  <c r="AQ31" i="3"/>
  <c r="AQ14" i="3"/>
  <c r="AQ19" i="3"/>
  <c r="AQ15" i="3"/>
  <c r="AP119" i="3"/>
  <c r="AQ119" i="3" l="1"/>
  <c r="AR117" i="3"/>
  <c r="AR109" i="3"/>
  <c r="AR107" i="3"/>
  <c r="AR105" i="3"/>
  <c r="AR103" i="3"/>
  <c r="AR101" i="3"/>
  <c r="AR99" i="3"/>
  <c r="AR97" i="3"/>
  <c r="AR95" i="3"/>
  <c r="AR96" i="3"/>
  <c r="AR104" i="3"/>
  <c r="AR100" i="3"/>
  <c r="AR106" i="3"/>
  <c r="AR98" i="3"/>
  <c r="AR91" i="3"/>
  <c r="AR124" i="3"/>
  <c r="AR125" i="3" s="1"/>
  <c r="AR118" i="3"/>
  <c r="AR108" i="3"/>
  <c r="AR93" i="3"/>
  <c r="AR87" i="3"/>
  <c r="AR85" i="3"/>
  <c r="AR83" i="3"/>
  <c r="AR116" i="3"/>
  <c r="AR119" i="3" s="1"/>
  <c r="AR79" i="3"/>
  <c r="AR57" i="3"/>
  <c r="AR55" i="3"/>
  <c r="AR53" i="3"/>
  <c r="AR51" i="3"/>
  <c r="AR94" i="3"/>
  <c r="AR75" i="3"/>
  <c r="AR74" i="3"/>
  <c r="AR58" i="3"/>
  <c r="AR56" i="3"/>
  <c r="AR54" i="3"/>
  <c r="AR52" i="3"/>
  <c r="AR81" i="3"/>
  <c r="AR102" i="3"/>
  <c r="AR90" i="3"/>
  <c r="AR88" i="3"/>
  <c r="AR71" i="3"/>
  <c r="AR69" i="3"/>
  <c r="AR67" i="3"/>
  <c r="AR65" i="3"/>
  <c r="AR86" i="3"/>
  <c r="AR61" i="3"/>
  <c r="AR89" i="3"/>
  <c r="AR76" i="3"/>
  <c r="AR68" i="3"/>
  <c r="AR64" i="3"/>
  <c r="AR84" i="3"/>
  <c r="AR78" i="3"/>
  <c r="AR62" i="3"/>
  <c r="AR80" i="3"/>
  <c r="AR77" i="3"/>
  <c r="AR70" i="3"/>
  <c r="AR25" i="3"/>
  <c r="AR21" i="3"/>
  <c r="AR19" i="3"/>
  <c r="AR17" i="3"/>
  <c r="AR15" i="3"/>
  <c r="AR13" i="3"/>
  <c r="AR11" i="3"/>
  <c r="AR9" i="3"/>
  <c r="AR66" i="3"/>
  <c r="AR30" i="3"/>
  <c r="AR20" i="3"/>
  <c r="AR18" i="3"/>
  <c r="AR16" i="3"/>
  <c r="AR14" i="3"/>
  <c r="AR12" i="3"/>
  <c r="AR10" i="3"/>
  <c r="AR82" i="3"/>
  <c r="AR48" i="3"/>
  <c r="AR44" i="3"/>
  <c r="AR40" i="3"/>
  <c r="AR36" i="3"/>
  <c r="AR27" i="3"/>
  <c r="AR49" i="3"/>
  <c r="AR45" i="3"/>
  <c r="AR41" i="3"/>
  <c r="AR37" i="3"/>
  <c r="AR33" i="3"/>
  <c r="AR22" i="3"/>
  <c r="AR63" i="3"/>
  <c r="AR50" i="3"/>
  <c r="AR42" i="3"/>
  <c r="AR34" i="3"/>
  <c r="AR31" i="3"/>
  <c r="AR23" i="3"/>
  <c r="AR43" i="3"/>
  <c r="AR29" i="3"/>
  <c r="AR46" i="3"/>
  <c r="AR38" i="3"/>
  <c r="AR47" i="3"/>
  <c r="AR39" i="3"/>
  <c r="AR28" i="3"/>
  <c r="AR24" i="3"/>
  <c r="AR32" i="3"/>
  <c r="AR35" i="3"/>
  <c r="AR26" i="3"/>
  <c r="AR92" i="3"/>
  <c r="AR59" i="3" l="1"/>
  <c r="AR110" i="3"/>
  <c r="AR72" i="3"/>
  <c r="AR113" i="3" l="1"/>
  <c r="AR121" i="3" l="1"/>
  <c r="AR127" i="3" s="1"/>
  <c r="AR135" i="3" l="1"/>
  <c r="K125" i="3" l="1"/>
  <c r="J125" i="3"/>
  <c r="I125" i="3"/>
  <c r="L124" i="3"/>
  <c r="K119" i="3"/>
  <c r="J119" i="3"/>
  <c r="I119" i="3"/>
  <c r="G119" i="3"/>
  <c r="L118" i="3"/>
  <c r="L117" i="3"/>
  <c r="L116" i="3"/>
  <c r="K110" i="3"/>
  <c r="J110" i="3"/>
  <c r="I110" i="3"/>
  <c r="G110" i="3"/>
  <c r="L109" i="3"/>
  <c r="L108" i="3"/>
  <c r="N108" i="3" s="1"/>
  <c r="AT108" i="3" s="1"/>
  <c r="L107" i="3"/>
  <c r="N107" i="3" s="1"/>
  <c r="AT107" i="3" s="1"/>
  <c r="L106" i="3"/>
  <c r="L105" i="3"/>
  <c r="N105" i="3" s="1"/>
  <c r="AT105" i="3" s="1"/>
  <c r="L104" i="3"/>
  <c r="N104" i="3" s="1"/>
  <c r="AT104" i="3" s="1"/>
  <c r="L103" i="3"/>
  <c r="N103" i="3" s="1"/>
  <c r="AT103" i="3" s="1"/>
  <c r="L102" i="3"/>
  <c r="L101" i="3"/>
  <c r="L100" i="3"/>
  <c r="L99" i="3"/>
  <c r="L98" i="3"/>
  <c r="N98" i="3" s="1"/>
  <c r="AT98" i="3" s="1"/>
  <c r="L97" i="3"/>
  <c r="N97" i="3" s="1"/>
  <c r="AT97" i="3" s="1"/>
  <c r="L96" i="3"/>
  <c r="N96" i="3" s="1"/>
  <c r="AT96" i="3" s="1"/>
  <c r="L95" i="3"/>
  <c r="N95" i="3" s="1"/>
  <c r="AT95" i="3" s="1"/>
  <c r="L94" i="3"/>
  <c r="N94" i="3" s="1"/>
  <c r="AT94" i="3" s="1"/>
  <c r="L93" i="3"/>
  <c r="N93" i="3" s="1"/>
  <c r="AT93" i="3" s="1"/>
  <c r="L92" i="3"/>
  <c r="L91" i="3"/>
  <c r="L90" i="3"/>
  <c r="L89" i="3"/>
  <c r="L88" i="3"/>
  <c r="L87" i="3"/>
  <c r="L86" i="3"/>
  <c r="L85" i="3"/>
  <c r="L84" i="3"/>
  <c r="L83" i="3"/>
  <c r="L82" i="3"/>
  <c r="L81" i="3"/>
  <c r="L80" i="3"/>
  <c r="L79" i="3"/>
  <c r="L78" i="3"/>
  <c r="N78" i="3" s="1"/>
  <c r="L77" i="3"/>
  <c r="L76" i="3"/>
  <c r="L75" i="3"/>
  <c r="N75" i="3" s="1"/>
  <c r="AT75" i="3" s="1"/>
  <c r="L74" i="3"/>
  <c r="N74" i="3" s="1"/>
  <c r="AT74" i="3" s="1"/>
  <c r="K72" i="3"/>
  <c r="J72" i="3"/>
  <c r="I72" i="3"/>
  <c r="G72" i="3"/>
  <c r="L71" i="3"/>
  <c r="L70" i="3"/>
  <c r="L69" i="3"/>
  <c r="L68" i="3"/>
  <c r="L67" i="3"/>
  <c r="L66" i="3"/>
  <c r="L65" i="3"/>
  <c r="N65" i="3" s="1"/>
  <c r="AT65" i="3" s="1"/>
  <c r="L64" i="3"/>
  <c r="L63" i="3"/>
  <c r="L62" i="3"/>
  <c r="N62" i="3" s="1"/>
  <c r="AT62" i="3" s="1"/>
  <c r="L61" i="3"/>
  <c r="N61" i="3" s="1"/>
  <c r="K59" i="3"/>
  <c r="J59" i="3"/>
  <c r="I59" i="3"/>
  <c r="G59" i="3"/>
  <c r="L58" i="3"/>
  <c r="N58" i="3" s="1"/>
  <c r="AT58" i="3" s="1"/>
  <c r="L57" i="3"/>
  <c r="N57" i="3" s="1"/>
  <c r="AT57" i="3" s="1"/>
  <c r="L56" i="3"/>
  <c r="N56" i="3" s="1"/>
  <c r="AT56" i="3" s="1"/>
  <c r="L55" i="3"/>
  <c r="L54" i="3"/>
  <c r="L53" i="3"/>
  <c r="L52" i="3"/>
  <c r="N52" i="3" s="1"/>
  <c r="AT52" i="3" s="1"/>
  <c r="L51" i="3"/>
  <c r="L50" i="3"/>
  <c r="N50" i="3" s="1"/>
  <c r="AT50" i="3" s="1"/>
  <c r="L49" i="3"/>
  <c r="L48" i="3"/>
  <c r="N48" i="3" s="1"/>
  <c r="AT48" i="3" s="1"/>
  <c r="L47" i="3"/>
  <c r="N47" i="3" s="1"/>
  <c r="AT47" i="3" s="1"/>
  <c r="L46" i="3"/>
  <c r="L45" i="3"/>
  <c r="N45" i="3" s="1"/>
  <c r="AT45" i="3" s="1"/>
  <c r="L44" i="3"/>
  <c r="L43" i="3"/>
  <c r="L42" i="3"/>
  <c r="L41" i="3"/>
  <c r="L40" i="3"/>
  <c r="L39" i="3"/>
  <c r="L38" i="3"/>
  <c r="L37" i="3"/>
  <c r="L36" i="3"/>
  <c r="L35" i="3"/>
  <c r="L34" i="3"/>
  <c r="L33" i="3"/>
  <c r="L32" i="3"/>
  <c r="L31" i="3"/>
  <c r="L30" i="3"/>
  <c r="N30" i="3" s="1"/>
  <c r="AT30" i="3" s="1"/>
  <c r="L29" i="3"/>
  <c r="L28" i="3"/>
  <c r="L27" i="3"/>
  <c r="L26" i="3"/>
  <c r="N26" i="3" s="1"/>
  <c r="AT26" i="3" s="1"/>
  <c r="L25" i="3"/>
  <c r="L24" i="3"/>
  <c r="L23" i="3"/>
  <c r="L22" i="3"/>
  <c r="N22" i="3" s="1"/>
  <c r="AT22" i="3" s="1"/>
  <c r="L21" i="3"/>
  <c r="L20" i="3"/>
  <c r="N20" i="3" s="1"/>
  <c r="AT20" i="3" s="1"/>
  <c r="L19" i="3"/>
  <c r="N19" i="3" s="1"/>
  <c r="AT19" i="3" s="1"/>
  <c r="L18" i="3"/>
  <c r="N18" i="3" s="1"/>
  <c r="AT18" i="3" s="1"/>
  <c r="L17" i="3"/>
  <c r="L16" i="3"/>
  <c r="L15" i="3"/>
  <c r="L14" i="3"/>
  <c r="N14" i="3" s="1"/>
  <c r="AT14" i="3" s="1"/>
  <c r="L13" i="3"/>
  <c r="N13" i="3" s="1"/>
  <c r="AT13" i="3" s="1"/>
  <c r="L12" i="3"/>
  <c r="N12" i="3" s="1"/>
  <c r="L11" i="3"/>
  <c r="L10" i="3"/>
  <c r="L9" i="3"/>
  <c r="L10" i="2"/>
  <c r="O10" i="2" s="1"/>
  <c r="L11" i="2"/>
  <c r="O11" i="2" s="1"/>
  <c r="L12" i="2"/>
  <c r="O12" i="2" s="1"/>
  <c r="L13" i="2"/>
  <c r="O13" i="2" s="1"/>
  <c r="L14" i="2"/>
  <c r="O14" i="2" s="1"/>
  <c r="L15" i="2"/>
  <c r="O15" i="2" s="1"/>
  <c r="L16" i="2"/>
  <c r="O16" i="2" s="1"/>
  <c r="L17" i="2"/>
  <c r="O17" i="2" s="1"/>
  <c r="L18" i="2"/>
  <c r="O18" i="2" s="1"/>
  <c r="L19" i="2"/>
  <c r="O19" i="2" s="1"/>
  <c r="L20" i="2"/>
  <c r="O20" i="2" s="1"/>
  <c r="L21" i="2"/>
  <c r="O21" i="2"/>
  <c r="L22" i="2"/>
  <c r="O22" i="2" s="1"/>
  <c r="L23" i="2"/>
  <c r="O23" i="2" s="1"/>
  <c r="L24" i="2"/>
  <c r="O24" i="2" s="1"/>
  <c r="L25" i="2"/>
  <c r="O25" i="2" s="1"/>
  <c r="L26" i="2"/>
  <c r="O26" i="2" s="1"/>
  <c r="L27" i="2"/>
  <c r="O27" i="2" s="1"/>
  <c r="L28" i="2"/>
  <c r="O28" i="2" s="1"/>
  <c r="L29" i="2"/>
  <c r="O29" i="2" s="1"/>
  <c r="L30" i="2"/>
  <c r="O30" i="2" s="1"/>
  <c r="L31" i="2"/>
  <c r="O31" i="2" s="1"/>
  <c r="L32" i="2"/>
  <c r="O32" i="2" s="1"/>
  <c r="L33" i="2"/>
  <c r="O33" i="2" s="1"/>
  <c r="L34" i="2"/>
  <c r="O34" i="2" s="1"/>
  <c r="L35" i="2"/>
  <c r="O35" i="2"/>
  <c r="L36" i="2"/>
  <c r="O36" i="2" s="1"/>
  <c r="L37" i="2"/>
  <c r="O37" i="2" s="1"/>
  <c r="L38" i="2"/>
  <c r="O38" i="2" s="1"/>
  <c r="L39" i="2"/>
  <c r="O39" i="2" s="1"/>
  <c r="L40" i="2"/>
  <c r="O40" i="2" s="1"/>
  <c r="L41" i="2"/>
  <c r="O41" i="2" s="1"/>
  <c r="L42" i="2"/>
  <c r="O42" i="2" s="1"/>
  <c r="L43" i="2"/>
  <c r="O43" i="2" s="1"/>
  <c r="L44" i="2"/>
  <c r="O44" i="2" s="1"/>
  <c r="L45" i="2"/>
  <c r="O45" i="2" s="1"/>
  <c r="L46" i="2"/>
  <c r="O46" i="2" s="1"/>
  <c r="L47" i="2"/>
  <c r="O47" i="2" s="1"/>
  <c r="L48" i="2"/>
  <c r="O48" i="2" s="1"/>
  <c r="L49" i="2"/>
  <c r="O49" i="2" s="1"/>
  <c r="L50" i="2"/>
  <c r="O50" i="2" s="1"/>
  <c r="L51" i="2"/>
  <c r="Q51" i="2" s="1"/>
  <c r="Q61" i="2" s="1"/>
  <c r="L52" i="2"/>
  <c r="O52" i="2" s="1"/>
  <c r="L53" i="2"/>
  <c r="O53" i="2" s="1"/>
  <c r="L54" i="2"/>
  <c r="O54" i="2" s="1"/>
  <c r="L55" i="2"/>
  <c r="O55" i="2" s="1"/>
  <c r="L56" i="2"/>
  <c r="O56" i="2" s="1"/>
  <c r="L57" i="2"/>
  <c r="O57" i="2" s="1"/>
  <c r="L58" i="2"/>
  <c r="O58" i="2" s="1"/>
  <c r="L59" i="2"/>
  <c r="O59" i="2" s="1"/>
  <c r="L60" i="2"/>
  <c r="O60" i="2" s="1"/>
  <c r="G61" i="2"/>
  <c r="I61" i="2"/>
  <c r="J61" i="2"/>
  <c r="K61" i="2"/>
  <c r="L63" i="2"/>
  <c r="Q63" i="2" s="1"/>
  <c r="L64" i="2"/>
  <c r="Q64" i="2" s="1"/>
  <c r="L65" i="2"/>
  <c r="O65" i="2" s="1"/>
  <c r="L66" i="2"/>
  <c r="Q66" i="2" s="1"/>
  <c r="L67" i="2"/>
  <c r="Q67" i="2" s="1"/>
  <c r="L68" i="2"/>
  <c r="O68" i="2" s="1"/>
  <c r="L69" i="2"/>
  <c r="O69" i="2" s="1"/>
  <c r="L70" i="2"/>
  <c r="O70" i="2" s="1"/>
  <c r="L71" i="2"/>
  <c r="O71" i="2" s="1"/>
  <c r="L72" i="2"/>
  <c r="Q72" i="2" s="1"/>
  <c r="L73" i="2"/>
  <c r="Q73" i="2" s="1"/>
  <c r="L74" i="2"/>
  <c r="O74" i="2" s="1"/>
  <c r="L75" i="2"/>
  <c r="Q75" i="2" s="1"/>
  <c r="L76" i="2"/>
  <c r="Q76" i="2" s="1"/>
  <c r="L77" i="2"/>
  <c r="O77" i="2" s="1"/>
  <c r="L78" i="2"/>
  <c r="Q78" i="2" s="1"/>
  <c r="L79" i="2"/>
  <c r="Q79" i="2" s="1"/>
  <c r="L80" i="2"/>
  <c r="Q80" i="2" s="1"/>
  <c r="L81" i="2"/>
  <c r="Q81" i="2" s="1"/>
  <c r="L82" i="2"/>
  <c r="O82" i="2" s="1"/>
  <c r="L83" i="2"/>
  <c r="O83" i="2" s="1"/>
  <c r="L84" i="2"/>
  <c r="Q84" i="2" s="1"/>
  <c r="L85" i="2"/>
  <c r="Q85" i="2" s="1"/>
  <c r="L86" i="2"/>
  <c r="Q86" i="2" s="1"/>
  <c r="L87" i="2"/>
  <c r="Q87" i="2" s="1"/>
  <c r="L88" i="2"/>
  <c r="O88" i="2" s="1"/>
  <c r="L89" i="2"/>
  <c r="Q89" i="2" s="1"/>
  <c r="L90" i="2"/>
  <c r="Q90" i="2" s="1"/>
  <c r="L91" i="2"/>
  <c r="Q91" i="2" s="1"/>
  <c r="L92" i="2"/>
  <c r="Q92" i="2" s="1"/>
  <c r="L93" i="2"/>
  <c r="O93" i="2" s="1"/>
  <c r="L94" i="2"/>
  <c r="Q94" i="2" s="1"/>
  <c r="G95" i="2"/>
  <c r="I95" i="2"/>
  <c r="J95" i="2"/>
  <c r="K95" i="2"/>
  <c r="L97" i="2"/>
  <c r="O97" i="2" s="1"/>
  <c r="L98" i="2"/>
  <c r="O98" i="2" s="1"/>
  <c r="L99" i="2"/>
  <c r="O99" i="2" s="1"/>
  <c r="L100" i="2"/>
  <c r="O100" i="2" s="1"/>
  <c r="L101" i="2"/>
  <c r="O101" i="2" s="1"/>
  <c r="L102" i="2"/>
  <c r="O102" i="2" s="1"/>
  <c r="L103" i="2"/>
  <c r="O103" i="2" s="1"/>
  <c r="L104" i="2"/>
  <c r="O104" i="2" s="1"/>
  <c r="L105" i="2"/>
  <c r="O105" i="2" s="1"/>
  <c r="L106" i="2"/>
  <c r="O106" i="2" s="1"/>
  <c r="L107" i="2"/>
  <c r="O107" i="2" s="1"/>
  <c r="L108" i="2"/>
  <c r="O108" i="2" s="1"/>
  <c r="L109" i="2"/>
  <c r="O109" i="2" s="1"/>
  <c r="L110" i="2"/>
  <c r="O110" i="2" s="1"/>
  <c r="L111" i="2"/>
  <c r="Q111" i="2" s="1"/>
  <c r="Q134" i="2" s="1"/>
  <c r="L112" i="2"/>
  <c r="O112" i="2" s="1"/>
  <c r="L113" i="2"/>
  <c r="O113" i="2" s="1"/>
  <c r="L114" i="2"/>
  <c r="O114" i="2" s="1"/>
  <c r="L115" i="2"/>
  <c r="O115" i="2" s="1"/>
  <c r="L116" i="2"/>
  <c r="O116" i="2" s="1"/>
  <c r="L117" i="2"/>
  <c r="O117" i="2" s="1"/>
  <c r="L118" i="2"/>
  <c r="O118" i="2" s="1"/>
  <c r="L119" i="2"/>
  <c r="O119" i="2" s="1"/>
  <c r="L120" i="2"/>
  <c r="O120" i="2" s="1"/>
  <c r="L121" i="2"/>
  <c r="O121" i="2" s="1"/>
  <c r="L122" i="2"/>
  <c r="O122" i="2" s="1"/>
  <c r="L123" i="2"/>
  <c r="O123" i="2" s="1"/>
  <c r="L124" i="2"/>
  <c r="O124" i="2" s="1"/>
  <c r="L125" i="2"/>
  <c r="O125" i="2" s="1"/>
  <c r="L126" i="2"/>
  <c r="O126" i="2" s="1"/>
  <c r="L127" i="2"/>
  <c r="O127" i="2" s="1"/>
  <c r="L128" i="2"/>
  <c r="O128" i="2" s="1"/>
  <c r="L129" i="2"/>
  <c r="O129" i="2" s="1"/>
  <c r="L130" i="2"/>
  <c r="O130" i="2" s="1"/>
  <c r="L131" i="2"/>
  <c r="O131" i="2" s="1"/>
  <c r="L132" i="2"/>
  <c r="O132" i="2" s="1"/>
  <c r="L133" i="2"/>
  <c r="O133" i="2" s="1"/>
  <c r="G134" i="2"/>
  <c r="I134" i="2"/>
  <c r="J134" i="2"/>
  <c r="K134" i="2"/>
  <c r="L140" i="2"/>
  <c r="Q140" i="2" s="1"/>
  <c r="L141" i="2"/>
  <c r="Q141" i="2" s="1"/>
  <c r="L142" i="2"/>
  <c r="O142" i="2" s="1"/>
  <c r="L143" i="2"/>
  <c r="O143" i="2" s="1"/>
  <c r="L144" i="2"/>
  <c r="O144" i="2" s="1"/>
  <c r="L145" i="2"/>
  <c r="Q145" i="2" s="1"/>
  <c r="G146" i="2"/>
  <c r="I146" i="2"/>
  <c r="J146" i="2"/>
  <c r="K146" i="2"/>
  <c r="L151" i="2"/>
  <c r="L152" i="2" s="1"/>
  <c r="I152" i="2"/>
  <c r="J152" i="2"/>
  <c r="K152" i="2"/>
  <c r="L157" i="2"/>
  <c r="Q157" i="2" s="1"/>
  <c r="L158" i="2"/>
  <c r="Q158" i="2" s="1"/>
  <c r="I159" i="2"/>
  <c r="J159" i="2"/>
  <c r="K159" i="2"/>
  <c r="G137" i="2" l="1"/>
  <c r="AT12"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N41" i="3"/>
  <c r="O41" i="3"/>
  <c r="P41" i="3"/>
  <c r="Q41" i="3"/>
  <c r="R41" i="3"/>
  <c r="N63" i="3"/>
  <c r="O63" i="3"/>
  <c r="P63" i="3"/>
  <c r="Q63" i="3"/>
  <c r="R63" i="3"/>
  <c r="S63" i="3"/>
  <c r="T63" i="3"/>
  <c r="U63" i="3"/>
  <c r="V63" i="3"/>
  <c r="W63" i="3"/>
  <c r="X63" i="3"/>
  <c r="Y63" i="3"/>
  <c r="Z63" i="3"/>
  <c r="AA63" i="3"/>
  <c r="AB63" i="3"/>
  <c r="AC63" i="3"/>
  <c r="AD63" i="3"/>
  <c r="AE63" i="3"/>
  <c r="AF63" i="3"/>
  <c r="AG63" i="3"/>
  <c r="N101" i="3"/>
  <c r="O101" i="3"/>
  <c r="P101" i="3"/>
  <c r="Q101" i="3"/>
  <c r="R101" i="3"/>
  <c r="S101" i="3"/>
  <c r="T101" i="3"/>
  <c r="U101" i="3"/>
  <c r="V101" i="3"/>
  <c r="W101" i="3"/>
  <c r="X101" i="3"/>
  <c r="Y101" i="3"/>
  <c r="Z101" i="3"/>
  <c r="AA101" i="3"/>
  <c r="AB101" i="3"/>
  <c r="AC101" i="3"/>
  <c r="AD101" i="3"/>
  <c r="AE101" i="3"/>
  <c r="AF101" i="3"/>
  <c r="AG101" i="3"/>
  <c r="AH101" i="3"/>
  <c r="N64" i="3"/>
  <c r="O64" i="3"/>
  <c r="P64" i="3"/>
  <c r="Q64" i="3"/>
  <c r="R64" i="3"/>
  <c r="S64" i="3"/>
  <c r="T64" i="3"/>
  <c r="U64" i="3"/>
  <c r="V64" i="3"/>
  <c r="W64"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O35" i="3"/>
  <c r="N35" i="3"/>
  <c r="P35" i="3"/>
  <c r="Q35" i="3"/>
  <c r="R35" i="3"/>
  <c r="S35" i="3"/>
  <c r="T35" i="3"/>
  <c r="U35" i="3"/>
  <c r="V35" i="3"/>
  <c r="W35" i="3"/>
  <c r="X35" i="3"/>
  <c r="Y35" i="3"/>
  <c r="Z35" i="3"/>
  <c r="AA35" i="3"/>
  <c r="AB35" i="3"/>
  <c r="AC35" i="3"/>
  <c r="AD35" i="3"/>
  <c r="AE35" i="3"/>
  <c r="AF35" i="3"/>
  <c r="AG35" i="3"/>
  <c r="AH35" i="3"/>
  <c r="AI35" i="3"/>
  <c r="N87" i="3"/>
  <c r="O87" i="3"/>
  <c r="P87" i="3"/>
  <c r="Q87" i="3"/>
  <c r="R87" i="3"/>
  <c r="S87" i="3"/>
  <c r="T87" i="3"/>
  <c r="U87" i="3"/>
  <c r="V87" i="3"/>
  <c r="W87" i="3"/>
  <c r="N21" i="3"/>
  <c r="O21" i="3"/>
  <c r="P21" i="3"/>
  <c r="Q21" i="3"/>
  <c r="R21" i="3"/>
  <c r="S21" i="3"/>
  <c r="T21" i="3"/>
  <c r="U21" i="3"/>
  <c r="V21" i="3"/>
  <c r="W21" i="3"/>
  <c r="N29" i="3"/>
  <c r="O29" i="3"/>
  <c r="P29" i="3"/>
  <c r="Q29" i="3"/>
  <c r="R29" i="3"/>
  <c r="O37" i="3"/>
  <c r="N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N53" i="3"/>
  <c r="O53" i="3"/>
  <c r="P53" i="3"/>
  <c r="Q53" i="3"/>
  <c r="R53"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N81" i="3"/>
  <c r="O81" i="3"/>
  <c r="P81" i="3"/>
  <c r="Q81" i="3"/>
  <c r="R81" i="3"/>
  <c r="S81" i="3"/>
  <c r="N89" i="3"/>
  <c r="O89" i="3"/>
  <c r="L125" i="3"/>
  <c r="N124" i="3"/>
  <c r="N125" i="3" s="1"/>
  <c r="O124" i="3"/>
  <c r="P124" i="3"/>
  <c r="P125" i="3" s="1"/>
  <c r="Q124" i="3"/>
  <c r="Q125" i="3" s="1"/>
  <c r="R124" i="3"/>
  <c r="R125" i="3" s="1"/>
  <c r="S124" i="3"/>
  <c r="S125" i="3" s="1"/>
  <c r="T124" i="3"/>
  <c r="T125" i="3" s="1"/>
  <c r="U124" i="3"/>
  <c r="U125" i="3" s="1"/>
  <c r="V124" i="3"/>
  <c r="V125" i="3" s="1"/>
  <c r="W124" i="3"/>
  <c r="W125" i="3" s="1"/>
  <c r="X124" i="3"/>
  <c r="X125" i="3" s="1"/>
  <c r="Y124" i="3"/>
  <c r="Y125" i="3" s="1"/>
  <c r="Z124" i="3"/>
  <c r="Z125" i="3" s="1"/>
  <c r="AA124" i="3"/>
  <c r="AA125" i="3" s="1"/>
  <c r="AB124" i="3"/>
  <c r="AB125" i="3" s="1"/>
  <c r="AC124" i="3"/>
  <c r="AC125" i="3" s="1"/>
  <c r="AD124" i="3"/>
  <c r="AD125" i="3" s="1"/>
  <c r="AE124" i="3"/>
  <c r="AE125" i="3" s="1"/>
  <c r="AF124" i="3"/>
  <c r="AF125" i="3" s="1"/>
  <c r="AG124" i="3"/>
  <c r="AG125" i="3" s="1"/>
  <c r="AH124" i="3"/>
  <c r="AH125" i="3" s="1"/>
  <c r="AI124" i="3"/>
  <c r="AI125" i="3" s="1"/>
  <c r="AJ124" i="3"/>
  <c r="AJ125" i="3" s="1"/>
  <c r="AK124" i="3"/>
  <c r="AK125" i="3" s="1"/>
  <c r="AL124" i="3"/>
  <c r="AL125" i="3" s="1"/>
  <c r="AM124" i="3"/>
  <c r="AM125" i="3" s="1"/>
  <c r="AN124" i="3"/>
  <c r="AN125" i="3" s="1"/>
  <c r="AO124" i="3"/>
  <c r="AO125" i="3" s="1"/>
  <c r="AP124" i="3"/>
  <c r="AP125" i="3" s="1"/>
  <c r="AQ124" i="3"/>
  <c r="AQ125" i="3" s="1"/>
  <c r="N25" i="3"/>
  <c r="O25" i="3"/>
  <c r="P25" i="3"/>
  <c r="Q25" i="3"/>
  <c r="R25" i="3"/>
  <c r="S25" i="3"/>
  <c r="T25" i="3"/>
  <c r="U25" i="3"/>
  <c r="V25" i="3"/>
  <c r="W25" i="3"/>
  <c r="N49" i="3"/>
  <c r="O49" i="3"/>
  <c r="P49" i="3"/>
  <c r="Q49" i="3"/>
  <c r="R49" i="3"/>
  <c r="S49" i="3"/>
  <c r="T49" i="3"/>
  <c r="U49" i="3"/>
  <c r="V49" i="3"/>
  <c r="W49" i="3"/>
  <c r="N77" i="3"/>
  <c r="O77" i="3"/>
  <c r="P77" i="3"/>
  <c r="Q77" i="3"/>
  <c r="R77" i="3"/>
  <c r="S77" i="3"/>
  <c r="T77" i="3"/>
  <c r="U77" i="3"/>
  <c r="V77" i="3"/>
  <c r="W77" i="3"/>
  <c r="X77" i="3"/>
  <c r="Y77" i="3"/>
  <c r="Z77" i="3"/>
  <c r="AA77" i="3"/>
  <c r="AB77" i="3"/>
  <c r="AC77" i="3"/>
  <c r="AD77" i="3"/>
  <c r="AE77" i="3"/>
  <c r="AF77" i="3"/>
  <c r="AG77" i="3"/>
  <c r="N34" i="3"/>
  <c r="O34" i="3"/>
  <c r="P34" i="3"/>
  <c r="Q34" i="3"/>
  <c r="R34" i="3"/>
  <c r="S34" i="3"/>
  <c r="T34" i="3"/>
  <c r="U34" i="3"/>
  <c r="V34" i="3"/>
  <c r="W34" i="3"/>
  <c r="X34" i="3"/>
  <c r="Y34" i="3"/>
  <c r="Z34" i="3"/>
  <c r="AA34" i="3"/>
  <c r="AB34" i="3"/>
  <c r="AC34" i="3"/>
  <c r="AD34" i="3"/>
  <c r="AE34" i="3"/>
  <c r="AF34" i="3"/>
  <c r="AG34" i="3"/>
  <c r="AH34" i="3"/>
  <c r="N11" i="3"/>
  <c r="O11" i="3"/>
  <c r="P11" i="3"/>
  <c r="Q11" i="3"/>
  <c r="R11" i="3"/>
  <c r="S11" i="3"/>
  <c r="T11" i="3"/>
  <c r="U11" i="3"/>
  <c r="V11" i="3"/>
  <c r="W11" i="3"/>
  <c r="X11" i="3"/>
  <c r="Y11" i="3"/>
  <c r="Z11" i="3"/>
  <c r="AA11" i="3"/>
  <c r="AB11" i="3"/>
  <c r="N27" i="3"/>
  <c r="O27" i="3"/>
  <c r="P27" i="3"/>
  <c r="Q27" i="3"/>
  <c r="R27" i="3"/>
  <c r="S27" i="3"/>
  <c r="T27" i="3"/>
  <c r="U27" i="3"/>
  <c r="V27" i="3"/>
  <c r="W27" i="3"/>
  <c r="N51" i="3"/>
  <c r="O51" i="3"/>
  <c r="P51" i="3"/>
  <c r="Q51" i="3"/>
  <c r="R51"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N46" i="3"/>
  <c r="O46" i="3"/>
  <c r="P46" i="3"/>
  <c r="Q46" i="3"/>
  <c r="R46" i="3"/>
  <c r="S46" i="3"/>
  <c r="T46" i="3"/>
  <c r="U46" i="3"/>
  <c r="V46" i="3"/>
  <c r="W46" i="3"/>
  <c r="N54" i="3"/>
  <c r="O54" i="3"/>
  <c r="P54" i="3"/>
  <c r="N68" i="3"/>
  <c r="O68" i="3"/>
  <c r="P68" i="3"/>
  <c r="Q68" i="3"/>
  <c r="R68" i="3"/>
  <c r="S68" i="3"/>
  <c r="T68" i="3"/>
  <c r="U68" i="3"/>
  <c r="V68" i="3"/>
  <c r="W68" i="3"/>
  <c r="X68" i="3"/>
  <c r="Y68" i="3"/>
  <c r="Z68" i="3"/>
  <c r="AA68" i="3"/>
  <c r="AB68" i="3"/>
  <c r="AC68" i="3"/>
  <c r="AD68" i="3"/>
  <c r="AE68" i="3"/>
  <c r="AF68" i="3"/>
  <c r="AG68" i="3"/>
  <c r="N82" i="3"/>
  <c r="O82" i="3"/>
  <c r="P82" i="3"/>
  <c r="Q82" i="3"/>
  <c r="R82" i="3"/>
  <c r="S82" i="3"/>
  <c r="N90" i="3"/>
  <c r="O90" i="3"/>
  <c r="P90" i="3"/>
  <c r="Q90" i="3"/>
  <c r="R90" i="3"/>
  <c r="N106" i="3"/>
  <c r="O106" i="3"/>
  <c r="P106" i="3"/>
  <c r="Q106" i="3"/>
  <c r="R106" i="3"/>
  <c r="S106" i="3"/>
  <c r="T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N116" i="3"/>
  <c r="O116" i="3"/>
  <c r="P116" i="3"/>
  <c r="Q116" i="3"/>
  <c r="Q119" i="3" s="1"/>
  <c r="R116" i="3"/>
  <c r="R119" i="3" s="1"/>
  <c r="S116" i="3"/>
  <c r="S119" i="3" s="1"/>
  <c r="N9" i="3"/>
  <c r="O9" i="3"/>
  <c r="P9" i="3"/>
  <c r="Q9" i="3"/>
  <c r="R9" i="3"/>
  <c r="N71" i="3"/>
  <c r="O71" i="3"/>
  <c r="P71" i="3"/>
  <c r="Q71" i="3"/>
  <c r="R71" i="3"/>
  <c r="N85" i="3"/>
  <c r="O85" i="3"/>
  <c r="P85" i="3"/>
  <c r="Q85" i="3"/>
  <c r="R85" i="3"/>
  <c r="S85" i="3"/>
  <c r="T85" i="3"/>
  <c r="U85" i="3"/>
  <c r="V85" i="3"/>
  <c r="W85" i="3"/>
  <c r="N109" i="3"/>
  <c r="O109" i="3"/>
  <c r="P109" i="3"/>
  <c r="Q109" i="3"/>
  <c r="R109" i="3"/>
  <c r="N10" i="3"/>
  <c r="O10" i="3"/>
  <c r="P10" i="3"/>
  <c r="Q10" i="3"/>
  <c r="R10" i="3"/>
  <c r="O15" i="3"/>
  <c r="N15" i="3"/>
  <c r="P15" i="3"/>
  <c r="Q15" i="3"/>
  <c r="R15" i="3"/>
  <c r="N23" i="3"/>
  <c r="O23" i="3"/>
  <c r="P23" i="3"/>
  <c r="Q23" i="3"/>
  <c r="R23" i="3"/>
  <c r="S23" i="3"/>
  <c r="T23" i="3"/>
  <c r="U23" i="3"/>
  <c r="V23" i="3"/>
  <c r="W23" i="3"/>
  <c r="N31" i="3"/>
  <c r="O31" i="3"/>
  <c r="P31" i="3"/>
  <c r="Q31" i="3"/>
  <c r="R31" i="3"/>
  <c r="N39" i="3"/>
  <c r="O39" i="3"/>
  <c r="P39" i="3"/>
  <c r="Q39" i="3"/>
  <c r="R39" i="3"/>
  <c r="N55" i="3"/>
  <c r="O55" i="3"/>
  <c r="P55" i="3"/>
  <c r="AT61" i="3"/>
  <c r="N69" i="3"/>
  <c r="O69" i="3"/>
  <c r="P69" i="3"/>
  <c r="Q69" i="3"/>
  <c r="R69" i="3"/>
  <c r="S69" i="3"/>
  <c r="T69" i="3"/>
  <c r="U69" i="3"/>
  <c r="V69" i="3"/>
  <c r="W69" i="3"/>
  <c r="X69" i="3"/>
  <c r="Y69" i="3"/>
  <c r="Z69" i="3"/>
  <c r="AA69" i="3"/>
  <c r="AB69" i="3"/>
  <c r="AC69" i="3"/>
  <c r="AD69" i="3"/>
  <c r="AE69" i="3"/>
  <c r="AF69" i="3"/>
  <c r="AG69" i="3"/>
  <c r="N83" i="3"/>
  <c r="O83" i="3"/>
  <c r="P83" i="3"/>
  <c r="Q83" i="3"/>
  <c r="R83" i="3"/>
  <c r="S83" i="3"/>
  <c r="N91" i="3"/>
  <c r="O91" i="3"/>
  <c r="P91" i="3"/>
  <c r="Q91" i="3"/>
  <c r="R91" i="3"/>
  <c r="S91" i="3"/>
  <c r="T91" i="3"/>
  <c r="U91" i="3"/>
  <c r="V91" i="3"/>
  <c r="W91" i="3"/>
  <c r="X91" i="3"/>
  <c r="Y91" i="3"/>
  <c r="Z91" i="3"/>
  <c r="AA91" i="3"/>
  <c r="AB91" i="3"/>
  <c r="AC91" i="3"/>
  <c r="AD91" i="3"/>
  <c r="AE91" i="3"/>
  <c r="AF91" i="3"/>
  <c r="AG91" i="3"/>
  <c r="AH91" i="3"/>
  <c r="AI91" i="3"/>
  <c r="AJ91" i="3"/>
  <c r="AK91" i="3"/>
  <c r="AL91" i="3"/>
  <c r="AM91" i="3"/>
  <c r="AN91" i="3"/>
  <c r="AO91" i="3"/>
  <c r="AP91" i="3"/>
  <c r="AQ91" i="3"/>
  <c r="N99" i="3"/>
  <c r="O99" i="3"/>
  <c r="P99" i="3"/>
  <c r="Q99" i="3"/>
  <c r="R99" i="3"/>
  <c r="S99" i="3"/>
  <c r="T99" i="3"/>
  <c r="U99" i="3"/>
  <c r="V99" i="3"/>
  <c r="W99" i="3"/>
  <c r="X99" i="3"/>
  <c r="Y99" i="3"/>
  <c r="Z99" i="3"/>
  <c r="AA99" i="3"/>
  <c r="AB99" i="3"/>
  <c r="AC99" i="3"/>
  <c r="AD99" i="3"/>
  <c r="AE99" i="3"/>
  <c r="AF99" i="3"/>
  <c r="AG99" i="3"/>
  <c r="AH99" i="3"/>
  <c r="N117" i="3"/>
  <c r="O117"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N24" i="3"/>
  <c r="O24" i="3"/>
  <c r="P24" i="3"/>
  <c r="Q24" i="3"/>
  <c r="R24" i="3"/>
  <c r="S24" i="3"/>
  <c r="T24" i="3"/>
  <c r="U24" i="3"/>
  <c r="V24" i="3"/>
  <c r="W24" i="3"/>
  <c r="N32" i="3"/>
  <c r="O32" i="3"/>
  <c r="P32" i="3"/>
  <c r="Q32" i="3"/>
  <c r="R32" i="3"/>
  <c r="S32" i="3"/>
  <c r="T32" i="3"/>
  <c r="U32" i="3"/>
  <c r="V32" i="3"/>
  <c r="W32" i="3"/>
  <c r="N40" i="3"/>
  <c r="O4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N76" i="3"/>
  <c r="O76" i="3"/>
  <c r="P76" i="3"/>
  <c r="Q76" i="3"/>
  <c r="R76" i="3"/>
  <c r="N84" i="3"/>
  <c r="O84" i="3"/>
  <c r="P84" i="3"/>
  <c r="Q84" i="3"/>
  <c r="R84" i="3"/>
  <c r="S84" i="3"/>
  <c r="N92" i="3"/>
  <c r="O92" i="3"/>
  <c r="P92" i="3"/>
  <c r="Q92" i="3"/>
  <c r="R92" i="3"/>
  <c r="N100" i="3"/>
  <c r="O100" i="3"/>
  <c r="P100" i="3"/>
  <c r="Q100" i="3"/>
  <c r="R100" i="3"/>
  <c r="S100" i="3"/>
  <c r="T100" i="3"/>
  <c r="U100" i="3"/>
  <c r="V100" i="3"/>
  <c r="W100" i="3"/>
  <c r="X100" i="3"/>
  <c r="Y100" i="3"/>
  <c r="Z100" i="3"/>
  <c r="AA100" i="3"/>
  <c r="AB100" i="3"/>
  <c r="AC100" i="3"/>
  <c r="AD100" i="3"/>
  <c r="AE100" i="3"/>
  <c r="AF100" i="3"/>
  <c r="AG100" i="3"/>
  <c r="AH100" i="3"/>
  <c r="AI100" i="3"/>
  <c r="N118" i="3"/>
  <c r="O118" i="3"/>
  <c r="P118"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N33" i="3"/>
  <c r="O33" i="3"/>
  <c r="P33" i="3"/>
  <c r="Q33" i="3"/>
  <c r="R33" i="3"/>
  <c r="N42" i="3"/>
  <c r="O42" i="3"/>
  <c r="P42" i="3"/>
  <c r="Q42" i="3"/>
  <c r="R42" i="3"/>
  <c r="AT78"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N28" i="3"/>
  <c r="O28" i="3"/>
  <c r="P28" i="3"/>
  <c r="Q28" i="3"/>
  <c r="R28" i="3"/>
  <c r="N36" i="3"/>
  <c r="O36" i="3"/>
  <c r="P36" i="3"/>
  <c r="Q36" i="3"/>
  <c r="R36" i="3"/>
  <c r="S36" i="3"/>
  <c r="T36" i="3"/>
  <c r="U36" i="3"/>
  <c r="V36" i="3"/>
  <c r="W36" i="3"/>
  <c r="X36" i="3"/>
  <c r="Y36" i="3"/>
  <c r="Z36" i="3"/>
  <c r="AA36" i="3"/>
  <c r="AB36" i="3"/>
  <c r="AC36" i="3"/>
  <c r="AD36" i="3"/>
  <c r="AE36" i="3"/>
  <c r="AF36" i="3"/>
  <c r="AG36" i="3"/>
  <c r="AH36"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N80" i="3"/>
  <c r="O80" i="3"/>
  <c r="P80" i="3"/>
  <c r="Q80" i="3"/>
  <c r="R80" i="3"/>
  <c r="S80" i="3"/>
  <c r="T80" i="3"/>
  <c r="U80" i="3"/>
  <c r="V80" i="3"/>
  <c r="W80" i="3"/>
  <c r="X80" i="3"/>
  <c r="Y80" i="3"/>
  <c r="Z80" i="3"/>
  <c r="AA80" i="3"/>
  <c r="AB80" i="3"/>
  <c r="AC80" i="3"/>
  <c r="AD80" i="3"/>
  <c r="AE80" i="3"/>
  <c r="AF80" i="3"/>
  <c r="AG80"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J137" i="2"/>
  <c r="J148" i="2" s="1"/>
  <c r="J154" i="2" s="1"/>
  <c r="J161" i="2" s="1"/>
  <c r="I137" i="2"/>
  <c r="I148" i="2" s="1"/>
  <c r="I154" i="2" s="1"/>
  <c r="L159" i="2"/>
  <c r="O151" i="2"/>
  <c r="O152" i="2" s="1"/>
  <c r="I113" i="3"/>
  <c r="I121" i="3" s="1"/>
  <c r="I127" i="3" s="1"/>
  <c r="L59" i="3"/>
  <c r="J113" i="3"/>
  <c r="J121" i="3" s="1"/>
  <c r="J127" i="3" s="1"/>
  <c r="G113" i="3"/>
  <c r="K113" i="3"/>
  <c r="K121" i="3" s="1"/>
  <c r="K127" i="3" s="1"/>
  <c r="L72" i="3"/>
  <c r="L110" i="3"/>
  <c r="L119" i="3"/>
  <c r="O95" i="2"/>
  <c r="Q159" i="2"/>
  <c r="O146" i="2"/>
  <c r="L146" i="2"/>
  <c r="L61" i="2"/>
  <c r="I161" i="2"/>
  <c r="K137" i="2"/>
  <c r="K148" i="2" s="1"/>
  <c r="K154" i="2" s="1"/>
  <c r="K161" i="2" s="1"/>
  <c r="L134" i="2"/>
  <c r="L95" i="2"/>
  <c r="G148" i="2"/>
  <c r="O134" i="2"/>
  <c r="Q95" i="2"/>
  <c r="Q137" i="2" s="1"/>
  <c r="Q146" i="2"/>
  <c r="O61" i="2"/>
  <c r="U7" i="1"/>
  <c r="S7" i="1"/>
  <c r="O7" i="1"/>
  <c r="T7" i="1" s="1"/>
  <c r="J7" i="1"/>
  <c r="AP72" i="3" l="1"/>
  <c r="AH72" i="3"/>
  <c r="AM72" i="3"/>
  <c r="AL72" i="3"/>
  <c r="AM59" i="3"/>
  <c r="AE59" i="3"/>
  <c r="AT54" i="3"/>
  <c r="AT117" i="3"/>
  <c r="AT92" i="3"/>
  <c r="AT34" i="3"/>
  <c r="V72" i="3"/>
  <c r="AT9" i="3"/>
  <c r="AD72" i="3"/>
  <c r="O110" i="3"/>
  <c r="AO59" i="3"/>
  <c r="AG59" i="3"/>
  <c r="AT63" i="3"/>
  <c r="AN72" i="3"/>
  <c r="N110" i="3"/>
  <c r="AL110" i="3"/>
  <c r="AK110" i="3"/>
  <c r="AT100" i="3"/>
  <c r="X59" i="3"/>
  <c r="AG110" i="3"/>
  <c r="AT89" i="3"/>
  <c r="AT87" i="3"/>
  <c r="R59" i="3"/>
  <c r="AT106" i="3"/>
  <c r="W59" i="3"/>
  <c r="AF110" i="3"/>
  <c r="AT80" i="3"/>
  <c r="AJ72" i="3"/>
  <c r="AP110" i="3"/>
  <c r="AH110" i="3"/>
  <c r="AT84" i="3"/>
  <c r="AK59" i="3"/>
  <c r="AC59" i="3"/>
  <c r="N72" i="3"/>
  <c r="AT39" i="3"/>
  <c r="AT85" i="3"/>
  <c r="N119" i="3"/>
  <c r="AT116" i="3"/>
  <c r="AT27" i="3"/>
  <c r="U59" i="3"/>
  <c r="AD110" i="3"/>
  <c r="V110" i="3"/>
  <c r="AT77" i="3"/>
  <c r="AT101" i="3"/>
  <c r="Z72" i="3"/>
  <c r="Y59" i="3"/>
  <c r="AF59" i="3"/>
  <c r="AT71" i="3"/>
  <c r="Y110" i="3"/>
  <c r="U72" i="3"/>
  <c r="AT66" i="3"/>
  <c r="AT28" i="3"/>
  <c r="AT33" i="3"/>
  <c r="AT99" i="3"/>
  <c r="AT69" i="3"/>
  <c r="AT109" i="3"/>
  <c r="P119" i="3"/>
  <c r="AT51" i="3"/>
  <c r="X110" i="3"/>
  <c r="AB72" i="3"/>
  <c r="AQ72" i="3"/>
  <c r="AI72" i="3"/>
  <c r="AT36" i="3"/>
  <c r="AO110" i="3"/>
  <c r="AT42" i="3"/>
  <c r="R110" i="3"/>
  <c r="AT24" i="3"/>
  <c r="AJ59" i="3"/>
  <c r="N59" i="3"/>
  <c r="AT10" i="3"/>
  <c r="O59" i="3"/>
  <c r="AT82" i="3"/>
  <c r="AT38" i="3"/>
  <c r="AB59" i="3"/>
  <c r="T59" i="3"/>
  <c r="AC110" i="3"/>
  <c r="U110" i="3"/>
  <c r="AT124" i="3"/>
  <c r="AT125" i="3" s="1"/>
  <c r="O125" i="3"/>
  <c r="AT67" i="3"/>
  <c r="AT29" i="3"/>
  <c r="AT86" i="3"/>
  <c r="AG72" i="3"/>
  <c r="Y72" i="3"/>
  <c r="Q72" i="3"/>
  <c r="AT41" i="3"/>
  <c r="AT88" i="3"/>
  <c r="AT44" i="3"/>
  <c r="AT102" i="3"/>
  <c r="Z110" i="3"/>
  <c r="AT25" i="3"/>
  <c r="AN110" i="3"/>
  <c r="AT43" i="3"/>
  <c r="Q110" i="3"/>
  <c r="AQ59" i="3"/>
  <c r="AI59" i="3"/>
  <c r="AT83" i="3"/>
  <c r="AA59" i="3"/>
  <c r="S59" i="3"/>
  <c r="AB110" i="3"/>
  <c r="T110" i="3"/>
  <c r="AT49" i="3"/>
  <c r="AT35" i="3"/>
  <c r="W72" i="3"/>
  <c r="AF72" i="3"/>
  <c r="X72" i="3"/>
  <c r="P72" i="3"/>
  <c r="AO72" i="3"/>
  <c r="AM110" i="3"/>
  <c r="P110" i="3"/>
  <c r="AT70" i="3"/>
  <c r="AP59" i="3"/>
  <c r="AH59" i="3"/>
  <c r="AH113" i="3" s="1"/>
  <c r="AH121" i="3" s="1"/>
  <c r="AH127" i="3" s="1"/>
  <c r="AT55" i="3"/>
  <c r="AT15" i="3"/>
  <c r="AT90" i="3"/>
  <c r="AT46" i="3"/>
  <c r="Z59" i="3"/>
  <c r="AA110" i="3"/>
  <c r="S110" i="3"/>
  <c r="AT81" i="3"/>
  <c r="AT37" i="3"/>
  <c r="AT21" i="3"/>
  <c r="AT64" i="3"/>
  <c r="AE72" i="3"/>
  <c r="O72" i="3"/>
  <c r="AT79" i="3"/>
  <c r="AT91" i="3"/>
  <c r="AT76" i="3"/>
  <c r="AT40" i="3"/>
  <c r="AN59" i="3"/>
  <c r="AT31" i="3"/>
  <c r="AC72" i="3"/>
  <c r="AJ110" i="3"/>
  <c r="AT68" i="3"/>
  <c r="AT53" i="3"/>
  <c r="S72" i="3"/>
  <c r="T72" i="3"/>
  <c r="AK72" i="3"/>
  <c r="AQ110" i="3"/>
  <c r="AI110" i="3"/>
  <c r="AT118" i="3"/>
  <c r="AT32" i="3"/>
  <c r="AL59" i="3"/>
  <c r="AD59" i="3"/>
  <c r="AT16" i="3"/>
  <c r="AT23" i="3"/>
  <c r="P59" i="3"/>
  <c r="Q59" i="3"/>
  <c r="O119" i="3"/>
  <c r="V59" i="3"/>
  <c r="AT11" i="3"/>
  <c r="AE110" i="3"/>
  <c r="W110" i="3"/>
  <c r="R72" i="3"/>
  <c r="AA72" i="3"/>
  <c r="AT17" i="3"/>
  <c r="Q148" i="2"/>
  <c r="Q154" i="2" s="1"/>
  <c r="Q161" i="2" s="1"/>
  <c r="G121" i="3"/>
  <c r="L113" i="3"/>
  <c r="L121" i="3" s="1"/>
  <c r="L127" i="3" s="1"/>
  <c r="L137" i="2"/>
  <c r="L148" i="2" s="1"/>
  <c r="L154" i="2" s="1"/>
  <c r="L161" i="2" s="1"/>
  <c r="O137" i="2"/>
  <c r="O148" i="2" s="1"/>
  <c r="O154" i="2" s="1"/>
  <c r="O161" i="2" s="1"/>
  <c r="L7" i="1"/>
  <c r="Q7" i="1"/>
  <c r="I10" i="1"/>
  <c r="K10" i="1"/>
  <c r="J10" i="1" s="1"/>
  <c r="N10" i="1"/>
  <c r="P10" i="1"/>
  <c r="O10" i="1" s="1"/>
  <c r="I11" i="1"/>
  <c r="K11" i="1"/>
  <c r="J11" i="1" s="1"/>
  <c r="N11" i="1"/>
  <c r="P11" i="1"/>
  <c r="I12" i="1"/>
  <c r="K12" i="1"/>
  <c r="J12" i="1" s="1"/>
  <c r="N12" i="1"/>
  <c r="P12" i="1"/>
  <c r="O12" i="1" s="1"/>
  <c r="I13" i="1"/>
  <c r="K13" i="1"/>
  <c r="J13" i="1" s="1"/>
  <c r="N13" i="1"/>
  <c r="P13" i="1"/>
  <c r="I14" i="1"/>
  <c r="K14" i="1"/>
  <c r="J14" i="1" s="1"/>
  <c r="N14" i="1"/>
  <c r="P14" i="1"/>
  <c r="O14" i="1" s="1"/>
  <c r="I15" i="1"/>
  <c r="K15" i="1"/>
  <c r="J15" i="1" s="1"/>
  <c r="N15" i="1"/>
  <c r="P15" i="1"/>
  <c r="O15" i="1" s="1"/>
  <c r="I16" i="1"/>
  <c r="K16" i="1"/>
  <c r="J16" i="1" s="1"/>
  <c r="N16" i="1"/>
  <c r="P16" i="1"/>
  <c r="O16" i="1" s="1"/>
  <c r="I17" i="1"/>
  <c r="K17" i="1"/>
  <c r="J17" i="1" s="1"/>
  <c r="N17" i="1"/>
  <c r="P17" i="1"/>
  <c r="I18" i="1"/>
  <c r="K18" i="1"/>
  <c r="J18" i="1" s="1"/>
  <c r="N18" i="1"/>
  <c r="P18" i="1"/>
  <c r="O18" i="1" s="1"/>
  <c r="I19" i="1"/>
  <c r="K19" i="1"/>
  <c r="J19" i="1" s="1"/>
  <c r="N19" i="1"/>
  <c r="P19" i="1"/>
  <c r="O19" i="1" s="1"/>
  <c r="I20" i="1"/>
  <c r="K20" i="1"/>
  <c r="J20" i="1" s="1"/>
  <c r="N20" i="1"/>
  <c r="P20" i="1"/>
  <c r="O20" i="1" s="1"/>
  <c r="I21" i="1"/>
  <c r="K21" i="1"/>
  <c r="J21" i="1" s="1"/>
  <c r="N21" i="1"/>
  <c r="P21" i="1"/>
  <c r="I22" i="1"/>
  <c r="K22" i="1"/>
  <c r="J22" i="1" s="1"/>
  <c r="N22" i="1"/>
  <c r="P22" i="1"/>
  <c r="O22" i="1" s="1"/>
  <c r="I23" i="1"/>
  <c r="K23" i="1"/>
  <c r="J23" i="1" s="1"/>
  <c r="N23" i="1"/>
  <c r="P23" i="1"/>
  <c r="I24" i="1"/>
  <c r="K24" i="1"/>
  <c r="J24" i="1" s="1"/>
  <c r="N24" i="1"/>
  <c r="P24" i="1"/>
  <c r="O24" i="1" s="1"/>
  <c r="I25" i="1"/>
  <c r="K25" i="1"/>
  <c r="J25" i="1" s="1"/>
  <c r="N25" i="1"/>
  <c r="P25" i="1"/>
  <c r="I26" i="1"/>
  <c r="K26" i="1"/>
  <c r="J26" i="1" s="1"/>
  <c r="N26" i="1"/>
  <c r="P26" i="1"/>
  <c r="O26" i="1" s="1"/>
  <c r="I27" i="1"/>
  <c r="K27" i="1"/>
  <c r="J27" i="1" s="1"/>
  <c r="N27" i="1"/>
  <c r="P27" i="1"/>
  <c r="I28" i="1"/>
  <c r="K28" i="1"/>
  <c r="J28" i="1" s="1"/>
  <c r="N28" i="1"/>
  <c r="P28" i="1"/>
  <c r="O28" i="1" s="1"/>
  <c r="I29" i="1"/>
  <c r="K29" i="1"/>
  <c r="J29" i="1" s="1"/>
  <c r="N29" i="1"/>
  <c r="P29" i="1"/>
  <c r="I30" i="1"/>
  <c r="K30" i="1"/>
  <c r="J30" i="1" s="1"/>
  <c r="N30" i="1"/>
  <c r="P30" i="1"/>
  <c r="O30" i="1" s="1"/>
  <c r="I31" i="1"/>
  <c r="K31" i="1"/>
  <c r="N31" i="1"/>
  <c r="P31" i="1"/>
  <c r="O31" i="1" s="1"/>
  <c r="I32" i="1"/>
  <c r="K32" i="1"/>
  <c r="J32" i="1" s="1"/>
  <c r="N32" i="1"/>
  <c r="P32" i="1"/>
  <c r="G33" i="1"/>
  <c r="K37" i="1"/>
  <c r="P37" i="1"/>
  <c r="O37" i="1" s="1"/>
  <c r="S37" i="1"/>
  <c r="K38" i="1"/>
  <c r="J38" i="1" s="1"/>
  <c r="L38" i="1" s="1"/>
  <c r="P38" i="1"/>
  <c r="S38" i="1"/>
  <c r="K39" i="1"/>
  <c r="P39" i="1"/>
  <c r="S39" i="1"/>
  <c r="G40" i="1"/>
  <c r="I40" i="1"/>
  <c r="N40" i="1"/>
  <c r="L44" i="1"/>
  <c r="Q44" i="1"/>
  <c r="S44" i="1"/>
  <c r="S46" i="1" s="1"/>
  <c r="L45" i="1"/>
  <c r="Q45" i="1"/>
  <c r="T45" i="1"/>
  <c r="U45" i="1"/>
  <c r="U46" i="1" s="1"/>
  <c r="I46" i="1"/>
  <c r="J46" i="1"/>
  <c r="K46" i="1"/>
  <c r="N46" i="1"/>
  <c r="O46" i="1"/>
  <c r="P46" i="1"/>
  <c r="T46" i="1"/>
  <c r="V7" i="1" l="1"/>
  <c r="Q113" i="3"/>
  <c r="Q121" i="3" s="1"/>
  <c r="Q127" i="3" s="1"/>
  <c r="AG113" i="3"/>
  <c r="AG121" i="3" s="1"/>
  <c r="AG127" i="3" s="1"/>
  <c r="AE113" i="3"/>
  <c r="AE121" i="3" s="1"/>
  <c r="AE127" i="3" s="1"/>
  <c r="AE135" i="3" s="1"/>
  <c r="AM113" i="3"/>
  <c r="AM121" i="3" s="1"/>
  <c r="AM127" i="3" s="1"/>
  <c r="AO113" i="3"/>
  <c r="AO121" i="3" s="1"/>
  <c r="AO127" i="3" s="1"/>
  <c r="AO135" i="3" s="1"/>
  <c r="P113" i="3"/>
  <c r="P121" i="3" s="1"/>
  <c r="P127" i="3" s="1"/>
  <c r="Z113" i="3"/>
  <c r="Z121" i="3" s="1"/>
  <c r="Z127" i="3" s="1"/>
  <c r="AT72" i="3"/>
  <c r="AT59" i="3"/>
  <c r="AL113" i="3"/>
  <c r="AL121" i="3" s="1"/>
  <c r="AL127" i="3" s="1"/>
  <c r="AL135" i="3" s="1"/>
  <c r="AC113" i="3"/>
  <c r="AC121" i="3" s="1"/>
  <c r="AC127" i="3" s="1"/>
  <c r="AC135" i="3" s="1"/>
  <c r="W113" i="3"/>
  <c r="W121" i="3" s="1"/>
  <c r="W127" i="3" s="1"/>
  <c r="W135" i="3" s="1"/>
  <c r="AN113" i="3"/>
  <c r="AN121" i="3" s="1"/>
  <c r="AN127" i="3" s="1"/>
  <c r="T113" i="3"/>
  <c r="T121" i="3" s="1"/>
  <c r="T127" i="3" s="1"/>
  <c r="T135" i="3" s="1"/>
  <c r="AP113" i="3"/>
  <c r="AP121" i="3" s="1"/>
  <c r="AP127" i="3" s="1"/>
  <c r="AK113" i="3"/>
  <c r="AK121" i="3" s="1"/>
  <c r="AK127" i="3" s="1"/>
  <c r="AK135" i="3" s="1"/>
  <c r="N113" i="3"/>
  <c r="N121" i="3" s="1"/>
  <c r="N127" i="3" s="1"/>
  <c r="Y113" i="3"/>
  <c r="Y121" i="3" s="1"/>
  <c r="Y127" i="3" s="1"/>
  <c r="AT119" i="3"/>
  <c r="AI113" i="3"/>
  <c r="AI121" i="3" s="1"/>
  <c r="AI127" i="3" s="1"/>
  <c r="AD113" i="3"/>
  <c r="AD121" i="3" s="1"/>
  <c r="AD127" i="3" s="1"/>
  <c r="S113" i="3"/>
  <c r="S121" i="3" s="1"/>
  <c r="S127" i="3" s="1"/>
  <c r="AJ113" i="3"/>
  <c r="AJ121" i="3" s="1"/>
  <c r="AJ127" i="3" s="1"/>
  <c r="V113" i="3"/>
  <c r="V121" i="3" s="1"/>
  <c r="V127" i="3" s="1"/>
  <c r="AT110" i="3"/>
  <c r="AA113" i="3"/>
  <c r="AA121" i="3" s="1"/>
  <c r="AA127" i="3" s="1"/>
  <c r="AH135" i="3"/>
  <c r="AB113" i="3"/>
  <c r="AB121" i="3" s="1"/>
  <c r="AB127" i="3" s="1"/>
  <c r="X113" i="3"/>
  <c r="X121" i="3" s="1"/>
  <c r="X127" i="3" s="1"/>
  <c r="Q135" i="3"/>
  <c r="AG135" i="3"/>
  <c r="AQ113" i="3"/>
  <c r="AQ121" i="3" s="1"/>
  <c r="AQ127" i="3" s="1"/>
  <c r="O113" i="3"/>
  <c r="O121" i="3" s="1"/>
  <c r="O127" i="3" s="1"/>
  <c r="U113" i="3"/>
  <c r="U121" i="3" s="1"/>
  <c r="U127" i="3" s="1"/>
  <c r="AF113" i="3"/>
  <c r="AF121" i="3" s="1"/>
  <c r="AF127" i="3" s="1"/>
  <c r="R113" i="3"/>
  <c r="R121" i="3" s="1"/>
  <c r="R127" i="3" s="1"/>
  <c r="S15" i="1"/>
  <c r="L30" i="1"/>
  <c r="L12" i="1"/>
  <c r="S32" i="1"/>
  <c r="S30" i="1"/>
  <c r="S28" i="1"/>
  <c r="Q31" i="1"/>
  <c r="L10" i="1"/>
  <c r="Q28" i="1"/>
  <c r="U23" i="1"/>
  <c r="U21" i="1"/>
  <c r="T15" i="1"/>
  <c r="S29" i="1"/>
  <c r="S23" i="1"/>
  <c r="S19" i="1"/>
  <c r="S17" i="1"/>
  <c r="L28" i="1"/>
  <c r="L26" i="1"/>
  <c r="L24" i="1"/>
  <c r="L22" i="1"/>
  <c r="L20" i="1"/>
  <c r="L18" i="1"/>
  <c r="L16" i="1"/>
  <c r="U37" i="1"/>
  <c r="U13" i="1"/>
  <c r="L46" i="1"/>
  <c r="S13" i="1"/>
  <c r="L23" i="1"/>
  <c r="T12" i="1"/>
  <c r="L27" i="1"/>
  <c r="S21" i="1"/>
  <c r="L11" i="1"/>
  <c r="T24" i="1"/>
  <c r="T19" i="1"/>
  <c r="U17" i="1"/>
  <c r="L14" i="1"/>
  <c r="S27" i="1"/>
  <c r="L19" i="1"/>
  <c r="S11" i="1"/>
  <c r="J37" i="1"/>
  <c r="L37" i="1" s="1"/>
  <c r="U32" i="1"/>
  <c r="U27" i="1"/>
  <c r="U25" i="1"/>
  <c r="T16" i="1"/>
  <c r="U11" i="1"/>
  <c r="T20" i="1"/>
  <c r="U38" i="1"/>
  <c r="U28" i="1"/>
  <c r="S25" i="1"/>
  <c r="L15" i="1"/>
  <c r="O38" i="1"/>
  <c r="T38" i="1" s="1"/>
  <c r="O27" i="1"/>
  <c r="T27" i="1" s="1"/>
  <c r="O11" i="1"/>
  <c r="T11" i="1" s="1"/>
  <c r="K40" i="1"/>
  <c r="Q46" i="1"/>
  <c r="U30" i="1"/>
  <c r="L29" i="1"/>
  <c r="T26" i="1"/>
  <c r="O25" i="1"/>
  <c r="T25" i="1" s="1"/>
  <c r="T22" i="1"/>
  <c r="O21" i="1"/>
  <c r="T21" i="1" s="1"/>
  <c r="T18" i="1"/>
  <c r="O17" i="1"/>
  <c r="T17" i="1" s="1"/>
  <c r="T14" i="1"/>
  <c r="O13" i="1"/>
  <c r="T13" i="1" s="1"/>
  <c r="V45" i="1"/>
  <c r="O23" i="1"/>
  <c r="T23" i="1" s="1"/>
  <c r="L32" i="1"/>
  <c r="U19" i="1"/>
  <c r="U15" i="1"/>
  <c r="N33" i="1"/>
  <c r="S31" i="1"/>
  <c r="P40" i="1"/>
  <c r="U31" i="1"/>
  <c r="P33" i="1"/>
  <c r="T10" i="1"/>
  <c r="Q30" i="1"/>
  <c r="T30" i="1"/>
  <c r="Q26" i="1"/>
  <c r="Q22" i="1"/>
  <c r="Q18" i="1"/>
  <c r="Q14" i="1"/>
  <c r="Q10" i="1"/>
  <c r="L25" i="1"/>
  <c r="L21" i="1"/>
  <c r="L13" i="1"/>
  <c r="Q24" i="1"/>
  <c r="Q20" i="1"/>
  <c r="Q16" i="1"/>
  <c r="Q12" i="1"/>
  <c r="Q37" i="1"/>
  <c r="L17" i="1"/>
  <c r="S40" i="1"/>
  <c r="O39" i="1"/>
  <c r="O29" i="1"/>
  <c r="Q19" i="1"/>
  <c r="Q15" i="1"/>
  <c r="V44" i="1"/>
  <c r="K33" i="1"/>
  <c r="T28" i="1"/>
  <c r="U26" i="1"/>
  <c r="U24" i="1"/>
  <c r="U22" i="1"/>
  <c r="U20" i="1"/>
  <c r="U18" i="1"/>
  <c r="U16" i="1"/>
  <c r="U14" i="1"/>
  <c r="U12" i="1"/>
  <c r="U10" i="1"/>
  <c r="U39" i="1"/>
  <c r="J39" i="1"/>
  <c r="I33" i="1"/>
  <c r="O32" i="1"/>
  <c r="J31" i="1"/>
  <c r="L31" i="1" s="1"/>
  <c r="U29" i="1"/>
  <c r="S26" i="1"/>
  <c r="S24" i="1"/>
  <c r="S22" i="1"/>
  <c r="S20" i="1"/>
  <c r="S18" i="1"/>
  <c r="S16" i="1"/>
  <c r="S14" i="1"/>
  <c r="S12" i="1"/>
  <c r="S10" i="1"/>
  <c r="AP135" i="3" l="1"/>
  <c r="AM135" i="3"/>
  <c r="N135" i="3"/>
  <c r="Z135" i="3"/>
  <c r="AN135" i="3"/>
  <c r="AT113" i="3"/>
  <c r="AT121" i="3" s="1"/>
  <c r="AT127" i="3" s="1"/>
  <c r="AT135" i="3" s="1"/>
  <c r="S135" i="3"/>
  <c r="X135" i="3"/>
  <c r="AB135" i="3"/>
  <c r="V135" i="3"/>
  <c r="AI135" i="3"/>
  <c r="P135" i="3"/>
  <c r="AA135" i="3"/>
  <c r="O135" i="3"/>
  <c r="R135" i="3"/>
  <c r="AF135" i="3"/>
  <c r="U135" i="3"/>
  <c r="AJ135" i="3"/>
  <c r="AQ135" i="3"/>
  <c r="AD135" i="3"/>
  <c r="Y135" i="3"/>
  <c r="V25" i="1"/>
  <c r="V28" i="1"/>
  <c r="V46" i="1"/>
  <c r="V13" i="1"/>
  <c r="V23" i="1"/>
  <c r="Q27" i="1"/>
  <c r="V15" i="1"/>
  <c r="V24" i="1"/>
  <c r="V26" i="1"/>
  <c r="Q21" i="1"/>
  <c r="J33" i="1"/>
  <c r="V21" i="1"/>
  <c r="V18" i="1"/>
  <c r="V38" i="1"/>
  <c r="Q11" i="1"/>
  <c r="V14" i="1"/>
  <c r="Q23" i="1"/>
  <c r="Q25" i="1"/>
  <c r="V30" i="1"/>
  <c r="U40" i="1"/>
  <c r="T37" i="1"/>
  <c r="V37" i="1" s="1"/>
  <c r="V19" i="1"/>
  <c r="V11" i="1"/>
  <c r="V17" i="1"/>
  <c r="Q13" i="1"/>
  <c r="V27" i="1"/>
  <c r="Q38" i="1"/>
  <c r="Q17" i="1"/>
  <c r="V16" i="1"/>
  <c r="L33" i="1"/>
  <c r="V12" i="1"/>
  <c r="Q29" i="1"/>
  <c r="T29" i="1"/>
  <c r="V29" i="1" s="1"/>
  <c r="S33" i="1"/>
  <c r="S49" i="1" s="1"/>
  <c r="I132" i="3" s="1"/>
  <c r="I135" i="3" s="1"/>
  <c r="V10" i="1"/>
  <c r="U33" i="1"/>
  <c r="T32" i="1"/>
  <c r="V32" i="1" s="1"/>
  <c r="Q32" i="1"/>
  <c r="O33" i="1"/>
  <c r="T31" i="1"/>
  <c r="V31" i="1" s="1"/>
  <c r="V20" i="1"/>
  <c r="Q39" i="1"/>
  <c r="T39" i="1"/>
  <c r="V39" i="1" s="1"/>
  <c r="O40" i="1"/>
  <c r="V22" i="1"/>
  <c r="J40" i="1"/>
  <c r="L39" i="1"/>
  <c r="L40" i="1" s="1"/>
  <c r="U49" i="1" l="1"/>
  <c r="K132" i="3" s="1"/>
  <c r="K135" i="3" s="1"/>
  <c r="Q33" i="1"/>
  <c r="Q40" i="1"/>
  <c r="T40" i="1"/>
  <c r="V33" i="1"/>
  <c r="T33" i="1"/>
  <c r="V40" i="1"/>
  <c r="V49" i="1" l="1"/>
  <c r="L135" i="3" s="1"/>
  <c r="T49" i="1"/>
  <c r="J132" i="3" s="1"/>
  <c r="J135" i="3" s="1"/>
</calcChain>
</file>

<file path=xl/comments1.xml><?xml version="1.0" encoding="utf-8"?>
<comments xmlns="http://schemas.openxmlformats.org/spreadsheetml/2006/main">
  <authors>
    <author>Author</author>
  </authors>
  <commentList>
    <comment ref="G49" authorId="0" shapeId="0">
      <text>
        <r>
          <rPr>
            <b/>
            <sz val="9"/>
            <color indexed="81"/>
            <rFont val="Tahoma"/>
            <family val="2"/>
          </rPr>
          <t>Author:</t>
        </r>
        <r>
          <rPr>
            <sz val="9"/>
            <color indexed="81"/>
            <rFont val="Tahoma"/>
            <family val="2"/>
          </rPr>
          <t xml:space="preserve">
Total Sched M excluding $4,567,546 capitzalized tax costs to be included in tax depreciation</t>
        </r>
      </text>
    </comment>
  </commentList>
</comments>
</file>

<file path=xl/comments2.xml><?xml version="1.0" encoding="utf-8"?>
<comments xmlns="http://schemas.openxmlformats.org/spreadsheetml/2006/main">
  <authors>
    <author>Author</author>
  </authors>
  <commentList>
    <comment ref="G50" authorId="0" shapeId="0">
      <text>
        <r>
          <rPr>
            <b/>
            <sz val="9"/>
            <color indexed="81"/>
            <rFont val="Tahoma"/>
            <family val="2"/>
          </rPr>
          <t>Author:</t>
        </r>
        <r>
          <rPr>
            <sz val="9"/>
            <color indexed="81"/>
            <rFont val="Tahoma"/>
            <family val="2"/>
          </rPr>
          <t xml:space="preserve">
Total Sched M excluding $4,567,546 capitzalized tax costs to be included in tax depreciation</t>
        </r>
      </text>
    </comment>
    <comment ref="G51" authorId="0" shapeId="0">
      <text>
        <r>
          <rPr>
            <b/>
            <sz val="9"/>
            <color indexed="81"/>
            <rFont val="Tahoma"/>
            <family val="2"/>
          </rPr>
          <t>Author:</t>
        </r>
        <r>
          <rPr>
            <sz val="9"/>
            <color indexed="81"/>
            <rFont val="Tahoma"/>
            <family val="2"/>
          </rPr>
          <t xml:space="preserve">
Capitzalized tax costs to be included in tax depreciation</t>
        </r>
      </text>
    </comment>
  </commentList>
</comments>
</file>

<file path=xl/sharedStrings.xml><?xml version="1.0" encoding="utf-8"?>
<sst xmlns="http://schemas.openxmlformats.org/spreadsheetml/2006/main" count="1248" uniqueCount="456">
  <si>
    <t>Excess Deferred Taxes - ARAM Rates</t>
  </si>
  <si>
    <t>SATTD_DEPRARAM</t>
  </si>
  <si>
    <t>1500</t>
  </si>
  <si>
    <t>ATTD_DEPRARAM</t>
  </si>
  <si>
    <t>Excess Deferred Taxes - TR 1986</t>
  </si>
  <si>
    <t>Total State Modifications</t>
  </si>
  <si>
    <t>Tax Gain/Loss</t>
  </si>
  <si>
    <t>SAL101</t>
  </si>
  <si>
    <t>Tax/Book Depr Diff</t>
  </si>
  <si>
    <t>DEP144</t>
  </si>
  <si>
    <t>Tax Depreciation</t>
  </si>
  <si>
    <t>DEP101</t>
  </si>
  <si>
    <t>State Modifications</t>
  </si>
  <si>
    <t xml:space="preserve">Sub-Total </t>
  </si>
  <si>
    <t>Reg Asset - Surplus Flowback - 2016 RC</t>
  </si>
  <si>
    <t>AMO323</t>
  </si>
  <si>
    <t>Casualty Loss</t>
  </si>
  <si>
    <t>STM412</t>
  </si>
  <si>
    <t>Computer Software</t>
  </si>
  <si>
    <t>RSH101</t>
  </si>
  <si>
    <t>Repair Projects</t>
  </si>
  <si>
    <t>REP201</t>
  </si>
  <si>
    <t>Cost of Removal</t>
  </si>
  <si>
    <t>REM101</t>
  </si>
  <si>
    <t>Mixed Service Costs</t>
  </si>
  <si>
    <t>MIX101</t>
  </si>
  <si>
    <t>Capitalized Business Meals</t>
  </si>
  <si>
    <t>MEL103</t>
  </si>
  <si>
    <t>Method Life CPI</t>
  </si>
  <si>
    <t>INT101</t>
  </si>
  <si>
    <t>Welfare Capitalized</t>
  </si>
  <si>
    <t>EMP803</t>
  </si>
  <si>
    <t>B</t>
  </si>
  <si>
    <t>Reversal of Book Depreciation - BTL</t>
  </si>
  <si>
    <t>DEP143</t>
  </si>
  <si>
    <t>Solar ITC Book Depr Reclass</t>
  </si>
  <si>
    <t>DEP137</t>
  </si>
  <si>
    <t>CITC Book Depr Reclass</t>
  </si>
  <si>
    <t>DEP132</t>
  </si>
  <si>
    <t>Bonus Depreciation - BTL</t>
  </si>
  <si>
    <t>DEP130</t>
  </si>
  <si>
    <t>Bonus Depreciation</t>
  </si>
  <si>
    <t>Reclass Book Depr to AFUDC Depr</t>
  </si>
  <si>
    <t>DEP106</t>
  </si>
  <si>
    <t>Reversal of Book Depreciation</t>
  </si>
  <si>
    <t>DEP103</t>
  </si>
  <si>
    <t>Tax Depreciation - BTL</t>
  </si>
  <si>
    <t>Method Life CIAC</t>
  </si>
  <si>
    <t>CAC101</t>
  </si>
  <si>
    <t>AFUDC Debt</t>
  </si>
  <si>
    <t>AFD101</t>
  </si>
  <si>
    <t>Environmental Liability</t>
  </si>
  <si>
    <t>RES301</t>
  </si>
  <si>
    <t>Total</t>
  </si>
  <si>
    <t>State</t>
  </si>
  <si>
    <t>FBOS</t>
  </si>
  <si>
    <t>Federal</t>
  </si>
  <si>
    <t>xxx</t>
  </si>
  <si>
    <t>xx</t>
  </si>
  <si>
    <t>x</t>
  </si>
  <si>
    <t>Pre-Tax
2017
End Balance</t>
  </si>
  <si>
    <t>Name</t>
  </si>
  <si>
    <t>Code</t>
  </si>
  <si>
    <t>Type</t>
  </si>
  <si>
    <t>FERC</t>
  </si>
  <si>
    <t>Co</t>
  </si>
  <si>
    <t>Excess Deferred Tax Balance @ 12/31/2017</t>
  </si>
  <si>
    <t>2017 Calculated at New Rate of 21%</t>
  </si>
  <si>
    <t>2017 Calculated at Current Statutory Rate of 35%</t>
  </si>
  <si>
    <t>Year Ended December 2017</t>
  </si>
  <si>
    <t>Company 1500</t>
  </si>
  <si>
    <t>Florida Power &amp; Light Co</t>
  </si>
  <si>
    <t>Depreciation - PowerTax</t>
  </si>
  <si>
    <t>GRAND TOTAL</t>
  </si>
  <si>
    <t>Tax Rates</t>
  </si>
  <si>
    <t>Turn
Period
(Years)</t>
  </si>
  <si>
    <t>Deferred Taxes based on Pre-Tax Diffs</t>
  </si>
  <si>
    <t>Total Deferred Only</t>
  </si>
  <si>
    <t>Adjust for tax rates &amp; apportionment</t>
  </si>
  <si>
    <t>RATE_ADJ_ST</t>
  </si>
  <si>
    <t>Other Unprotected - 30</t>
  </si>
  <si>
    <t>Deferred Only</t>
  </si>
  <si>
    <t>check</t>
  </si>
  <si>
    <t>Total with State Modifications</t>
  </si>
  <si>
    <t>Florida Bonus Depreciation - 2015</t>
  </si>
  <si>
    <t>DEP134</t>
  </si>
  <si>
    <t>Florida Bonus Depreciation - 2014</t>
  </si>
  <si>
    <t>DEP133</t>
  </si>
  <si>
    <t xml:space="preserve">Florida Bonus Depreciation </t>
  </si>
  <si>
    <t>DEP118</t>
  </si>
  <si>
    <t xml:space="preserve">Total Federal &amp; State </t>
  </si>
  <si>
    <t>Sub-Total Account 283</t>
  </si>
  <si>
    <t>Involuntary Conversion - Storm - Deferred Gain Reg Asset</t>
  </si>
  <si>
    <t>STM408</t>
  </si>
  <si>
    <t>Other Unprotected - 5</t>
  </si>
  <si>
    <t>Storm Recovery - Current</t>
  </si>
  <si>
    <t>STM407</t>
  </si>
  <si>
    <t>Other Unprotected - 1</t>
  </si>
  <si>
    <t>Storm Recovery Property</t>
  </si>
  <si>
    <t>STM401</t>
  </si>
  <si>
    <t>Research and Experimental Costs</t>
  </si>
  <si>
    <t>RSH102</t>
  </si>
  <si>
    <t>Prepaid State Motor Vehicle Taxes</t>
  </si>
  <si>
    <t>PPD203</t>
  </si>
  <si>
    <t>Prepaid Franchise Fees</t>
  </si>
  <si>
    <t>PPD202</t>
  </si>
  <si>
    <t>Prepaid Insurance</t>
  </si>
  <si>
    <t>PPD101</t>
  </si>
  <si>
    <t>Nuclear Cola Payroll</t>
  </si>
  <si>
    <t>NUC103</t>
  </si>
  <si>
    <t>Martin ITC Depr Loss</t>
  </si>
  <si>
    <t>ITC106</t>
  </si>
  <si>
    <t>Other Unprotected - 21</t>
  </si>
  <si>
    <t>Space Coast ITC Depr Loss</t>
  </si>
  <si>
    <t>ITC104</t>
  </si>
  <si>
    <t>Other Unprotected - 22</t>
  </si>
  <si>
    <t>Conv ITC Depr Loss</t>
  </si>
  <si>
    <t>ITC102</t>
  </si>
  <si>
    <t>Accrued Revenues - Asset Optimization</t>
  </si>
  <si>
    <t>INC609</t>
  </si>
  <si>
    <t>Accrued Revenues - GPIF</t>
  </si>
  <si>
    <t>INC608</t>
  </si>
  <si>
    <t>Franchise Fee Costs</t>
  </si>
  <si>
    <t>FUL302</t>
  </si>
  <si>
    <t>EPU Asset Retirements</t>
  </si>
  <si>
    <t>FUL109</t>
  </si>
  <si>
    <t>Def Fuel Cost FPSC - Current</t>
  </si>
  <si>
    <t>FUL103</t>
  </si>
  <si>
    <t>Def Fuel Cost FERC</t>
  </si>
  <si>
    <t>FUL102</t>
  </si>
  <si>
    <t>FIN48 Interest Receivable-State</t>
  </si>
  <si>
    <t>FIN404</t>
  </si>
  <si>
    <t>Pension SFAS 87</t>
  </si>
  <si>
    <t>EMP102</t>
  </si>
  <si>
    <t>Loss on Reacq Debt</t>
  </si>
  <si>
    <t>DBT101</t>
  </si>
  <si>
    <t>Rate Case Expenses</t>
  </si>
  <si>
    <t>CAP301</t>
  </si>
  <si>
    <t>Other Unprotected - 2</t>
  </si>
  <si>
    <t>Nustart Energy</t>
  </si>
  <si>
    <t>CAP202</t>
  </si>
  <si>
    <t>Reg Asset - Environmental Remediation</t>
  </si>
  <si>
    <t>AMO322</t>
  </si>
  <si>
    <t>Other Unprotected - 10</t>
  </si>
  <si>
    <t>Reg Asset - ICL - PPA Loss</t>
  </si>
  <si>
    <t>AMO321</t>
  </si>
  <si>
    <t>Reg Asset - PTN Cooling Canals</t>
  </si>
  <si>
    <t>AMO320</t>
  </si>
  <si>
    <t>Reg Asset - CB Tax GU - Current</t>
  </si>
  <si>
    <t>AMO318</t>
  </si>
  <si>
    <t>Other Unprotected - 6</t>
  </si>
  <si>
    <t>Reg Asset - CB PPA Loss - Current</t>
  </si>
  <si>
    <t>AMO317</t>
  </si>
  <si>
    <t>Reg Asset - CB Tax GU - L/T</t>
  </si>
  <si>
    <t>AMO315</t>
  </si>
  <si>
    <t>Reg Asset - CB PPA Loss - L/T</t>
  </si>
  <si>
    <t>AMO314</t>
  </si>
  <si>
    <t>Reg Asset - Dism Resv - Surplus Flowback</t>
  </si>
  <si>
    <t>AMO311</t>
  </si>
  <si>
    <t>Other Unprotected - 20</t>
  </si>
  <si>
    <t>Reg Asset - FAS90 L/T</t>
  </si>
  <si>
    <t>AMO310</t>
  </si>
  <si>
    <t>Reg Asset - FAS90 Current</t>
  </si>
  <si>
    <t>AMO309</t>
  </si>
  <si>
    <t>Reg Asset - Surplus Flowback</t>
  </si>
  <si>
    <t>AMO304</t>
  </si>
  <si>
    <t>Loss Disp Prop Abv</t>
  </si>
  <si>
    <t>AMO303</t>
  </si>
  <si>
    <t>Int Tx Deficiency Above</t>
  </si>
  <si>
    <t>AMO202</t>
  </si>
  <si>
    <t>Amortization of Intangibles</t>
  </si>
  <si>
    <t>AMO102</t>
  </si>
  <si>
    <t>Sub-Total Account 282</t>
  </si>
  <si>
    <t>Gain on Sale of MIT Credits</t>
  </si>
  <si>
    <t>SAL602</t>
  </si>
  <si>
    <t>Nuclear Rule Book/Tax - Plant In Service</t>
  </si>
  <si>
    <t>NUC107</t>
  </si>
  <si>
    <t>ARO Asset</t>
  </si>
  <si>
    <t>DEP202</t>
  </si>
  <si>
    <t>ARO Accretion</t>
  </si>
  <si>
    <t>DEP201</t>
  </si>
  <si>
    <t>FAS90 Depr Reclass</t>
  </si>
  <si>
    <t>DEP131</t>
  </si>
  <si>
    <t>Def ITC Interest Synch</t>
  </si>
  <si>
    <t>DEP107</t>
  </si>
  <si>
    <t>Fossil Dismantlement</t>
  </si>
  <si>
    <t>DEP102</t>
  </si>
  <si>
    <t>1504</t>
  </si>
  <si>
    <t>Depreciation Protected - ICL</t>
  </si>
  <si>
    <t>Primeco CIAC Below</t>
  </si>
  <si>
    <t>CAC102</t>
  </si>
  <si>
    <t>Sub-Total Account 190</t>
  </si>
  <si>
    <t>Unbilled Revenue FPSC</t>
  </si>
  <si>
    <t>UBR102</t>
  </si>
  <si>
    <t>Storm-Reg Asset - Regulated</t>
  </si>
  <si>
    <t>STM409</t>
  </si>
  <si>
    <t>Over/Under Recovery - FREC</t>
  </si>
  <si>
    <t>STM402</t>
  </si>
  <si>
    <t>SJRPP Def Interest</t>
  </si>
  <si>
    <t>SJR102</t>
  </si>
  <si>
    <t>Other Unprotected - 3</t>
  </si>
  <si>
    <t>SJRPP Decommissioning</t>
  </si>
  <si>
    <t>SJR101</t>
  </si>
  <si>
    <t>Cap Gain Emiss Allow</t>
  </si>
  <si>
    <t>SAL301</t>
  </si>
  <si>
    <t>Measurement And Verification Incom</t>
  </si>
  <si>
    <t>REV103</t>
  </si>
  <si>
    <t>Dormant Materials</t>
  </si>
  <si>
    <t>RES601</t>
  </si>
  <si>
    <t>Vacation Pay Accrual</t>
  </si>
  <si>
    <t>RES401</t>
  </si>
  <si>
    <t>Scherer Supplemental Perf Fee</t>
  </si>
  <si>
    <t>RES139</t>
  </si>
  <si>
    <t>Savings/Warrant Reserve</t>
  </si>
  <si>
    <t>RES137</t>
  </si>
  <si>
    <t>Nuclear Rad Waste</t>
  </si>
  <si>
    <t>RES126</t>
  </si>
  <si>
    <t>Nuc M and S Inventory</t>
  </si>
  <si>
    <t>RES114</t>
  </si>
  <si>
    <t>Nuc Last Core Expense</t>
  </si>
  <si>
    <t>RES113</t>
  </si>
  <si>
    <t>Fuel Storage Reserve</t>
  </si>
  <si>
    <t>RES109</t>
  </si>
  <si>
    <t>Legal Reserve</t>
  </si>
  <si>
    <t>RES106</t>
  </si>
  <si>
    <t>Nuc Maint Reserve</t>
  </si>
  <si>
    <t>REP501</t>
  </si>
  <si>
    <t>Sangroup Partnership LLC</t>
  </si>
  <si>
    <t>PSP108</t>
  </si>
  <si>
    <t>Reverse Partnership Book (Income) Loss</t>
  </si>
  <si>
    <t>PSP101</t>
  </si>
  <si>
    <t>Nuclear Rule Book/Tax Basis</t>
  </si>
  <si>
    <t>NUC106</t>
  </si>
  <si>
    <t>Martin Solar ITC G/U</t>
  </si>
  <si>
    <t>ITC105</t>
  </si>
  <si>
    <t>Space Coast ITC GU</t>
  </si>
  <si>
    <t>ITC103</t>
  </si>
  <si>
    <t>Conv ITC Amort &amp; GU</t>
  </si>
  <si>
    <t>ITC101</t>
  </si>
  <si>
    <t>Injuries and Damages</t>
  </si>
  <si>
    <t>INJ101</t>
  </si>
  <si>
    <t>Deferred Income - NC</t>
  </si>
  <si>
    <t>INC605</t>
  </si>
  <si>
    <t>Premium Lighting Prog Rev</t>
  </si>
  <si>
    <t>INC602</t>
  </si>
  <si>
    <t>Def Franchise Fee Rev</t>
  </si>
  <si>
    <t>FUL301</t>
  </si>
  <si>
    <t>Int Accrued St Current - FIN48</t>
  </si>
  <si>
    <t>FIN405</t>
  </si>
  <si>
    <t>FIN48 Interest Payable-State</t>
  </si>
  <si>
    <t>FIN403</t>
  </si>
  <si>
    <t>SERP Fund Activity and Thrift, BOD Pension</t>
  </si>
  <si>
    <t>EMP907</t>
  </si>
  <si>
    <t>SERP Current Portion</t>
  </si>
  <si>
    <t>EMP903</t>
  </si>
  <si>
    <t>Def Compensation</t>
  </si>
  <si>
    <t>EMP901</t>
  </si>
  <si>
    <t>Medicare Part D Subsidy</t>
  </si>
  <si>
    <t>EMP810</t>
  </si>
  <si>
    <t>Post Retirement Benefits - FAS106 NC</t>
  </si>
  <si>
    <t>EMP807</t>
  </si>
  <si>
    <t>Post Retirement Benefits - FAS106 Current</t>
  </si>
  <si>
    <t>EMP806</t>
  </si>
  <si>
    <t>Post Retirement SFAS 112 - NC</t>
  </si>
  <si>
    <t>EMP802</t>
  </si>
  <si>
    <t>Accrued FICA Taxes</t>
  </si>
  <si>
    <t>EMP202</t>
  </si>
  <si>
    <t>Employee Bonus Accrual</t>
  </si>
  <si>
    <t>EMP201</t>
  </si>
  <si>
    <t>Non Ded Medic Contr</t>
  </si>
  <si>
    <t>EMP103</t>
  </si>
  <si>
    <t>Decommissioning Below</t>
  </si>
  <si>
    <t>DCM201</t>
  </si>
  <si>
    <t>Decommissioning Accrual</t>
  </si>
  <si>
    <t>DCM101</t>
  </si>
  <si>
    <t>Gain on Reacq Debt</t>
  </si>
  <si>
    <t>DBT102</t>
  </si>
  <si>
    <t>Bad Debt Expense</t>
  </si>
  <si>
    <t>BAD101</t>
  </si>
  <si>
    <t>Reg Liab - CB Bk/Tx Diff - Current</t>
  </si>
  <si>
    <t>AMO319</t>
  </si>
  <si>
    <t>Reg Liab - CB Bk/Tx Diff - L/T</t>
  </si>
  <si>
    <t>AMO316</t>
  </si>
  <si>
    <t>Reg Liab SWAPC - ECCR</t>
  </si>
  <si>
    <t>AMO312</t>
  </si>
  <si>
    <t>Other Unprotected - 15</t>
  </si>
  <si>
    <t>Gain Disp Prop Abv</t>
  </si>
  <si>
    <t>AMO301</t>
  </si>
  <si>
    <t>Tx Refund Int Below</t>
  </si>
  <si>
    <t>AMO201</t>
  </si>
  <si>
    <t>2018 
Activity</t>
  </si>
  <si>
    <t>Excess Deferred Tax Calculation</t>
  </si>
  <si>
    <t>Consolidated</t>
  </si>
  <si>
    <t>Florida Power &amp; Light Co &amp; Subs</t>
  </si>
  <si>
    <t>Non PowerTax Excess Deferred Taxes</t>
  </si>
  <si>
    <t>PowerTax Excess Deferred Taxes</t>
  </si>
  <si>
    <t>Excess
Total in
PowerTax</t>
  </si>
  <si>
    <t>2018 
Amort Activity
Non PowerTax</t>
  </si>
  <si>
    <t>GRAND TOTAL Excess Deferred Taxes</t>
  </si>
  <si>
    <t>2019 
Activity</t>
  </si>
  <si>
    <t>2020 
Activity</t>
  </si>
  <si>
    <t>2021 
Activity</t>
  </si>
  <si>
    <t>2022 
Activity</t>
  </si>
  <si>
    <t>2023 
Activity</t>
  </si>
  <si>
    <t>2024 
Activity</t>
  </si>
  <si>
    <t>2025 
Activity</t>
  </si>
  <si>
    <t>2026 
Activity</t>
  </si>
  <si>
    <t>2027 
Activity</t>
  </si>
  <si>
    <t>2028 
Activity</t>
  </si>
  <si>
    <t>2029 
Activity</t>
  </si>
  <si>
    <t>2030 
Activity</t>
  </si>
  <si>
    <t>2031 
Activity</t>
  </si>
  <si>
    <t>2032 
Activity</t>
  </si>
  <si>
    <t>2033 
Activity</t>
  </si>
  <si>
    <t>2034 
Activity</t>
  </si>
  <si>
    <t>2035 
Activity</t>
  </si>
  <si>
    <t>2036 
Activity</t>
  </si>
  <si>
    <t>2037 
Activity</t>
  </si>
  <si>
    <t>2038 
Activity</t>
  </si>
  <si>
    <t>2039 
Activity</t>
  </si>
  <si>
    <t>2040 
Activity</t>
  </si>
  <si>
    <t>2041 
Activity</t>
  </si>
  <si>
    <t>2042 
Activity</t>
  </si>
  <si>
    <t>2043 
Activity</t>
  </si>
  <si>
    <t>2044 
Activity</t>
  </si>
  <si>
    <t>2045 
Activity</t>
  </si>
  <si>
    <t>2046 
Activity</t>
  </si>
  <si>
    <t>2047 
Activity</t>
  </si>
  <si>
    <t>2048 
Activity</t>
  </si>
  <si>
    <t>TOTAL</t>
  </si>
  <si>
    <t>Unprotected</t>
  </si>
  <si>
    <t>Protected/Unprotected</t>
  </si>
  <si>
    <t>Protected</t>
  </si>
  <si>
    <t>UnProtected</t>
  </si>
  <si>
    <t xml:space="preserve">State </t>
  </si>
  <si>
    <t>Fbos</t>
  </si>
  <si>
    <t>Fed</t>
  </si>
  <si>
    <t>Tax Rates:</t>
  </si>
  <si>
    <t xml:space="preserve">Grand Total </t>
  </si>
  <si>
    <t>Total Unprotected</t>
  </si>
  <si>
    <t>Less: Existing Excess Not Recorded In TS</t>
  </si>
  <si>
    <t>Add: Existing Excess Deferred Taxes PT</t>
  </si>
  <si>
    <t>Total Protected</t>
  </si>
  <si>
    <t>Add: Existing Excess Deferred Taxes</t>
  </si>
  <si>
    <t>Subtotal Protected</t>
  </si>
  <si>
    <t>Method/Life</t>
  </si>
  <si>
    <t>COR</t>
  </si>
  <si>
    <t>Excess Def Tax</t>
  </si>
  <si>
    <t>Def Tax @ 21%</t>
  </si>
  <si>
    <t>Def Tax @ 35%</t>
  </si>
  <si>
    <t>Pre-Tax</t>
  </si>
  <si>
    <t xml:space="preserve">PowerTax: Grand Total </t>
  </si>
  <si>
    <t>Total Florida</t>
  </si>
  <si>
    <t>Def Tax @ 5.5%</t>
  </si>
  <si>
    <t>PowerTax: Florida</t>
  </si>
  <si>
    <t>Total Federal</t>
  </si>
  <si>
    <t xml:space="preserve">PowerTax: Total Fed </t>
  </si>
  <si>
    <t>Total FBOS</t>
  </si>
  <si>
    <t>PowerTax: FBOS</t>
  </si>
  <si>
    <t>Subtotal Federal</t>
  </si>
  <si>
    <t xml:space="preserve">Subtotal Protected </t>
  </si>
  <si>
    <t xml:space="preserve">FL TD </t>
  </si>
  <si>
    <t>FL Diffs</t>
  </si>
  <si>
    <t>Fed TD</t>
  </si>
  <si>
    <t>PowerTax: Federal</t>
  </si>
  <si>
    <t>Non Protected</t>
  </si>
  <si>
    <t xml:space="preserve">Protected </t>
  </si>
  <si>
    <t>Grand Total per TaxStream</t>
  </si>
  <si>
    <t>Total Unprotected per PowerTax</t>
  </si>
  <si>
    <t>Total Protected Def Taxes per TaxStream</t>
  </si>
  <si>
    <t>Less: Misc Difference</t>
  </si>
  <si>
    <t>Summary:</t>
  </si>
  <si>
    <t>Adj Balance for Excess Def Tax Calculation</t>
  </si>
  <si>
    <t>AFUDC Equity Adjustment</t>
  </si>
  <si>
    <t>Total Balance - Pre Tax</t>
  </si>
  <si>
    <t>LKE</t>
  </si>
  <si>
    <t>TPCC</t>
  </si>
  <si>
    <t>Refurbishment</t>
  </si>
  <si>
    <t xml:space="preserve">Reimbursable </t>
  </si>
  <si>
    <t>Variance</t>
  </si>
  <si>
    <t>PowerTax</t>
  </si>
  <si>
    <t xml:space="preserve">TaxStream </t>
  </si>
  <si>
    <t>Federal Timing Differences</t>
  </si>
  <si>
    <t>C = B - A</t>
  </si>
  <si>
    <t>A</t>
  </si>
  <si>
    <t>As of December 2017</t>
  </si>
  <si>
    <t>Power Tax Case #523: 02. 2017 Tax Depr Accrual - v3</t>
  </si>
  <si>
    <t>PowerTax vs. TaxStream Reconciliation</t>
  </si>
  <si>
    <t>Total PowerTax Balances - Dec 2017</t>
  </si>
  <si>
    <t>Florida Offset</t>
  </si>
  <si>
    <t>Florida</t>
  </si>
  <si>
    <t>FED</t>
  </si>
  <si>
    <t>2017 v4</t>
  </si>
  <si>
    <t>2017 v3</t>
  </si>
  <si>
    <t>PowerTax Excess Deferred Tax Balance Dec 2017:</t>
  </si>
  <si>
    <t>Total Balances</t>
  </si>
  <si>
    <t>Florida Offset *** (fbos @35%)</t>
  </si>
  <si>
    <t>PT vs. TS Variance</t>
  </si>
  <si>
    <t>Variance (PT Conversion)</t>
  </si>
  <si>
    <t>Expected Bal</t>
  </si>
  <si>
    <t>2016 RTP</t>
  </si>
  <si>
    <t>2017 RTP</t>
  </si>
  <si>
    <t>Bal Dec 2017</t>
  </si>
  <si>
    <t>TaxStream Balances:</t>
  </si>
  <si>
    <t>PowerTax To TaxStream Reconciliation:</t>
  </si>
  <si>
    <t xml:space="preserve">RTPs </t>
  </si>
  <si>
    <t xml:space="preserve">PowerTax </t>
  </si>
  <si>
    <t>BTL</t>
  </si>
  <si>
    <t>ATTD_TAX_REFORM_Excess Deferred Taxes - 282 - BTL</t>
  </si>
  <si>
    <t>ATTD_TAX_REFORM_Excess Deferred Taxes - 282 - ATL</t>
  </si>
  <si>
    <t>New</t>
  </si>
  <si>
    <t>Exising</t>
  </si>
  <si>
    <t>Final Balances</t>
  </si>
  <si>
    <t>Reclass</t>
  </si>
  <si>
    <t>Beginning Balance Reinstated at New Tax Rate</t>
  </si>
  <si>
    <t xml:space="preserve">Adjusted Balance = PowerTax </t>
  </si>
  <si>
    <t>Less: PT Conversion Variances</t>
  </si>
  <si>
    <t>2016 RTP (Not Recorded)</t>
  </si>
  <si>
    <t>2017 RTP (Jan 2018)</t>
  </si>
  <si>
    <t>Dec 2017 End Bal</t>
  </si>
  <si>
    <t>TaxStream:</t>
  </si>
  <si>
    <t>Total Deferred Tax Balance</t>
  </si>
  <si>
    <t>Power Tax Case #530: 02. 2018 Tax Depr Accrual - v1</t>
  </si>
  <si>
    <t>2018 Tax Depreciation Accrual - v1</t>
  </si>
  <si>
    <t>Excess Deferred Taxes Summary</t>
  </si>
  <si>
    <t>Florida Power &amp; Light</t>
  </si>
  <si>
    <t>Total Excess Deferred Taxes</t>
  </si>
  <si>
    <t>PROTECTED Excess Deferred Taxes</t>
  </si>
  <si>
    <t>UNPROTECTED Excess Deferred Taxes</t>
  </si>
  <si>
    <r>
      <t xml:space="preserve">Excess Deferred Tax Balance - </t>
    </r>
    <r>
      <rPr>
        <b/>
        <sz val="9"/>
        <rFont val="Calibri"/>
        <family val="2"/>
        <scheme val="minor"/>
      </rPr>
      <t>Total</t>
    </r>
    <r>
      <rPr>
        <sz val="9"/>
        <rFont val="Calibri"/>
        <family val="2"/>
        <scheme val="minor"/>
      </rPr>
      <t>:</t>
    </r>
  </si>
  <si>
    <r>
      <t xml:space="preserve">Excess Deferred Tax Balance - </t>
    </r>
    <r>
      <rPr>
        <b/>
        <sz val="9"/>
        <rFont val="Calibri"/>
        <family val="2"/>
        <scheme val="minor"/>
      </rPr>
      <t>Non Utility</t>
    </r>
    <r>
      <rPr>
        <sz val="9"/>
        <rFont val="Calibri"/>
        <family val="2"/>
        <scheme val="minor"/>
      </rPr>
      <t>:</t>
    </r>
  </si>
  <si>
    <r>
      <t xml:space="preserve">Excess Deferred Tax Balance - </t>
    </r>
    <r>
      <rPr>
        <b/>
        <sz val="9"/>
        <rFont val="Calibri"/>
        <family val="2"/>
        <scheme val="minor"/>
      </rPr>
      <t>Utility Property:</t>
    </r>
  </si>
  <si>
    <t>NonPowerTax - UnProtected/Protected</t>
  </si>
  <si>
    <t>PowerTax Depreciation - Protected/Unprotected</t>
  </si>
  <si>
    <t>Ending 
Balance</t>
  </si>
  <si>
    <t>Beginning 
Balance</t>
  </si>
  <si>
    <t>Current 
Activity</t>
  </si>
  <si>
    <t>Turnaround of Excess Deferred Taxes</t>
  </si>
  <si>
    <r>
      <t xml:space="preserve">Excess Deferred Tax Calculation - </t>
    </r>
    <r>
      <rPr>
        <b/>
        <sz val="9"/>
        <color rgb="FFFF0000"/>
        <rFont val="Calibri"/>
        <family val="2"/>
        <scheme val="minor"/>
      </rPr>
      <t>Property Related</t>
    </r>
  </si>
  <si>
    <t>[A]</t>
  </si>
  <si>
    <t>[A] Turnaround of excess deferred taxes calculated in PowerTax and is dependent on annual data.  Annual amounts will vary based on additions, retirements, and book depreciation activity for each year and therefore cannot be estimated for outer years</t>
  </si>
  <si>
    <t>Unprotected  State Mod - 6</t>
  </si>
  <si>
    <t>Unprotected  State Mod - 3</t>
  </si>
  <si>
    <t>Unprotected  State Mod - 2</t>
  </si>
  <si>
    <r>
      <t>Subtotal Protected Def Taxes per</t>
    </r>
    <r>
      <rPr>
        <b/>
        <sz val="9"/>
        <color theme="1"/>
        <rFont val="Calibri"/>
        <family val="2"/>
        <scheme val="minor"/>
      </rPr>
      <t xml:space="preserve"> PowerTax</t>
    </r>
  </si>
  <si>
    <t>See Tab &lt;5&gt;</t>
  </si>
  <si>
    <t>Florida Power &amp; Light Company</t>
  </si>
  <si>
    <t>Docket No. 20180046-EI</t>
  </si>
  <si>
    <t>OPC's Second Set of Interrogatories</t>
  </si>
  <si>
    <t>Interrogatory No. 15</t>
  </si>
  <si>
    <t>Attachment No. 4</t>
  </si>
  <si>
    <t>Tab 1 of 5</t>
  </si>
  <si>
    <t>Tab 5 of 5</t>
  </si>
  <si>
    <t>Tab 2 of 5</t>
  </si>
  <si>
    <t>Tab 3 of 5</t>
  </si>
  <si>
    <t>Tab 4 of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</si>
</sst>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164" formatCode="0.0%"/>
    <numFmt numFmtId="165" formatCode="0.0000%"/>
    <numFmt numFmtId="166" formatCode="0.000000"/>
    <numFmt numFmtId="167" formatCode="0.000%"/>
  </numFmts>
  <fonts count="26" x14ac:knownFonts="1">
    <font>
      <sz val="10"/>
      <name val="Arial"/>
      <family val="2"/>
    </font>
    <font>
      <sz val="9"/>
      <color theme="1"/>
      <name val="Arial"/>
      <family val="2"/>
    </font>
    <font>
      <sz val="10"/>
      <name val="Arial"/>
      <family val="2"/>
    </font>
    <font>
      <sz val="9"/>
      <name val="Calibri"/>
      <family val="2"/>
      <scheme val="minor"/>
    </font>
    <font>
      <sz val="9"/>
      <color theme="0"/>
      <name val="Calibri"/>
      <family val="2"/>
      <scheme val="minor"/>
    </font>
    <font>
      <b/>
      <sz val="9"/>
      <name val="Calibri"/>
      <family val="2"/>
      <scheme val="minor"/>
    </font>
    <font>
      <b/>
      <sz val="9"/>
      <color rgb="FFFF0000"/>
      <name val="Calibri"/>
      <family val="2"/>
      <scheme val="minor"/>
    </font>
    <font>
      <b/>
      <i/>
      <sz val="9"/>
      <color rgb="FF0000FF"/>
      <name val="Calibri"/>
      <family val="2"/>
      <scheme val="minor"/>
    </font>
    <font>
      <b/>
      <sz val="9"/>
      <color theme="0"/>
      <name val="Calibri"/>
      <family val="2"/>
      <scheme val="minor"/>
    </font>
    <font>
      <b/>
      <sz val="8"/>
      <name val="Arial"/>
      <family val="2"/>
    </font>
    <font>
      <b/>
      <sz val="9"/>
      <name val="Arial"/>
      <family val="2"/>
    </font>
    <font>
      <i/>
      <sz val="9"/>
      <color rgb="FF0000FF"/>
      <name val="Calibri"/>
      <family val="2"/>
      <scheme val="minor"/>
    </font>
    <font>
      <b/>
      <sz val="9"/>
      <color indexed="10"/>
      <name val="Calibri"/>
      <family val="2"/>
      <scheme val="minor"/>
    </font>
    <font>
      <b/>
      <i/>
      <sz val="9"/>
      <color theme="1"/>
      <name val="Calibri"/>
      <family val="2"/>
      <scheme val="minor"/>
    </font>
    <font>
      <sz val="9"/>
      <color indexed="10"/>
      <name val="Calibri"/>
      <family val="2"/>
      <scheme val="minor"/>
    </font>
    <font>
      <sz val="10"/>
      <name val="Book Antiqua"/>
      <family val="1"/>
    </font>
    <font>
      <i/>
      <sz val="9"/>
      <name val="Calibri"/>
      <family val="2"/>
      <scheme val="minor"/>
    </font>
    <font>
      <b/>
      <sz val="9"/>
      <color indexed="81"/>
      <name val="Tahoma"/>
      <family val="2"/>
    </font>
    <font>
      <sz val="9"/>
      <color indexed="81"/>
      <name val="Tahoma"/>
      <family val="2"/>
    </font>
    <font>
      <sz val="9"/>
      <color theme="3" tint="0.59999389629810485"/>
      <name val="Calibri"/>
      <family val="2"/>
      <scheme val="minor"/>
    </font>
    <font>
      <sz val="9"/>
      <name val="Arial"/>
      <family val="2"/>
    </font>
    <font>
      <sz val="9"/>
      <color theme="1"/>
      <name val="Calibri"/>
      <family val="2"/>
      <scheme val="minor"/>
    </font>
    <font>
      <b/>
      <sz val="9"/>
      <color theme="1"/>
      <name val="Calibri"/>
      <family val="2"/>
      <scheme val="minor"/>
    </font>
    <font>
      <sz val="9"/>
      <color rgb="FFFF0000"/>
      <name val="Calibri"/>
      <family val="2"/>
      <scheme val="minor"/>
    </font>
    <font>
      <sz val="9"/>
      <color rgb="FF0000FF"/>
      <name val="Calibri"/>
      <family val="2"/>
      <scheme val="minor"/>
    </font>
    <font>
      <b/>
      <sz val="11"/>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lightDown">
        <bgColor theme="4" tint="0.79995117038483843"/>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FFF99"/>
        <bgColor indexed="64"/>
      </patternFill>
    </fill>
  </fills>
  <borders count="6">
    <border>
      <left/>
      <right/>
      <top/>
      <bottom/>
      <diagonal/>
    </border>
    <border>
      <left/>
      <right/>
      <top style="thin">
        <color auto="1"/>
      </top>
      <bottom style="double">
        <color auto="1"/>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right/>
      <top/>
      <bottom style="double">
        <color indexed="64"/>
      </bottom>
      <diagonal/>
    </border>
  </borders>
  <cellStyleXfs count="13">
    <xf numFmtId="0" fontId="0" fillId="0" borderId="0"/>
    <xf numFmtId="166" fontId="2" fillId="0" borderId="0">
      <alignment horizontal="left" wrapText="1"/>
    </xf>
    <xf numFmtId="166" fontId="2" fillId="0" borderId="0">
      <alignment horizontal="left" wrapText="1"/>
    </xf>
    <xf numFmtId="0" fontId="15" fillId="0" borderId="0" applyFont="0" applyFill="0" applyBorder="0" applyAlignment="0" applyProtection="0"/>
    <xf numFmtId="0" fontId="15"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 fillId="0" borderId="0"/>
    <xf numFmtId="41" fontId="20" fillId="0" borderId="0" applyFont="0" applyFill="0" applyBorder="0" applyAlignment="0" applyProtection="0"/>
    <xf numFmtId="9" fontId="20" fillId="0" borderId="0" applyFont="0" applyFill="0" applyBorder="0" applyAlignment="0" applyProtection="0"/>
    <xf numFmtId="42" fontId="20" fillId="0" borderId="0" applyFont="0" applyFill="0" applyBorder="0" applyAlignment="0" applyProtection="0"/>
    <xf numFmtId="41" fontId="1" fillId="0" borderId="0" applyFont="0" applyFill="0" applyBorder="0" applyAlignment="0" applyProtection="0"/>
    <xf numFmtId="0" fontId="2" fillId="0" borderId="0"/>
  </cellStyleXfs>
  <cellXfs count="142">
    <xf numFmtId="0" fontId="0" fillId="0" borderId="0" xfId="0"/>
    <xf numFmtId="10" fontId="11" fillId="0" borderId="0" xfId="0" applyNumberFormat="1" applyFont="1" applyAlignment="1">
      <alignment horizontal="center"/>
    </xf>
    <xf numFmtId="167" fontId="11" fillId="0" borderId="0" xfId="0" applyNumberFormat="1" applyFont="1" applyAlignment="1">
      <alignment horizontal="center"/>
    </xf>
    <xf numFmtId="0" fontId="11" fillId="0" borderId="0" xfId="0" applyFont="1" applyFill="1" applyAlignment="1">
      <alignment horizontal="left" indent="1"/>
    </xf>
    <xf numFmtId="37" fontId="3" fillId="0" borderId="0" xfId="0" applyNumberFormat="1" applyFont="1" applyAlignment="1">
      <alignment horizontal="left"/>
    </xf>
    <xf numFmtId="0" fontId="3" fillId="0" borderId="0" xfId="0" applyFont="1"/>
    <xf numFmtId="0" fontId="3" fillId="0" borderId="0" xfId="0" applyFont="1" applyFill="1"/>
    <xf numFmtId="0" fontId="4" fillId="0" borderId="0" xfId="0" applyFont="1"/>
    <xf numFmtId="37" fontId="3" fillId="0" borderId="0" xfId="0" applyNumberFormat="1" applyFont="1"/>
    <xf numFmtId="37" fontId="4" fillId="0" borderId="0" xfId="0" applyNumberFormat="1" applyFont="1"/>
    <xf numFmtId="37" fontId="3" fillId="0" borderId="0" xfId="0" applyNumberFormat="1" applyFont="1" applyFill="1"/>
    <xf numFmtId="0" fontId="3" fillId="0" borderId="0" xfId="0" applyFont="1" applyBorder="1"/>
    <xf numFmtId="37" fontId="3" fillId="0" borderId="0" xfId="0" applyNumberFormat="1" applyFont="1" applyBorder="1"/>
    <xf numFmtId="37" fontId="3" fillId="0" borderId="0" xfId="0" applyNumberFormat="1" applyFont="1" applyAlignment="1">
      <alignment horizontal="center"/>
    </xf>
    <xf numFmtId="0" fontId="3" fillId="0" borderId="0" xfId="0" applyFont="1" applyAlignment="1">
      <alignment horizontal="center"/>
    </xf>
    <xf numFmtId="0" fontId="3" fillId="0" borderId="0" xfId="0" quotePrefix="1" applyFont="1"/>
    <xf numFmtId="37" fontId="3" fillId="0" borderId="1" xfId="0" applyNumberFormat="1" applyFont="1" applyBorder="1"/>
    <xf numFmtId="37" fontId="5" fillId="0" borderId="0" xfId="0" applyNumberFormat="1" applyFont="1" applyBorder="1"/>
    <xf numFmtId="0" fontId="5" fillId="0" borderId="0" xfId="0" applyFont="1"/>
    <xf numFmtId="0" fontId="6" fillId="0" borderId="0" xfId="0" applyFont="1" applyBorder="1" applyAlignment="1">
      <alignment horizontal="left" vertical="center"/>
    </xf>
    <xf numFmtId="37" fontId="5" fillId="0" borderId="1" xfId="0" applyNumberFormat="1" applyFont="1" applyBorder="1"/>
    <xf numFmtId="0" fontId="3" fillId="0" borderId="0" xfId="0" quotePrefix="1" applyNumberFormat="1" applyFont="1" applyAlignment="1">
      <alignment horizontal="center"/>
    </xf>
    <xf numFmtId="37" fontId="3" fillId="0" borderId="2" xfId="0" applyNumberFormat="1" applyFont="1" applyBorder="1"/>
    <xf numFmtId="0" fontId="7" fillId="0" borderId="0" xfId="0" applyFont="1" applyFill="1" applyAlignment="1">
      <alignment horizontal="left" indent="1"/>
    </xf>
    <xf numFmtId="0" fontId="5"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64" fontId="11" fillId="0" borderId="0" xfId="0" applyNumberFormat="1" applyFont="1" applyAlignment="1">
      <alignment horizontal="center"/>
    </xf>
    <xf numFmtId="0" fontId="11" fillId="0" borderId="0" xfId="0" applyFont="1" applyAlignment="1">
      <alignment horizontal="right"/>
    </xf>
    <xf numFmtId="165" fontId="3" fillId="0" borderId="0" xfId="0" applyNumberFormat="1" applyFont="1" applyBorder="1"/>
    <xf numFmtId="165" fontId="11" fillId="0" borderId="0" xfId="0" applyNumberFormat="1" applyFont="1" applyAlignment="1">
      <alignment horizontal="center"/>
    </xf>
    <xf numFmtId="0" fontId="12" fillId="0" borderId="0" xfId="0" applyFont="1" applyFill="1"/>
    <xf numFmtId="0" fontId="6" fillId="0" borderId="0" xfId="0" applyFont="1"/>
    <xf numFmtId="0" fontId="14" fillId="0" borderId="0" xfId="0" applyFont="1" applyFill="1"/>
    <xf numFmtId="0" fontId="4" fillId="0" borderId="0" xfId="0" applyFont="1" applyFill="1"/>
    <xf numFmtId="37" fontId="3" fillId="0" borderId="1" xfId="0" applyNumberFormat="1" applyFont="1" applyFill="1" applyBorder="1"/>
    <xf numFmtId="37" fontId="5" fillId="2" borderId="4" xfId="0" applyNumberFormat="1" applyFont="1" applyFill="1" applyBorder="1"/>
    <xf numFmtId="37" fontId="5" fillId="0" borderId="5" xfId="0" applyNumberFormat="1" applyFont="1" applyFill="1" applyBorder="1"/>
    <xf numFmtId="37" fontId="5" fillId="0" borderId="1" xfId="0" applyNumberFormat="1" applyFont="1" applyFill="1" applyBorder="1"/>
    <xf numFmtId="37" fontId="3" fillId="2" borderId="0" xfId="0" applyNumberFormat="1" applyFont="1" applyFill="1"/>
    <xf numFmtId="0" fontId="4" fillId="2" borderId="0" xfId="0" applyFont="1" applyFill="1"/>
    <xf numFmtId="37" fontId="3" fillId="2" borderId="0" xfId="0" applyNumberFormat="1" applyFont="1" applyFill="1" applyBorder="1"/>
    <xf numFmtId="0" fontId="3" fillId="2" borderId="0" xfId="0" applyFont="1" applyFill="1"/>
    <xf numFmtId="37" fontId="3" fillId="2" borderId="0" xfId="0" applyNumberFormat="1" applyFont="1" applyFill="1" applyAlignment="1">
      <alignment horizontal="center"/>
    </xf>
    <xf numFmtId="37" fontId="3" fillId="2" borderId="0" xfId="0" applyNumberFormat="1" applyFont="1" applyFill="1" applyAlignment="1">
      <alignment horizontal="left"/>
    </xf>
    <xf numFmtId="0" fontId="3" fillId="2" borderId="0" xfId="0" applyFont="1" applyFill="1" applyAlignment="1">
      <alignment horizontal="center"/>
    </xf>
    <xf numFmtId="0" fontId="3" fillId="2" borderId="0" xfId="0" quotePrefix="1" applyFont="1" applyFill="1"/>
    <xf numFmtId="0" fontId="3" fillId="0" borderId="0" xfId="0" applyFont="1" applyAlignment="1">
      <alignment horizontal="left"/>
    </xf>
    <xf numFmtId="37" fontId="5" fillId="0" borderId="5" xfId="0" applyNumberFormat="1" applyFont="1" applyBorder="1"/>
    <xf numFmtId="0" fontId="3" fillId="0" borderId="0" xfId="0" applyFont="1" applyAlignment="1"/>
    <xf numFmtId="0" fontId="16" fillId="0" borderId="0" xfId="0" applyFont="1" applyAlignment="1">
      <alignment horizontal="right"/>
    </xf>
    <xf numFmtId="37" fontId="3" fillId="2" borderId="0" xfId="0" applyNumberFormat="1" applyFont="1" applyFill="1" applyAlignment="1"/>
    <xf numFmtId="37" fontId="3" fillId="0" borderId="0" xfId="0" applyNumberFormat="1" applyFont="1" applyAlignment="1"/>
    <xf numFmtId="0" fontId="3" fillId="2" borderId="0" xfId="0" quotePrefix="1" applyNumberFormat="1" applyFont="1" applyFill="1" applyAlignment="1">
      <alignment horizontal="center"/>
    </xf>
    <xf numFmtId="0" fontId="3" fillId="0" borderId="0" xfId="0" quotePrefix="1" applyFont="1" applyAlignment="1">
      <alignment horizontal="center"/>
    </xf>
    <xf numFmtId="0" fontId="5" fillId="0" borderId="3" xfId="0" applyFont="1" applyBorder="1" applyAlignment="1">
      <alignment horizontal="center" wrapText="1"/>
    </xf>
    <xf numFmtId="0" fontId="5" fillId="2" borderId="4" xfId="0" applyFont="1" applyFill="1" applyBorder="1"/>
    <xf numFmtId="0" fontId="8" fillId="2" borderId="4" xfId="0" applyFont="1" applyFill="1" applyBorder="1"/>
    <xf numFmtId="0" fontId="3" fillId="2" borderId="0" xfId="0" applyFont="1" applyFill="1" applyBorder="1"/>
    <xf numFmtId="0" fontId="19" fillId="0" borderId="0" xfId="0" applyFont="1" applyBorder="1" applyAlignment="1">
      <alignment horizontal="center"/>
    </xf>
    <xf numFmtId="0" fontId="5" fillId="3" borderId="4" xfId="0" applyFont="1" applyFill="1" applyBorder="1"/>
    <xf numFmtId="0" fontId="5" fillId="0" borderId="0" xfId="0" applyFont="1" applyBorder="1" applyAlignment="1">
      <alignment horizontal="center"/>
    </xf>
    <xf numFmtId="0" fontId="3" fillId="0" borderId="0" xfId="7" applyFont="1" applyBorder="1"/>
    <xf numFmtId="37" fontId="12" fillId="0" borderId="0" xfId="7" applyNumberFormat="1" applyFont="1" applyFill="1" applyAlignment="1">
      <alignment horizontal="left"/>
    </xf>
    <xf numFmtId="0" fontId="21" fillId="0" borderId="0" xfId="7" applyFont="1"/>
    <xf numFmtId="0" fontId="21" fillId="0" borderId="0" xfId="7" applyFont="1" applyFill="1"/>
    <xf numFmtId="37" fontId="5" fillId="0" borderId="3" xfId="7" applyNumberFormat="1" applyFont="1" applyFill="1" applyBorder="1" applyAlignment="1">
      <alignment horizontal="center" vertical="center" wrapText="1"/>
    </xf>
    <xf numFmtId="0" fontId="21" fillId="0" borderId="0" xfId="7" applyFont="1" applyFill="1" applyAlignment="1">
      <alignment horizontal="left" indent="1"/>
    </xf>
    <xf numFmtId="41" fontId="21" fillId="0" borderId="0" xfId="7" applyNumberFormat="1" applyFont="1" applyFill="1"/>
    <xf numFmtId="41" fontId="21" fillId="0" borderId="2" xfId="7" applyNumberFormat="1" applyFont="1" applyFill="1" applyBorder="1"/>
    <xf numFmtId="41" fontId="22" fillId="4" borderId="2" xfId="7" applyNumberFormat="1" applyFont="1" applyFill="1" applyBorder="1"/>
    <xf numFmtId="41" fontId="21" fillId="0" borderId="0" xfId="7" applyNumberFormat="1" applyFont="1"/>
    <xf numFmtId="41" fontId="21" fillId="4" borderId="2" xfId="7" applyNumberFormat="1" applyFont="1" applyFill="1" applyBorder="1"/>
    <xf numFmtId="41" fontId="21" fillId="0" borderId="2" xfId="7" applyNumberFormat="1" applyFont="1" applyBorder="1"/>
    <xf numFmtId="37" fontId="3" fillId="0" borderId="3" xfId="7" applyNumberFormat="1" applyFont="1" applyFill="1" applyBorder="1" applyAlignment="1">
      <alignment horizontal="center" vertical="center" wrapText="1"/>
    </xf>
    <xf numFmtId="0" fontId="21" fillId="0" borderId="3" xfId="7" applyFont="1" applyBorder="1"/>
    <xf numFmtId="0" fontId="3" fillId="0" borderId="0" xfId="7" applyFont="1" applyFill="1" applyAlignment="1">
      <alignment horizontal="left" indent="1"/>
    </xf>
    <xf numFmtId="0" fontId="3" fillId="0" borderId="0" xfId="7" applyFont="1" applyFill="1"/>
    <xf numFmtId="41" fontId="3" fillId="0" borderId="0" xfId="7" applyNumberFormat="1" applyFont="1" applyFill="1"/>
    <xf numFmtId="0" fontId="21" fillId="0" borderId="0" xfId="7" applyFont="1" applyBorder="1"/>
    <xf numFmtId="41" fontId="3" fillId="0" borderId="2" xfId="7" applyNumberFormat="1" applyFont="1" applyFill="1" applyBorder="1"/>
    <xf numFmtId="41" fontId="21" fillId="0" borderId="0" xfId="7" applyNumberFormat="1" applyFont="1" applyBorder="1"/>
    <xf numFmtId="0" fontId="5" fillId="0" borderId="0" xfId="7" applyFont="1"/>
    <xf numFmtId="41" fontId="3" fillId="0" borderId="0" xfId="11" applyFont="1" applyFill="1"/>
    <xf numFmtId="41" fontId="3" fillId="0" borderId="2" xfId="11" applyFont="1" applyFill="1" applyBorder="1"/>
    <xf numFmtId="41" fontId="3" fillId="0" borderId="2" xfId="11" applyFont="1" applyBorder="1"/>
    <xf numFmtId="0" fontId="3" fillId="0" borderId="3" xfId="7" applyFont="1" applyFill="1" applyBorder="1" applyAlignment="1">
      <alignment horizontal="center"/>
    </xf>
    <xf numFmtId="41" fontId="3" fillId="0" borderId="0" xfId="7" applyNumberFormat="1" applyFont="1" applyBorder="1"/>
    <xf numFmtId="41" fontId="3" fillId="0" borderId="0" xfId="11" applyFont="1"/>
    <xf numFmtId="0" fontId="3" fillId="0" borderId="0" xfId="0" quotePrefix="1" applyFont="1" applyFill="1" applyAlignment="1">
      <alignment horizontal="center"/>
    </xf>
    <xf numFmtId="0" fontId="3" fillId="0" borderId="0" xfId="0" applyFont="1" applyFill="1" applyAlignment="1">
      <alignment horizontal="center"/>
    </xf>
    <xf numFmtId="37" fontId="3" fillId="0" borderId="0" xfId="0" applyNumberFormat="1" applyFont="1" applyFill="1" applyAlignment="1"/>
    <xf numFmtId="37" fontId="3" fillId="0" borderId="0" xfId="0" applyNumberFormat="1" applyFont="1" applyFill="1" applyAlignment="1">
      <alignment horizontal="center"/>
    </xf>
    <xf numFmtId="0" fontId="3" fillId="0" borderId="0" xfId="0" applyFont="1" applyFill="1" applyBorder="1"/>
    <xf numFmtId="37" fontId="3" fillId="0" borderId="0" xfId="0" applyNumberFormat="1" applyFont="1" applyFill="1" applyBorder="1"/>
    <xf numFmtId="0" fontId="5" fillId="2" borderId="4" xfId="0" applyFont="1" applyFill="1" applyBorder="1" applyAlignment="1">
      <alignment horizontal="center"/>
    </xf>
    <xf numFmtId="41" fontId="3" fillId="0" borderId="0" xfId="0" applyNumberFormat="1" applyFont="1" applyFill="1"/>
    <xf numFmtId="37" fontId="3" fillId="0" borderId="0" xfId="0" applyNumberFormat="1" applyFont="1" applyAlignment="1">
      <alignment horizontal="left" indent="5"/>
    </xf>
    <xf numFmtId="0" fontId="22" fillId="0" borderId="0" xfId="7" applyFont="1"/>
    <xf numFmtId="37" fontId="6" fillId="0" borderId="0" xfId="7" applyNumberFormat="1" applyFont="1"/>
    <xf numFmtId="37" fontId="22" fillId="0" borderId="0" xfId="7" applyNumberFormat="1" applyFont="1"/>
    <xf numFmtId="0" fontId="23" fillId="0" borderId="0" xfId="7" applyFont="1" applyAlignment="1">
      <alignment horizontal="center"/>
    </xf>
    <xf numFmtId="0" fontId="6" fillId="0" borderId="0" xfId="7" applyFont="1"/>
    <xf numFmtId="0" fontId="22" fillId="0" borderId="3" xfId="7" applyFont="1" applyBorder="1" applyAlignment="1">
      <alignment horizontal="center"/>
    </xf>
    <xf numFmtId="41" fontId="21" fillId="0" borderId="0" xfId="11" applyFont="1"/>
    <xf numFmtId="41" fontId="21" fillId="0" borderId="0" xfId="11" applyFont="1" applyFill="1"/>
    <xf numFmtId="0" fontId="3" fillId="0" borderId="0" xfId="12" applyFont="1"/>
    <xf numFmtId="41" fontId="21" fillId="0" borderId="0" xfId="8" applyFont="1"/>
    <xf numFmtId="41" fontId="24" fillId="0" borderId="0" xfId="7" applyNumberFormat="1" applyFont="1"/>
    <xf numFmtId="41" fontId="22" fillId="0" borderId="3" xfId="8" applyFont="1" applyBorder="1" applyAlignment="1">
      <alignment horizontal="center"/>
    </xf>
    <xf numFmtId="41" fontId="21" fillId="0" borderId="3" xfId="8" applyFont="1" applyBorder="1" applyAlignment="1">
      <alignment horizontal="center"/>
    </xf>
    <xf numFmtId="0" fontId="21" fillId="0" borderId="0" xfId="7" applyFont="1" applyAlignment="1">
      <alignment horizontal="left" indent="1"/>
    </xf>
    <xf numFmtId="41" fontId="21" fillId="0" borderId="0" xfId="8" applyFont="1" applyBorder="1"/>
    <xf numFmtId="0" fontId="21" fillId="0" borderId="0" xfId="7" applyFont="1" applyAlignment="1">
      <alignment horizontal="left"/>
    </xf>
    <xf numFmtId="41" fontId="21" fillId="0" borderId="2" xfId="8" applyFont="1" applyBorder="1"/>
    <xf numFmtId="41" fontId="22" fillId="4" borderId="2" xfId="8" applyFont="1" applyFill="1" applyBorder="1"/>
    <xf numFmtId="0" fontId="22" fillId="0" borderId="0" xfId="7" applyFont="1" applyAlignment="1">
      <alignment horizontal="left"/>
    </xf>
    <xf numFmtId="41" fontId="22" fillId="0" borderId="2" xfId="7" applyNumberFormat="1" applyFont="1" applyBorder="1"/>
    <xf numFmtId="41" fontId="22" fillId="0" borderId="0" xfId="7" applyNumberFormat="1" applyFont="1" applyBorder="1"/>
    <xf numFmtId="41" fontId="22" fillId="0" borderId="5" xfId="7" applyNumberFormat="1" applyFont="1" applyBorder="1"/>
    <xf numFmtId="41" fontId="21" fillId="0" borderId="5" xfId="7" applyNumberFormat="1" applyFont="1" applyBorder="1"/>
    <xf numFmtId="42" fontId="21" fillId="0" borderId="0" xfId="10" applyFont="1" applyFill="1"/>
    <xf numFmtId="41" fontId="21" fillId="0" borderId="0" xfId="7" applyNumberFormat="1" applyFont="1" applyFill="1" applyBorder="1"/>
    <xf numFmtId="0" fontId="22" fillId="0" borderId="0" xfId="7" applyFont="1" applyFill="1"/>
    <xf numFmtId="42" fontId="22" fillId="0" borderId="0" xfId="10" applyFont="1" applyFill="1" applyBorder="1"/>
    <xf numFmtId="0" fontId="21" fillId="6" borderId="0" xfId="7" applyFont="1" applyFill="1"/>
    <xf numFmtId="41" fontId="21" fillId="6" borderId="0" xfId="7" applyNumberFormat="1" applyFont="1" applyFill="1"/>
    <xf numFmtId="0" fontId="21" fillId="0" borderId="0" xfId="7" applyFont="1" applyAlignment="1">
      <alignment horizontal="center"/>
    </xf>
    <xf numFmtId="41" fontId="22" fillId="5" borderId="1" xfId="8" applyFont="1" applyFill="1" applyBorder="1"/>
    <xf numFmtId="41" fontId="21" fillId="0" borderId="1" xfId="8" applyFont="1" applyBorder="1"/>
    <xf numFmtId="41" fontId="22" fillId="0" borderId="1" xfId="8" applyFont="1" applyBorder="1"/>
    <xf numFmtId="41" fontId="21" fillId="0" borderId="4" xfId="8" applyFont="1" applyBorder="1"/>
    <xf numFmtId="41" fontId="22" fillId="0" borderId="2" xfId="8" applyFont="1" applyBorder="1"/>
    <xf numFmtId="167" fontId="21" fillId="0" borderId="0" xfId="9" applyNumberFormat="1" applyFont="1"/>
    <xf numFmtId="167" fontId="21" fillId="0" borderId="2" xfId="9" applyNumberFormat="1" applyFont="1" applyBorder="1"/>
    <xf numFmtId="0" fontId="13" fillId="0" borderId="0" xfId="0" applyFont="1" applyAlignment="1">
      <alignment horizontal="center"/>
    </xf>
    <xf numFmtId="0" fontId="13" fillId="0" borderId="0" xfId="0" applyFont="1" applyFill="1" applyAlignment="1">
      <alignment horizontal="center"/>
    </xf>
    <xf numFmtId="0" fontId="22" fillId="7" borderId="0" xfId="7" applyFont="1" applyFill="1" applyAlignment="1">
      <alignment horizontal="center"/>
    </xf>
    <xf numFmtId="0" fontId="25" fillId="0" borderId="0" xfId="0" applyFont="1" applyFill="1" applyBorder="1"/>
  </cellXfs>
  <cellStyles count="13">
    <cellStyle name="_FPL Group TI &amp; PTC v12.04 r1 " xfId="1"/>
    <cellStyle name="_O&amp;M Detail -cc " xfId="2"/>
    <cellStyle name="Comma [0] 2" xfId="8"/>
    <cellStyle name="Comma [0] 3" xfId="11"/>
    <cellStyle name="Currency [0] 2" xfId="10"/>
    <cellStyle name="Millares [0]_2AV_M_M " xfId="3"/>
    <cellStyle name="Millares_2AV_M_M " xfId="4"/>
    <cellStyle name="Moneda [0]_2AV_M_M " xfId="5"/>
    <cellStyle name="Moneda_2AV_M_M " xfId="6"/>
    <cellStyle name="Normal" xfId="0" builtinId="0"/>
    <cellStyle name="Normal 3" xfId="12"/>
    <cellStyle name="Normal 4" xfId="7"/>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MBCYC\PMG\performance\UNIT4PR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turns\Post%202001%20returns\Tax%20Return%20Workpaper%20Files\2012\FPL%20&amp;%20SUBS\Income%20Tax\Tax%20Return%20Workpapers\TQs\12TQ18%20MSC\2012_FPL_100101_TQ18_Mixed%20Service%20Cost_TaxWorkpap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S Links"/>
      <sheetName val="SUMMARY"/>
      <sheetName val="INPUTDATA"/>
      <sheetName val="CT Performance"/>
      <sheetName val="CT Gen&amp;HR Cor"/>
      <sheetName val="ST Corrections"/>
      <sheetName val="TURBEFF"/>
      <sheetName val="ST Stg Pressures"/>
      <sheetName val="Condenser Performance"/>
      <sheetName val="STM INJECT CORR"/>
      <sheetName val="ELEC LOSS CORR"/>
      <sheetName val="firing 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ORPTAX_DATA_CACHE%"/>
      <sheetName val="(A) Book to Tax Recon"/>
      <sheetName val="Sch M"/>
      <sheetName val="(A1) Lead"/>
      <sheetName val="(B) Book-Tax Ratio"/>
      <sheetName val="(C) Headcount"/>
      <sheetName val="(C1) Headcount sum"/>
      <sheetName val="(D) SCA"/>
      <sheetName val="(E) 2012 CWIP Reconciliation"/>
      <sheetName val="(F) Taxes"/>
      <sheetName val="(G) O&amp;M MSC"/>
      <sheetName val="(H) RECON - Reconciliation"/>
      <sheetName val="ASSIGN msc COSTS"/>
      <sheetName val="(I) MSC   - Mixed Service Costs"/>
      <sheetName val="(J) DED   - Deductibles"/>
      <sheetName val="(K) BOOK  - Book Treatment"/>
      <sheetName val="(L) TOOLS - Tools"/>
      <sheetName val="(M) LAND  - Land"/>
      <sheetName val="(N) S - Stores"/>
      <sheetName val="(O) - Fleet"/>
      <sheetName val="(P)    - Disb &amp; Trans Ops Contr"/>
      <sheetName val="(Q)    - Direct Labor"/>
      <sheetName val="(R)  - Direct Costs"/>
      <sheetName val="Data"/>
      <sheetName val="Narrative"/>
      <sheetName val="Support"/>
      <sheetName val="Prep Point Sheets"/>
      <sheetName val="Carryforward"/>
      <sheetName val="Research"/>
    </sheetNames>
    <sheetDataSet>
      <sheetData sheetId="0">
        <row r="7">
          <cell r="B7">
            <v>100101</v>
          </cell>
        </row>
      </sheetData>
      <sheetData sheetId="1"/>
      <sheetData sheetId="2"/>
      <sheetData sheetId="3"/>
      <sheetData sheetId="4"/>
      <sheetData sheetId="5">
        <row r="34">
          <cell r="F34">
            <v>8469886.5323767997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65"/>
  <sheetViews>
    <sheetView tabSelected="1" zoomScaleNormal="100" workbookViewId="0">
      <pane xSplit="7" ySplit="8" topLeftCell="H9" activePane="bottomRight" state="frozen"/>
      <selection pane="topRight" activeCell="H1" sqref="H1"/>
      <selection pane="bottomLeft" activeCell="A9" sqref="A9"/>
      <selection pane="bottomRight" sqref="A1:A6"/>
    </sheetView>
  </sheetViews>
  <sheetFormatPr defaultColWidth="9" defaultRowHeight="14.1" customHeight="1" x14ac:dyDescent="0.2"/>
  <cols>
    <col min="1" max="1" width="5.140625" style="5" customWidth="1"/>
    <col min="2" max="2" width="6.140625" style="5" customWidth="1"/>
    <col min="3" max="3" width="20" style="5" customWidth="1"/>
    <col min="4" max="4" width="11.28515625" style="5" bestFit="1" customWidth="1"/>
    <col min="5" max="5" width="13.5703125" style="5" customWidth="1"/>
    <col min="6" max="6" width="28.42578125" style="5" customWidth="1"/>
    <col min="7" max="7" width="13.140625" style="5" bestFit="1" customWidth="1"/>
    <col min="8" max="8" width="3.140625" style="7" customWidth="1"/>
    <col min="9" max="9" width="11.42578125" style="5" customWidth="1"/>
    <col min="10" max="10" width="11.5703125" style="5" bestFit="1" customWidth="1"/>
    <col min="11" max="11" width="10.42578125" style="5" customWidth="1"/>
    <col min="12" max="12" width="12.28515625" style="6" bestFit="1" customWidth="1"/>
    <col min="13" max="13" width="6.28515625" style="5" customWidth="1"/>
    <col min="14" max="14" width="10.7109375" style="5" bestFit="1" customWidth="1"/>
    <col min="15" max="23" width="9.85546875" style="5" bestFit="1" customWidth="1"/>
    <col min="24" max="33" width="9.42578125" style="5" bestFit="1" customWidth="1"/>
    <col min="34" max="43" width="9" style="5"/>
    <col min="44" max="45" width="7.28515625" style="5" bestFit="1" customWidth="1"/>
    <col min="46" max="46" width="10.7109375" style="5" bestFit="1" customWidth="1"/>
    <col min="47" max="16384" width="9" style="5"/>
  </cols>
  <sheetData>
    <row r="1" spans="1:46" s="11" customFormat="1" ht="14.1" customHeight="1" x14ac:dyDescent="0.25">
      <c r="A1" s="141" t="s">
        <v>446</v>
      </c>
      <c r="B1" s="5"/>
      <c r="C1" s="5"/>
      <c r="D1" s="5"/>
      <c r="E1" s="6"/>
      <c r="F1" s="18" t="s">
        <v>293</v>
      </c>
      <c r="G1" s="5"/>
      <c r="H1" s="7"/>
      <c r="I1" s="5"/>
      <c r="J1" s="5"/>
      <c r="K1" s="5"/>
      <c r="L1" s="6"/>
    </row>
    <row r="2" spans="1:46" s="11" customFormat="1" ht="14.1" customHeight="1" x14ac:dyDescent="0.25">
      <c r="A2" s="141" t="s">
        <v>447</v>
      </c>
      <c r="B2" s="5"/>
      <c r="C2" s="5"/>
      <c r="D2" s="5"/>
      <c r="E2" s="6"/>
      <c r="F2" s="18" t="s">
        <v>437</v>
      </c>
      <c r="G2" s="5"/>
      <c r="H2" s="7"/>
      <c r="I2" s="5"/>
      <c r="J2" s="5"/>
      <c r="K2" s="5"/>
      <c r="L2" s="6"/>
    </row>
    <row r="3" spans="1:46" s="11" customFormat="1" ht="14.1" customHeight="1" x14ac:dyDescent="0.25">
      <c r="A3" s="141" t="s">
        <v>448</v>
      </c>
      <c r="B3" s="5"/>
      <c r="C3" s="5"/>
      <c r="D3" s="5"/>
      <c r="E3" s="6"/>
      <c r="F3" s="35" t="s">
        <v>69</v>
      </c>
      <c r="G3" s="5"/>
      <c r="H3" s="7"/>
      <c r="I3" s="5"/>
      <c r="J3" s="5"/>
      <c r="K3" s="5"/>
      <c r="L3" s="6"/>
    </row>
    <row r="4" spans="1:46" s="11" customFormat="1" ht="14.1" customHeight="1" x14ac:dyDescent="0.25">
      <c r="A4" s="141" t="s">
        <v>449</v>
      </c>
      <c r="B4" s="5"/>
      <c r="C4" s="5"/>
      <c r="D4" s="5"/>
      <c r="E4" s="6"/>
      <c r="F4" s="36"/>
      <c r="G4" s="5"/>
      <c r="H4" s="7"/>
      <c r="I4" s="138" t="s">
        <v>66</v>
      </c>
      <c r="J4" s="138"/>
      <c r="K4" s="138"/>
      <c r="L4" s="139"/>
    </row>
    <row r="5" spans="1:46" s="11" customFormat="1" ht="14.1" customHeight="1" x14ac:dyDescent="0.25">
      <c r="A5" s="141" t="s">
        <v>450</v>
      </c>
      <c r="B5" s="5"/>
      <c r="C5" s="5"/>
      <c r="D5" s="5"/>
      <c r="E5" s="34"/>
      <c r="F5" s="6"/>
      <c r="G5" s="5"/>
      <c r="H5" s="7"/>
      <c r="I5" s="5"/>
      <c r="J5" s="5"/>
      <c r="K5" s="5"/>
      <c r="L5" s="6"/>
    </row>
    <row r="6" spans="1:46" s="11" customFormat="1" ht="14.1" customHeight="1" x14ac:dyDescent="0.25">
      <c r="A6" s="141" t="s">
        <v>451</v>
      </c>
      <c r="B6" s="5"/>
      <c r="C6" s="5"/>
      <c r="D6" s="5"/>
      <c r="E6" s="6"/>
      <c r="F6" s="3" t="s">
        <v>74</v>
      </c>
      <c r="G6" s="5"/>
      <c r="H6" s="7"/>
      <c r="I6" s="30">
        <v>-0.13999999999999999</v>
      </c>
      <c r="J6" s="33">
        <v>7.7000000000000002E-3</v>
      </c>
      <c r="K6" s="30">
        <v>0</v>
      </c>
      <c r="L6" s="1">
        <v>-0.13229999999999997</v>
      </c>
      <c r="N6" s="62">
        <v>1</v>
      </c>
      <c r="O6" s="62">
        <f>N6+1</f>
        <v>2</v>
      </c>
      <c r="P6" s="62">
        <f t="shared" ref="P6:AR6" si="0">O6+1</f>
        <v>3</v>
      </c>
      <c r="Q6" s="62">
        <f t="shared" si="0"/>
        <v>4</v>
      </c>
      <c r="R6" s="62">
        <f t="shared" si="0"/>
        <v>5</v>
      </c>
      <c r="S6" s="62">
        <f t="shared" si="0"/>
        <v>6</v>
      </c>
      <c r="T6" s="62">
        <f t="shared" si="0"/>
        <v>7</v>
      </c>
      <c r="U6" s="62">
        <f t="shared" si="0"/>
        <v>8</v>
      </c>
      <c r="V6" s="62">
        <f t="shared" si="0"/>
        <v>9</v>
      </c>
      <c r="W6" s="62">
        <f t="shared" si="0"/>
        <v>10</v>
      </c>
      <c r="X6" s="62">
        <f t="shared" si="0"/>
        <v>11</v>
      </c>
      <c r="Y6" s="62">
        <f t="shared" si="0"/>
        <v>12</v>
      </c>
      <c r="Z6" s="62">
        <f t="shared" si="0"/>
        <v>13</v>
      </c>
      <c r="AA6" s="62">
        <f t="shared" si="0"/>
        <v>14</v>
      </c>
      <c r="AB6" s="62">
        <f t="shared" si="0"/>
        <v>15</v>
      </c>
      <c r="AC6" s="62">
        <f t="shared" si="0"/>
        <v>16</v>
      </c>
      <c r="AD6" s="62">
        <f t="shared" si="0"/>
        <v>17</v>
      </c>
      <c r="AE6" s="62">
        <f t="shared" si="0"/>
        <v>18</v>
      </c>
      <c r="AF6" s="62">
        <f t="shared" si="0"/>
        <v>19</v>
      </c>
      <c r="AG6" s="62">
        <f t="shared" si="0"/>
        <v>20</v>
      </c>
      <c r="AH6" s="62">
        <f t="shared" si="0"/>
        <v>21</v>
      </c>
      <c r="AI6" s="62">
        <f t="shared" si="0"/>
        <v>22</v>
      </c>
      <c r="AJ6" s="62">
        <f t="shared" si="0"/>
        <v>23</v>
      </c>
      <c r="AK6" s="62">
        <f t="shared" si="0"/>
        <v>24</v>
      </c>
      <c r="AL6" s="62">
        <f t="shared" si="0"/>
        <v>25</v>
      </c>
      <c r="AM6" s="62">
        <f t="shared" si="0"/>
        <v>26</v>
      </c>
      <c r="AN6" s="62">
        <f t="shared" si="0"/>
        <v>27</v>
      </c>
      <c r="AO6" s="62">
        <f t="shared" si="0"/>
        <v>28</v>
      </c>
      <c r="AP6" s="62">
        <f t="shared" si="0"/>
        <v>29</v>
      </c>
      <c r="AQ6" s="62">
        <f t="shared" si="0"/>
        <v>30</v>
      </c>
      <c r="AR6" s="62">
        <f t="shared" si="0"/>
        <v>31</v>
      </c>
    </row>
    <row r="7" spans="1:46" s="11" customFormat="1" ht="14.1" customHeight="1" x14ac:dyDescent="0.2">
      <c r="A7" s="5"/>
      <c r="B7" s="5"/>
      <c r="C7" s="5"/>
      <c r="D7" s="5"/>
      <c r="E7" s="6"/>
      <c r="F7" s="6"/>
      <c r="G7" s="5"/>
      <c r="H7" s="7"/>
      <c r="I7" s="5"/>
      <c r="J7" s="5"/>
      <c r="K7" s="5"/>
      <c r="L7" s="6"/>
    </row>
    <row r="8" spans="1:46" s="11" customFormat="1" ht="36" customHeight="1" x14ac:dyDescent="0.2">
      <c r="A8" s="29" t="s">
        <v>65</v>
      </c>
      <c r="B8" s="29" t="s">
        <v>64</v>
      </c>
      <c r="C8" s="28" t="s">
        <v>63</v>
      </c>
      <c r="D8" s="27" t="s">
        <v>75</v>
      </c>
      <c r="E8" s="24" t="s">
        <v>62</v>
      </c>
      <c r="F8" s="24" t="s">
        <v>61</v>
      </c>
      <c r="G8" s="26" t="s">
        <v>60</v>
      </c>
      <c r="H8" s="25" t="s">
        <v>59</v>
      </c>
      <c r="I8" s="24" t="s">
        <v>56</v>
      </c>
      <c r="J8" s="24" t="s">
        <v>55</v>
      </c>
      <c r="K8" s="24" t="s">
        <v>54</v>
      </c>
      <c r="L8" s="24" t="s">
        <v>53</v>
      </c>
      <c r="N8" s="58" t="s">
        <v>290</v>
      </c>
      <c r="O8" s="58" t="s">
        <v>299</v>
      </c>
      <c r="P8" s="58" t="s">
        <v>300</v>
      </c>
      <c r="Q8" s="58" t="s">
        <v>301</v>
      </c>
      <c r="R8" s="58" t="s">
        <v>302</v>
      </c>
      <c r="S8" s="58" t="s">
        <v>303</v>
      </c>
      <c r="T8" s="58" t="s">
        <v>304</v>
      </c>
      <c r="U8" s="58" t="s">
        <v>305</v>
      </c>
      <c r="V8" s="58" t="s">
        <v>306</v>
      </c>
      <c r="W8" s="58" t="s">
        <v>307</v>
      </c>
      <c r="X8" s="58" t="s">
        <v>308</v>
      </c>
      <c r="Y8" s="58" t="s">
        <v>309</v>
      </c>
      <c r="Z8" s="58" t="s">
        <v>310</v>
      </c>
      <c r="AA8" s="58" t="s">
        <v>311</v>
      </c>
      <c r="AB8" s="58" t="s">
        <v>312</v>
      </c>
      <c r="AC8" s="58" t="s">
        <v>313</v>
      </c>
      <c r="AD8" s="58" t="s">
        <v>314</v>
      </c>
      <c r="AE8" s="58" t="s">
        <v>315</v>
      </c>
      <c r="AF8" s="58" t="s">
        <v>316</v>
      </c>
      <c r="AG8" s="58" t="s">
        <v>317</v>
      </c>
      <c r="AH8" s="58" t="s">
        <v>318</v>
      </c>
      <c r="AI8" s="58" t="s">
        <v>319</v>
      </c>
      <c r="AJ8" s="58" t="s">
        <v>320</v>
      </c>
      <c r="AK8" s="58" t="s">
        <v>321</v>
      </c>
      <c r="AL8" s="58" t="s">
        <v>322</v>
      </c>
      <c r="AM8" s="58" t="s">
        <v>323</v>
      </c>
      <c r="AN8" s="58" t="s">
        <v>324</v>
      </c>
      <c r="AO8" s="58" t="s">
        <v>325</v>
      </c>
      <c r="AP8" s="58" t="s">
        <v>326</v>
      </c>
      <c r="AQ8" s="58" t="s">
        <v>327</v>
      </c>
      <c r="AR8" s="58" t="s">
        <v>328</v>
      </c>
      <c r="AT8" s="58" t="s">
        <v>329</v>
      </c>
    </row>
    <row r="9" spans="1:46" ht="14.1" customHeight="1" x14ac:dyDescent="0.2">
      <c r="A9" s="21">
        <v>1500</v>
      </c>
      <c r="B9" s="14">
        <v>190</v>
      </c>
      <c r="C9" s="55" t="s">
        <v>94</v>
      </c>
      <c r="D9" s="13">
        <v>5</v>
      </c>
      <c r="E9" s="6" t="s">
        <v>289</v>
      </c>
      <c r="F9" s="6" t="s">
        <v>288</v>
      </c>
      <c r="G9" s="8">
        <v>49560</v>
      </c>
      <c r="H9" s="7" t="s">
        <v>32</v>
      </c>
      <c r="I9" s="8">
        <v>-6938.4</v>
      </c>
      <c r="J9" s="8">
        <v>381.61199999999997</v>
      </c>
      <c r="K9" s="8">
        <v>0</v>
      </c>
      <c r="L9" s="8">
        <f t="shared" ref="L9:L40" si="1">SUM(I9:K9)</f>
        <v>-6556.7879999999996</v>
      </c>
      <c r="M9" s="11"/>
      <c r="N9" s="12">
        <f t="shared" ref="N9:AR9" si="2">IF(N$6&lt;=$D9,$L9/$D9,0)</f>
        <v>-1311.3575999999998</v>
      </c>
      <c r="O9" s="12">
        <f t="shared" si="2"/>
        <v>-1311.3575999999998</v>
      </c>
      <c r="P9" s="12">
        <f t="shared" si="2"/>
        <v>-1311.3575999999998</v>
      </c>
      <c r="Q9" s="12">
        <f t="shared" si="2"/>
        <v>-1311.3575999999998</v>
      </c>
      <c r="R9" s="12">
        <f t="shared" si="2"/>
        <v>-1311.3575999999998</v>
      </c>
      <c r="S9" s="12">
        <f t="shared" si="2"/>
        <v>0</v>
      </c>
      <c r="T9" s="12">
        <f t="shared" si="2"/>
        <v>0</v>
      </c>
      <c r="U9" s="12">
        <f t="shared" si="2"/>
        <v>0</v>
      </c>
      <c r="V9" s="12">
        <f t="shared" si="2"/>
        <v>0</v>
      </c>
      <c r="W9" s="12">
        <f t="shared" si="2"/>
        <v>0</v>
      </c>
      <c r="X9" s="12">
        <f t="shared" si="2"/>
        <v>0</v>
      </c>
      <c r="Y9" s="12">
        <f t="shared" si="2"/>
        <v>0</v>
      </c>
      <c r="Z9" s="12">
        <f t="shared" si="2"/>
        <v>0</v>
      </c>
      <c r="AA9" s="12">
        <f t="shared" si="2"/>
        <v>0</v>
      </c>
      <c r="AB9" s="12">
        <f t="shared" si="2"/>
        <v>0</v>
      </c>
      <c r="AC9" s="12">
        <f t="shared" si="2"/>
        <v>0</v>
      </c>
      <c r="AD9" s="12">
        <f t="shared" si="2"/>
        <v>0</v>
      </c>
      <c r="AE9" s="12">
        <f t="shared" si="2"/>
        <v>0</v>
      </c>
      <c r="AF9" s="12">
        <f t="shared" si="2"/>
        <v>0</v>
      </c>
      <c r="AG9" s="12">
        <f t="shared" si="2"/>
        <v>0</v>
      </c>
      <c r="AH9" s="12">
        <f t="shared" si="2"/>
        <v>0</v>
      </c>
      <c r="AI9" s="12">
        <f t="shared" si="2"/>
        <v>0</v>
      </c>
      <c r="AJ9" s="12">
        <f t="shared" si="2"/>
        <v>0</v>
      </c>
      <c r="AK9" s="12">
        <f t="shared" si="2"/>
        <v>0</v>
      </c>
      <c r="AL9" s="12">
        <f t="shared" si="2"/>
        <v>0</v>
      </c>
      <c r="AM9" s="12">
        <f t="shared" si="2"/>
        <v>0</v>
      </c>
      <c r="AN9" s="12">
        <f t="shared" si="2"/>
        <v>0</v>
      </c>
      <c r="AO9" s="12">
        <f t="shared" si="2"/>
        <v>0</v>
      </c>
      <c r="AP9" s="12">
        <f t="shared" si="2"/>
        <v>0</v>
      </c>
      <c r="AQ9" s="12">
        <f t="shared" si="2"/>
        <v>0</v>
      </c>
      <c r="AR9" s="12">
        <f t="shared" si="2"/>
        <v>0</v>
      </c>
      <c r="AS9" s="11"/>
      <c r="AT9" s="12">
        <f>SUM(N9:AS9)</f>
        <v>-6556.7879999999986</v>
      </c>
    </row>
    <row r="10" spans="1:46" s="11" customFormat="1" ht="14.1" customHeight="1" x14ac:dyDescent="0.2">
      <c r="A10" s="21">
        <v>1500</v>
      </c>
      <c r="B10" s="14">
        <v>190</v>
      </c>
      <c r="C10" s="55" t="s">
        <v>94</v>
      </c>
      <c r="D10" s="13">
        <v>5</v>
      </c>
      <c r="E10" s="6" t="s">
        <v>287</v>
      </c>
      <c r="F10" s="6" t="s">
        <v>286</v>
      </c>
      <c r="G10" s="8">
        <v>33013660</v>
      </c>
      <c r="H10" s="7"/>
      <c r="I10" s="8">
        <v>-4621912.4000000004</v>
      </c>
      <c r="J10" s="8">
        <v>254205.18199999997</v>
      </c>
      <c r="K10" s="8">
        <v>0</v>
      </c>
      <c r="L10" s="8">
        <f t="shared" si="1"/>
        <v>-4367707.2180000003</v>
      </c>
      <c r="N10" s="12">
        <f t="shared" ref="N10:AC41" si="3">IF(N$6&lt;=$D10,$L10/$D10,0)</f>
        <v>-873541.44360000012</v>
      </c>
      <c r="O10" s="12">
        <f t="shared" si="3"/>
        <v>-873541.44360000012</v>
      </c>
      <c r="P10" s="12">
        <f t="shared" si="3"/>
        <v>-873541.44360000012</v>
      </c>
      <c r="Q10" s="12">
        <f t="shared" si="3"/>
        <v>-873541.44360000012</v>
      </c>
      <c r="R10" s="12">
        <f t="shared" si="3"/>
        <v>-873541.44360000012</v>
      </c>
      <c r="S10" s="12">
        <f t="shared" si="3"/>
        <v>0</v>
      </c>
      <c r="T10" s="12">
        <f t="shared" si="3"/>
        <v>0</v>
      </c>
      <c r="U10" s="12">
        <f t="shared" si="3"/>
        <v>0</v>
      </c>
      <c r="V10" s="12">
        <f t="shared" si="3"/>
        <v>0</v>
      </c>
      <c r="W10" s="12">
        <f t="shared" si="3"/>
        <v>0</v>
      </c>
      <c r="X10" s="12">
        <f t="shared" si="3"/>
        <v>0</v>
      </c>
      <c r="Y10" s="12">
        <f t="shared" si="3"/>
        <v>0</v>
      </c>
      <c r="Z10" s="12">
        <f t="shared" si="3"/>
        <v>0</v>
      </c>
      <c r="AA10" s="12">
        <f t="shared" si="3"/>
        <v>0</v>
      </c>
      <c r="AB10" s="12">
        <f t="shared" si="3"/>
        <v>0</v>
      </c>
      <c r="AC10" s="12">
        <f t="shared" si="3"/>
        <v>0</v>
      </c>
      <c r="AD10" s="12">
        <f t="shared" ref="AD10:AR19" si="4">IF(AD$6&lt;=$D10,$L10/$D10,0)</f>
        <v>0</v>
      </c>
      <c r="AE10" s="12">
        <f t="shared" si="4"/>
        <v>0</v>
      </c>
      <c r="AF10" s="12">
        <f t="shared" si="4"/>
        <v>0</v>
      </c>
      <c r="AG10" s="12">
        <f t="shared" si="4"/>
        <v>0</v>
      </c>
      <c r="AH10" s="12">
        <f t="shared" si="4"/>
        <v>0</v>
      </c>
      <c r="AI10" s="12">
        <f t="shared" si="4"/>
        <v>0</v>
      </c>
      <c r="AJ10" s="12">
        <f t="shared" si="4"/>
        <v>0</v>
      </c>
      <c r="AK10" s="12">
        <f t="shared" si="4"/>
        <v>0</v>
      </c>
      <c r="AL10" s="12">
        <f t="shared" si="4"/>
        <v>0</v>
      </c>
      <c r="AM10" s="12">
        <f t="shared" si="4"/>
        <v>0</v>
      </c>
      <c r="AN10" s="12">
        <f t="shared" si="4"/>
        <v>0</v>
      </c>
      <c r="AO10" s="12">
        <f t="shared" si="4"/>
        <v>0</v>
      </c>
      <c r="AP10" s="12">
        <f t="shared" si="4"/>
        <v>0</v>
      </c>
      <c r="AQ10" s="12">
        <f t="shared" si="4"/>
        <v>0</v>
      </c>
      <c r="AR10" s="12">
        <f t="shared" si="4"/>
        <v>0</v>
      </c>
      <c r="AT10" s="12">
        <f t="shared" ref="AT10:AT58" si="5">SUM(N10:AS10)</f>
        <v>-4367707.2180000003</v>
      </c>
    </row>
    <row r="11" spans="1:46" s="11" customFormat="1" ht="14.1" customHeight="1" x14ac:dyDescent="0.2">
      <c r="A11" s="21">
        <v>1500</v>
      </c>
      <c r="B11" s="14">
        <v>190</v>
      </c>
      <c r="C11" s="55" t="s">
        <v>285</v>
      </c>
      <c r="D11" s="13">
        <v>15</v>
      </c>
      <c r="E11" s="6" t="s">
        <v>284</v>
      </c>
      <c r="F11" s="6" t="s">
        <v>283</v>
      </c>
      <c r="G11" s="8">
        <v>46801764</v>
      </c>
      <c r="H11" s="7"/>
      <c r="I11" s="8">
        <v>-6552246.959999999</v>
      </c>
      <c r="J11" s="8">
        <v>360373.58279999997</v>
      </c>
      <c r="K11" s="8">
        <v>0</v>
      </c>
      <c r="L11" s="8">
        <f t="shared" si="1"/>
        <v>-6191873.3771999991</v>
      </c>
      <c r="N11" s="12">
        <f t="shared" si="3"/>
        <v>-412791.55847999995</v>
      </c>
      <c r="O11" s="12">
        <f t="shared" si="3"/>
        <v>-412791.55847999995</v>
      </c>
      <c r="P11" s="12">
        <f t="shared" si="3"/>
        <v>-412791.55847999995</v>
      </c>
      <c r="Q11" s="12">
        <f t="shared" ref="Q11:AC20" si="6">IF(Q$6&lt;=$D11,$L11/$D11,0)</f>
        <v>-412791.55847999995</v>
      </c>
      <c r="R11" s="12">
        <f t="shared" si="6"/>
        <v>-412791.55847999995</v>
      </c>
      <c r="S11" s="12">
        <f t="shared" si="6"/>
        <v>-412791.55847999995</v>
      </c>
      <c r="T11" s="12">
        <f t="shared" si="6"/>
        <v>-412791.55847999995</v>
      </c>
      <c r="U11" s="12">
        <f t="shared" si="6"/>
        <v>-412791.55847999995</v>
      </c>
      <c r="V11" s="12">
        <f t="shared" si="6"/>
        <v>-412791.55847999995</v>
      </c>
      <c r="W11" s="12">
        <f t="shared" si="6"/>
        <v>-412791.55847999995</v>
      </c>
      <c r="X11" s="12">
        <f t="shared" si="6"/>
        <v>-412791.55847999995</v>
      </c>
      <c r="Y11" s="12">
        <f t="shared" si="6"/>
        <v>-412791.55847999995</v>
      </c>
      <c r="Z11" s="12">
        <f t="shared" si="6"/>
        <v>-412791.55847999995</v>
      </c>
      <c r="AA11" s="12">
        <f t="shared" si="6"/>
        <v>-412791.55847999995</v>
      </c>
      <c r="AB11" s="12">
        <f t="shared" si="6"/>
        <v>-412791.55847999995</v>
      </c>
      <c r="AC11" s="12">
        <f t="shared" si="6"/>
        <v>0</v>
      </c>
      <c r="AD11" s="12">
        <f t="shared" si="4"/>
        <v>0</v>
      </c>
      <c r="AE11" s="12">
        <f t="shared" si="4"/>
        <v>0</v>
      </c>
      <c r="AF11" s="12">
        <f t="shared" si="4"/>
        <v>0</v>
      </c>
      <c r="AG11" s="12">
        <f t="shared" si="4"/>
        <v>0</v>
      </c>
      <c r="AH11" s="12">
        <f t="shared" si="4"/>
        <v>0</v>
      </c>
      <c r="AI11" s="12">
        <f t="shared" si="4"/>
        <v>0</v>
      </c>
      <c r="AJ11" s="12">
        <f t="shared" si="4"/>
        <v>0</v>
      </c>
      <c r="AK11" s="12">
        <f t="shared" si="4"/>
        <v>0</v>
      </c>
      <c r="AL11" s="12">
        <f t="shared" si="4"/>
        <v>0</v>
      </c>
      <c r="AM11" s="12">
        <f t="shared" si="4"/>
        <v>0</v>
      </c>
      <c r="AN11" s="12">
        <f t="shared" si="4"/>
        <v>0</v>
      </c>
      <c r="AO11" s="12">
        <f t="shared" si="4"/>
        <v>0</v>
      </c>
      <c r="AP11" s="12">
        <f t="shared" si="4"/>
        <v>0</v>
      </c>
      <c r="AQ11" s="12">
        <f t="shared" si="4"/>
        <v>0</v>
      </c>
      <c r="AR11" s="12">
        <f t="shared" si="4"/>
        <v>0</v>
      </c>
      <c r="AT11" s="12">
        <f t="shared" si="5"/>
        <v>-6191873.3772000009</v>
      </c>
    </row>
    <row r="12" spans="1:46" s="96" customFormat="1" ht="14.1" customHeight="1" x14ac:dyDescent="0.2">
      <c r="A12" s="92" t="s">
        <v>187</v>
      </c>
      <c r="B12" s="93">
        <v>190</v>
      </c>
      <c r="C12" s="94" t="s">
        <v>97</v>
      </c>
      <c r="D12" s="95">
        <v>1</v>
      </c>
      <c r="E12" s="6" t="s">
        <v>282</v>
      </c>
      <c r="F12" s="6" t="s">
        <v>281</v>
      </c>
      <c r="G12" s="10">
        <v>14074913</v>
      </c>
      <c r="H12" s="6"/>
      <c r="I12" s="10">
        <v>-1970487.8199999998</v>
      </c>
      <c r="J12" s="10">
        <v>108376.83010000002</v>
      </c>
      <c r="K12" s="10">
        <v>0</v>
      </c>
      <c r="L12" s="10">
        <f t="shared" si="1"/>
        <v>-1862110.9898999999</v>
      </c>
      <c r="N12" s="97">
        <f t="shared" si="3"/>
        <v>-1862110.9898999999</v>
      </c>
      <c r="O12" s="97">
        <f t="shared" si="3"/>
        <v>0</v>
      </c>
      <c r="P12" s="97">
        <f t="shared" si="3"/>
        <v>0</v>
      </c>
      <c r="Q12" s="97">
        <f t="shared" si="6"/>
        <v>0</v>
      </c>
      <c r="R12" s="97">
        <f t="shared" si="6"/>
        <v>0</v>
      </c>
      <c r="S12" s="97">
        <f t="shared" si="6"/>
        <v>0</v>
      </c>
      <c r="T12" s="97">
        <f t="shared" si="6"/>
        <v>0</v>
      </c>
      <c r="U12" s="97">
        <f t="shared" si="6"/>
        <v>0</v>
      </c>
      <c r="V12" s="97">
        <f t="shared" si="6"/>
        <v>0</v>
      </c>
      <c r="W12" s="97">
        <f t="shared" si="6"/>
        <v>0</v>
      </c>
      <c r="X12" s="97">
        <f t="shared" si="6"/>
        <v>0</v>
      </c>
      <c r="Y12" s="97">
        <f t="shared" si="6"/>
        <v>0</v>
      </c>
      <c r="Z12" s="97">
        <f t="shared" si="6"/>
        <v>0</v>
      </c>
      <c r="AA12" s="97">
        <f t="shared" si="6"/>
        <v>0</v>
      </c>
      <c r="AB12" s="97">
        <f t="shared" si="6"/>
        <v>0</v>
      </c>
      <c r="AC12" s="97">
        <f t="shared" si="6"/>
        <v>0</v>
      </c>
      <c r="AD12" s="97">
        <f t="shared" si="4"/>
        <v>0</v>
      </c>
      <c r="AE12" s="97">
        <f t="shared" si="4"/>
        <v>0</v>
      </c>
      <c r="AF12" s="97">
        <f t="shared" si="4"/>
        <v>0</v>
      </c>
      <c r="AG12" s="97">
        <f t="shared" si="4"/>
        <v>0</v>
      </c>
      <c r="AH12" s="97">
        <f t="shared" si="4"/>
        <v>0</v>
      </c>
      <c r="AI12" s="97">
        <f t="shared" si="4"/>
        <v>0</v>
      </c>
      <c r="AJ12" s="97">
        <f t="shared" si="4"/>
        <v>0</v>
      </c>
      <c r="AK12" s="97">
        <f t="shared" si="4"/>
        <v>0</v>
      </c>
      <c r="AL12" s="97">
        <f t="shared" si="4"/>
        <v>0</v>
      </c>
      <c r="AM12" s="97">
        <f t="shared" si="4"/>
        <v>0</v>
      </c>
      <c r="AN12" s="97">
        <f t="shared" si="4"/>
        <v>0</v>
      </c>
      <c r="AO12" s="97">
        <f t="shared" si="4"/>
        <v>0</v>
      </c>
      <c r="AP12" s="97">
        <f t="shared" si="4"/>
        <v>0</v>
      </c>
      <c r="AQ12" s="97">
        <f t="shared" si="4"/>
        <v>0</v>
      </c>
      <c r="AR12" s="97">
        <f t="shared" si="4"/>
        <v>0</v>
      </c>
      <c r="AT12" s="97">
        <f t="shared" si="5"/>
        <v>-1862110.9898999999</v>
      </c>
    </row>
    <row r="13" spans="1:46" s="96" customFormat="1" ht="14.1" customHeight="1" x14ac:dyDescent="0.2">
      <c r="A13" s="92" t="s">
        <v>187</v>
      </c>
      <c r="B13" s="93">
        <v>190</v>
      </c>
      <c r="C13" s="94" t="s">
        <v>97</v>
      </c>
      <c r="D13" s="95">
        <v>1</v>
      </c>
      <c r="E13" s="6" t="s">
        <v>280</v>
      </c>
      <c r="F13" s="6" t="s">
        <v>279</v>
      </c>
      <c r="G13" s="10">
        <v>1893506</v>
      </c>
      <c r="H13" s="6"/>
      <c r="I13" s="10">
        <v>-265090.83999999997</v>
      </c>
      <c r="J13" s="10">
        <v>14579.996200000001</v>
      </c>
      <c r="K13" s="10">
        <v>0</v>
      </c>
      <c r="L13" s="10">
        <f t="shared" si="1"/>
        <v>-250510.84379999997</v>
      </c>
      <c r="N13" s="97">
        <f t="shared" si="3"/>
        <v>-250510.84379999997</v>
      </c>
      <c r="O13" s="97">
        <f t="shared" si="3"/>
        <v>0</v>
      </c>
      <c r="P13" s="97">
        <f t="shared" si="3"/>
        <v>0</v>
      </c>
      <c r="Q13" s="97">
        <f t="shared" si="6"/>
        <v>0</v>
      </c>
      <c r="R13" s="97">
        <f t="shared" si="6"/>
        <v>0</v>
      </c>
      <c r="S13" s="97">
        <f t="shared" si="6"/>
        <v>0</v>
      </c>
      <c r="T13" s="97">
        <f t="shared" si="6"/>
        <v>0</v>
      </c>
      <c r="U13" s="97">
        <f t="shared" si="6"/>
        <v>0</v>
      </c>
      <c r="V13" s="97">
        <f t="shared" si="6"/>
        <v>0</v>
      </c>
      <c r="W13" s="97">
        <f t="shared" si="6"/>
        <v>0</v>
      </c>
      <c r="X13" s="97">
        <f t="shared" si="6"/>
        <v>0</v>
      </c>
      <c r="Y13" s="97">
        <f t="shared" si="6"/>
        <v>0</v>
      </c>
      <c r="Z13" s="97">
        <f t="shared" si="6"/>
        <v>0</v>
      </c>
      <c r="AA13" s="97">
        <f t="shared" si="6"/>
        <v>0</v>
      </c>
      <c r="AB13" s="97">
        <f t="shared" si="6"/>
        <v>0</v>
      </c>
      <c r="AC13" s="97">
        <f t="shared" si="6"/>
        <v>0</v>
      </c>
      <c r="AD13" s="97">
        <f t="shared" si="4"/>
        <v>0</v>
      </c>
      <c r="AE13" s="97">
        <f t="shared" si="4"/>
        <v>0</v>
      </c>
      <c r="AF13" s="97">
        <f t="shared" si="4"/>
        <v>0</v>
      </c>
      <c r="AG13" s="97">
        <f t="shared" si="4"/>
        <v>0</v>
      </c>
      <c r="AH13" s="97">
        <f t="shared" si="4"/>
        <v>0</v>
      </c>
      <c r="AI13" s="97">
        <f t="shared" si="4"/>
        <v>0</v>
      </c>
      <c r="AJ13" s="97">
        <f t="shared" si="4"/>
        <v>0</v>
      </c>
      <c r="AK13" s="97">
        <f t="shared" si="4"/>
        <v>0</v>
      </c>
      <c r="AL13" s="97">
        <f t="shared" si="4"/>
        <v>0</v>
      </c>
      <c r="AM13" s="97">
        <f t="shared" si="4"/>
        <v>0</v>
      </c>
      <c r="AN13" s="97">
        <f t="shared" si="4"/>
        <v>0</v>
      </c>
      <c r="AO13" s="97">
        <f t="shared" si="4"/>
        <v>0</v>
      </c>
      <c r="AP13" s="97">
        <f t="shared" si="4"/>
        <v>0</v>
      </c>
      <c r="AQ13" s="97">
        <f t="shared" si="4"/>
        <v>0</v>
      </c>
      <c r="AR13" s="97">
        <f t="shared" si="4"/>
        <v>0</v>
      </c>
      <c r="AT13" s="97">
        <f t="shared" si="5"/>
        <v>-250510.84379999997</v>
      </c>
    </row>
    <row r="14" spans="1:46" s="11" customFormat="1" ht="14.1" customHeight="1" x14ac:dyDescent="0.2">
      <c r="A14" s="21">
        <v>1500</v>
      </c>
      <c r="B14" s="14">
        <v>190</v>
      </c>
      <c r="C14" s="55" t="s">
        <v>97</v>
      </c>
      <c r="D14" s="13">
        <v>1</v>
      </c>
      <c r="E14" s="6" t="s">
        <v>278</v>
      </c>
      <c r="F14" s="6" t="s">
        <v>277</v>
      </c>
      <c r="G14" s="8">
        <v>2533098</v>
      </c>
      <c r="H14" s="7"/>
      <c r="I14" s="8">
        <v>-354633.72</v>
      </c>
      <c r="J14" s="8">
        <v>19504.854599999999</v>
      </c>
      <c r="K14" s="8">
        <v>0</v>
      </c>
      <c r="L14" s="8">
        <f t="shared" si="1"/>
        <v>-335128.86539999995</v>
      </c>
      <c r="N14" s="12">
        <f t="shared" si="3"/>
        <v>-335128.86539999995</v>
      </c>
      <c r="O14" s="12">
        <f t="shared" si="3"/>
        <v>0</v>
      </c>
      <c r="P14" s="12">
        <f t="shared" si="3"/>
        <v>0</v>
      </c>
      <c r="Q14" s="12">
        <f t="shared" si="6"/>
        <v>0</v>
      </c>
      <c r="R14" s="12">
        <f t="shared" si="6"/>
        <v>0</v>
      </c>
      <c r="S14" s="12">
        <f t="shared" si="6"/>
        <v>0</v>
      </c>
      <c r="T14" s="12">
        <f t="shared" si="6"/>
        <v>0</v>
      </c>
      <c r="U14" s="12">
        <f t="shared" si="6"/>
        <v>0</v>
      </c>
      <c r="V14" s="12">
        <f t="shared" si="6"/>
        <v>0</v>
      </c>
      <c r="W14" s="12">
        <f t="shared" si="6"/>
        <v>0</v>
      </c>
      <c r="X14" s="12">
        <f t="shared" si="6"/>
        <v>0</v>
      </c>
      <c r="Y14" s="12">
        <f t="shared" si="6"/>
        <v>0</v>
      </c>
      <c r="Z14" s="12">
        <f t="shared" si="6"/>
        <v>0</v>
      </c>
      <c r="AA14" s="12">
        <f t="shared" si="6"/>
        <v>0</v>
      </c>
      <c r="AB14" s="12">
        <f t="shared" si="6"/>
        <v>0</v>
      </c>
      <c r="AC14" s="12">
        <f t="shared" si="6"/>
        <v>0</v>
      </c>
      <c r="AD14" s="12">
        <f t="shared" si="4"/>
        <v>0</v>
      </c>
      <c r="AE14" s="12">
        <f t="shared" si="4"/>
        <v>0</v>
      </c>
      <c r="AF14" s="12">
        <f t="shared" si="4"/>
        <v>0</v>
      </c>
      <c r="AG14" s="12">
        <f t="shared" si="4"/>
        <v>0</v>
      </c>
      <c r="AH14" s="12">
        <f t="shared" si="4"/>
        <v>0</v>
      </c>
      <c r="AI14" s="12">
        <f t="shared" si="4"/>
        <v>0</v>
      </c>
      <c r="AJ14" s="12">
        <f t="shared" si="4"/>
        <v>0</v>
      </c>
      <c r="AK14" s="12">
        <f t="shared" si="4"/>
        <v>0</v>
      </c>
      <c r="AL14" s="12">
        <f t="shared" si="4"/>
        <v>0</v>
      </c>
      <c r="AM14" s="12">
        <f t="shared" si="4"/>
        <v>0</v>
      </c>
      <c r="AN14" s="12">
        <f t="shared" si="4"/>
        <v>0</v>
      </c>
      <c r="AO14" s="12">
        <f t="shared" si="4"/>
        <v>0</v>
      </c>
      <c r="AP14" s="12">
        <f t="shared" si="4"/>
        <v>0</v>
      </c>
      <c r="AQ14" s="12">
        <f t="shared" si="4"/>
        <v>0</v>
      </c>
      <c r="AR14" s="12">
        <f t="shared" si="4"/>
        <v>0</v>
      </c>
      <c r="AT14" s="12">
        <f t="shared" si="5"/>
        <v>-335128.86539999995</v>
      </c>
    </row>
    <row r="15" spans="1:46" ht="14.1" customHeight="1" x14ac:dyDescent="0.2">
      <c r="A15" s="21">
        <v>1500</v>
      </c>
      <c r="B15" s="14">
        <v>190</v>
      </c>
      <c r="C15" s="55" t="s">
        <v>94</v>
      </c>
      <c r="D15" s="13">
        <v>5</v>
      </c>
      <c r="E15" s="6" t="s">
        <v>276</v>
      </c>
      <c r="F15" s="6" t="s">
        <v>275</v>
      </c>
      <c r="G15" s="8">
        <v>1620377</v>
      </c>
      <c r="I15" s="8">
        <v>-226852.77999999997</v>
      </c>
      <c r="J15" s="8">
        <v>12476.902900000001</v>
      </c>
      <c r="K15" s="8">
        <v>0</v>
      </c>
      <c r="L15" s="8">
        <f t="shared" si="1"/>
        <v>-214375.87709999998</v>
      </c>
      <c r="M15" s="11"/>
      <c r="N15" s="12">
        <f t="shared" si="3"/>
        <v>-42875.17542</v>
      </c>
      <c r="O15" s="12">
        <f t="shared" si="3"/>
        <v>-42875.17542</v>
      </c>
      <c r="P15" s="12">
        <f t="shared" si="3"/>
        <v>-42875.17542</v>
      </c>
      <c r="Q15" s="12">
        <f t="shared" si="6"/>
        <v>-42875.17542</v>
      </c>
      <c r="R15" s="12">
        <f t="shared" si="6"/>
        <v>-42875.17542</v>
      </c>
      <c r="S15" s="12">
        <f t="shared" si="6"/>
        <v>0</v>
      </c>
      <c r="T15" s="12">
        <f t="shared" si="6"/>
        <v>0</v>
      </c>
      <c r="U15" s="12">
        <f t="shared" si="6"/>
        <v>0</v>
      </c>
      <c r="V15" s="12">
        <f t="shared" si="6"/>
        <v>0</v>
      </c>
      <c r="W15" s="12">
        <f t="shared" si="6"/>
        <v>0</v>
      </c>
      <c r="X15" s="12">
        <f t="shared" si="6"/>
        <v>0</v>
      </c>
      <c r="Y15" s="12">
        <f t="shared" si="6"/>
        <v>0</v>
      </c>
      <c r="Z15" s="12">
        <f t="shared" si="6"/>
        <v>0</v>
      </c>
      <c r="AA15" s="12">
        <f t="shared" si="6"/>
        <v>0</v>
      </c>
      <c r="AB15" s="12">
        <f t="shared" si="6"/>
        <v>0</v>
      </c>
      <c r="AC15" s="12">
        <f t="shared" si="6"/>
        <v>0</v>
      </c>
      <c r="AD15" s="12">
        <f t="shared" si="4"/>
        <v>0</v>
      </c>
      <c r="AE15" s="12">
        <f t="shared" si="4"/>
        <v>0</v>
      </c>
      <c r="AF15" s="12">
        <f t="shared" si="4"/>
        <v>0</v>
      </c>
      <c r="AG15" s="12">
        <f t="shared" si="4"/>
        <v>0</v>
      </c>
      <c r="AH15" s="12">
        <f t="shared" si="4"/>
        <v>0</v>
      </c>
      <c r="AI15" s="12">
        <f t="shared" si="4"/>
        <v>0</v>
      </c>
      <c r="AJ15" s="12">
        <f t="shared" si="4"/>
        <v>0</v>
      </c>
      <c r="AK15" s="12">
        <f t="shared" si="4"/>
        <v>0</v>
      </c>
      <c r="AL15" s="12">
        <f t="shared" si="4"/>
        <v>0</v>
      </c>
      <c r="AM15" s="12">
        <f t="shared" si="4"/>
        <v>0</v>
      </c>
      <c r="AN15" s="12">
        <f t="shared" si="4"/>
        <v>0</v>
      </c>
      <c r="AO15" s="12">
        <f t="shared" si="4"/>
        <v>0</v>
      </c>
      <c r="AP15" s="12">
        <f t="shared" si="4"/>
        <v>0</v>
      </c>
      <c r="AQ15" s="12">
        <f t="shared" si="4"/>
        <v>0</v>
      </c>
      <c r="AR15" s="12">
        <f t="shared" si="4"/>
        <v>0</v>
      </c>
      <c r="AS15" s="11"/>
      <c r="AT15" s="12">
        <f t="shared" si="5"/>
        <v>-214375.87709999998</v>
      </c>
    </row>
    <row r="16" spans="1:46" s="11" customFormat="1" ht="14.1" customHeight="1" x14ac:dyDescent="0.2">
      <c r="A16" s="21">
        <v>1500</v>
      </c>
      <c r="B16" s="14">
        <v>190</v>
      </c>
      <c r="C16" s="55" t="s">
        <v>80</v>
      </c>
      <c r="D16" s="13">
        <v>30</v>
      </c>
      <c r="E16" s="6" t="s">
        <v>274</v>
      </c>
      <c r="F16" s="6" t="s">
        <v>273</v>
      </c>
      <c r="G16" s="8">
        <v>356332180</v>
      </c>
      <c r="H16" s="7"/>
      <c r="I16" s="8">
        <v>-49886505.199999988</v>
      </c>
      <c r="J16" s="8">
        <v>2743757.7859999994</v>
      </c>
      <c r="K16" s="8">
        <v>0</v>
      </c>
      <c r="L16" s="8">
        <f t="shared" si="1"/>
        <v>-47142747.41399999</v>
      </c>
      <c r="N16" s="12">
        <f t="shared" si="3"/>
        <v>-1571424.9137999997</v>
      </c>
      <c r="O16" s="12">
        <f t="shared" si="3"/>
        <v>-1571424.9137999997</v>
      </c>
      <c r="P16" s="12">
        <f t="shared" si="3"/>
        <v>-1571424.9137999997</v>
      </c>
      <c r="Q16" s="12">
        <f t="shared" si="6"/>
        <v>-1571424.9137999997</v>
      </c>
      <c r="R16" s="12">
        <f t="shared" si="6"/>
        <v>-1571424.9137999997</v>
      </c>
      <c r="S16" s="12">
        <f t="shared" si="6"/>
        <v>-1571424.9137999997</v>
      </c>
      <c r="T16" s="12">
        <f t="shared" si="6"/>
        <v>-1571424.9137999997</v>
      </c>
      <c r="U16" s="12">
        <f t="shared" si="6"/>
        <v>-1571424.9137999997</v>
      </c>
      <c r="V16" s="12">
        <f t="shared" si="6"/>
        <v>-1571424.9137999997</v>
      </c>
      <c r="W16" s="12">
        <f t="shared" si="6"/>
        <v>-1571424.9137999997</v>
      </c>
      <c r="X16" s="12">
        <f t="shared" si="6"/>
        <v>-1571424.9137999997</v>
      </c>
      <c r="Y16" s="12">
        <f t="shared" si="6"/>
        <v>-1571424.9137999997</v>
      </c>
      <c r="Z16" s="12">
        <f t="shared" si="6"/>
        <v>-1571424.9137999997</v>
      </c>
      <c r="AA16" s="12">
        <f t="shared" si="6"/>
        <v>-1571424.9137999997</v>
      </c>
      <c r="AB16" s="12">
        <f t="shared" si="6"/>
        <v>-1571424.9137999997</v>
      </c>
      <c r="AC16" s="12">
        <f t="shared" si="6"/>
        <v>-1571424.9137999997</v>
      </c>
      <c r="AD16" s="12">
        <f t="shared" si="4"/>
        <v>-1571424.9137999997</v>
      </c>
      <c r="AE16" s="12">
        <f t="shared" si="4"/>
        <v>-1571424.9137999997</v>
      </c>
      <c r="AF16" s="12">
        <f t="shared" si="4"/>
        <v>-1571424.9137999997</v>
      </c>
      <c r="AG16" s="12">
        <f t="shared" si="4"/>
        <v>-1571424.9137999997</v>
      </c>
      <c r="AH16" s="12">
        <f t="shared" si="4"/>
        <v>-1571424.9137999997</v>
      </c>
      <c r="AI16" s="12">
        <f t="shared" si="4"/>
        <v>-1571424.9137999997</v>
      </c>
      <c r="AJ16" s="12">
        <f t="shared" si="4"/>
        <v>-1571424.9137999997</v>
      </c>
      <c r="AK16" s="12">
        <f t="shared" si="4"/>
        <v>-1571424.9137999997</v>
      </c>
      <c r="AL16" s="12">
        <f t="shared" si="4"/>
        <v>-1571424.9137999997</v>
      </c>
      <c r="AM16" s="12">
        <f t="shared" si="4"/>
        <v>-1571424.9137999997</v>
      </c>
      <c r="AN16" s="12">
        <f t="shared" si="4"/>
        <v>-1571424.9137999997</v>
      </c>
      <c r="AO16" s="12">
        <f t="shared" si="4"/>
        <v>-1571424.9137999997</v>
      </c>
      <c r="AP16" s="12">
        <f t="shared" si="4"/>
        <v>-1571424.9137999997</v>
      </c>
      <c r="AQ16" s="12">
        <f t="shared" si="4"/>
        <v>-1571424.9137999997</v>
      </c>
      <c r="AR16" s="12">
        <f t="shared" si="4"/>
        <v>0</v>
      </c>
      <c r="AT16" s="12">
        <f t="shared" si="5"/>
        <v>-47142747.414000012</v>
      </c>
    </row>
    <row r="17" spans="1:46" s="11" customFormat="1" ht="14.1" customHeight="1" x14ac:dyDescent="0.2">
      <c r="A17" s="21">
        <v>1500</v>
      </c>
      <c r="B17" s="14">
        <v>190</v>
      </c>
      <c r="C17" s="55" t="s">
        <v>80</v>
      </c>
      <c r="D17" s="13">
        <v>30</v>
      </c>
      <c r="E17" s="6" t="s">
        <v>272</v>
      </c>
      <c r="F17" s="6" t="s">
        <v>271</v>
      </c>
      <c r="G17" s="8">
        <v>711184357</v>
      </c>
      <c r="H17" s="7" t="s">
        <v>32</v>
      </c>
      <c r="I17" s="8">
        <v>-99565809.979999989</v>
      </c>
      <c r="J17" s="8">
        <v>5476119.5488999989</v>
      </c>
      <c r="K17" s="8">
        <v>0</v>
      </c>
      <c r="L17" s="8">
        <f t="shared" si="1"/>
        <v>-94089690.431099996</v>
      </c>
      <c r="N17" s="12">
        <f t="shared" si="3"/>
        <v>-3136323.01437</v>
      </c>
      <c r="O17" s="12">
        <f t="shared" si="3"/>
        <v>-3136323.01437</v>
      </c>
      <c r="P17" s="12">
        <f t="shared" si="3"/>
        <v>-3136323.01437</v>
      </c>
      <c r="Q17" s="12">
        <f t="shared" si="6"/>
        <v>-3136323.01437</v>
      </c>
      <c r="R17" s="12">
        <f t="shared" si="6"/>
        <v>-3136323.01437</v>
      </c>
      <c r="S17" s="12">
        <f t="shared" si="6"/>
        <v>-3136323.01437</v>
      </c>
      <c r="T17" s="12">
        <f t="shared" si="6"/>
        <v>-3136323.01437</v>
      </c>
      <c r="U17" s="12">
        <f t="shared" si="6"/>
        <v>-3136323.01437</v>
      </c>
      <c r="V17" s="12">
        <f t="shared" si="6"/>
        <v>-3136323.01437</v>
      </c>
      <c r="W17" s="12">
        <f t="shared" si="6"/>
        <v>-3136323.01437</v>
      </c>
      <c r="X17" s="12">
        <f t="shared" si="6"/>
        <v>-3136323.01437</v>
      </c>
      <c r="Y17" s="12">
        <f t="shared" si="6"/>
        <v>-3136323.01437</v>
      </c>
      <c r="Z17" s="12">
        <f t="shared" si="6"/>
        <v>-3136323.01437</v>
      </c>
      <c r="AA17" s="12">
        <f t="shared" si="6"/>
        <v>-3136323.01437</v>
      </c>
      <c r="AB17" s="12">
        <f t="shared" si="6"/>
        <v>-3136323.01437</v>
      </c>
      <c r="AC17" s="12">
        <f t="shared" si="6"/>
        <v>-3136323.01437</v>
      </c>
      <c r="AD17" s="12">
        <f t="shared" si="4"/>
        <v>-3136323.01437</v>
      </c>
      <c r="AE17" s="12">
        <f t="shared" si="4"/>
        <v>-3136323.01437</v>
      </c>
      <c r="AF17" s="12">
        <f t="shared" si="4"/>
        <v>-3136323.01437</v>
      </c>
      <c r="AG17" s="12">
        <f t="shared" si="4"/>
        <v>-3136323.01437</v>
      </c>
      <c r="AH17" s="12">
        <f t="shared" si="4"/>
        <v>-3136323.01437</v>
      </c>
      <c r="AI17" s="12">
        <f t="shared" si="4"/>
        <v>-3136323.01437</v>
      </c>
      <c r="AJ17" s="12">
        <f t="shared" si="4"/>
        <v>-3136323.01437</v>
      </c>
      <c r="AK17" s="12">
        <f t="shared" si="4"/>
        <v>-3136323.01437</v>
      </c>
      <c r="AL17" s="12">
        <f t="shared" si="4"/>
        <v>-3136323.01437</v>
      </c>
      <c r="AM17" s="12">
        <f t="shared" si="4"/>
        <v>-3136323.01437</v>
      </c>
      <c r="AN17" s="12">
        <f t="shared" si="4"/>
        <v>-3136323.01437</v>
      </c>
      <c r="AO17" s="12">
        <f t="shared" si="4"/>
        <v>-3136323.01437</v>
      </c>
      <c r="AP17" s="12">
        <f t="shared" si="4"/>
        <v>-3136323.01437</v>
      </c>
      <c r="AQ17" s="12">
        <f t="shared" si="4"/>
        <v>-3136323.01437</v>
      </c>
      <c r="AR17" s="12">
        <f t="shared" si="4"/>
        <v>0</v>
      </c>
      <c r="AT17" s="12">
        <f t="shared" si="5"/>
        <v>-94089690.431099981</v>
      </c>
    </row>
    <row r="18" spans="1:46" s="11" customFormat="1" ht="14.1" customHeight="1" x14ac:dyDescent="0.2">
      <c r="A18" s="21">
        <v>1500</v>
      </c>
      <c r="B18" s="14">
        <v>190</v>
      </c>
      <c r="C18" s="55" t="s">
        <v>97</v>
      </c>
      <c r="D18" s="13">
        <v>1</v>
      </c>
      <c r="E18" s="6" t="s">
        <v>270</v>
      </c>
      <c r="F18" s="6" t="s">
        <v>269</v>
      </c>
      <c r="G18" s="8">
        <v>2700883</v>
      </c>
      <c r="H18" s="7"/>
      <c r="I18" s="8">
        <v>-378123.62</v>
      </c>
      <c r="J18" s="8">
        <v>20796.799099999997</v>
      </c>
      <c r="K18" s="8">
        <v>0</v>
      </c>
      <c r="L18" s="8">
        <f t="shared" si="1"/>
        <v>-357326.82089999999</v>
      </c>
      <c r="N18" s="12">
        <f t="shared" si="3"/>
        <v>-357326.82089999999</v>
      </c>
      <c r="O18" s="12">
        <f t="shared" si="3"/>
        <v>0</v>
      </c>
      <c r="P18" s="12">
        <f t="shared" si="3"/>
        <v>0</v>
      </c>
      <c r="Q18" s="12">
        <f t="shared" si="6"/>
        <v>0</v>
      </c>
      <c r="R18" s="12">
        <f t="shared" si="6"/>
        <v>0</v>
      </c>
      <c r="S18" s="12">
        <f t="shared" si="6"/>
        <v>0</v>
      </c>
      <c r="T18" s="12">
        <f t="shared" si="6"/>
        <v>0</v>
      </c>
      <c r="U18" s="12">
        <f t="shared" si="6"/>
        <v>0</v>
      </c>
      <c r="V18" s="12">
        <f t="shared" si="6"/>
        <v>0</v>
      </c>
      <c r="W18" s="12">
        <f t="shared" si="6"/>
        <v>0</v>
      </c>
      <c r="X18" s="12">
        <f t="shared" si="6"/>
        <v>0</v>
      </c>
      <c r="Y18" s="12">
        <f t="shared" si="6"/>
        <v>0</v>
      </c>
      <c r="Z18" s="12">
        <f t="shared" si="6"/>
        <v>0</v>
      </c>
      <c r="AA18" s="12">
        <f t="shared" si="6"/>
        <v>0</v>
      </c>
      <c r="AB18" s="12">
        <f t="shared" si="6"/>
        <v>0</v>
      </c>
      <c r="AC18" s="12">
        <f t="shared" si="6"/>
        <v>0</v>
      </c>
      <c r="AD18" s="12">
        <f t="shared" si="4"/>
        <v>0</v>
      </c>
      <c r="AE18" s="12">
        <f t="shared" si="4"/>
        <v>0</v>
      </c>
      <c r="AF18" s="12">
        <f t="shared" si="4"/>
        <v>0</v>
      </c>
      <c r="AG18" s="12">
        <f t="shared" si="4"/>
        <v>0</v>
      </c>
      <c r="AH18" s="12">
        <f t="shared" si="4"/>
        <v>0</v>
      </c>
      <c r="AI18" s="12">
        <f t="shared" si="4"/>
        <v>0</v>
      </c>
      <c r="AJ18" s="12">
        <f t="shared" si="4"/>
        <v>0</v>
      </c>
      <c r="AK18" s="12">
        <f t="shared" si="4"/>
        <v>0</v>
      </c>
      <c r="AL18" s="12">
        <f t="shared" si="4"/>
        <v>0</v>
      </c>
      <c r="AM18" s="12">
        <f t="shared" si="4"/>
        <v>0</v>
      </c>
      <c r="AN18" s="12">
        <f t="shared" si="4"/>
        <v>0</v>
      </c>
      <c r="AO18" s="12">
        <f t="shared" si="4"/>
        <v>0</v>
      </c>
      <c r="AP18" s="12">
        <f t="shared" si="4"/>
        <v>0</v>
      </c>
      <c r="AQ18" s="12">
        <f t="shared" si="4"/>
        <v>0</v>
      </c>
      <c r="AR18" s="12">
        <f t="shared" si="4"/>
        <v>0</v>
      </c>
      <c r="AT18" s="12">
        <f t="shared" si="5"/>
        <v>-357326.82089999999</v>
      </c>
    </row>
    <row r="19" spans="1:46" s="11" customFormat="1" ht="14.1" customHeight="1" x14ac:dyDescent="0.2">
      <c r="A19" s="21">
        <v>1500</v>
      </c>
      <c r="B19" s="14">
        <v>190</v>
      </c>
      <c r="C19" s="55" t="s">
        <v>97</v>
      </c>
      <c r="D19" s="13">
        <v>1</v>
      </c>
      <c r="E19" s="6" t="s">
        <v>268</v>
      </c>
      <c r="F19" s="6" t="s">
        <v>267</v>
      </c>
      <c r="G19" s="8">
        <v>112726470</v>
      </c>
      <c r="H19" s="7"/>
      <c r="I19" s="8">
        <v>-15781705.800000001</v>
      </c>
      <c r="J19" s="8">
        <v>867993.8189999999</v>
      </c>
      <c r="K19" s="8">
        <v>0</v>
      </c>
      <c r="L19" s="8">
        <f t="shared" si="1"/>
        <v>-14913711.981000001</v>
      </c>
      <c r="N19" s="12">
        <f t="shared" si="3"/>
        <v>-14913711.981000001</v>
      </c>
      <c r="O19" s="12">
        <f t="shared" si="3"/>
        <v>0</v>
      </c>
      <c r="P19" s="12">
        <f t="shared" si="3"/>
        <v>0</v>
      </c>
      <c r="Q19" s="12">
        <f t="shared" si="6"/>
        <v>0</v>
      </c>
      <c r="R19" s="12">
        <f t="shared" si="6"/>
        <v>0</v>
      </c>
      <c r="S19" s="12">
        <f t="shared" si="6"/>
        <v>0</v>
      </c>
      <c r="T19" s="12">
        <f t="shared" si="6"/>
        <v>0</v>
      </c>
      <c r="U19" s="12">
        <f t="shared" si="6"/>
        <v>0</v>
      </c>
      <c r="V19" s="12">
        <f t="shared" si="6"/>
        <v>0</v>
      </c>
      <c r="W19" s="12">
        <f t="shared" si="6"/>
        <v>0</v>
      </c>
      <c r="X19" s="12">
        <f t="shared" si="6"/>
        <v>0</v>
      </c>
      <c r="Y19" s="12">
        <f t="shared" si="6"/>
        <v>0</v>
      </c>
      <c r="Z19" s="12">
        <f t="shared" si="6"/>
        <v>0</v>
      </c>
      <c r="AA19" s="12">
        <f t="shared" si="6"/>
        <v>0</v>
      </c>
      <c r="AB19" s="12">
        <f t="shared" si="6"/>
        <v>0</v>
      </c>
      <c r="AC19" s="12">
        <f t="shared" si="6"/>
        <v>0</v>
      </c>
      <c r="AD19" s="12">
        <f t="shared" si="4"/>
        <v>0</v>
      </c>
      <c r="AE19" s="12">
        <f t="shared" si="4"/>
        <v>0</v>
      </c>
      <c r="AF19" s="12">
        <f t="shared" si="4"/>
        <v>0</v>
      </c>
      <c r="AG19" s="12">
        <f t="shared" si="4"/>
        <v>0</v>
      </c>
      <c r="AH19" s="12">
        <f t="shared" si="4"/>
        <v>0</v>
      </c>
      <c r="AI19" s="12">
        <f t="shared" si="4"/>
        <v>0</v>
      </c>
      <c r="AJ19" s="12">
        <f t="shared" si="4"/>
        <v>0</v>
      </c>
      <c r="AK19" s="12">
        <f t="shared" si="4"/>
        <v>0</v>
      </c>
      <c r="AL19" s="12">
        <f t="shared" si="4"/>
        <v>0</v>
      </c>
      <c r="AM19" s="12">
        <f t="shared" si="4"/>
        <v>0</v>
      </c>
      <c r="AN19" s="12">
        <f t="shared" si="4"/>
        <v>0</v>
      </c>
      <c r="AO19" s="12">
        <f t="shared" si="4"/>
        <v>0</v>
      </c>
      <c r="AP19" s="12">
        <f t="shared" si="4"/>
        <v>0</v>
      </c>
      <c r="AQ19" s="12">
        <f t="shared" si="4"/>
        <v>0</v>
      </c>
      <c r="AR19" s="12">
        <f t="shared" si="4"/>
        <v>0</v>
      </c>
      <c r="AT19" s="12">
        <f t="shared" si="5"/>
        <v>-14913711.981000001</v>
      </c>
    </row>
    <row r="20" spans="1:46" s="11" customFormat="1" ht="14.1" customHeight="1" x14ac:dyDescent="0.2">
      <c r="A20" s="21">
        <v>1500</v>
      </c>
      <c r="B20" s="14">
        <v>190</v>
      </c>
      <c r="C20" s="55" t="s">
        <v>97</v>
      </c>
      <c r="D20" s="13">
        <v>1</v>
      </c>
      <c r="E20" s="6" t="s">
        <v>266</v>
      </c>
      <c r="F20" s="6" t="s">
        <v>265</v>
      </c>
      <c r="G20" s="8">
        <v>9163181</v>
      </c>
      <c r="H20" s="7"/>
      <c r="I20" s="8">
        <v>-1282845.3399999996</v>
      </c>
      <c r="J20" s="8">
        <v>70556.493700000006</v>
      </c>
      <c r="K20" s="8">
        <v>0</v>
      </c>
      <c r="L20" s="8">
        <f t="shared" si="1"/>
        <v>-1212288.8462999996</v>
      </c>
      <c r="M20" s="5"/>
      <c r="N20" s="12">
        <f t="shared" si="3"/>
        <v>-1212288.8462999996</v>
      </c>
      <c r="O20" s="12">
        <f t="shared" si="3"/>
        <v>0</v>
      </c>
      <c r="P20" s="12">
        <f t="shared" si="3"/>
        <v>0</v>
      </c>
      <c r="Q20" s="12">
        <f t="shared" si="6"/>
        <v>0</v>
      </c>
      <c r="R20" s="12">
        <f t="shared" si="6"/>
        <v>0</v>
      </c>
      <c r="S20" s="12">
        <f t="shared" si="6"/>
        <v>0</v>
      </c>
      <c r="T20" s="12">
        <f t="shared" si="6"/>
        <v>0</v>
      </c>
      <c r="U20" s="12">
        <f t="shared" si="6"/>
        <v>0</v>
      </c>
      <c r="V20" s="12">
        <f t="shared" si="6"/>
        <v>0</v>
      </c>
      <c r="W20" s="12">
        <f t="shared" si="6"/>
        <v>0</v>
      </c>
      <c r="X20" s="12">
        <f t="shared" si="6"/>
        <v>0</v>
      </c>
      <c r="Y20" s="12">
        <f t="shared" si="6"/>
        <v>0</v>
      </c>
      <c r="Z20" s="12">
        <f t="shared" si="6"/>
        <v>0</v>
      </c>
      <c r="AA20" s="12">
        <f t="shared" si="6"/>
        <v>0</v>
      </c>
      <c r="AB20" s="12">
        <f t="shared" si="6"/>
        <v>0</v>
      </c>
      <c r="AC20" s="12">
        <f t="shared" si="6"/>
        <v>0</v>
      </c>
      <c r="AD20" s="12">
        <f t="shared" ref="AD20:AR29" si="7">IF(AD$6&lt;=$D20,$L20/$D20,0)</f>
        <v>0</v>
      </c>
      <c r="AE20" s="12">
        <f t="shared" si="7"/>
        <v>0</v>
      </c>
      <c r="AF20" s="12">
        <f t="shared" si="7"/>
        <v>0</v>
      </c>
      <c r="AG20" s="12">
        <f t="shared" si="7"/>
        <v>0</v>
      </c>
      <c r="AH20" s="12">
        <f t="shared" si="7"/>
        <v>0</v>
      </c>
      <c r="AI20" s="12">
        <f t="shared" si="7"/>
        <v>0</v>
      </c>
      <c r="AJ20" s="12">
        <f t="shared" si="7"/>
        <v>0</v>
      </c>
      <c r="AK20" s="12">
        <f t="shared" si="7"/>
        <v>0</v>
      </c>
      <c r="AL20" s="12">
        <f t="shared" si="7"/>
        <v>0</v>
      </c>
      <c r="AM20" s="12">
        <f t="shared" si="7"/>
        <v>0</v>
      </c>
      <c r="AN20" s="12">
        <f t="shared" si="7"/>
        <v>0</v>
      </c>
      <c r="AO20" s="12">
        <f t="shared" si="7"/>
        <v>0</v>
      </c>
      <c r="AP20" s="12">
        <f t="shared" si="7"/>
        <v>0</v>
      </c>
      <c r="AQ20" s="12">
        <f t="shared" si="7"/>
        <v>0</v>
      </c>
      <c r="AR20" s="12">
        <f t="shared" si="7"/>
        <v>0</v>
      </c>
      <c r="AT20" s="12">
        <f t="shared" si="5"/>
        <v>-1212288.8462999996</v>
      </c>
    </row>
    <row r="21" spans="1:46" s="11" customFormat="1" ht="14.1" customHeight="1" x14ac:dyDescent="0.2">
      <c r="A21" s="21">
        <v>1500</v>
      </c>
      <c r="B21" s="14">
        <v>190</v>
      </c>
      <c r="C21" s="55" t="s">
        <v>143</v>
      </c>
      <c r="D21" s="13">
        <v>10</v>
      </c>
      <c r="E21" s="6" t="s">
        <v>264</v>
      </c>
      <c r="F21" s="6" t="s">
        <v>263</v>
      </c>
      <c r="G21" s="8">
        <v>19068000</v>
      </c>
      <c r="H21" s="7"/>
      <c r="I21" s="8">
        <v>-2669520</v>
      </c>
      <c r="J21" s="8">
        <v>146823.6</v>
      </c>
      <c r="K21" s="8">
        <v>0</v>
      </c>
      <c r="L21" s="8">
        <f t="shared" si="1"/>
        <v>-2522696.4</v>
      </c>
      <c r="M21" s="5"/>
      <c r="N21" s="12">
        <f t="shared" si="3"/>
        <v>-252269.63999999998</v>
      </c>
      <c r="O21" s="12">
        <f t="shared" si="3"/>
        <v>-252269.63999999998</v>
      </c>
      <c r="P21" s="12">
        <f t="shared" si="3"/>
        <v>-252269.63999999998</v>
      </c>
      <c r="Q21" s="12">
        <f t="shared" si="3"/>
        <v>-252269.63999999998</v>
      </c>
      <c r="R21" s="12">
        <f t="shared" si="3"/>
        <v>-252269.63999999998</v>
      </c>
      <c r="S21" s="12">
        <f t="shared" si="3"/>
        <v>-252269.63999999998</v>
      </c>
      <c r="T21" s="12">
        <f t="shared" si="3"/>
        <v>-252269.63999999998</v>
      </c>
      <c r="U21" s="12">
        <f t="shared" si="3"/>
        <v>-252269.63999999998</v>
      </c>
      <c r="V21" s="12">
        <f t="shared" si="3"/>
        <v>-252269.63999999998</v>
      </c>
      <c r="W21" s="12">
        <f t="shared" si="3"/>
        <v>-252269.63999999998</v>
      </c>
      <c r="X21" s="12">
        <f t="shared" si="3"/>
        <v>0</v>
      </c>
      <c r="Y21" s="12">
        <f t="shared" si="3"/>
        <v>0</v>
      </c>
      <c r="Z21" s="12">
        <f t="shared" si="3"/>
        <v>0</v>
      </c>
      <c r="AA21" s="12">
        <f t="shared" si="3"/>
        <v>0</v>
      </c>
      <c r="AB21" s="12">
        <f t="shared" si="3"/>
        <v>0</v>
      </c>
      <c r="AC21" s="12">
        <f t="shared" si="3"/>
        <v>0</v>
      </c>
      <c r="AD21" s="12">
        <f t="shared" si="7"/>
        <v>0</v>
      </c>
      <c r="AE21" s="12">
        <f t="shared" si="7"/>
        <v>0</v>
      </c>
      <c r="AF21" s="12">
        <f t="shared" si="7"/>
        <v>0</v>
      </c>
      <c r="AG21" s="12">
        <f t="shared" si="7"/>
        <v>0</v>
      </c>
      <c r="AH21" s="12">
        <f t="shared" si="7"/>
        <v>0</v>
      </c>
      <c r="AI21" s="12">
        <f t="shared" si="7"/>
        <v>0</v>
      </c>
      <c r="AJ21" s="12">
        <f t="shared" si="7"/>
        <v>0</v>
      </c>
      <c r="AK21" s="12">
        <f t="shared" si="7"/>
        <v>0</v>
      </c>
      <c r="AL21" s="12">
        <f t="shared" si="7"/>
        <v>0</v>
      </c>
      <c r="AM21" s="12">
        <f t="shared" si="7"/>
        <v>0</v>
      </c>
      <c r="AN21" s="12">
        <f t="shared" si="7"/>
        <v>0</v>
      </c>
      <c r="AO21" s="12">
        <f t="shared" si="7"/>
        <v>0</v>
      </c>
      <c r="AP21" s="12">
        <f t="shared" si="7"/>
        <v>0</v>
      </c>
      <c r="AQ21" s="12">
        <f t="shared" si="7"/>
        <v>0</v>
      </c>
      <c r="AR21" s="12">
        <f t="shared" si="7"/>
        <v>0</v>
      </c>
      <c r="AT21" s="12">
        <f t="shared" si="5"/>
        <v>-2522696.4</v>
      </c>
    </row>
    <row r="22" spans="1:46" s="11" customFormat="1" ht="14.1" customHeight="1" x14ac:dyDescent="0.2">
      <c r="A22" s="21">
        <v>1500</v>
      </c>
      <c r="B22" s="14">
        <v>190</v>
      </c>
      <c r="C22" s="55" t="s">
        <v>97</v>
      </c>
      <c r="D22" s="13">
        <v>1</v>
      </c>
      <c r="E22" s="6" t="s">
        <v>262</v>
      </c>
      <c r="F22" s="6" t="s">
        <v>261</v>
      </c>
      <c r="G22" s="8">
        <v>15845690</v>
      </c>
      <c r="H22" s="7"/>
      <c r="I22" s="8">
        <v>-2218396.6</v>
      </c>
      <c r="J22" s="8">
        <v>122011.81299999999</v>
      </c>
      <c r="K22" s="8">
        <v>0</v>
      </c>
      <c r="L22" s="8">
        <f t="shared" si="1"/>
        <v>-2096384.787</v>
      </c>
      <c r="M22" s="5"/>
      <c r="N22" s="12">
        <f t="shared" si="3"/>
        <v>-2096384.787</v>
      </c>
      <c r="O22" s="12">
        <f t="shared" si="3"/>
        <v>0</v>
      </c>
      <c r="P22" s="12">
        <f t="shared" si="3"/>
        <v>0</v>
      </c>
      <c r="Q22" s="12">
        <f t="shared" si="3"/>
        <v>0</v>
      </c>
      <c r="R22" s="12">
        <f t="shared" si="3"/>
        <v>0</v>
      </c>
      <c r="S22" s="12">
        <f t="shared" si="3"/>
        <v>0</v>
      </c>
      <c r="T22" s="12">
        <f t="shared" si="3"/>
        <v>0</v>
      </c>
      <c r="U22" s="12">
        <f t="shared" si="3"/>
        <v>0</v>
      </c>
      <c r="V22" s="12">
        <f t="shared" si="3"/>
        <v>0</v>
      </c>
      <c r="W22" s="12">
        <f t="shared" si="3"/>
        <v>0</v>
      </c>
      <c r="X22" s="12">
        <f t="shared" si="3"/>
        <v>0</v>
      </c>
      <c r="Y22" s="12">
        <f t="shared" si="3"/>
        <v>0</v>
      </c>
      <c r="Z22" s="12">
        <f t="shared" si="3"/>
        <v>0</v>
      </c>
      <c r="AA22" s="12">
        <f t="shared" si="3"/>
        <v>0</v>
      </c>
      <c r="AB22" s="12">
        <f t="shared" si="3"/>
        <v>0</v>
      </c>
      <c r="AC22" s="12">
        <f t="shared" si="3"/>
        <v>0</v>
      </c>
      <c r="AD22" s="12">
        <f t="shared" si="7"/>
        <v>0</v>
      </c>
      <c r="AE22" s="12">
        <f t="shared" si="7"/>
        <v>0</v>
      </c>
      <c r="AF22" s="12">
        <f t="shared" si="7"/>
        <v>0</v>
      </c>
      <c r="AG22" s="12">
        <f t="shared" si="7"/>
        <v>0</v>
      </c>
      <c r="AH22" s="12">
        <f t="shared" si="7"/>
        <v>0</v>
      </c>
      <c r="AI22" s="12">
        <f t="shared" si="7"/>
        <v>0</v>
      </c>
      <c r="AJ22" s="12">
        <f t="shared" si="7"/>
        <v>0</v>
      </c>
      <c r="AK22" s="12">
        <f t="shared" si="7"/>
        <v>0</v>
      </c>
      <c r="AL22" s="12">
        <f t="shared" si="7"/>
        <v>0</v>
      </c>
      <c r="AM22" s="12">
        <f t="shared" si="7"/>
        <v>0</v>
      </c>
      <c r="AN22" s="12">
        <f t="shared" si="7"/>
        <v>0</v>
      </c>
      <c r="AO22" s="12">
        <f t="shared" si="7"/>
        <v>0</v>
      </c>
      <c r="AP22" s="12">
        <f t="shared" si="7"/>
        <v>0</v>
      </c>
      <c r="AQ22" s="12">
        <f t="shared" si="7"/>
        <v>0</v>
      </c>
      <c r="AR22" s="12">
        <f t="shared" si="7"/>
        <v>0</v>
      </c>
      <c r="AT22" s="12">
        <f t="shared" si="5"/>
        <v>-2096384.787</v>
      </c>
    </row>
    <row r="23" spans="1:46" s="11" customFormat="1" ht="14.1" customHeight="1" x14ac:dyDescent="0.2">
      <c r="A23" s="21">
        <v>1500</v>
      </c>
      <c r="B23" s="14">
        <v>190</v>
      </c>
      <c r="C23" s="55" t="s">
        <v>143</v>
      </c>
      <c r="D23" s="13">
        <v>10</v>
      </c>
      <c r="E23" s="6" t="s">
        <v>260</v>
      </c>
      <c r="F23" s="6" t="s">
        <v>259</v>
      </c>
      <c r="G23" s="8">
        <v>188314186</v>
      </c>
      <c r="H23" s="7"/>
      <c r="I23" s="8">
        <v>-26363986.039999999</v>
      </c>
      <c r="J23" s="8">
        <v>1450019.2322</v>
      </c>
      <c r="K23" s="8">
        <v>0</v>
      </c>
      <c r="L23" s="8">
        <f t="shared" si="1"/>
        <v>-24913966.807799999</v>
      </c>
      <c r="M23" s="5"/>
      <c r="N23" s="12">
        <f t="shared" si="3"/>
        <v>-2491396.6807800001</v>
      </c>
      <c r="O23" s="12">
        <f t="shared" si="3"/>
        <v>-2491396.6807800001</v>
      </c>
      <c r="P23" s="12">
        <f t="shared" si="3"/>
        <v>-2491396.6807800001</v>
      </c>
      <c r="Q23" s="12">
        <f t="shared" si="3"/>
        <v>-2491396.6807800001</v>
      </c>
      <c r="R23" s="12">
        <f t="shared" si="3"/>
        <v>-2491396.6807800001</v>
      </c>
      <c r="S23" s="12">
        <f t="shared" si="3"/>
        <v>-2491396.6807800001</v>
      </c>
      <c r="T23" s="12">
        <f t="shared" si="3"/>
        <v>-2491396.6807800001</v>
      </c>
      <c r="U23" s="12">
        <f t="shared" si="3"/>
        <v>-2491396.6807800001</v>
      </c>
      <c r="V23" s="12">
        <f t="shared" si="3"/>
        <v>-2491396.6807800001</v>
      </c>
      <c r="W23" s="12">
        <f t="shared" si="3"/>
        <v>-2491396.6807800001</v>
      </c>
      <c r="X23" s="12">
        <f t="shared" si="3"/>
        <v>0</v>
      </c>
      <c r="Y23" s="12">
        <f t="shared" si="3"/>
        <v>0</v>
      </c>
      <c r="Z23" s="12">
        <f t="shared" si="3"/>
        <v>0</v>
      </c>
      <c r="AA23" s="12">
        <f t="shared" si="3"/>
        <v>0</v>
      </c>
      <c r="AB23" s="12">
        <f t="shared" si="3"/>
        <v>0</v>
      </c>
      <c r="AC23" s="12">
        <f t="shared" si="3"/>
        <v>0</v>
      </c>
      <c r="AD23" s="12">
        <f t="shared" si="7"/>
        <v>0</v>
      </c>
      <c r="AE23" s="12">
        <f t="shared" si="7"/>
        <v>0</v>
      </c>
      <c r="AF23" s="12">
        <f t="shared" si="7"/>
        <v>0</v>
      </c>
      <c r="AG23" s="12">
        <f t="shared" si="7"/>
        <v>0</v>
      </c>
      <c r="AH23" s="12">
        <f t="shared" si="7"/>
        <v>0</v>
      </c>
      <c r="AI23" s="12">
        <f t="shared" si="7"/>
        <v>0</v>
      </c>
      <c r="AJ23" s="12">
        <f t="shared" si="7"/>
        <v>0</v>
      </c>
      <c r="AK23" s="12">
        <f t="shared" si="7"/>
        <v>0</v>
      </c>
      <c r="AL23" s="12">
        <f t="shared" si="7"/>
        <v>0</v>
      </c>
      <c r="AM23" s="12">
        <f t="shared" si="7"/>
        <v>0</v>
      </c>
      <c r="AN23" s="12">
        <f t="shared" si="7"/>
        <v>0</v>
      </c>
      <c r="AO23" s="12">
        <f t="shared" si="7"/>
        <v>0</v>
      </c>
      <c r="AP23" s="12">
        <f t="shared" si="7"/>
        <v>0</v>
      </c>
      <c r="AQ23" s="12">
        <f t="shared" si="7"/>
        <v>0</v>
      </c>
      <c r="AR23" s="12">
        <f t="shared" si="7"/>
        <v>0</v>
      </c>
      <c r="AT23" s="12">
        <f t="shared" si="5"/>
        <v>-24913966.807800006</v>
      </c>
    </row>
    <row r="24" spans="1:46" s="11" customFormat="1" ht="14.1" customHeight="1" x14ac:dyDescent="0.2">
      <c r="A24" s="21">
        <v>1500</v>
      </c>
      <c r="B24" s="14">
        <v>190</v>
      </c>
      <c r="C24" s="55" t="s">
        <v>143</v>
      </c>
      <c r="D24" s="13">
        <v>10</v>
      </c>
      <c r="E24" s="6" t="s">
        <v>258</v>
      </c>
      <c r="F24" s="6" t="s">
        <v>257</v>
      </c>
      <c r="G24" s="8">
        <v>-4656347</v>
      </c>
      <c r="H24" s="7"/>
      <c r="I24" s="8">
        <v>651888.57999999996</v>
      </c>
      <c r="J24" s="8">
        <v>-35853.871899999998</v>
      </c>
      <c r="K24" s="8">
        <v>0</v>
      </c>
      <c r="L24" s="8">
        <f t="shared" si="1"/>
        <v>616034.70809999993</v>
      </c>
      <c r="M24" s="5"/>
      <c r="N24" s="12">
        <f t="shared" si="3"/>
        <v>61603.470809999992</v>
      </c>
      <c r="O24" s="12">
        <f t="shared" si="3"/>
        <v>61603.470809999992</v>
      </c>
      <c r="P24" s="12">
        <f t="shared" si="3"/>
        <v>61603.470809999992</v>
      </c>
      <c r="Q24" s="12">
        <f t="shared" si="3"/>
        <v>61603.470809999992</v>
      </c>
      <c r="R24" s="12">
        <f t="shared" si="3"/>
        <v>61603.470809999992</v>
      </c>
      <c r="S24" s="12">
        <f t="shared" si="3"/>
        <v>61603.470809999992</v>
      </c>
      <c r="T24" s="12">
        <f t="shared" si="3"/>
        <v>61603.470809999992</v>
      </c>
      <c r="U24" s="12">
        <f t="shared" si="3"/>
        <v>61603.470809999992</v>
      </c>
      <c r="V24" s="12">
        <f t="shared" si="3"/>
        <v>61603.470809999992</v>
      </c>
      <c r="W24" s="12">
        <f t="shared" si="3"/>
        <v>61603.470809999992</v>
      </c>
      <c r="X24" s="12">
        <f t="shared" si="3"/>
        <v>0</v>
      </c>
      <c r="Y24" s="12">
        <f t="shared" si="3"/>
        <v>0</v>
      </c>
      <c r="Z24" s="12">
        <f t="shared" si="3"/>
        <v>0</v>
      </c>
      <c r="AA24" s="12">
        <f t="shared" si="3"/>
        <v>0</v>
      </c>
      <c r="AB24" s="12">
        <f t="shared" si="3"/>
        <v>0</v>
      </c>
      <c r="AC24" s="12">
        <f t="shared" si="3"/>
        <v>0</v>
      </c>
      <c r="AD24" s="12">
        <f t="shared" si="7"/>
        <v>0</v>
      </c>
      <c r="AE24" s="12">
        <f t="shared" si="7"/>
        <v>0</v>
      </c>
      <c r="AF24" s="12">
        <f t="shared" si="7"/>
        <v>0</v>
      </c>
      <c r="AG24" s="12">
        <f t="shared" si="7"/>
        <v>0</v>
      </c>
      <c r="AH24" s="12">
        <f t="shared" si="7"/>
        <v>0</v>
      </c>
      <c r="AI24" s="12">
        <f t="shared" si="7"/>
        <v>0</v>
      </c>
      <c r="AJ24" s="12">
        <f t="shared" si="7"/>
        <v>0</v>
      </c>
      <c r="AK24" s="12">
        <f t="shared" si="7"/>
        <v>0</v>
      </c>
      <c r="AL24" s="12">
        <f t="shared" si="7"/>
        <v>0</v>
      </c>
      <c r="AM24" s="12">
        <f t="shared" si="7"/>
        <v>0</v>
      </c>
      <c r="AN24" s="12">
        <f t="shared" si="7"/>
        <v>0</v>
      </c>
      <c r="AO24" s="12">
        <f t="shared" si="7"/>
        <v>0</v>
      </c>
      <c r="AP24" s="12">
        <f t="shared" si="7"/>
        <v>0</v>
      </c>
      <c r="AQ24" s="12">
        <f t="shared" si="7"/>
        <v>0</v>
      </c>
      <c r="AR24" s="12">
        <f t="shared" si="7"/>
        <v>0</v>
      </c>
      <c r="AT24" s="12">
        <f t="shared" si="5"/>
        <v>616034.70809999981</v>
      </c>
    </row>
    <row r="25" spans="1:46" s="11" customFormat="1" ht="14.1" customHeight="1" x14ac:dyDescent="0.2">
      <c r="A25" s="21">
        <v>1500</v>
      </c>
      <c r="B25" s="14">
        <v>190</v>
      </c>
      <c r="C25" s="55" t="s">
        <v>143</v>
      </c>
      <c r="D25" s="13">
        <v>10</v>
      </c>
      <c r="E25" s="6" t="s">
        <v>256</v>
      </c>
      <c r="F25" s="6" t="s">
        <v>255</v>
      </c>
      <c r="G25" s="8">
        <v>3387857</v>
      </c>
      <c r="H25" s="7"/>
      <c r="I25" s="8">
        <v>-474299.98</v>
      </c>
      <c r="J25" s="8">
        <v>26086.498899999999</v>
      </c>
      <c r="K25" s="8">
        <v>0</v>
      </c>
      <c r="L25" s="8">
        <f t="shared" si="1"/>
        <v>-448213.48109999998</v>
      </c>
      <c r="M25" s="5"/>
      <c r="N25" s="12">
        <f t="shared" si="3"/>
        <v>-44821.348109999999</v>
      </c>
      <c r="O25" s="12">
        <f t="shared" si="3"/>
        <v>-44821.348109999999</v>
      </c>
      <c r="P25" s="12">
        <f t="shared" si="3"/>
        <v>-44821.348109999999</v>
      </c>
      <c r="Q25" s="12">
        <f t="shared" si="3"/>
        <v>-44821.348109999999</v>
      </c>
      <c r="R25" s="12">
        <f t="shared" si="3"/>
        <v>-44821.348109999999</v>
      </c>
      <c r="S25" s="12">
        <f t="shared" si="3"/>
        <v>-44821.348109999999</v>
      </c>
      <c r="T25" s="12">
        <f t="shared" si="3"/>
        <v>-44821.348109999999</v>
      </c>
      <c r="U25" s="12">
        <f t="shared" si="3"/>
        <v>-44821.348109999999</v>
      </c>
      <c r="V25" s="12">
        <f t="shared" si="3"/>
        <v>-44821.348109999999</v>
      </c>
      <c r="W25" s="12">
        <f t="shared" si="3"/>
        <v>-44821.348109999999</v>
      </c>
      <c r="X25" s="12">
        <f t="shared" si="3"/>
        <v>0</v>
      </c>
      <c r="Y25" s="12">
        <f t="shared" si="3"/>
        <v>0</v>
      </c>
      <c r="Z25" s="12">
        <f t="shared" si="3"/>
        <v>0</v>
      </c>
      <c r="AA25" s="12">
        <f t="shared" si="3"/>
        <v>0</v>
      </c>
      <c r="AB25" s="12">
        <f t="shared" si="3"/>
        <v>0</v>
      </c>
      <c r="AC25" s="12">
        <f t="shared" si="3"/>
        <v>0</v>
      </c>
      <c r="AD25" s="12">
        <f t="shared" si="7"/>
        <v>0</v>
      </c>
      <c r="AE25" s="12">
        <f t="shared" si="7"/>
        <v>0</v>
      </c>
      <c r="AF25" s="12">
        <f t="shared" si="7"/>
        <v>0</v>
      </c>
      <c r="AG25" s="12">
        <f t="shared" si="7"/>
        <v>0</v>
      </c>
      <c r="AH25" s="12">
        <f t="shared" si="7"/>
        <v>0</v>
      </c>
      <c r="AI25" s="12">
        <f t="shared" si="7"/>
        <v>0</v>
      </c>
      <c r="AJ25" s="12">
        <f t="shared" si="7"/>
        <v>0</v>
      </c>
      <c r="AK25" s="12">
        <f t="shared" si="7"/>
        <v>0</v>
      </c>
      <c r="AL25" s="12">
        <f t="shared" si="7"/>
        <v>0</v>
      </c>
      <c r="AM25" s="12">
        <f t="shared" si="7"/>
        <v>0</v>
      </c>
      <c r="AN25" s="12">
        <f t="shared" si="7"/>
        <v>0</v>
      </c>
      <c r="AO25" s="12">
        <f t="shared" si="7"/>
        <v>0</v>
      </c>
      <c r="AP25" s="12">
        <f t="shared" si="7"/>
        <v>0</v>
      </c>
      <c r="AQ25" s="12">
        <f t="shared" si="7"/>
        <v>0</v>
      </c>
      <c r="AR25" s="12">
        <f t="shared" si="7"/>
        <v>0</v>
      </c>
      <c r="AT25" s="12">
        <f t="shared" si="5"/>
        <v>-448213.48110000009</v>
      </c>
    </row>
    <row r="26" spans="1:46" s="11" customFormat="1" ht="14.1" customHeight="1" x14ac:dyDescent="0.2">
      <c r="A26" s="21">
        <v>1500</v>
      </c>
      <c r="B26" s="14">
        <v>190</v>
      </c>
      <c r="C26" s="55" t="s">
        <v>97</v>
      </c>
      <c r="D26" s="13">
        <v>1</v>
      </c>
      <c r="E26" s="6" t="s">
        <v>254</v>
      </c>
      <c r="F26" s="6" t="s">
        <v>253</v>
      </c>
      <c r="G26" s="8">
        <v>360882</v>
      </c>
      <c r="H26" s="7"/>
      <c r="I26" s="8">
        <v>-50523.479999999996</v>
      </c>
      <c r="J26" s="8">
        <v>2778.7914000000001</v>
      </c>
      <c r="K26" s="8">
        <v>0</v>
      </c>
      <c r="L26" s="8">
        <f t="shared" si="1"/>
        <v>-47744.688599999994</v>
      </c>
      <c r="N26" s="12">
        <f t="shared" si="3"/>
        <v>-47744.688599999994</v>
      </c>
      <c r="O26" s="12">
        <f t="shared" si="3"/>
        <v>0</v>
      </c>
      <c r="P26" s="12">
        <f t="shared" si="3"/>
        <v>0</v>
      </c>
      <c r="Q26" s="12">
        <f t="shared" si="3"/>
        <v>0</v>
      </c>
      <c r="R26" s="12">
        <f t="shared" si="3"/>
        <v>0</v>
      </c>
      <c r="S26" s="12">
        <f t="shared" si="3"/>
        <v>0</v>
      </c>
      <c r="T26" s="12">
        <f t="shared" si="3"/>
        <v>0</v>
      </c>
      <c r="U26" s="12">
        <f t="shared" si="3"/>
        <v>0</v>
      </c>
      <c r="V26" s="12">
        <f t="shared" si="3"/>
        <v>0</v>
      </c>
      <c r="W26" s="12">
        <f t="shared" si="3"/>
        <v>0</v>
      </c>
      <c r="X26" s="12">
        <f t="shared" si="3"/>
        <v>0</v>
      </c>
      <c r="Y26" s="12">
        <f t="shared" si="3"/>
        <v>0</v>
      </c>
      <c r="Z26" s="12">
        <f t="shared" si="3"/>
        <v>0</v>
      </c>
      <c r="AA26" s="12">
        <f t="shared" si="3"/>
        <v>0</v>
      </c>
      <c r="AB26" s="12">
        <f t="shared" si="3"/>
        <v>0</v>
      </c>
      <c r="AC26" s="12">
        <f t="shared" si="3"/>
        <v>0</v>
      </c>
      <c r="AD26" s="12">
        <f t="shared" si="7"/>
        <v>0</v>
      </c>
      <c r="AE26" s="12">
        <f t="shared" si="7"/>
        <v>0</v>
      </c>
      <c r="AF26" s="12">
        <f t="shared" si="7"/>
        <v>0</v>
      </c>
      <c r="AG26" s="12">
        <f t="shared" si="7"/>
        <v>0</v>
      </c>
      <c r="AH26" s="12">
        <f t="shared" si="7"/>
        <v>0</v>
      </c>
      <c r="AI26" s="12">
        <f t="shared" si="7"/>
        <v>0</v>
      </c>
      <c r="AJ26" s="12">
        <f t="shared" si="7"/>
        <v>0</v>
      </c>
      <c r="AK26" s="12">
        <f t="shared" si="7"/>
        <v>0</v>
      </c>
      <c r="AL26" s="12">
        <f t="shared" si="7"/>
        <v>0</v>
      </c>
      <c r="AM26" s="12">
        <f t="shared" si="7"/>
        <v>0</v>
      </c>
      <c r="AN26" s="12">
        <f t="shared" si="7"/>
        <v>0</v>
      </c>
      <c r="AO26" s="12">
        <f t="shared" si="7"/>
        <v>0</v>
      </c>
      <c r="AP26" s="12">
        <f t="shared" si="7"/>
        <v>0</v>
      </c>
      <c r="AQ26" s="12">
        <f t="shared" si="7"/>
        <v>0</v>
      </c>
      <c r="AR26" s="12">
        <f t="shared" si="7"/>
        <v>0</v>
      </c>
      <c r="AT26" s="12">
        <f t="shared" si="5"/>
        <v>-47744.688599999994</v>
      </c>
    </row>
    <row r="27" spans="1:46" s="11" customFormat="1" ht="14.1" customHeight="1" x14ac:dyDescent="0.2">
      <c r="A27" s="21">
        <v>1500</v>
      </c>
      <c r="B27" s="14">
        <v>190</v>
      </c>
      <c r="C27" s="55" t="s">
        <v>143</v>
      </c>
      <c r="D27" s="13">
        <v>10</v>
      </c>
      <c r="E27" s="6" t="s">
        <v>252</v>
      </c>
      <c r="F27" s="6" t="s">
        <v>251</v>
      </c>
      <c r="G27" s="8">
        <v>7124177</v>
      </c>
      <c r="H27" s="7"/>
      <c r="I27" s="8">
        <v>-997384.7799999998</v>
      </c>
      <c r="J27" s="8">
        <v>54856.162899999996</v>
      </c>
      <c r="K27" s="8">
        <v>0</v>
      </c>
      <c r="L27" s="8">
        <f t="shared" si="1"/>
        <v>-942528.6170999998</v>
      </c>
      <c r="N27" s="12">
        <f t="shared" si="3"/>
        <v>-94252.861709999983</v>
      </c>
      <c r="O27" s="12">
        <f t="shared" si="3"/>
        <v>-94252.861709999983</v>
      </c>
      <c r="P27" s="12">
        <f t="shared" si="3"/>
        <v>-94252.861709999983</v>
      </c>
      <c r="Q27" s="12">
        <f t="shared" si="3"/>
        <v>-94252.861709999983</v>
      </c>
      <c r="R27" s="12">
        <f t="shared" si="3"/>
        <v>-94252.861709999983</v>
      </c>
      <c r="S27" s="12">
        <f t="shared" si="3"/>
        <v>-94252.861709999983</v>
      </c>
      <c r="T27" s="12">
        <f t="shared" si="3"/>
        <v>-94252.861709999983</v>
      </c>
      <c r="U27" s="12">
        <f t="shared" si="3"/>
        <v>-94252.861709999983</v>
      </c>
      <c r="V27" s="12">
        <f t="shared" si="3"/>
        <v>-94252.861709999983</v>
      </c>
      <c r="W27" s="12">
        <f t="shared" si="3"/>
        <v>-94252.861709999983</v>
      </c>
      <c r="X27" s="12">
        <f t="shared" si="3"/>
        <v>0</v>
      </c>
      <c r="Y27" s="12">
        <f t="shared" si="3"/>
        <v>0</v>
      </c>
      <c r="Z27" s="12">
        <f t="shared" si="3"/>
        <v>0</v>
      </c>
      <c r="AA27" s="12">
        <f t="shared" si="3"/>
        <v>0</v>
      </c>
      <c r="AB27" s="12">
        <f t="shared" si="3"/>
        <v>0</v>
      </c>
      <c r="AC27" s="12">
        <f t="shared" si="3"/>
        <v>0</v>
      </c>
      <c r="AD27" s="12">
        <f t="shared" si="7"/>
        <v>0</v>
      </c>
      <c r="AE27" s="12">
        <f t="shared" si="7"/>
        <v>0</v>
      </c>
      <c r="AF27" s="12">
        <f t="shared" si="7"/>
        <v>0</v>
      </c>
      <c r="AG27" s="12">
        <f t="shared" si="7"/>
        <v>0</v>
      </c>
      <c r="AH27" s="12">
        <f t="shared" si="7"/>
        <v>0</v>
      </c>
      <c r="AI27" s="12">
        <f t="shared" si="7"/>
        <v>0</v>
      </c>
      <c r="AJ27" s="12">
        <f t="shared" si="7"/>
        <v>0</v>
      </c>
      <c r="AK27" s="12">
        <f t="shared" si="7"/>
        <v>0</v>
      </c>
      <c r="AL27" s="12">
        <f t="shared" si="7"/>
        <v>0</v>
      </c>
      <c r="AM27" s="12">
        <f t="shared" si="7"/>
        <v>0</v>
      </c>
      <c r="AN27" s="12">
        <f t="shared" si="7"/>
        <v>0</v>
      </c>
      <c r="AO27" s="12">
        <f t="shared" si="7"/>
        <v>0</v>
      </c>
      <c r="AP27" s="12">
        <f t="shared" si="7"/>
        <v>0</v>
      </c>
      <c r="AQ27" s="12">
        <f t="shared" si="7"/>
        <v>0</v>
      </c>
      <c r="AR27" s="12">
        <f t="shared" si="7"/>
        <v>0</v>
      </c>
      <c r="AT27" s="12">
        <f t="shared" si="5"/>
        <v>-942528.6170999998</v>
      </c>
    </row>
    <row r="28" spans="1:46" s="11" customFormat="1" ht="14.1" customHeight="1" x14ac:dyDescent="0.2">
      <c r="A28" s="21">
        <v>1500</v>
      </c>
      <c r="B28" s="14">
        <v>190</v>
      </c>
      <c r="C28" s="55" t="s">
        <v>94</v>
      </c>
      <c r="D28" s="13">
        <v>5</v>
      </c>
      <c r="E28" s="6" t="s">
        <v>250</v>
      </c>
      <c r="F28" s="6" t="s">
        <v>249</v>
      </c>
      <c r="G28" s="8">
        <v>964905</v>
      </c>
      <c r="H28" s="7"/>
      <c r="I28" s="8">
        <v>-135086.70000000001</v>
      </c>
      <c r="J28" s="8">
        <v>7429.7685000000001</v>
      </c>
      <c r="K28" s="8">
        <v>0</v>
      </c>
      <c r="L28" s="8">
        <f t="shared" si="1"/>
        <v>-127656.93150000001</v>
      </c>
      <c r="N28" s="12">
        <f t="shared" si="3"/>
        <v>-25531.386300000002</v>
      </c>
      <c r="O28" s="12">
        <f t="shared" si="3"/>
        <v>-25531.386300000002</v>
      </c>
      <c r="P28" s="12">
        <f t="shared" si="3"/>
        <v>-25531.386300000002</v>
      </c>
      <c r="Q28" s="12">
        <f t="shared" si="3"/>
        <v>-25531.386300000002</v>
      </c>
      <c r="R28" s="12">
        <f t="shared" si="3"/>
        <v>-25531.386300000002</v>
      </c>
      <c r="S28" s="12">
        <f t="shared" si="3"/>
        <v>0</v>
      </c>
      <c r="T28" s="12">
        <f t="shared" si="3"/>
        <v>0</v>
      </c>
      <c r="U28" s="12">
        <f t="shared" si="3"/>
        <v>0</v>
      </c>
      <c r="V28" s="12">
        <f t="shared" si="3"/>
        <v>0</v>
      </c>
      <c r="W28" s="12">
        <f t="shared" si="3"/>
        <v>0</v>
      </c>
      <c r="X28" s="12">
        <f t="shared" si="3"/>
        <v>0</v>
      </c>
      <c r="Y28" s="12">
        <f t="shared" si="3"/>
        <v>0</v>
      </c>
      <c r="Z28" s="12">
        <f t="shared" si="3"/>
        <v>0</v>
      </c>
      <c r="AA28" s="12">
        <f t="shared" si="3"/>
        <v>0</v>
      </c>
      <c r="AB28" s="12">
        <f t="shared" si="3"/>
        <v>0</v>
      </c>
      <c r="AC28" s="12">
        <f t="shared" si="3"/>
        <v>0</v>
      </c>
      <c r="AD28" s="12">
        <f t="shared" si="7"/>
        <v>0</v>
      </c>
      <c r="AE28" s="12">
        <f t="shared" si="7"/>
        <v>0</v>
      </c>
      <c r="AF28" s="12">
        <f t="shared" si="7"/>
        <v>0</v>
      </c>
      <c r="AG28" s="12">
        <f t="shared" si="7"/>
        <v>0</v>
      </c>
      <c r="AH28" s="12">
        <f t="shared" si="7"/>
        <v>0</v>
      </c>
      <c r="AI28" s="12">
        <f t="shared" si="7"/>
        <v>0</v>
      </c>
      <c r="AJ28" s="12">
        <f t="shared" si="7"/>
        <v>0</v>
      </c>
      <c r="AK28" s="12">
        <f t="shared" si="7"/>
        <v>0</v>
      </c>
      <c r="AL28" s="12">
        <f t="shared" si="7"/>
        <v>0</v>
      </c>
      <c r="AM28" s="12">
        <f t="shared" si="7"/>
        <v>0</v>
      </c>
      <c r="AN28" s="12">
        <f t="shared" si="7"/>
        <v>0</v>
      </c>
      <c r="AO28" s="12">
        <f t="shared" si="7"/>
        <v>0</v>
      </c>
      <c r="AP28" s="12">
        <f t="shared" si="7"/>
        <v>0</v>
      </c>
      <c r="AQ28" s="12">
        <f t="shared" si="7"/>
        <v>0</v>
      </c>
      <c r="AR28" s="12">
        <f t="shared" si="7"/>
        <v>0</v>
      </c>
      <c r="AT28" s="12">
        <f t="shared" si="5"/>
        <v>-127656.93150000001</v>
      </c>
    </row>
    <row r="29" spans="1:46" s="11" customFormat="1" ht="14.1" customHeight="1" x14ac:dyDescent="0.2">
      <c r="A29" s="21">
        <v>1500</v>
      </c>
      <c r="B29" s="14">
        <v>190</v>
      </c>
      <c r="C29" s="55" t="s">
        <v>94</v>
      </c>
      <c r="D29" s="13">
        <v>5</v>
      </c>
      <c r="E29" s="6" t="s">
        <v>248</v>
      </c>
      <c r="F29" s="6" t="s">
        <v>247</v>
      </c>
      <c r="G29" s="8">
        <v>393572</v>
      </c>
      <c r="H29" s="7"/>
      <c r="I29" s="8">
        <v>-55100.079999999987</v>
      </c>
      <c r="J29" s="8">
        <v>3030.5043999999998</v>
      </c>
      <c r="K29" s="8">
        <v>0</v>
      </c>
      <c r="L29" s="8">
        <f t="shared" si="1"/>
        <v>-52069.575599999989</v>
      </c>
      <c r="N29" s="12">
        <f t="shared" si="3"/>
        <v>-10413.915119999998</v>
      </c>
      <c r="O29" s="12">
        <f t="shared" si="3"/>
        <v>-10413.915119999998</v>
      </c>
      <c r="P29" s="12">
        <f t="shared" si="3"/>
        <v>-10413.915119999998</v>
      </c>
      <c r="Q29" s="12">
        <f t="shared" si="3"/>
        <v>-10413.915119999998</v>
      </c>
      <c r="R29" s="12">
        <f t="shared" si="3"/>
        <v>-10413.915119999998</v>
      </c>
      <c r="S29" s="12">
        <f t="shared" si="3"/>
        <v>0</v>
      </c>
      <c r="T29" s="12">
        <f t="shared" si="3"/>
        <v>0</v>
      </c>
      <c r="U29" s="12">
        <f t="shared" si="3"/>
        <v>0</v>
      </c>
      <c r="V29" s="12">
        <f t="shared" si="3"/>
        <v>0</v>
      </c>
      <c r="W29" s="12">
        <f t="shared" si="3"/>
        <v>0</v>
      </c>
      <c r="X29" s="12">
        <f t="shared" si="3"/>
        <v>0</v>
      </c>
      <c r="Y29" s="12">
        <f t="shared" si="3"/>
        <v>0</v>
      </c>
      <c r="Z29" s="12">
        <f t="shared" si="3"/>
        <v>0</v>
      </c>
      <c r="AA29" s="12">
        <f t="shared" si="3"/>
        <v>0</v>
      </c>
      <c r="AB29" s="12">
        <f t="shared" si="3"/>
        <v>0</v>
      </c>
      <c r="AC29" s="12">
        <f t="shared" si="3"/>
        <v>0</v>
      </c>
      <c r="AD29" s="12">
        <f t="shared" si="7"/>
        <v>0</v>
      </c>
      <c r="AE29" s="12">
        <f t="shared" si="7"/>
        <v>0</v>
      </c>
      <c r="AF29" s="12">
        <f t="shared" si="7"/>
        <v>0</v>
      </c>
      <c r="AG29" s="12">
        <f t="shared" si="7"/>
        <v>0</v>
      </c>
      <c r="AH29" s="12">
        <f t="shared" si="7"/>
        <v>0</v>
      </c>
      <c r="AI29" s="12">
        <f t="shared" si="7"/>
        <v>0</v>
      </c>
      <c r="AJ29" s="12">
        <f t="shared" si="7"/>
        <v>0</v>
      </c>
      <c r="AK29" s="12">
        <f t="shared" si="7"/>
        <v>0</v>
      </c>
      <c r="AL29" s="12">
        <f t="shared" si="7"/>
        <v>0</v>
      </c>
      <c r="AM29" s="12">
        <f t="shared" si="7"/>
        <v>0</v>
      </c>
      <c r="AN29" s="12">
        <f t="shared" si="7"/>
        <v>0</v>
      </c>
      <c r="AO29" s="12">
        <f t="shared" si="7"/>
        <v>0</v>
      </c>
      <c r="AP29" s="12">
        <f t="shared" si="7"/>
        <v>0</v>
      </c>
      <c r="AQ29" s="12">
        <f t="shared" si="7"/>
        <v>0</v>
      </c>
      <c r="AR29" s="12">
        <f t="shared" si="7"/>
        <v>0</v>
      </c>
      <c r="AT29" s="12">
        <f t="shared" si="5"/>
        <v>-52069.575599999989</v>
      </c>
    </row>
    <row r="30" spans="1:46" s="11" customFormat="1" ht="14.1" customHeight="1" x14ac:dyDescent="0.2">
      <c r="A30" s="21">
        <v>1500</v>
      </c>
      <c r="B30" s="14">
        <v>190</v>
      </c>
      <c r="C30" s="55" t="s">
        <v>97</v>
      </c>
      <c r="D30" s="13">
        <v>1</v>
      </c>
      <c r="E30" s="6" t="s">
        <v>246</v>
      </c>
      <c r="F30" s="6" t="s">
        <v>245</v>
      </c>
      <c r="G30" s="8">
        <v>7731068</v>
      </c>
      <c r="H30" s="7"/>
      <c r="I30" s="8">
        <v>-1082349.5199999998</v>
      </c>
      <c r="J30" s="8">
        <v>59529.223599999983</v>
      </c>
      <c r="K30" s="8">
        <v>0</v>
      </c>
      <c r="L30" s="8">
        <f t="shared" si="1"/>
        <v>-1022820.2963999998</v>
      </c>
      <c r="N30" s="12">
        <f t="shared" si="3"/>
        <v>-1022820.2963999998</v>
      </c>
      <c r="O30" s="12">
        <f t="shared" si="3"/>
        <v>0</v>
      </c>
      <c r="P30" s="12">
        <f t="shared" si="3"/>
        <v>0</v>
      </c>
      <c r="Q30" s="12">
        <f t="shared" si="3"/>
        <v>0</v>
      </c>
      <c r="R30" s="12">
        <f t="shared" si="3"/>
        <v>0</v>
      </c>
      <c r="S30" s="12">
        <f t="shared" si="3"/>
        <v>0</v>
      </c>
      <c r="T30" s="12">
        <f t="shared" si="3"/>
        <v>0</v>
      </c>
      <c r="U30" s="12">
        <f t="shared" si="3"/>
        <v>0</v>
      </c>
      <c r="V30" s="12">
        <f t="shared" si="3"/>
        <v>0</v>
      </c>
      <c r="W30" s="12">
        <f t="shared" si="3"/>
        <v>0</v>
      </c>
      <c r="X30" s="12">
        <f t="shared" si="3"/>
        <v>0</v>
      </c>
      <c r="Y30" s="12">
        <f t="shared" si="3"/>
        <v>0</v>
      </c>
      <c r="Z30" s="12">
        <f t="shared" si="3"/>
        <v>0</v>
      </c>
      <c r="AA30" s="12">
        <f t="shared" si="3"/>
        <v>0</v>
      </c>
      <c r="AB30" s="12">
        <f t="shared" si="3"/>
        <v>0</v>
      </c>
      <c r="AC30" s="12">
        <f t="shared" si="3"/>
        <v>0</v>
      </c>
      <c r="AD30" s="12">
        <f t="shared" ref="AD30:AR39" si="8">IF(AD$6&lt;=$D30,$L30/$D30,0)</f>
        <v>0</v>
      </c>
      <c r="AE30" s="12">
        <f t="shared" si="8"/>
        <v>0</v>
      </c>
      <c r="AF30" s="12">
        <f t="shared" si="8"/>
        <v>0</v>
      </c>
      <c r="AG30" s="12">
        <f t="shared" si="8"/>
        <v>0</v>
      </c>
      <c r="AH30" s="12">
        <f t="shared" si="8"/>
        <v>0</v>
      </c>
      <c r="AI30" s="12">
        <f t="shared" si="8"/>
        <v>0</v>
      </c>
      <c r="AJ30" s="12">
        <f t="shared" si="8"/>
        <v>0</v>
      </c>
      <c r="AK30" s="12">
        <f t="shared" si="8"/>
        <v>0</v>
      </c>
      <c r="AL30" s="12">
        <f t="shared" si="8"/>
        <v>0</v>
      </c>
      <c r="AM30" s="12">
        <f t="shared" si="8"/>
        <v>0</v>
      </c>
      <c r="AN30" s="12">
        <f t="shared" si="8"/>
        <v>0</v>
      </c>
      <c r="AO30" s="12">
        <f t="shared" si="8"/>
        <v>0</v>
      </c>
      <c r="AP30" s="12">
        <f t="shared" si="8"/>
        <v>0</v>
      </c>
      <c r="AQ30" s="12">
        <f t="shared" si="8"/>
        <v>0</v>
      </c>
      <c r="AR30" s="12">
        <f t="shared" si="8"/>
        <v>0</v>
      </c>
      <c r="AT30" s="12">
        <f t="shared" si="5"/>
        <v>-1022820.2963999998</v>
      </c>
    </row>
    <row r="31" spans="1:46" s="11" customFormat="1" ht="14.1" customHeight="1" x14ac:dyDescent="0.2">
      <c r="A31" s="21">
        <v>1500</v>
      </c>
      <c r="B31" s="14">
        <v>190</v>
      </c>
      <c r="C31" s="55" t="s">
        <v>94</v>
      </c>
      <c r="D31" s="13">
        <v>5</v>
      </c>
      <c r="E31" s="6" t="s">
        <v>244</v>
      </c>
      <c r="F31" s="6" t="s">
        <v>243</v>
      </c>
      <c r="G31" s="8">
        <v>6198290</v>
      </c>
      <c r="H31" s="7"/>
      <c r="I31" s="8">
        <v>-867760.60000000009</v>
      </c>
      <c r="J31" s="8">
        <v>47726.832999999984</v>
      </c>
      <c r="K31" s="8">
        <v>0</v>
      </c>
      <c r="L31" s="8">
        <f t="shared" si="1"/>
        <v>-820033.76700000011</v>
      </c>
      <c r="N31" s="12">
        <f t="shared" si="3"/>
        <v>-164006.75340000002</v>
      </c>
      <c r="O31" s="12">
        <f t="shared" si="3"/>
        <v>-164006.75340000002</v>
      </c>
      <c r="P31" s="12">
        <f t="shared" si="3"/>
        <v>-164006.75340000002</v>
      </c>
      <c r="Q31" s="12">
        <f t="shared" si="3"/>
        <v>-164006.75340000002</v>
      </c>
      <c r="R31" s="12">
        <f t="shared" si="3"/>
        <v>-164006.75340000002</v>
      </c>
      <c r="S31" s="12">
        <f t="shared" si="3"/>
        <v>0</v>
      </c>
      <c r="T31" s="12">
        <f t="shared" si="3"/>
        <v>0</v>
      </c>
      <c r="U31" s="12">
        <f t="shared" si="3"/>
        <v>0</v>
      </c>
      <c r="V31" s="12">
        <f t="shared" si="3"/>
        <v>0</v>
      </c>
      <c r="W31" s="12">
        <f t="shared" si="3"/>
        <v>0</v>
      </c>
      <c r="X31" s="12">
        <f t="shared" si="3"/>
        <v>0</v>
      </c>
      <c r="Y31" s="12">
        <f t="shared" si="3"/>
        <v>0</v>
      </c>
      <c r="Z31" s="12">
        <f t="shared" si="3"/>
        <v>0</v>
      </c>
      <c r="AA31" s="12">
        <f t="shared" si="3"/>
        <v>0</v>
      </c>
      <c r="AB31" s="12">
        <f t="shared" si="3"/>
        <v>0</v>
      </c>
      <c r="AC31" s="12">
        <f t="shared" si="3"/>
        <v>0</v>
      </c>
      <c r="AD31" s="12">
        <f t="shared" si="8"/>
        <v>0</v>
      </c>
      <c r="AE31" s="12">
        <f t="shared" si="8"/>
        <v>0</v>
      </c>
      <c r="AF31" s="12">
        <f t="shared" si="8"/>
        <v>0</v>
      </c>
      <c r="AG31" s="12">
        <f t="shared" si="8"/>
        <v>0</v>
      </c>
      <c r="AH31" s="12">
        <f t="shared" si="8"/>
        <v>0</v>
      </c>
      <c r="AI31" s="12">
        <f t="shared" si="8"/>
        <v>0</v>
      </c>
      <c r="AJ31" s="12">
        <f t="shared" si="8"/>
        <v>0</v>
      </c>
      <c r="AK31" s="12">
        <f t="shared" si="8"/>
        <v>0</v>
      </c>
      <c r="AL31" s="12">
        <f t="shared" si="8"/>
        <v>0</v>
      </c>
      <c r="AM31" s="12">
        <f t="shared" si="8"/>
        <v>0</v>
      </c>
      <c r="AN31" s="12">
        <f t="shared" si="8"/>
        <v>0</v>
      </c>
      <c r="AO31" s="12">
        <f t="shared" si="8"/>
        <v>0</v>
      </c>
      <c r="AP31" s="12">
        <f t="shared" si="8"/>
        <v>0</v>
      </c>
      <c r="AQ31" s="12">
        <f t="shared" si="8"/>
        <v>0</v>
      </c>
      <c r="AR31" s="12">
        <f t="shared" si="8"/>
        <v>0</v>
      </c>
      <c r="AT31" s="12">
        <f t="shared" si="5"/>
        <v>-820033.76700000011</v>
      </c>
    </row>
    <row r="32" spans="1:46" s="11" customFormat="1" ht="14.1" customHeight="1" x14ac:dyDescent="0.2">
      <c r="A32" s="21">
        <v>1500</v>
      </c>
      <c r="B32" s="14">
        <v>190</v>
      </c>
      <c r="C32" s="55" t="s">
        <v>143</v>
      </c>
      <c r="D32" s="13">
        <v>10</v>
      </c>
      <c r="E32" s="6" t="s">
        <v>242</v>
      </c>
      <c r="F32" s="6" t="s">
        <v>241</v>
      </c>
      <c r="G32" s="8">
        <v>386594</v>
      </c>
      <c r="H32" s="7"/>
      <c r="I32" s="8">
        <v>-54123.16</v>
      </c>
      <c r="J32" s="8">
        <v>2976.7737999999999</v>
      </c>
      <c r="K32" s="8">
        <v>0</v>
      </c>
      <c r="L32" s="8">
        <f t="shared" si="1"/>
        <v>-51146.386200000001</v>
      </c>
      <c r="M32" s="5"/>
      <c r="N32" s="12">
        <f t="shared" si="3"/>
        <v>-5114.6386199999997</v>
      </c>
      <c r="O32" s="12">
        <f t="shared" si="3"/>
        <v>-5114.6386199999997</v>
      </c>
      <c r="P32" s="12">
        <f t="shared" si="3"/>
        <v>-5114.6386199999997</v>
      </c>
      <c r="Q32" s="12">
        <f t="shared" si="3"/>
        <v>-5114.6386199999997</v>
      </c>
      <c r="R32" s="12">
        <f t="shared" si="3"/>
        <v>-5114.6386199999997</v>
      </c>
      <c r="S32" s="12">
        <f t="shared" si="3"/>
        <v>-5114.6386199999997</v>
      </c>
      <c r="T32" s="12">
        <f t="shared" si="3"/>
        <v>-5114.6386199999997</v>
      </c>
      <c r="U32" s="12">
        <f t="shared" si="3"/>
        <v>-5114.6386199999997</v>
      </c>
      <c r="V32" s="12">
        <f t="shared" si="3"/>
        <v>-5114.6386199999997</v>
      </c>
      <c r="W32" s="12">
        <f t="shared" si="3"/>
        <v>-5114.6386199999997</v>
      </c>
      <c r="X32" s="12">
        <f t="shared" si="3"/>
        <v>0</v>
      </c>
      <c r="Y32" s="12">
        <f t="shared" si="3"/>
        <v>0</v>
      </c>
      <c r="Z32" s="12">
        <f t="shared" si="3"/>
        <v>0</v>
      </c>
      <c r="AA32" s="12">
        <f t="shared" si="3"/>
        <v>0</v>
      </c>
      <c r="AB32" s="12">
        <f t="shared" si="3"/>
        <v>0</v>
      </c>
      <c r="AC32" s="12">
        <f t="shared" si="3"/>
        <v>0</v>
      </c>
      <c r="AD32" s="12">
        <f t="shared" si="8"/>
        <v>0</v>
      </c>
      <c r="AE32" s="12">
        <f t="shared" si="8"/>
        <v>0</v>
      </c>
      <c r="AF32" s="12">
        <f t="shared" si="8"/>
        <v>0</v>
      </c>
      <c r="AG32" s="12">
        <f t="shared" si="8"/>
        <v>0</v>
      </c>
      <c r="AH32" s="12">
        <f t="shared" si="8"/>
        <v>0</v>
      </c>
      <c r="AI32" s="12">
        <f t="shared" si="8"/>
        <v>0</v>
      </c>
      <c r="AJ32" s="12">
        <f t="shared" si="8"/>
        <v>0</v>
      </c>
      <c r="AK32" s="12">
        <f t="shared" si="8"/>
        <v>0</v>
      </c>
      <c r="AL32" s="12">
        <f t="shared" si="8"/>
        <v>0</v>
      </c>
      <c r="AM32" s="12">
        <f t="shared" si="8"/>
        <v>0</v>
      </c>
      <c r="AN32" s="12">
        <f t="shared" si="8"/>
        <v>0</v>
      </c>
      <c r="AO32" s="12">
        <f t="shared" si="8"/>
        <v>0</v>
      </c>
      <c r="AP32" s="12">
        <f t="shared" si="8"/>
        <v>0</v>
      </c>
      <c r="AQ32" s="12">
        <f t="shared" si="8"/>
        <v>0</v>
      </c>
      <c r="AR32" s="12">
        <f t="shared" si="8"/>
        <v>0</v>
      </c>
      <c r="AT32" s="12">
        <f t="shared" si="5"/>
        <v>-51146.386199999986</v>
      </c>
    </row>
    <row r="33" spans="1:46" s="11" customFormat="1" ht="14.1" customHeight="1" x14ac:dyDescent="0.2">
      <c r="A33" s="21">
        <v>1500</v>
      </c>
      <c r="B33" s="14">
        <v>190</v>
      </c>
      <c r="C33" s="55" t="s">
        <v>94</v>
      </c>
      <c r="D33" s="13">
        <v>5</v>
      </c>
      <c r="E33" s="6" t="s">
        <v>240</v>
      </c>
      <c r="F33" s="6" t="s">
        <v>239</v>
      </c>
      <c r="G33" s="8">
        <v>17972160</v>
      </c>
      <c r="H33" s="7"/>
      <c r="I33" s="8">
        <v>-2516102.4000000004</v>
      </c>
      <c r="J33" s="8">
        <v>138385.63200000001</v>
      </c>
      <c r="K33" s="8">
        <v>0</v>
      </c>
      <c r="L33" s="8">
        <f t="shared" si="1"/>
        <v>-2377716.7680000002</v>
      </c>
      <c r="M33" s="5"/>
      <c r="N33" s="12">
        <f t="shared" si="3"/>
        <v>-475543.35360000003</v>
      </c>
      <c r="O33" s="12">
        <f t="shared" si="3"/>
        <v>-475543.35360000003</v>
      </c>
      <c r="P33" s="12">
        <f t="shared" si="3"/>
        <v>-475543.35360000003</v>
      </c>
      <c r="Q33" s="12">
        <f t="shared" si="3"/>
        <v>-475543.35360000003</v>
      </c>
      <c r="R33" s="12">
        <f t="shared" si="3"/>
        <v>-475543.35360000003</v>
      </c>
      <c r="S33" s="12">
        <f t="shared" si="3"/>
        <v>0</v>
      </c>
      <c r="T33" s="12">
        <f t="shared" si="3"/>
        <v>0</v>
      </c>
      <c r="U33" s="12">
        <f t="shared" si="3"/>
        <v>0</v>
      </c>
      <c r="V33" s="12">
        <f t="shared" si="3"/>
        <v>0</v>
      </c>
      <c r="W33" s="12">
        <f t="shared" si="3"/>
        <v>0</v>
      </c>
      <c r="X33" s="12">
        <f t="shared" si="3"/>
        <v>0</v>
      </c>
      <c r="Y33" s="12">
        <f t="shared" si="3"/>
        <v>0</v>
      </c>
      <c r="Z33" s="12">
        <f t="shared" si="3"/>
        <v>0</v>
      </c>
      <c r="AA33" s="12">
        <f t="shared" si="3"/>
        <v>0</v>
      </c>
      <c r="AB33" s="12">
        <f t="shared" si="3"/>
        <v>0</v>
      </c>
      <c r="AC33" s="12">
        <f t="shared" si="3"/>
        <v>0</v>
      </c>
      <c r="AD33" s="12">
        <f t="shared" si="8"/>
        <v>0</v>
      </c>
      <c r="AE33" s="12">
        <f t="shared" si="8"/>
        <v>0</v>
      </c>
      <c r="AF33" s="12">
        <f t="shared" si="8"/>
        <v>0</v>
      </c>
      <c r="AG33" s="12">
        <f t="shared" si="8"/>
        <v>0</v>
      </c>
      <c r="AH33" s="12">
        <f t="shared" si="8"/>
        <v>0</v>
      </c>
      <c r="AI33" s="12">
        <f t="shared" si="8"/>
        <v>0</v>
      </c>
      <c r="AJ33" s="12">
        <f t="shared" si="8"/>
        <v>0</v>
      </c>
      <c r="AK33" s="12">
        <f t="shared" si="8"/>
        <v>0</v>
      </c>
      <c r="AL33" s="12">
        <f t="shared" si="8"/>
        <v>0</v>
      </c>
      <c r="AM33" s="12">
        <f t="shared" si="8"/>
        <v>0</v>
      </c>
      <c r="AN33" s="12">
        <f t="shared" si="8"/>
        <v>0</v>
      </c>
      <c r="AO33" s="12">
        <f t="shared" si="8"/>
        <v>0</v>
      </c>
      <c r="AP33" s="12">
        <f t="shared" si="8"/>
        <v>0</v>
      </c>
      <c r="AQ33" s="12">
        <f t="shared" si="8"/>
        <v>0</v>
      </c>
      <c r="AR33" s="12">
        <f t="shared" si="8"/>
        <v>0</v>
      </c>
      <c r="AT33" s="12">
        <f t="shared" si="5"/>
        <v>-2377716.7680000002</v>
      </c>
    </row>
    <row r="34" spans="1:46" s="11" customFormat="1" ht="14.1" customHeight="1" x14ac:dyDescent="0.2">
      <c r="A34" s="21">
        <v>1500</v>
      </c>
      <c r="B34" s="14">
        <v>190</v>
      </c>
      <c r="C34" s="55" t="s">
        <v>112</v>
      </c>
      <c r="D34" s="13">
        <v>21</v>
      </c>
      <c r="E34" s="6" t="s">
        <v>238</v>
      </c>
      <c r="F34" s="6" t="s">
        <v>237</v>
      </c>
      <c r="G34" s="8">
        <v>52065738</v>
      </c>
      <c r="H34" s="7"/>
      <c r="I34" s="8">
        <v>-7289203.3199999966</v>
      </c>
      <c r="J34" s="8">
        <v>400906.18259999994</v>
      </c>
      <c r="K34" s="8">
        <v>0</v>
      </c>
      <c r="L34" s="8">
        <f t="shared" si="1"/>
        <v>-6888297.1373999966</v>
      </c>
      <c r="N34" s="12">
        <f t="shared" si="3"/>
        <v>-328014.14939999982</v>
      </c>
      <c r="O34" s="12">
        <f t="shared" si="3"/>
        <v>-328014.14939999982</v>
      </c>
      <c r="P34" s="12">
        <f t="shared" si="3"/>
        <v>-328014.14939999982</v>
      </c>
      <c r="Q34" s="12">
        <f t="shared" si="3"/>
        <v>-328014.14939999982</v>
      </c>
      <c r="R34" s="12">
        <f t="shared" si="3"/>
        <v>-328014.14939999982</v>
      </c>
      <c r="S34" s="12">
        <f t="shared" si="3"/>
        <v>-328014.14939999982</v>
      </c>
      <c r="T34" s="12">
        <f t="shared" si="3"/>
        <v>-328014.14939999982</v>
      </c>
      <c r="U34" s="12">
        <f t="shared" si="3"/>
        <v>-328014.14939999982</v>
      </c>
      <c r="V34" s="12">
        <f t="shared" si="3"/>
        <v>-328014.14939999982</v>
      </c>
      <c r="W34" s="12">
        <f t="shared" si="3"/>
        <v>-328014.14939999982</v>
      </c>
      <c r="X34" s="12">
        <f t="shared" si="3"/>
        <v>-328014.14939999982</v>
      </c>
      <c r="Y34" s="12">
        <f t="shared" si="3"/>
        <v>-328014.14939999982</v>
      </c>
      <c r="Z34" s="12">
        <f t="shared" si="3"/>
        <v>-328014.14939999982</v>
      </c>
      <c r="AA34" s="12">
        <f t="shared" si="3"/>
        <v>-328014.14939999982</v>
      </c>
      <c r="AB34" s="12">
        <f t="shared" si="3"/>
        <v>-328014.14939999982</v>
      </c>
      <c r="AC34" s="12">
        <f t="shared" si="3"/>
        <v>-328014.14939999982</v>
      </c>
      <c r="AD34" s="12">
        <f t="shared" si="8"/>
        <v>-328014.14939999982</v>
      </c>
      <c r="AE34" s="12">
        <f t="shared" si="8"/>
        <v>-328014.14939999982</v>
      </c>
      <c r="AF34" s="12">
        <f t="shared" si="8"/>
        <v>-328014.14939999982</v>
      </c>
      <c r="AG34" s="12">
        <f t="shared" si="8"/>
        <v>-328014.14939999982</v>
      </c>
      <c r="AH34" s="12">
        <f t="shared" si="8"/>
        <v>-328014.14939999982</v>
      </c>
      <c r="AI34" s="12">
        <f t="shared" si="8"/>
        <v>0</v>
      </c>
      <c r="AJ34" s="12">
        <f t="shared" si="8"/>
        <v>0</v>
      </c>
      <c r="AK34" s="12">
        <f t="shared" si="8"/>
        <v>0</v>
      </c>
      <c r="AL34" s="12">
        <f t="shared" si="8"/>
        <v>0</v>
      </c>
      <c r="AM34" s="12">
        <f t="shared" si="8"/>
        <v>0</v>
      </c>
      <c r="AN34" s="12">
        <f t="shared" si="8"/>
        <v>0</v>
      </c>
      <c r="AO34" s="12">
        <f t="shared" si="8"/>
        <v>0</v>
      </c>
      <c r="AP34" s="12">
        <f t="shared" si="8"/>
        <v>0</v>
      </c>
      <c r="AQ34" s="12">
        <f t="shared" si="8"/>
        <v>0</v>
      </c>
      <c r="AR34" s="12">
        <f t="shared" si="8"/>
        <v>0</v>
      </c>
      <c r="AT34" s="12">
        <f t="shared" si="5"/>
        <v>-6888297.1373999948</v>
      </c>
    </row>
    <row r="35" spans="1:46" s="11" customFormat="1" ht="14.1" customHeight="1" x14ac:dyDescent="0.2">
      <c r="A35" s="21">
        <v>1500</v>
      </c>
      <c r="B35" s="14">
        <v>190</v>
      </c>
      <c r="C35" s="55" t="s">
        <v>115</v>
      </c>
      <c r="D35" s="13">
        <v>22</v>
      </c>
      <c r="E35" s="6" t="s">
        <v>236</v>
      </c>
      <c r="F35" s="6" t="s">
        <v>235</v>
      </c>
      <c r="G35" s="8">
        <v>22292084</v>
      </c>
      <c r="H35" s="7"/>
      <c r="I35" s="8">
        <v>-3120891.76</v>
      </c>
      <c r="J35" s="8">
        <v>171649.04680000001</v>
      </c>
      <c r="K35" s="8">
        <v>0</v>
      </c>
      <c r="L35" s="8">
        <f t="shared" si="1"/>
        <v>-2949242.7131999996</v>
      </c>
      <c r="M35" s="5"/>
      <c r="N35" s="12">
        <f t="shared" si="3"/>
        <v>-134056.48696363636</v>
      </c>
      <c r="O35" s="12">
        <f t="shared" si="3"/>
        <v>-134056.48696363636</v>
      </c>
      <c r="P35" s="12">
        <f t="shared" si="3"/>
        <v>-134056.48696363636</v>
      </c>
      <c r="Q35" s="12">
        <f t="shared" si="3"/>
        <v>-134056.48696363636</v>
      </c>
      <c r="R35" s="12">
        <f t="shared" si="3"/>
        <v>-134056.48696363636</v>
      </c>
      <c r="S35" s="12">
        <f t="shared" si="3"/>
        <v>-134056.48696363636</v>
      </c>
      <c r="T35" s="12">
        <f t="shared" si="3"/>
        <v>-134056.48696363636</v>
      </c>
      <c r="U35" s="12">
        <f t="shared" si="3"/>
        <v>-134056.48696363636</v>
      </c>
      <c r="V35" s="12">
        <f t="shared" si="3"/>
        <v>-134056.48696363636</v>
      </c>
      <c r="W35" s="12">
        <f t="shared" si="3"/>
        <v>-134056.48696363636</v>
      </c>
      <c r="X35" s="12">
        <f t="shared" si="3"/>
        <v>-134056.48696363636</v>
      </c>
      <c r="Y35" s="12">
        <f t="shared" si="3"/>
        <v>-134056.48696363636</v>
      </c>
      <c r="Z35" s="12">
        <f t="shared" si="3"/>
        <v>-134056.48696363636</v>
      </c>
      <c r="AA35" s="12">
        <f t="shared" si="3"/>
        <v>-134056.48696363636</v>
      </c>
      <c r="AB35" s="12">
        <f t="shared" si="3"/>
        <v>-134056.48696363636</v>
      </c>
      <c r="AC35" s="12">
        <f t="shared" si="3"/>
        <v>-134056.48696363636</v>
      </c>
      <c r="AD35" s="12">
        <f t="shared" si="8"/>
        <v>-134056.48696363636</v>
      </c>
      <c r="AE35" s="12">
        <f t="shared" si="8"/>
        <v>-134056.48696363636</v>
      </c>
      <c r="AF35" s="12">
        <f t="shared" si="8"/>
        <v>-134056.48696363636</v>
      </c>
      <c r="AG35" s="12">
        <f t="shared" si="8"/>
        <v>-134056.48696363636</v>
      </c>
      <c r="AH35" s="12">
        <f t="shared" si="8"/>
        <v>-134056.48696363636</v>
      </c>
      <c r="AI35" s="12">
        <f t="shared" si="8"/>
        <v>-134056.48696363636</v>
      </c>
      <c r="AJ35" s="12">
        <f t="shared" si="8"/>
        <v>0</v>
      </c>
      <c r="AK35" s="12">
        <f t="shared" si="8"/>
        <v>0</v>
      </c>
      <c r="AL35" s="12">
        <f t="shared" si="8"/>
        <v>0</v>
      </c>
      <c r="AM35" s="12">
        <f t="shared" si="8"/>
        <v>0</v>
      </c>
      <c r="AN35" s="12">
        <f t="shared" si="8"/>
        <v>0</v>
      </c>
      <c r="AO35" s="12">
        <f t="shared" si="8"/>
        <v>0</v>
      </c>
      <c r="AP35" s="12">
        <f t="shared" si="8"/>
        <v>0</v>
      </c>
      <c r="AQ35" s="12">
        <f t="shared" si="8"/>
        <v>0</v>
      </c>
      <c r="AR35" s="12">
        <f t="shared" si="8"/>
        <v>0</v>
      </c>
      <c r="AT35" s="12">
        <f t="shared" si="5"/>
        <v>-2949242.7131999983</v>
      </c>
    </row>
    <row r="36" spans="1:46" s="11" customFormat="1" ht="14.1" customHeight="1" x14ac:dyDescent="0.2">
      <c r="A36" s="21">
        <v>1500</v>
      </c>
      <c r="B36" s="14">
        <v>190</v>
      </c>
      <c r="C36" s="55" t="s">
        <v>112</v>
      </c>
      <c r="D36" s="13">
        <v>21</v>
      </c>
      <c r="E36" s="6" t="s">
        <v>234</v>
      </c>
      <c r="F36" s="6" t="s">
        <v>233</v>
      </c>
      <c r="G36" s="8">
        <v>154080973</v>
      </c>
      <c r="H36" s="7"/>
      <c r="I36" s="8">
        <v>-21571336.219999999</v>
      </c>
      <c r="J36" s="8">
        <v>1186423.4920999999</v>
      </c>
      <c r="K36" s="8">
        <v>0</v>
      </c>
      <c r="L36" s="8">
        <f t="shared" si="1"/>
        <v>-20384912.727899998</v>
      </c>
      <c r="N36" s="12">
        <f t="shared" si="3"/>
        <v>-970710.12989999994</v>
      </c>
      <c r="O36" s="12">
        <f t="shared" si="3"/>
        <v>-970710.12989999994</v>
      </c>
      <c r="P36" s="12">
        <f t="shared" si="3"/>
        <v>-970710.12989999994</v>
      </c>
      <c r="Q36" s="12">
        <f t="shared" si="3"/>
        <v>-970710.12989999994</v>
      </c>
      <c r="R36" s="12">
        <f t="shared" si="3"/>
        <v>-970710.12989999994</v>
      </c>
      <c r="S36" s="12">
        <f t="shared" si="3"/>
        <v>-970710.12989999994</v>
      </c>
      <c r="T36" s="12">
        <f t="shared" si="3"/>
        <v>-970710.12989999994</v>
      </c>
      <c r="U36" s="12">
        <f t="shared" si="3"/>
        <v>-970710.12989999994</v>
      </c>
      <c r="V36" s="12">
        <f t="shared" si="3"/>
        <v>-970710.12989999994</v>
      </c>
      <c r="W36" s="12">
        <f t="shared" si="3"/>
        <v>-970710.12989999994</v>
      </c>
      <c r="X36" s="12">
        <f t="shared" si="3"/>
        <v>-970710.12989999994</v>
      </c>
      <c r="Y36" s="12">
        <f t="shared" si="3"/>
        <v>-970710.12989999994</v>
      </c>
      <c r="Z36" s="12">
        <f t="shared" si="3"/>
        <v>-970710.12989999994</v>
      </c>
      <c r="AA36" s="12">
        <f t="shared" si="3"/>
        <v>-970710.12989999994</v>
      </c>
      <c r="AB36" s="12">
        <f t="shared" si="3"/>
        <v>-970710.12989999994</v>
      </c>
      <c r="AC36" s="12">
        <f t="shared" si="3"/>
        <v>-970710.12989999994</v>
      </c>
      <c r="AD36" s="12">
        <f t="shared" si="8"/>
        <v>-970710.12989999994</v>
      </c>
      <c r="AE36" s="12">
        <f t="shared" si="8"/>
        <v>-970710.12989999994</v>
      </c>
      <c r="AF36" s="12">
        <f t="shared" si="8"/>
        <v>-970710.12989999994</v>
      </c>
      <c r="AG36" s="12">
        <f t="shared" si="8"/>
        <v>-970710.12989999994</v>
      </c>
      <c r="AH36" s="12">
        <f t="shared" si="8"/>
        <v>-970710.12989999994</v>
      </c>
      <c r="AI36" s="12">
        <f t="shared" si="8"/>
        <v>0</v>
      </c>
      <c r="AJ36" s="12">
        <f t="shared" si="8"/>
        <v>0</v>
      </c>
      <c r="AK36" s="12">
        <f t="shared" si="8"/>
        <v>0</v>
      </c>
      <c r="AL36" s="12">
        <f t="shared" si="8"/>
        <v>0</v>
      </c>
      <c r="AM36" s="12">
        <f t="shared" si="8"/>
        <v>0</v>
      </c>
      <c r="AN36" s="12">
        <f t="shared" si="8"/>
        <v>0</v>
      </c>
      <c r="AO36" s="12">
        <f t="shared" si="8"/>
        <v>0</v>
      </c>
      <c r="AP36" s="12">
        <f t="shared" si="8"/>
        <v>0</v>
      </c>
      <c r="AQ36" s="12">
        <f t="shared" si="8"/>
        <v>0</v>
      </c>
      <c r="AR36" s="12">
        <f t="shared" si="8"/>
        <v>0</v>
      </c>
      <c r="AT36" s="12">
        <f t="shared" si="5"/>
        <v>-20384912.727899995</v>
      </c>
    </row>
    <row r="37" spans="1:46" s="11" customFormat="1" ht="14.1" customHeight="1" x14ac:dyDescent="0.2">
      <c r="A37" s="21">
        <v>1500</v>
      </c>
      <c r="B37" s="14">
        <v>190</v>
      </c>
      <c r="C37" s="55" t="s">
        <v>80</v>
      </c>
      <c r="D37" s="13">
        <v>30</v>
      </c>
      <c r="E37" s="6" t="s">
        <v>232</v>
      </c>
      <c r="F37" s="6" t="s">
        <v>231</v>
      </c>
      <c r="G37" s="8">
        <v>250215443</v>
      </c>
      <c r="H37" s="7"/>
      <c r="I37" s="8">
        <v>-35030162.019999996</v>
      </c>
      <c r="J37" s="8">
        <v>1926658.9110999997</v>
      </c>
      <c r="K37" s="8">
        <v>0</v>
      </c>
      <c r="L37" s="8">
        <f t="shared" si="1"/>
        <v>-33103503.108899996</v>
      </c>
      <c r="N37" s="12">
        <f t="shared" si="3"/>
        <v>-1103450.1036299998</v>
      </c>
      <c r="O37" s="12">
        <f t="shared" si="3"/>
        <v>-1103450.1036299998</v>
      </c>
      <c r="P37" s="12">
        <f t="shared" si="3"/>
        <v>-1103450.1036299998</v>
      </c>
      <c r="Q37" s="12">
        <f t="shared" si="3"/>
        <v>-1103450.1036299998</v>
      </c>
      <c r="R37" s="12">
        <f t="shared" si="3"/>
        <v>-1103450.1036299998</v>
      </c>
      <c r="S37" s="12">
        <f t="shared" si="3"/>
        <v>-1103450.1036299998</v>
      </c>
      <c r="T37" s="12">
        <f t="shared" si="3"/>
        <v>-1103450.1036299998</v>
      </c>
      <c r="U37" s="12">
        <f t="shared" si="3"/>
        <v>-1103450.1036299998</v>
      </c>
      <c r="V37" s="12">
        <f t="shared" si="3"/>
        <v>-1103450.1036299998</v>
      </c>
      <c r="W37" s="12">
        <f t="shared" si="3"/>
        <v>-1103450.1036299998</v>
      </c>
      <c r="X37" s="12">
        <f t="shared" si="3"/>
        <v>-1103450.1036299998</v>
      </c>
      <c r="Y37" s="12">
        <f t="shared" si="3"/>
        <v>-1103450.1036299998</v>
      </c>
      <c r="Z37" s="12">
        <f t="shared" si="3"/>
        <v>-1103450.1036299998</v>
      </c>
      <c r="AA37" s="12">
        <f t="shared" si="3"/>
        <v>-1103450.1036299998</v>
      </c>
      <c r="AB37" s="12">
        <f t="shared" si="3"/>
        <v>-1103450.1036299998</v>
      </c>
      <c r="AC37" s="12">
        <f t="shared" si="3"/>
        <v>-1103450.1036299998</v>
      </c>
      <c r="AD37" s="12">
        <f t="shared" si="8"/>
        <v>-1103450.1036299998</v>
      </c>
      <c r="AE37" s="12">
        <f t="shared" si="8"/>
        <v>-1103450.1036299998</v>
      </c>
      <c r="AF37" s="12">
        <f t="shared" si="8"/>
        <v>-1103450.1036299998</v>
      </c>
      <c r="AG37" s="12">
        <f t="shared" si="8"/>
        <v>-1103450.1036299998</v>
      </c>
      <c r="AH37" s="12">
        <f t="shared" si="8"/>
        <v>-1103450.1036299998</v>
      </c>
      <c r="AI37" s="12">
        <f t="shared" si="8"/>
        <v>-1103450.1036299998</v>
      </c>
      <c r="AJ37" s="12">
        <f t="shared" si="8"/>
        <v>-1103450.1036299998</v>
      </c>
      <c r="AK37" s="12">
        <f t="shared" si="8"/>
        <v>-1103450.1036299998</v>
      </c>
      <c r="AL37" s="12">
        <f t="shared" si="8"/>
        <v>-1103450.1036299998</v>
      </c>
      <c r="AM37" s="12">
        <f t="shared" si="8"/>
        <v>-1103450.1036299998</v>
      </c>
      <c r="AN37" s="12">
        <f t="shared" si="8"/>
        <v>-1103450.1036299998</v>
      </c>
      <c r="AO37" s="12">
        <f t="shared" si="8"/>
        <v>-1103450.1036299998</v>
      </c>
      <c r="AP37" s="12">
        <f t="shared" si="8"/>
        <v>-1103450.1036299998</v>
      </c>
      <c r="AQ37" s="12">
        <f t="shared" si="8"/>
        <v>-1103450.1036299998</v>
      </c>
      <c r="AR37" s="12">
        <f t="shared" si="8"/>
        <v>0</v>
      </c>
      <c r="AT37" s="12">
        <f t="shared" si="5"/>
        <v>-33103503.108899973</v>
      </c>
    </row>
    <row r="38" spans="1:46" s="11" customFormat="1" ht="14.1" customHeight="1" x14ac:dyDescent="0.2">
      <c r="A38" s="21">
        <v>1500</v>
      </c>
      <c r="B38" s="14">
        <v>190</v>
      </c>
      <c r="C38" s="55" t="s">
        <v>80</v>
      </c>
      <c r="D38" s="13">
        <v>30</v>
      </c>
      <c r="E38" s="6" t="s">
        <v>230</v>
      </c>
      <c r="F38" s="6" t="s">
        <v>229</v>
      </c>
      <c r="G38" s="8">
        <v>-8294334</v>
      </c>
      <c r="H38" s="7"/>
      <c r="I38" s="8">
        <v>1161206.76</v>
      </c>
      <c r="J38" s="8">
        <v>-63866.371800000008</v>
      </c>
      <c r="K38" s="8">
        <v>0</v>
      </c>
      <c r="L38" s="8">
        <f t="shared" si="1"/>
        <v>1097340.3881999999</v>
      </c>
      <c r="N38" s="12">
        <f t="shared" si="3"/>
        <v>36578.012940000001</v>
      </c>
      <c r="O38" s="12">
        <f t="shared" si="3"/>
        <v>36578.012940000001</v>
      </c>
      <c r="P38" s="12">
        <f t="shared" si="3"/>
        <v>36578.012940000001</v>
      </c>
      <c r="Q38" s="12">
        <f t="shared" si="3"/>
        <v>36578.012940000001</v>
      </c>
      <c r="R38" s="12">
        <f t="shared" si="3"/>
        <v>36578.012940000001</v>
      </c>
      <c r="S38" s="12">
        <f t="shared" si="3"/>
        <v>36578.012940000001</v>
      </c>
      <c r="T38" s="12">
        <f t="shared" si="3"/>
        <v>36578.012940000001</v>
      </c>
      <c r="U38" s="12">
        <f t="shared" si="3"/>
        <v>36578.012940000001</v>
      </c>
      <c r="V38" s="12">
        <f t="shared" si="3"/>
        <v>36578.012940000001</v>
      </c>
      <c r="W38" s="12">
        <f t="shared" si="3"/>
        <v>36578.012940000001</v>
      </c>
      <c r="X38" s="12">
        <f t="shared" si="3"/>
        <v>36578.012940000001</v>
      </c>
      <c r="Y38" s="12">
        <f t="shared" si="3"/>
        <v>36578.012940000001</v>
      </c>
      <c r="Z38" s="12">
        <f t="shared" si="3"/>
        <v>36578.012940000001</v>
      </c>
      <c r="AA38" s="12">
        <f t="shared" si="3"/>
        <v>36578.012940000001</v>
      </c>
      <c r="AB38" s="12">
        <f t="shared" si="3"/>
        <v>36578.012940000001</v>
      </c>
      <c r="AC38" s="12">
        <f t="shared" si="3"/>
        <v>36578.012940000001</v>
      </c>
      <c r="AD38" s="12">
        <f t="shared" si="8"/>
        <v>36578.012940000001</v>
      </c>
      <c r="AE38" s="12">
        <f t="shared" si="8"/>
        <v>36578.012940000001</v>
      </c>
      <c r="AF38" s="12">
        <f t="shared" si="8"/>
        <v>36578.012940000001</v>
      </c>
      <c r="AG38" s="12">
        <f t="shared" si="8"/>
        <v>36578.012940000001</v>
      </c>
      <c r="AH38" s="12">
        <f t="shared" si="8"/>
        <v>36578.012940000001</v>
      </c>
      <c r="AI38" s="12">
        <f t="shared" si="8"/>
        <v>36578.012940000001</v>
      </c>
      <c r="AJ38" s="12">
        <f t="shared" si="8"/>
        <v>36578.012940000001</v>
      </c>
      <c r="AK38" s="12">
        <f t="shared" si="8"/>
        <v>36578.012940000001</v>
      </c>
      <c r="AL38" s="12">
        <f t="shared" si="8"/>
        <v>36578.012940000001</v>
      </c>
      <c r="AM38" s="12">
        <f t="shared" si="8"/>
        <v>36578.012940000001</v>
      </c>
      <c r="AN38" s="12">
        <f t="shared" si="8"/>
        <v>36578.012940000001</v>
      </c>
      <c r="AO38" s="12">
        <f t="shared" si="8"/>
        <v>36578.012940000001</v>
      </c>
      <c r="AP38" s="12">
        <f t="shared" si="8"/>
        <v>36578.012940000001</v>
      </c>
      <c r="AQ38" s="12">
        <f t="shared" si="8"/>
        <v>36578.012940000001</v>
      </c>
      <c r="AR38" s="12">
        <f t="shared" si="8"/>
        <v>0</v>
      </c>
      <c r="AT38" s="12">
        <f t="shared" si="5"/>
        <v>1097340.3882000004</v>
      </c>
    </row>
    <row r="39" spans="1:46" ht="14.1" customHeight="1" x14ac:dyDescent="0.2">
      <c r="A39" s="21">
        <v>1500</v>
      </c>
      <c r="B39" s="14">
        <v>190</v>
      </c>
      <c r="C39" s="55" t="s">
        <v>94</v>
      </c>
      <c r="D39" s="13">
        <v>5</v>
      </c>
      <c r="E39" s="6" t="s">
        <v>228</v>
      </c>
      <c r="F39" s="6" t="s">
        <v>227</v>
      </c>
      <c r="G39" s="8">
        <v>44414</v>
      </c>
      <c r="I39" s="8">
        <v>-6217.9599999999991</v>
      </c>
      <c r="J39" s="8">
        <v>341.98779999999999</v>
      </c>
      <c r="K39" s="8">
        <v>0</v>
      </c>
      <c r="L39" s="8">
        <f t="shared" si="1"/>
        <v>-5875.9721999999992</v>
      </c>
      <c r="N39" s="12">
        <f t="shared" si="3"/>
        <v>-1175.1944399999998</v>
      </c>
      <c r="O39" s="12">
        <f t="shared" si="3"/>
        <v>-1175.1944399999998</v>
      </c>
      <c r="P39" s="12">
        <f t="shared" si="3"/>
        <v>-1175.1944399999998</v>
      </c>
      <c r="Q39" s="12">
        <f t="shared" si="3"/>
        <v>-1175.1944399999998</v>
      </c>
      <c r="R39" s="12">
        <f t="shared" si="3"/>
        <v>-1175.1944399999998</v>
      </c>
      <c r="S39" s="12">
        <f t="shared" si="3"/>
        <v>0</v>
      </c>
      <c r="T39" s="12">
        <f t="shared" si="3"/>
        <v>0</v>
      </c>
      <c r="U39" s="12">
        <f t="shared" si="3"/>
        <v>0</v>
      </c>
      <c r="V39" s="12">
        <f t="shared" si="3"/>
        <v>0</v>
      </c>
      <c r="W39" s="12">
        <f t="shared" si="3"/>
        <v>0</v>
      </c>
      <c r="X39" s="12">
        <f t="shared" si="3"/>
        <v>0</v>
      </c>
      <c r="Y39" s="12">
        <f t="shared" si="3"/>
        <v>0</v>
      </c>
      <c r="Z39" s="12">
        <f t="shared" si="3"/>
        <v>0</v>
      </c>
      <c r="AA39" s="12">
        <f t="shared" si="3"/>
        <v>0</v>
      </c>
      <c r="AB39" s="12">
        <f t="shared" si="3"/>
        <v>0</v>
      </c>
      <c r="AC39" s="12">
        <f t="shared" si="3"/>
        <v>0</v>
      </c>
      <c r="AD39" s="12">
        <f t="shared" si="8"/>
        <v>0</v>
      </c>
      <c r="AE39" s="12">
        <f t="shared" si="8"/>
        <v>0</v>
      </c>
      <c r="AF39" s="12">
        <f t="shared" si="8"/>
        <v>0</v>
      </c>
      <c r="AG39" s="12">
        <f t="shared" si="8"/>
        <v>0</v>
      </c>
      <c r="AH39" s="12">
        <f t="shared" si="8"/>
        <v>0</v>
      </c>
      <c r="AI39" s="12">
        <f t="shared" si="8"/>
        <v>0</v>
      </c>
      <c r="AJ39" s="12">
        <f t="shared" si="8"/>
        <v>0</v>
      </c>
      <c r="AK39" s="12">
        <f t="shared" si="8"/>
        <v>0</v>
      </c>
      <c r="AL39" s="12">
        <f t="shared" si="8"/>
        <v>0</v>
      </c>
      <c r="AM39" s="12">
        <f t="shared" si="8"/>
        <v>0</v>
      </c>
      <c r="AN39" s="12">
        <f t="shared" si="8"/>
        <v>0</v>
      </c>
      <c r="AO39" s="12">
        <f t="shared" si="8"/>
        <v>0</v>
      </c>
      <c r="AP39" s="12">
        <f t="shared" si="8"/>
        <v>0</v>
      </c>
      <c r="AQ39" s="12">
        <f t="shared" si="8"/>
        <v>0</v>
      </c>
      <c r="AR39" s="12">
        <f t="shared" si="8"/>
        <v>0</v>
      </c>
      <c r="AS39" s="11"/>
      <c r="AT39" s="12">
        <f t="shared" si="5"/>
        <v>-5875.9721999999983</v>
      </c>
    </row>
    <row r="40" spans="1:46" ht="14.1" customHeight="1" x14ac:dyDescent="0.2">
      <c r="A40" s="21">
        <v>1500</v>
      </c>
      <c r="B40" s="14">
        <v>190</v>
      </c>
      <c r="C40" s="55" t="s">
        <v>138</v>
      </c>
      <c r="D40" s="13">
        <v>2</v>
      </c>
      <c r="E40" s="6" t="s">
        <v>226</v>
      </c>
      <c r="F40" s="6" t="s">
        <v>225</v>
      </c>
      <c r="G40" s="8">
        <v>16580661</v>
      </c>
      <c r="I40" s="8">
        <v>-2321292.5399999996</v>
      </c>
      <c r="J40" s="8">
        <v>127671.08969999998</v>
      </c>
      <c r="K40" s="8">
        <v>0</v>
      </c>
      <c r="L40" s="8">
        <f t="shared" si="1"/>
        <v>-2193621.4502999997</v>
      </c>
      <c r="N40" s="12">
        <f t="shared" si="3"/>
        <v>-1096810.7251499998</v>
      </c>
      <c r="O40" s="12">
        <f t="shared" si="3"/>
        <v>-1096810.7251499998</v>
      </c>
      <c r="P40" s="12">
        <f t="shared" si="3"/>
        <v>0</v>
      </c>
      <c r="Q40" s="12">
        <f t="shared" si="3"/>
        <v>0</v>
      </c>
      <c r="R40" s="12">
        <f t="shared" si="3"/>
        <v>0</v>
      </c>
      <c r="S40" s="12">
        <f t="shared" si="3"/>
        <v>0</v>
      </c>
      <c r="T40" s="12">
        <f t="shared" si="3"/>
        <v>0</v>
      </c>
      <c r="U40" s="12">
        <f t="shared" si="3"/>
        <v>0</v>
      </c>
      <c r="V40" s="12">
        <f t="shared" si="3"/>
        <v>0</v>
      </c>
      <c r="W40" s="12">
        <f t="shared" si="3"/>
        <v>0</v>
      </c>
      <c r="X40" s="12">
        <f t="shared" si="3"/>
        <v>0</v>
      </c>
      <c r="Y40" s="12">
        <f t="shared" si="3"/>
        <v>0</v>
      </c>
      <c r="Z40" s="12">
        <f t="shared" si="3"/>
        <v>0</v>
      </c>
      <c r="AA40" s="12">
        <f t="shared" si="3"/>
        <v>0</v>
      </c>
      <c r="AB40" s="12">
        <f t="shared" si="3"/>
        <v>0</v>
      </c>
      <c r="AC40" s="12">
        <f t="shared" si="3"/>
        <v>0</v>
      </c>
      <c r="AD40" s="12">
        <f t="shared" ref="AD40:AR49" si="9">IF(AD$6&lt;=$D40,$L40/$D40,0)</f>
        <v>0</v>
      </c>
      <c r="AE40" s="12">
        <f t="shared" si="9"/>
        <v>0</v>
      </c>
      <c r="AF40" s="12">
        <f t="shared" si="9"/>
        <v>0</v>
      </c>
      <c r="AG40" s="12">
        <f t="shared" si="9"/>
        <v>0</v>
      </c>
      <c r="AH40" s="12">
        <f t="shared" si="9"/>
        <v>0</v>
      </c>
      <c r="AI40" s="12">
        <f t="shared" si="9"/>
        <v>0</v>
      </c>
      <c r="AJ40" s="12">
        <f t="shared" si="9"/>
        <v>0</v>
      </c>
      <c r="AK40" s="12">
        <f t="shared" si="9"/>
        <v>0</v>
      </c>
      <c r="AL40" s="12">
        <f t="shared" si="9"/>
        <v>0</v>
      </c>
      <c r="AM40" s="12">
        <f t="shared" si="9"/>
        <v>0</v>
      </c>
      <c r="AN40" s="12">
        <f t="shared" si="9"/>
        <v>0</v>
      </c>
      <c r="AO40" s="12">
        <f t="shared" si="9"/>
        <v>0</v>
      </c>
      <c r="AP40" s="12">
        <f t="shared" si="9"/>
        <v>0</v>
      </c>
      <c r="AQ40" s="12">
        <f t="shared" si="9"/>
        <v>0</v>
      </c>
      <c r="AR40" s="12">
        <f t="shared" si="9"/>
        <v>0</v>
      </c>
      <c r="AS40" s="11"/>
      <c r="AT40" s="12">
        <f t="shared" si="5"/>
        <v>-2193621.4502999997</v>
      </c>
    </row>
    <row r="41" spans="1:46" ht="14.1" customHeight="1" x14ac:dyDescent="0.2">
      <c r="A41" s="21">
        <v>1500</v>
      </c>
      <c r="B41" s="14">
        <v>190</v>
      </c>
      <c r="C41" s="55" t="s">
        <v>94</v>
      </c>
      <c r="D41" s="13">
        <v>5</v>
      </c>
      <c r="E41" s="6" t="s">
        <v>224</v>
      </c>
      <c r="F41" s="6" t="s">
        <v>223</v>
      </c>
      <c r="G41" s="8">
        <v>7312500</v>
      </c>
      <c r="I41" s="8">
        <v>-1023750</v>
      </c>
      <c r="J41" s="8">
        <v>56306.25</v>
      </c>
      <c r="K41" s="8">
        <v>0</v>
      </c>
      <c r="L41" s="8">
        <f t="shared" ref="L41:L58" si="10">SUM(I41:K41)</f>
        <v>-967443.75</v>
      </c>
      <c r="M41" s="11"/>
      <c r="N41" s="12">
        <f t="shared" si="3"/>
        <v>-193488.75</v>
      </c>
      <c r="O41" s="12">
        <f t="shared" si="3"/>
        <v>-193488.75</v>
      </c>
      <c r="P41" s="12">
        <f t="shared" si="3"/>
        <v>-193488.75</v>
      </c>
      <c r="Q41" s="12">
        <f t="shared" si="3"/>
        <v>-193488.75</v>
      </c>
      <c r="R41" s="12">
        <f t="shared" si="3"/>
        <v>-193488.75</v>
      </c>
      <c r="S41" s="12">
        <f t="shared" si="3"/>
        <v>0</v>
      </c>
      <c r="T41" s="12">
        <f t="shared" si="3"/>
        <v>0</v>
      </c>
      <c r="U41" s="12">
        <f t="shared" si="3"/>
        <v>0</v>
      </c>
      <c r="V41" s="12">
        <f t="shared" si="3"/>
        <v>0</v>
      </c>
      <c r="W41" s="12">
        <f t="shared" si="3"/>
        <v>0</v>
      </c>
      <c r="X41" s="12">
        <f t="shared" si="3"/>
        <v>0</v>
      </c>
      <c r="Y41" s="12">
        <f t="shared" si="3"/>
        <v>0</v>
      </c>
      <c r="Z41" s="12">
        <f t="shared" si="3"/>
        <v>0</v>
      </c>
      <c r="AA41" s="12">
        <f t="shared" si="3"/>
        <v>0</v>
      </c>
      <c r="AB41" s="12">
        <f t="shared" si="3"/>
        <v>0</v>
      </c>
      <c r="AC41" s="12">
        <f t="shared" si="3"/>
        <v>0</v>
      </c>
      <c r="AD41" s="12">
        <f t="shared" si="9"/>
        <v>0</v>
      </c>
      <c r="AE41" s="12">
        <f t="shared" si="9"/>
        <v>0</v>
      </c>
      <c r="AF41" s="12">
        <f t="shared" si="9"/>
        <v>0</v>
      </c>
      <c r="AG41" s="12">
        <f t="shared" si="9"/>
        <v>0</v>
      </c>
      <c r="AH41" s="12">
        <f t="shared" si="9"/>
        <v>0</v>
      </c>
      <c r="AI41" s="12">
        <f t="shared" si="9"/>
        <v>0</v>
      </c>
      <c r="AJ41" s="12">
        <f t="shared" si="9"/>
        <v>0</v>
      </c>
      <c r="AK41" s="12">
        <f t="shared" si="9"/>
        <v>0</v>
      </c>
      <c r="AL41" s="12">
        <f t="shared" si="9"/>
        <v>0</v>
      </c>
      <c r="AM41" s="12">
        <f t="shared" si="9"/>
        <v>0</v>
      </c>
      <c r="AN41" s="12">
        <f t="shared" si="9"/>
        <v>0</v>
      </c>
      <c r="AO41" s="12">
        <f t="shared" si="9"/>
        <v>0</v>
      </c>
      <c r="AP41" s="12">
        <f t="shared" si="9"/>
        <v>0</v>
      </c>
      <c r="AQ41" s="12">
        <f t="shared" si="9"/>
        <v>0</v>
      </c>
      <c r="AR41" s="12">
        <f t="shared" si="9"/>
        <v>0</v>
      </c>
      <c r="AS41" s="11"/>
      <c r="AT41" s="12">
        <f t="shared" si="5"/>
        <v>-967443.75</v>
      </c>
    </row>
    <row r="42" spans="1:46" ht="14.1" customHeight="1" x14ac:dyDescent="0.2">
      <c r="A42" s="21">
        <v>1500</v>
      </c>
      <c r="B42" s="14">
        <v>190</v>
      </c>
      <c r="C42" s="55" t="s">
        <v>94</v>
      </c>
      <c r="D42" s="13">
        <v>5</v>
      </c>
      <c r="E42" s="6" t="s">
        <v>222</v>
      </c>
      <c r="F42" s="6" t="s">
        <v>221</v>
      </c>
      <c r="G42" s="8">
        <v>5447994</v>
      </c>
      <c r="I42" s="8">
        <v>-762719.15999999992</v>
      </c>
      <c r="J42" s="8">
        <v>41949.553799999994</v>
      </c>
      <c r="K42" s="8">
        <v>0</v>
      </c>
      <c r="L42" s="8">
        <f t="shared" si="10"/>
        <v>-720769.60619999992</v>
      </c>
      <c r="N42" s="12">
        <f t="shared" ref="N42:AC58" si="11">IF(N$6&lt;=$D42,$L42/$D42,0)</f>
        <v>-144153.92124</v>
      </c>
      <c r="O42" s="12">
        <f t="shared" si="11"/>
        <v>-144153.92124</v>
      </c>
      <c r="P42" s="12">
        <f t="shared" si="11"/>
        <v>-144153.92124</v>
      </c>
      <c r="Q42" s="12">
        <f t="shared" si="11"/>
        <v>-144153.92124</v>
      </c>
      <c r="R42" s="12">
        <f t="shared" si="11"/>
        <v>-144153.92124</v>
      </c>
      <c r="S42" s="12">
        <f t="shared" si="11"/>
        <v>0</v>
      </c>
      <c r="T42" s="12">
        <f t="shared" si="11"/>
        <v>0</v>
      </c>
      <c r="U42" s="12">
        <f t="shared" si="11"/>
        <v>0</v>
      </c>
      <c r="V42" s="12">
        <f t="shared" si="11"/>
        <v>0</v>
      </c>
      <c r="W42" s="12">
        <f t="shared" si="11"/>
        <v>0</v>
      </c>
      <c r="X42" s="12">
        <f t="shared" si="11"/>
        <v>0</v>
      </c>
      <c r="Y42" s="12">
        <f t="shared" si="11"/>
        <v>0</v>
      </c>
      <c r="Z42" s="12">
        <f t="shared" si="11"/>
        <v>0</v>
      </c>
      <c r="AA42" s="12">
        <f t="shared" si="11"/>
        <v>0</v>
      </c>
      <c r="AB42" s="12">
        <f t="shared" si="11"/>
        <v>0</v>
      </c>
      <c r="AC42" s="12">
        <f t="shared" si="11"/>
        <v>0</v>
      </c>
      <c r="AD42" s="12">
        <f t="shared" si="9"/>
        <v>0</v>
      </c>
      <c r="AE42" s="12">
        <f t="shared" si="9"/>
        <v>0</v>
      </c>
      <c r="AF42" s="12">
        <f t="shared" si="9"/>
        <v>0</v>
      </c>
      <c r="AG42" s="12">
        <f t="shared" si="9"/>
        <v>0</v>
      </c>
      <c r="AH42" s="12">
        <f t="shared" si="9"/>
        <v>0</v>
      </c>
      <c r="AI42" s="12">
        <f t="shared" si="9"/>
        <v>0</v>
      </c>
      <c r="AJ42" s="12">
        <f t="shared" si="9"/>
        <v>0</v>
      </c>
      <c r="AK42" s="12">
        <f t="shared" si="9"/>
        <v>0</v>
      </c>
      <c r="AL42" s="12">
        <f t="shared" si="9"/>
        <v>0</v>
      </c>
      <c r="AM42" s="12">
        <f t="shared" si="9"/>
        <v>0</v>
      </c>
      <c r="AN42" s="12">
        <f t="shared" si="9"/>
        <v>0</v>
      </c>
      <c r="AO42" s="12">
        <f t="shared" si="9"/>
        <v>0</v>
      </c>
      <c r="AP42" s="12">
        <f t="shared" si="9"/>
        <v>0</v>
      </c>
      <c r="AQ42" s="12">
        <f t="shared" si="9"/>
        <v>0</v>
      </c>
      <c r="AR42" s="12">
        <f t="shared" si="9"/>
        <v>0</v>
      </c>
      <c r="AS42" s="11"/>
      <c r="AT42" s="12">
        <f t="shared" si="5"/>
        <v>-720769.60620000004</v>
      </c>
    </row>
    <row r="43" spans="1:46" ht="14.1" customHeight="1" x14ac:dyDescent="0.2">
      <c r="A43" s="21">
        <v>1500</v>
      </c>
      <c r="B43" s="14">
        <v>190</v>
      </c>
      <c r="C43" s="55" t="s">
        <v>80</v>
      </c>
      <c r="D43" s="13">
        <v>30</v>
      </c>
      <c r="E43" s="6" t="s">
        <v>220</v>
      </c>
      <c r="F43" s="6" t="s">
        <v>219</v>
      </c>
      <c r="G43" s="8">
        <v>111722086</v>
      </c>
      <c r="I43" s="8">
        <v>-15641092.039999995</v>
      </c>
      <c r="J43" s="8">
        <v>860260.06219999981</v>
      </c>
      <c r="K43" s="8">
        <v>0</v>
      </c>
      <c r="L43" s="8">
        <f t="shared" si="10"/>
        <v>-14780831.977799995</v>
      </c>
      <c r="N43" s="12">
        <f t="shared" si="11"/>
        <v>-492694.3992599998</v>
      </c>
      <c r="O43" s="12">
        <f t="shared" si="11"/>
        <v>-492694.3992599998</v>
      </c>
      <c r="P43" s="12">
        <f t="shared" si="11"/>
        <v>-492694.3992599998</v>
      </c>
      <c r="Q43" s="12">
        <f t="shared" ref="Q43:AC52" si="12">IF(Q$6&lt;=$D43,$L43/$D43,0)</f>
        <v>-492694.3992599998</v>
      </c>
      <c r="R43" s="12">
        <f t="shared" si="12"/>
        <v>-492694.3992599998</v>
      </c>
      <c r="S43" s="12">
        <f t="shared" si="12"/>
        <v>-492694.3992599998</v>
      </c>
      <c r="T43" s="12">
        <f t="shared" si="12"/>
        <v>-492694.3992599998</v>
      </c>
      <c r="U43" s="12">
        <f t="shared" si="12"/>
        <v>-492694.3992599998</v>
      </c>
      <c r="V43" s="12">
        <f t="shared" si="12"/>
        <v>-492694.3992599998</v>
      </c>
      <c r="W43" s="12">
        <f t="shared" si="12"/>
        <v>-492694.3992599998</v>
      </c>
      <c r="X43" s="12">
        <f t="shared" si="12"/>
        <v>-492694.3992599998</v>
      </c>
      <c r="Y43" s="12">
        <f t="shared" si="12"/>
        <v>-492694.3992599998</v>
      </c>
      <c r="Z43" s="12">
        <f t="shared" si="12"/>
        <v>-492694.3992599998</v>
      </c>
      <c r="AA43" s="12">
        <f t="shared" si="12"/>
        <v>-492694.3992599998</v>
      </c>
      <c r="AB43" s="12">
        <f t="shared" si="12"/>
        <v>-492694.3992599998</v>
      </c>
      <c r="AC43" s="12">
        <f t="shared" si="12"/>
        <v>-492694.3992599998</v>
      </c>
      <c r="AD43" s="12">
        <f t="shared" si="9"/>
        <v>-492694.3992599998</v>
      </c>
      <c r="AE43" s="12">
        <f t="shared" si="9"/>
        <v>-492694.3992599998</v>
      </c>
      <c r="AF43" s="12">
        <f t="shared" si="9"/>
        <v>-492694.3992599998</v>
      </c>
      <c r="AG43" s="12">
        <f t="shared" si="9"/>
        <v>-492694.3992599998</v>
      </c>
      <c r="AH43" s="12">
        <f t="shared" si="9"/>
        <v>-492694.3992599998</v>
      </c>
      <c r="AI43" s="12">
        <f t="shared" si="9"/>
        <v>-492694.3992599998</v>
      </c>
      <c r="AJ43" s="12">
        <f t="shared" si="9"/>
        <v>-492694.3992599998</v>
      </c>
      <c r="AK43" s="12">
        <f t="shared" si="9"/>
        <v>-492694.3992599998</v>
      </c>
      <c r="AL43" s="12">
        <f t="shared" si="9"/>
        <v>-492694.3992599998</v>
      </c>
      <c r="AM43" s="12">
        <f t="shared" si="9"/>
        <v>-492694.3992599998</v>
      </c>
      <c r="AN43" s="12">
        <f t="shared" si="9"/>
        <v>-492694.3992599998</v>
      </c>
      <c r="AO43" s="12">
        <f t="shared" si="9"/>
        <v>-492694.3992599998</v>
      </c>
      <c r="AP43" s="12">
        <f t="shared" si="9"/>
        <v>-492694.3992599998</v>
      </c>
      <c r="AQ43" s="12">
        <f t="shared" si="9"/>
        <v>-492694.3992599998</v>
      </c>
      <c r="AR43" s="12">
        <f t="shared" si="9"/>
        <v>0</v>
      </c>
      <c r="AS43" s="11"/>
      <c r="AT43" s="12">
        <f t="shared" si="5"/>
        <v>-14780831.977799986</v>
      </c>
    </row>
    <row r="44" spans="1:46" ht="14.1" customHeight="1" x14ac:dyDescent="0.2">
      <c r="A44" s="21">
        <v>1500</v>
      </c>
      <c r="B44" s="14">
        <v>190</v>
      </c>
      <c r="C44" s="55" t="s">
        <v>80</v>
      </c>
      <c r="D44" s="13">
        <v>30</v>
      </c>
      <c r="E44" s="6" t="s">
        <v>218</v>
      </c>
      <c r="F44" s="6" t="s">
        <v>217</v>
      </c>
      <c r="G44" s="8">
        <v>24065820</v>
      </c>
      <c r="I44" s="8">
        <v>-3369214.8</v>
      </c>
      <c r="J44" s="8">
        <v>185306.81399999995</v>
      </c>
      <c r="K44" s="8">
        <v>0</v>
      </c>
      <c r="L44" s="8">
        <f t="shared" si="10"/>
        <v>-3183907.986</v>
      </c>
      <c r="N44" s="12">
        <f t="shared" si="11"/>
        <v>-106130.2662</v>
      </c>
      <c r="O44" s="12">
        <f t="shared" si="11"/>
        <v>-106130.2662</v>
      </c>
      <c r="P44" s="12">
        <f t="shared" si="11"/>
        <v>-106130.2662</v>
      </c>
      <c r="Q44" s="12">
        <f t="shared" si="12"/>
        <v>-106130.2662</v>
      </c>
      <c r="R44" s="12">
        <f t="shared" si="12"/>
        <v>-106130.2662</v>
      </c>
      <c r="S44" s="12">
        <f t="shared" si="12"/>
        <v>-106130.2662</v>
      </c>
      <c r="T44" s="12">
        <f t="shared" si="12"/>
        <v>-106130.2662</v>
      </c>
      <c r="U44" s="12">
        <f t="shared" si="12"/>
        <v>-106130.2662</v>
      </c>
      <c r="V44" s="12">
        <f t="shared" si="12"/>
        <v>-106130.2662</v>
      </c>
      <c r="W44" s="12">
        <f t="shared" si="12"/>
        <v>-106130.2662</v>
      </c>
      <c r="X44" s="12">
        <f t="shared" si="12"/>
        <v>-106130.2662</v>
      </c>
      <c r="Y44" s="12">
        <f t="shared" si="12"/>
        <v>-106130.2662</v>
      </c>
      <c r="Z44" s="12">
        <f t="shared" si="12"/>
        <v>-106130.2662</v>
      </c>
      <c r="AA44" s="12">
        <f t="shared" si="12"/>
        <v>-106130.2662</v>
      </c>
      <c r="AB44" s="12">
        <f t="shared" si="12"/>
        <v>-106130.2662</v>
      </c>
      <c r="AC44" s="12">
        <f t="shared" si="12"/>
        <v>-106130.2662</v>
      </c>
      <c r="AD44" s="12">
        <f t="shared" si="9"/>
        <v>-106130.2662</v>
      </c>
      <c r="AE44" s="12">
        <f t="shared" si="9"/>
        <v>-106130.2662</v>
      </c>
      <c r="AF44" s="12">
        <f t="shared" si="9"/>
        <v>-106130.2662</v>
      </c>
      <c r="AG44" s="12">
        <f t="shared" si="9"/>
        <v>-106130.2662</v>
      </c>
      <c r="AH44" s="12">
        <f t="shared" si="9"/>
        <v>-106130.2662</v>
      </c>
      <c r="AI44" s="12">
        <f t="shared" si="9"/>
        <v>-106130.2662</v>
      </c>
      <c r="AJ44" s="12">
        <f t="shared" si="9"/>
        <v>-106130.2662</v>
      </c>
      <c r="AK44" s="12">
        <f t="shared" si="9"/>
        <v>-106130.2662</v>
      </c>
      <c r="AL44" s="12">
        <f t="shared" si="9"/>
        <v>-106130.2662</v>
      </c>
      <c r="AM44" s="12">
        <f t="shared" si="9"/>
        <v>-106130.2662</v>
      </c>
      <c r="AN44" s="12">
        <f t="shared" si="9"/>
        <v>-106130.2662</v>
      </c>
      <c r="AO44" s="12">
        <f t="shared" si="9"/>
        <v>-106130.2662</v>
      </c>
      <c r="AP44" s="12">
        <f t="shared" si="9"/>
        <v>-106130.2662</v>
      </c>
      <c r="AQ44" s="12">
        <f t="shared" si="9"/>
        <v>-106130.2662</v>
      </c>
      <c r="AR44" s="12">
        <f t="shared" si="9"/>
        <v>0</v>
      </c>
      <c r="AS44" s="11"/>
      <c r="AT44" s="12">
        <f t="shared" si="5"/>
        <v>-3183907.9859999991</v>
      </c>
    </row>
    <row r="45" spans="1:46" ht="14.1" customHeight="1" x14ac:dyDescent="0.2">
      <c r="A45" s="21">
        <v>1500</v>
      </c>
      <c r="B45" s="14">
        <v>190</v>
      </c>
      <c r="C45" s="55" t="s">
        <v>97</v>
      </c>
      <c r="D45" s="13">
        <v>1</v>
      </c>
      <c r="E45" s="6" t="s">
        <v>216</v>
      </c>
      <c r="F45" s="6" t="s">
        <v>215</v>
      </c>
      <c r="G45" s="8">
        <v>9273516</v>
      </c>
      <c r="I45" s="8">
        <v>-1298292.2399999998</v>
      </c>
      <c r="J45" s="8">
        <v>71406.073199999999</v>
      </c>
      <c r="K45" s="8">
        <v>0</v>
      </c>
      <c r="L45" s="8">
        <f t="shared" si="10"/>
        <v>-1226886.1667999998</v>
      </c>
      <c r="N45" s="12">
        <f t="shared" si="11"/>
        <v>-1226886.1667999998</v>
      </c>
      <c r="O45" s="12">
        <f t="shared" si="11"/>
        <v>0</v>
      </c>
      <c r="P45" s="12">
        <f t="shared" si="11"/>
        <v>0</v>
      </c>
      <c r="Q45" s="12">
        <f t="shared" si="12"/>
        <v>0</v>
      </c>
      <c r="R45" s="12">
        <f t="shared" si="12"/>
        <v>0</v>
      </c>
      <c r="S45" s="12">
        <f t="shared" si="12"/>
        <v>0</v>
      </c>
      <c r="T45" s="12">
        <f t="shared" si="12"/>
        <v>0</v>
      </c>
      <c r="U45" s="12">
        <f t="shared" si="12"/>
        <v>0</v>
      </c>
      <c r="V45" s="12">
        <f t="shared" si="12"/>
        <v>0</v>
      </c>
      <c r="W45" s="12">
        <f t="shared" si="12"/>
        <v>0</v>
      </c>
      <c r="X45" s="12">
        <f t="shared" si="12"/>
        <v>0</v>
      </c>
      <c r="Y45" s="12">
        <f t="shared" si="12"/>
        <v>0</v>
      </c>
      <c r="Z45" s="12">
        <f t="shared" si="12"/>
        <v>0</v>
      </c>
      <c r="AA45" s="12">
        <f t="shared" si="12"/>
        <v>0</v>
      </c>
      <c r="AB45" s="12">
        <f t="shared" si="12"/>
        <v>0</v>
      </c>
      <c r="AC45" s="12">
        <f t="shared" si="12"/>
        <v>0</v>
      </c>
      <c r="AD45" s="12">
        <f t="shared" si="9"/>
        <v>0</v>
      </c>
      <c r="AE45" s="12">
        <f t="shared" si="9"/>
        <v>0</v>
      </c>
      <c r="AF45" s="12">
        <f t="shared" si="9"/>
        <v>0</v>
      </c>
      <c r="AG45" s="12">
        <f t="shared" si="9"/>
        <v>0</v>
      </c>
      <c r="AH45" s="12">
        <f t="shared" si="9"/>
        <v>0</v>
      </c>
      <c r="AI45" s="12">
        <f t="shared" si="9"/>
        <v>0</v>
      </c>
      <c r="AJ45" s="12">
        <f t="shared" si="9"/>
        <v>0</v>
      </c>
      <c r="AK45" s="12">
        <f t="shared" si="9"/>
        <v>0</v>
      </c>
      <c r="AL45" s="12">
        <f t="shared" si="9"/>
        <v>0</v>
      </c>
      <c r="AM45" s="12">
        <f t="shared" si="9"/>
        <v>0</v>
      </c>
      <c r="AN45" s="12">
        <f t="shared" si="9"/>
        <v>0</v>
      </c>
      <c r="AO45" s="12">
        <f t="shared" si="9"/>
        <v>0</v>
      </c>
      <c r="AP45" s="12">
        <f t="shared" si="9"/>
        <v>0</v>
      </c>
      <c r="AQ45" s="12">
        <f t="shared" si="9"/>
        <v>0</v>
      </c>
      <c r="AR45" s="12">
        <f t="shared" si="9"/>
        <v>0</v>
      </c>
      <c r="AS45" s="11"/>
      <c r="AT45" s="12">
        <f t="shared" si="5"/>
        <v>-1226886.1667999998</v>
      </c>
    </row>
    <row r="46" spans="1:46" ht="14.1" customHeight="1" x14ac:dyDescent="0.2">
      <c r="A46" s="21">
        <v>1500</v>
      </c>
      <c r="B46" s="14">
        <v>190</v>
      </c>
      <c r="C46" s="55" t="s">
        <v>143</v>
      </c>
      <c r="D46" s="13">
        <v>10</v>
      </c>
      <c r="E46" s="6" t="s">
        <v>214</v>
      </c>
      <c r="F46" s="6" t="s">
        <v>213</v>
      </c>
      <c r="G46" s="8">
        <v>42712</v>
      </c>
      <c r="I46" s="8">
        <v>-5979.6799999999985</v>
      </c>
      <c r="J46" s="8">
        <v>328.88239999999996</v>
      </c>
      <c r="K46" s="8">
        <v>0</v>
      </c>
      <c r="L46" s="8">
        <f t="shared" si="10"/>
        <v>-5650.7975999999981</v>
      </c>
      <c r="N46" s="12">
        <f t="shared" si="11"/>
        <v>-565.07975999999985</v>
      </c>
      <c r="O46" s="12">
        <f t="shared" si="11"/>
        <v>-565.07975999999985</v>
      </c>
      <c r="P46" s="12">
        <f t="shared" si="11"/>
        <v>-565.07975999999985</v>
      </c>
      <c r="Q46" s="12">
        <f t="shared" si="12"/>
        <v>-565.07975999999985</v>
      </c>
      <c r="R46" s="12">
        <f t="shared" si="12"/>
        <v>-565.07975999999985</v>
      </c>
      <c r="S46" s="12">
        <f t="shared" si="12"/>
        <v>-565.07975999999985</v>
      </c>
      <c r="T46" s="12">
        <f t="shared" si="12"/>
        <v>-565.07975999999985</v>
      </c>
      <c r="U46" s="12">
        <f t="shared" si="12"/>
        <v>-565.07975999999985</v>
      </c>
      <c r="V46" s="12">
        <f t="shared" si="12"/>
        <v>-565.07975999999985</v>
      </c>
      <c r="W46" s="12">
        <f t="shared" si="12"/>
        <v>-565.07975999999985</v>
      </c>
      <c r="X46" s="12">
        <f t="shared" si="12"/>
        <v>0</v>
      </c>
      <c r="Y46" s="12">
        <f t="shared" si="12"/>
        <v>0</v>
      </c>
      <c r="Z46" s="12">
        <f t="shared" si="12"/>
        <v>0</v>
      </c>
      <c r="AA46" s="12">
        <f t="shared" si="12"/>
        <v>0</v>
      </c>
      <c r="AB46" s="12">
        <f t="shared" si="12"/>
        <v>0</v>
      </c>
      <c r="AC46" s="12">
        <f t="shared" si="12"/>
        <v>0</v>
      </c>
      <c r="AD46" s="12">
        <f t="shared" si="9"/>
        <v>0</v>
      </c>
      <c r="AE46" s="12">
        <f t="shared" si="9"/>
        <v>0</v>
      </c>
      <c r="AF46" s="12">
        <f t="shared" si="9"/>
        <v>0</v>
      </c>
      <c r="AG46" s="12">
        <f t="shared" si="9"/>
        <v>0</v>
      </c>
      <c r="AH46" s="12">
        <f t="shared" si="9"/>
        <v>0</v>
      </c>
      <c r="AI46" s="12">
        <f t="shared" si="9"/>
        <v>0</v>
      </c>
      <c r="AJ46" s="12">
        <f t="shared" si="9"/>
        <v>0</v>
      </c>
      <c r="AK46" s="12">
        <f t="shared" si="9"/>
        <v>0</v>
      </c>
      <c r="AL46" s="12">
        <f t="shared" si="9"/>
        <v>0</v>
      </c>
      <c r="AM46" s="12">
        <f t="shared" si="9"/>
        <v>0</v>
      </c>
      <c r="AN46" s="12">
        <f t="shared" si="9"/>
        <v>0</v>
      </c>
      <c r="AO46" s="12">
        <f t="shared" si="9"/>
        <v>0</v>
      </c>
      <c r="AP46" s="12">
        <f t="shared" si="9"/>
        <v>0</v>
      </c>
      <c r="AQ46" s="12">
        <f t="shared" si="9"/>
        <v>0</v>
      </c>
      <c r="AR46" s="12">
        <f t="shared" si="9"/>
        <v>0</v>
      </c>
      <c r="AS46" s="11"/>
      <c r="AT46" s="12">
        <f t="shared" si="5"/>
        <v>-5650.7975999999971</v>
      </c>
    </row>
    <row r="47" spans="1:46" s="6" customFormat="1" ht="14.1" customHeight="1" x14ac:dyDescent="0.2">
      <c r="A47" s="92">
        <v>1511</v>
      </c>
      <c r="B47" s="93">
        <v>190</v>
      </c>
      <c r="C47" s="94" t="s">
        <v>97</v>
      </c>
      <c r="D47" s="95">
        <v>1</v>
      </c>
      <c r="E47" s="6" t="s">
        <v>214</v>
      </c>
      <c r="F47" s="6" t="s">
        <v>213</v>
      </c>
      <c r="G47" s="10">
        <v>118819</v>
      </c>
      <c r="H47" s="37"/>
      <c r="I47" s="10">
        <v>-16634.659999999996</v>
      </c>
      <c r="J47" s="10">
        <v>914.9063000000001</v>
      </c>
      <c r="K47" s="10">
        <v>0</v>
      </c>
      <c r="L47" s="10">
        <f t="shared" si="10"/>
        <v>-15719.753699999996</v>
      </c>
      <c r="N47" s="97">
        <f t="shared" si="11"/>
        <v>-15719.753699999996</v>
      </c>
      <c r="O47" s="97">
        <f t="shared" si="11"/>
        <v>0</v>
      </c>
      <c r="P47" s="97">
        <f t="shared" si="11"/>
        <v>0</v>
      </c>
      <c r="Q47" s="97">
        <f t="shared" si="12"/>
        <v>0</v>
      </c>
      <c r="R47" s="97">
        <f t="shared" si="12"/>
        <v>0</v>
      </c>
      <c r="S47" s="97">
        <f t="shared" si="12"/>
        <v>0</v>
      </c>
      <c r="T47" s="97">
        <f t="shared" si="12"/>
        <v>0</v>
      </c>
      <c r="U47" s="97">
        <f t="shared" si="12"/>
        <v>0</v>
      </c>
      <c r="V47" s="97">
        <f t="shared" si="12"/>
        <v>0</v>
      </c>
      <c r="W47" s="97">
        <f t="shared" si="12"/>
        <v>0</v>
      </c>
      <c r="X47" s="97">
        <f t="shared" si="12"/>
        <v>0</v>
      </c>
      <c r="Y47" s="97">
        <f t="shared" si="12"/>
        <v>0</v>
      </c>
      <c r="Z47" s="97">
        <f t="shared" si="12"/>
        <v>0</v>
      </c>
      <c r="AA47" s="97">
        <f t="shared" si="12"/>
        <v>0</v>
      </c>
      <c r="AB47" s="97">
        <f t="shared" si="12"/>
        <v>0</v>
      </c>
      <c r="AC47" s="97">
        <f t="shared" si="12"/>
        <v>0</v>
      </c>
      <c r="AD47" s="97">
        <f t="shared" si="9"/>
        <v>0</v>
      </c>
      <c r="AE47" s="97">
        <f t="shared" si="9"/>
        <v>0</v>
      </c>
      <c r="AF47" s="97">
        <f t="shared" si="9"/>
        <v>0</v>
      </c>
      <c r="AG47" s="97">
        <f t="shared" si="9"/>
        <v>0</v>
      </c>
      <c r="AH47" s="97">
        <f t="shared" si="9"/>
        <v>0</v>
      </c>
      <c r="AI47" s="97">
        <f t="shared" si="9"/>
        <v>0</v>
      </c>
      <c r="AJ47" s="97">
        <f t="shared" si="9"/>
        <v>0</v>
      </c>
      <c r="AK47" s="97">
        <f t="shared" si="9"/>
        <v>0</v>
      </c>
      <c r="AL47" s="97">
        <f t="shared" si="9"/>
        <v>0</v>
      </c>
      <c r="AM47" s="97">
        <f t="shared" si="9"/>
        <v>0</v>
      </c>
      <c r="AN47" s="97">
        <f t="shared" si="9"/>
        <v>0</v>
      </c>
      <c r="AO47" s="97">
        <f t="shared" si="9"/>
        <v>0</v>
      </c>
      <c r="AP47" s="97">
        <f t="shared" si="9"/>
        <v>0</v>
      </c>
      <c r="AQ47" s="97">
        <f t="shared" si="9"/>
        <v>0</v>
      </c>
      <c r="AR47" s="97">
        <f t="shared" si="9"/>
        <v>0</v>
      </c>
      <c r="AS47" s="96"/>
      <c r="AT47" s="97">
        <f t="shared" si="5"/>
        <v>-15719.753699999996</v>
      </c>
    </row>
    <row r="48" spans="1:46" ht="14.1" customHeight="1" x14ac:dyDescent="0.2">
      <c r="A48" s="21">
        <v>1500</v>
      </c>
      <c r="B48" s="14">
        <v>190</v>
      </c>
      <c r="C48" s="55" t="s">
        <v>97</v>
      </c>
      <c r="D48" s="13">
        <v>1</v>
      </c>
      <c r="E48" s="6" t="s">
        <v>212</v>
      </c>
      <c r="F48" s="6" t="s">
        <v>211</v>
      </c>
      <c r="G48" s="8">
        <v>6131708</v>
      </c>
      <c r="I48" s="8">
        <v>-858439.11999999988</v>
      </c>
      <c r="J48" s="8">
        <v>47214.151599999983</v>
      </c>
      <c r="K48" s="8">
        <v>0</v>
      </c>
      <c r="L48" s="8">
        <f t="shared" si="10"/>
        <v>-811224.9683999999</v>
      </c>
      <c r="M48" s="11"/>
      <c r="N48" s="12">
        <f t="shared" si="11"/>
        <v>-811224.9683999999</v>
      </c>
      <c r="O48" s="12">
        <f t="shared" si="11"/>
        <v>0</v>
      </c>
      <c r="P48" s="12">
        <f t="shared" si="11"/>
        <v>0</v>
      </c>
      <c r="Q48" s="12">
        <f t="shared" si="12"/>
        <v>0</v>
      </c>
      <c r="R48" s="12">
        <f t="shared" si="12"/>
        <v>0</v>
      </c>
      <c r="S48" s="12">
        <f t="shared" si="12"/>
        <v>0</v>
      </c>
      <c r="T48" s="12">
        <f t="shared" si="12"/>
        <v>0</v>
      </c>
      <c r="U48" s="12">
        <f t="shared" si="12"/>
        <v>0</v>
      </c>
      <c r="V48" s="12">
        <f t="shared" si="12"/>
        <v>0</v>
      </c>
      <c r="W48" s="12">
        <f t="shared" si="12"/>
        <v>0</v>
      </c>
      <c r="X48" s="12">
        <f t="shared" si="12"/>
        <v>0</v>
      </c>
      <c r="Y48" s="12">
        <f t="shared" si="12"/>
        <v>0</v>
      </c>
      <c r="Z48" s="12">
        <f t="shared" si="12"/>
        <v>0</v>
      </c>
      <c r="AA48" s="12">
        <f t="shared" si="12"/>
        <v>0</v>
      </c>
      <c r="AB48" s="12">
        <f t="shared" si="12"/>
        <v>0</v>
      </c>
      <c r="AC48" s="12">
        <f t="shared" si="12"/>
        <v>0</v>
      </c>
      <c r="AD48" s="12">
        <f t="shared" si="9"/>
        <v>0</v>
      </c>
      <c r="AE48" s="12">
        <f t="shared" si="9"/>
        <v>0</v>
      </c>
      <c r="AF48" s="12">
        <f t="shared" si="9"/>
        <v>0</v>
      </c>
      <c r="AG48" s="12">
        <f t="shared" si="9"/>
        <v>0</v>
      </c>
      <c r="AH48" s="12">
        <f t="shared" si="9"/>
        <v>0</v>
      </c>
      <c r="AI48" s="12">
        <f t="shared" si="9"/>
        <v>0</v>
      </c>
      <c r="AJ48" s="12">
        <f t="shared" si="9"/>
        <v>0</v>
      </c>
      <c r="AK48" s="12">
        <f t="shared" si="9"/>
        <v>0</v>
      </c>
      <c r="AL48" s="12">
        <f t="shared" si="9"/>
        <v>0</v>
      </c>
      <c r="AM48" s="12">
        <f t="shared" si="9"/>
        <v>0</v>
      </c>
      <c r="AN48" s="12">
        <f t="shared" si="9"/>
        <v>0</v>
      </c>
      <c r="AO48" s="12">
        <f t="shared" si="9"/>
        <v>0</v>
      </c>
      <c r="AP48" s="12">
        <f t="shared" si="9"/>
        <v>0</v>
      </c>
      <c r="AQ48" s="12">
        <f t="shared" si="9"/>
        <v>0</v>
      </c>
      <c r="AR48" s="12">
        <f t="shared" si="9"/>
        <v>0</v>
      </c>
      <c r="AS48" s="11"/>
      <c r="AT48" s="12">
        <f t="shared" si="5"/>
        <v>-811224.9683999999</v>
      </c>
    </row>
    <row r="49" spans="1:46" ht="14.1" customHeight="1" x14ac:dyDescent="0.2">
      <c r="A49" s="21">
        <v>1500</v>
      </c>
      <c r="B49" s="14">
        <v>190</v>
      </c>
      <c r="C49" s="55" t="s">
        <v>143</v>
      </c>
      <c r="D49" s="13">
        <v>10</v>
      </c>
      <c r="E49" s="6" t="s">
        <v>52</v>
      </c>
      <c r="F49" s="6" t="s">
        <v>51</v>
      </c>
      <c r="G49" s="8">
        <v>135891407</v>
      </c>
      <c r="I49" s="8">
        <v>-19024796.979999997</v>
      </c>
      <c r="J49" s="8">
        <v>1046363.8339</v>
      </c>
      <c r="K49" s="8">
        <v>0</v>
      </c>
      <c r="L49" s="8">
        <f t="shared" si="10"/>
        <v>-17978433.146099996</v>
      </c>
      <c r="M49" s="11"/>
      <c r="N49" s="12">
        <f t="shared" si="11"/>
        <v>-1797843.3146099995</v>
      </c>
      <c r="O49" s="12">
        <f t="shared" si="11"/>
        <v>-1797843.3146099995</v>
      </c>
      <c r="P49" s="12">
        <f t="shared" si="11"/>
        <v>-1797843.3146099995</v>
      </c>
      <c r="Q49" s="12">
        <f t="shared" si="12"/>
        <v>-1797843.3146099995</v>
      </c>
      <c r="R49" s="12">
        <f t="shared" si="12"/>
        <v>-1797843.3146099995</v>
      </c>
      <c r="S49" s="12">
        <f t="shared" si="12"/>
        <v>-1797843.3146099995</v>
      </c>
      <c r="T49" s="12">
        <f t="shared" si="12"/>
        <v>-1797843.3146099995</v>
      </c>
      <c r="U49" s="12">
        <f t="shared" si="12"/>
        <v>-1797843.3146099995</v>
      </c>
      <c r="V49" s="12">
        <f t="shared" si="12"/>
        <v>-1797843.3146099995</v>
      </c>
      <c r="W49" s="12">
        <f t="shared" si="12"/>
        <v>-1797843.3146099995</v>
      </c>
      <c r="X49" s="12">
        <f t="shared" si="12"/>
        <v>0</v>
      </c>
      <c r="Y49" s="12">
        <f t="shared" si="12"/>
        <v>0</v>
      </c>
      <c r="Z49" s="12">
        <f t="shared" si="12"/>
        <v>0</v>
      </c>
      <c r="AA49" s="12">
        <f t="shared" si="12"/>
        <v>0</v>
      </c>
      <c r="AB49" s="12">
        <f t="shared" si="12"/>
        <v>0</v>
      </c>
      <c r="AC49" s="12">
        <f t="shared" si="12"/>
        <v>0</v>
      </c>
      <c r="AD49" s="12">
        <f t="shared" si="9"/>
        <v>0</v>
      </c>
      <c r="AE49" s="12">
        <f t="shared" si="9"/>
        <v>0</v>
      </c>
      <c r="AF49" s="12">
        <f t="shared" si="9"/>
        <v>0</v>
      </c>
      <c r="AG49" s="12">
        <f t="shared" si="9"/>
        <v>0</v>
      </c>
      <c r="AH49" s="12">
        <f t="shared" si="9"/>
        <v>0</v>
      </c>
      <c r="AI49" s="12">
        <f t="shared" si="9"/>
        <v>0</v>
      </c>
      <c r="AJ49" s="12">
        <f t="shared" si="9"/>
        <v>0</v>
      </c>
      <c r="AK49" s="12">
        <f t="shared" si="9"/>
        <v>0</v>
      </c>
      <c r="AL49" s="12">
        <f t="shared" si="9"/>
        <v>0</v>
      </c>
      <c r="AM49" s="12">
        <f t="shared" si="9"/>
        <v>0</v>
      </c>
      <c r="AN49" s="12">
        <f t="shared" si="9"/>
        <v>0</v>
      </c>
      <c r="AO49" s="12">
        <f t="shared" si="9"/>
        <v>0</v>
      </c>
      <c r="AP49" s="12">
        <f t="shared" si="9"/>
        <v>0</v>
      </c>
      <c r="AQ49" s="12">
        <f t="shared" si="9"/>
        <v>0</v>
      </c>
      <c r="AR49" s="12">
        <f t="shared" si="9"/>
        <v>0</v>
      </c>
      <c r="AS49" s="11"/>
      <c r="AT49" s="12">
        <f t="shared" si="5"/>
        <v>-17978433.146099992</v>
      </c>
    </row>
    <row r="50" spans="1:46" ht="14.1" customHeight="1" x14ac:dyDescent="0.2">
      <c r="A50" s="21">
        <v>1500</v>
      </c>
      <c r="B50" s="14">
        <v>190</v>
      </c>
      <c r="C50" s="55" t="s">
        <v>97</v>
      </c>
      <c r="D50" s="13">
        <v>1</v>
      </c>
      <c r="E50" s="6" t="s">
        <v>210</v>
      </c>
      <c r="F50" s="6" t="s">
        <v>209</v>
      </c>
      <c r="G50" s="8">
        <v>5457391</v>
      </c>
      <c r="I50" s="8">
        <v>-764034.74</v>
      </c>
      <c r="J50" s="8">
        <v>42021.910699999993</v>
      </c>
      <c r="K50" s="8">
        <v>0</v>
      </c>
      <c r="L50" s="8">
        <f t="shared" si="10"/>
        <v>-722012.82929999998</v>
      </c>
      <c r="M50" s="11"/>
      <c r="N50" s="12">
        <f t="shared" si="11"/>
        <v>-722012.82929999998</v>
      </c>
      <c r="O50" s="12">
        <f t="shared" si="11"/>
        <v>0</v>
      </c>
      <c r="P50" s="12">
        <f t="shared" si="11"/>
        <v>0</v>
      </c>
      <c r="Q50" s="12">
        <f t="shared" si="12"/>
        <v>0</v>
      </c>
      <c r="R50" s="12">
        <f t="shared" si="12"/>
        <v>0</v>
      </c>
      <c r="S50" s="12">
        <f t="shared" si="12"/>
        <v>0</v>
      </c>
      <c r="T50" s="12">
        <f t="shared" si="12"/>
        <v>0</v>
      </c>
      <c r="U50" s="12">
        <f t="shared" si="12"/>
        <v>0</v>
      </c>
      <c r="V50" s="12">
        <f t="shared" si="12"/>
        <v>0</v>
      </c>
      <c r="W50" s="12">
        <f t="shared" si="12"/>
        <v>0</v>
      </c>
      <c r="X50" s="12">
        <f t="shared" si="12"/>
        <v>0</v>
      </c>
      <c r="Y50" s="12">
        <f t="shared" si="12"/>
        <v>0</v>
      </c>
      <c r="Z50" s="12">
        <f t="shared" si="12"/>
        <v>0</v>
      </c>
      <c r="AA50" s="12">
        <f t="shared" si="12"/>
        <v>0</v>
      </c>
      <c r="AB50" s="12">
        <f t="shared" si="12"/>
        <v>0</v>
      </c>
      <c r="AC50" s="12">
        <f t="shared" si="12"/>
        <v>0</v>
      </c>
      <c r="AD50" s="12">
        <f t="shared" ref="AD50:AR58" si="13">IF(AD$6&lt;=$D50,$L50/$D50,0)</f>
        <v>0</v>
      </c>
      <c r="AE50" s="12">
        <f t="shared" si="13"/>
        <v>0</v>
      </c>
      <c r="AF50" s="12">
        <f t="shared" si="13"/>
        <v>0</v>
      </c>
      <c r="AG50" s="12">
        <f t="shared" si="13"/>
        <v>0</v>
      </c>
      <c r="AH50" s="12">
        <f t="shared" si="13"/>
        <v>0</v>
      </c>
      <c r="AI50" s="12">
        <f t="shared" si="13"/>
        <v>0</v>
      </c>
      <c r="AJ50" s="12">
        <f t="shared" si="13"/>
        <v>0</v>
      </c>
      <c r="AK50" s="12">
        <f t="shared" si="13"/>
        <v>0</v>
      </c>
      <c r="AL50" s="12">
        <f t="shared" si="13"/>
        <v>0</v>
      </c>
      <c r="AM50" s="12">
        <f t="shared" si="13"/>
        <v>0</v>
      </c>
      <c r="AN50" s="12">
        <f t="shared" si="13"/>
        <v>0</v>
      </c>
      <c r="AO50" s="12">
        <f t="shared" si="13"/>
        <v>0</v>
      </c>
      <c r="AP50" s="12">
        <f t="shared" si="13"/>
        <v>0</v>
      </c>
      <c r="AQ50" s="12">
        <f t="shared" si="13"/>
        <v>0</v>
      </c>
      <c r="AR50" s="12">
        <f t="shared" si="13"/>
        <v>0</v>
      </c>
      <c r="AS50" s="11"/>
      <c r="AT50" s="12">
        <f t="shared" si="5"/>
        <v>-722012.82929999998</v>
      </c>
    </row>
    <row r="51" spans="1:46" ht="14.1" customHeight="1" x14ac:dyDescent="0.2">
      <c r="A51" s="21">
        <v>1500</v>
      </c>
      <c r="B51" s="14">
        <v>190</v>
      </c>
      <c r="C51" s="55" t="s">
        <v>94</v>
      </c>
      <c r="D51" s="13">
        <v>5</v>
      </c>
      <c r="E51" s="6" t="s">
        <v>208</v>
      </c>
      <c r="F51" s="6" t="s">
        <v>207</v>
      </c>
      <c r="G51" s="8">
        <v>63554</v>
      </c>
      <c r="I51" s="8">
        <v>-8897.5599999999977</v>
      </c>
      <c r="J51" s="8">
        <v>489.36579999999992</v>
      </c>
      <c r="K51" s="8">
        <v>0</v>
      </c>
      <c r="L51" s="8">
        <f t="shared" si="10"/>
        <v>-8408.1941999999981</v>
      </c>
      <c r="M51" s="11"/>
      <c r="N51" s="12">
        <f t="shared" si="11"/>
        <v>-1681.6388399999996</v>
      </c>
      <c r="O51" s="12">
        <f t="shared" si="11"/>
        <v>-1681.6388399999996</v>
      </c>
      <c r="P51" s="12">
        <f t="shared" si="11"/>
        <v>-1681.6388399999996</v>
      </c>
      <c r="Q51" s="12">
        <f t="shared" si="12"/>
        <v>-1681.6388399999996</v>
      </c>
      <c r="R51" s="12">
        <f t="shared" si="12"/>
        <v>-1681.6388399999996</v>
      </c>
      <c r="S51" s="12">
        <f t="shared" si="12"/>
        <v>0</v>
      </c>
      <c r="T51" s="12">
        <f t="shared" si="12"/>
        <v>0</v>
      </c>
      <c r="U51" s="12">
        <f t="shared" si="12"/>
        <v>0</v>
      </c>
      <c r="V51" s="12">
        <f t="shared" si="12"/>
        <v>0</v>
      </c>
      <c r="W51" s="12">
        <f t="shared" si="12"/>
        <v>0</v>
      </c>
      <c r="X51" s="12">
        <f t="shared" si="12"/>
        <v>0</v>
      </c>
      <c r="Y51" s="12">
        <f t="shared" si="12"/>
        <v>0</v>
      </c>
      <c r="Z51" s="12">
        <f t="shared" si="12"/>
        <v>0</v>
      </c>
      <c r="AA51" s="12">
        <f t="shared" si="12"/>
        <v>0</v>
      </c>
      <c r="AB51" s="12">
        <f t="shared" si="12"/>
        <v>0</v>
      </c>
      <c r="AC51" s="12">
        <f t="shared" si="12"/>
        <v>0</v>
      </c>
      <c r="AD51" s="12">
        <f t="shared" si="13"/>
        <v>0</v>
      </c>
      <c r="AE51" s="12">
        <f t="shared" si="13"/>
        <v>0</v>
      </c>
      <c r="AF51" s="12">
        <f t="shared" si="13"/>
        <v>0</v>
      </c>
      <c r="AG51" s="12">
        <f t="shared" si="13"/>
        <v>0</v>
      </c>
      <c r="AH51" s="12">
        <f t="shared" si="13"/>
        <v>0</v>
      </c>
      <c r="AI51" s="12">
        <f t="shared" si="13"/>
        <v>0</v>
      </c>
      <c r="AJ51" s="12">
        <f t="shared" si="13"/>
        <v>0</v>
      </c>
      <c r="AK51" s="12">
        <f t="shared" si="13"/>
        <v>0</v>
      </c>
      <c r="AL51" s="12">
        <f t="shared" si="13"/>
        <v>0</v>
      </c>
      <c r="AM51" s="12">
        <f t="shared" si="13"/>
        <v>0</v>
      </c>
      <c r="AN51" s="12">
        <f t="shared" si="13"/>
        <v>0</v>
      </c>
      <c r="AO51" s="12">
        <f t="shared" si="13"/>
        <v>0</v>
      </c>
      <c r="AP51" s="12">
        <f t="shared" si="13"/>
        <v>0</v>
      </c>
      <c r="AQ51" s="12">
        <f t="shared" si="13"/>
        <v>0</v>
      </c>
      <c r="AR51" s="12">
        <f t="shared" si="13"/>
        <v>0</v>
      </c>
      <c r="AS51" s="11"/>
      <c r="AT51" s="12">
        <f t="shared" si="5"/>
        <v>-8408.1941999999981</v>
      </c>
    </row>
    <row r="52" spans="1:46" s="6" customFormat="1" ht="14.1" customHeight="1" x14ac:dyDescent="0.2">
      <c r="A52" s="92">
        <v>1511</v>
      </c>
      <c r="B52" s="93">
        <v>190</v>
      </c>
      <c r="C52" s="94" t="s">
        <v>97</v>
      </c>
      <c r="D52" s="95">
        <v>1</v>
      </c>
      <c r="E52" s="6" t="s">
        <v>206</v>
      </c>
      <c r="F52" s="6" t="s">
        <v>205</v>
      </c>
      <c r="G52" s="10">
        <v>1289929</v>
      </c>
      <c r="H52" s="37"/>
      <c r="I52" s="10">
        <v>-180590.06</v>
      </c>
      <c r="J52" s="10">
        <v>9932.4532999999992</v>
      </c>
      <c r="K52" s="10">
        <v>0</v>
      </c>
      <c r="L52" s="10">
        <f t="shared" si="10"/>
        <v>-170657.6067</v>
      </c>
      <c r="M52" s="96"/>
      <c r="N52" s="97">
        <f t="shared" si="11"/>
        <v>-170657.6067</v>
      </c>
      <c r="O52" s="97">
        <f t="shared" si="11"/>
        <v>0</v>
      </c>
      <c r="P52" s="97">
        <f t="shared" si="11"/>
        <v>0</v>
      </c>
      <c r="Q52" s="97">
        <f t="shared" si="12"/>
        <v>0</v>
      </c>
      <c r="R52" s="97">
        <f t="shared" si="12"/>
        <v>0</v>
      </c>
      <c r="S52" s="97">
        <f t="shared" si="12"/>
        <v>0</v>
      </c>
      <c r="T52" s="97">
        <f t="shared" si="12"/>
        <v>0</v>
      </c>
      <c r="U52" s="97">
        <f t="shared" si="12"/>
        <v>0</v>
      </c>
      <c r="V52" s="97">
        <f t="shared" si="12"/>
        <v>0</v>
      </c>
      <c r="W52" s="97">
        <f t="shared" si="12"/>
        <v>0</v>
      </c>
      <c r="X52" s="97">
        <f t="shared" si="12"/>
        <v>0</v>
      </c>
      <c r="Y52" s="97">
        <f t="shared" si="12"/>
        <v>0</v>
      </c>
      <c r="Z52" s="97">
        <f t="shared" si="12"/>
        <v>0</v>
      </c>
      <c r="AA52" s="97">
        <f t="shared" si="12"/>
        <v>0</v>
      </c>
      <c r="AB52" s="97">
        <f t="shared" si="12"/>
        <v>0</v>
      </c>
      <c r="AC52" s="97">
        <f t="shared" si="12"/>
        <v>0</v>
      </c>
      <c r="AD52" s="97">
        <f t="shared" si="13"/>
        <v>0</v>
      </c>
      <c r="AE52" s="97">
        <f t="shared" si="13"/>
        <v>0</v>
      </c>
      <c r="AF52" s="97">
        <f t="shared" si="13"/>
        <v>0</v>
      </c>
      <c r="AG52" s="97">
        <f t="shared" si="13"/>
        <v>0</v>
      </c>
      <c r="AH52" s="97">
        <f t="shared" si="13"/>
        <v>0</v>
      </c>
      <c r="AI52" s="97">
        <f t="shared" si="13"/>
        <v>0</v>
      </c>
      <c r="AJ52" s="97">
        <f t="shared" si="13"/>
        <v>0</v>
      </c>
      <c r="AK52" s="97">
        <f t="shared" si="13"/>
        <v>0</v>
      </c>
      <c r="AL52" s="97">
        <f t="shared" si="13"/>
        <v>0</v>
      </c>
      <c r="AM52" s="97">
        <f t="shared" si="13"/>
        <v>0</v>
      </c>
      <c r="AN52" s="97">
        <f t="shared" si="13"/>
        <v>0</v>
      </c>
      <c r="AO52" s="97">
        <f t="shared" si="13"/>
        <v>0</v>
      </c>
      <c r="AP52" s="97">
        <f t="shared" si="13"/>
        <v>0</v>
      </c>
      <c r="AQ52" s="97">
        <f t="shared" si="13"/>
        <v>0</v>
      </c>
      <c r="AR52" s="97">
        <f t="shared" si="13"/>
        <v>0</v>
      </c>
      <c r="AS52" s="96"/>
      <c r="AT52" s="97">
        <f t="shared" si="5"/>
        <v>-170657.6067</v>
      </c>
    </row>
    <row r="53" spans="1:46" ht="14.1" customHeight="1" x14ac:dyDescent="0.2">
      <c r="A53" s="21">
        <v>1500</v>
      </c>
      <c r="B53" s="14">
        <v>190</v>
      </c>
      <c r="C53" s="55" t="s">
        <v>94</v>
      </c>
      <c r="D53" s="13">
        <v>5</v>
      </c>
      <c r="E53" s="6" t="s">
        <v>204</v>
      </c>
      <c r="F53" s="6" t="s">
        <v>203</v>
      </c>
      <c r="G53" s="8">
        <v>886</v>
      </c>
      <c r="I53" s="8">
        <v>-124.03999999999996</v>
      </c>
      <c r="J53" s="8">
        <v>6.8221999999999987</v>
      </c>
      <c r="K53" s="8">
        <v>0</v>
      </c>
      <c r="L53" s="8">
        <f t="shared" si="10"/>
        <v>-117.21779999999997</v>
      </c>
      <c r="M53" s="11"/>
      <c r="N53" s="12">
        <f t="shared" si="11"/>
        <v>-23.443559999999994</v>
      </c>
      <c r="O53" s="12">
        <f t="shared" si="11"/>
        <v>-23.443559999999994</v>
      </c>
      <c r="P53" s="12">
        <f t="shared" si="11"/>
        <v>-23.443559999999994</v>
      </c>
      <c r="Q53" s="12">
        <f t="shared" si="11"/>
        <v>-23.443559999999994</v>
      </c>
      <c r="R53" s="12">
        <f t="shared" si="11"/>
        <v>-23.443559999999994</v>
      </c>
      <c r="S53" s="12">
        <f t="shared" si="11"/>
        <v>0</v>
      </c>
      <c r="T53" s="12">
        <f t="shared" si="11"/>
        <v>0</v>
      </c>
      <c r="U53" s="12">
        <f t="shared" si="11"/>
        <v>0</v>
      </c>
      <c r="V53" s="12">
        <f t="shared" si="11"/>
        <v>0</v>
      </c>
      <c r="W53" s="12">
        <f t="shared" si="11"/>
        <v>0</v>
      </c>
      <c r="X53" s="12">
        <f t="shared" si="11"/>
        <v>0</v>
      </c>
      <c r="Y53" s="12">
        <f t="shared" si="11"/>
        <v>0</v>
      </c>
      <c r="Z53" s="12">
        <f t="shared" si="11"/>
        <v>0</v>
      </c>
      <c r="AA53" s="12">
        <f t="shared" si="11"/>
        <v>0</v>
      </c>
      <c r="AB53" s="12">
        <f t="shared" si="11"/>
        <v>0</v>
      </c>
      <c r="AC53" s="12">
        <f t="shared" si="11"/>
        <v>0</v>
      </c>
      <c r="AD53" s="12">
        <f t="shared" si="13"/>
        <v>0</v>
      </c>
      <c r="AE53" s="12">
        <f t="shared" si="13"/>
        <v>0</v>
      </c>
      <c r="AF53" s="12">
        <f t="shared" si="13"/>
        <v>0</v>
      </c>
      <c r="AG53" s="12">
        <f t="shared" si="13"/>
        <v>0</v>
      </c>
      <c r="AH53" s="12">
        <f t="shared" si="13"/>
        <v>0</v>
      </c>
      <c r="AI53" s="12">
        <f t="shared" si="13"/>
        <v>0</v>
      </c>
      <c r="AJ53" s="12">
        <f t="shared" si="13"/>
        <v>0</v>
      </c>
      <c r="AK53" s="12">
        <f t="shared" si="13"/>
        <v>0</v>
      </c>
      <c r="AL53" s="12">
        <f t="shared" si="13"/>
        <v>0</v>
      </c>
      <c r="AM53" s="12">
        <f t="shared" si="13"/>
        <v>0</v>
      </c>
      <c r="AN53" s="12">
        <f t="shared" si="13"/>
        <v>0</v>
      </c>
      <c r="AO53" s="12">
        <f t="shared" si="13"/>
        <v>0</v>
      </c>
      <c r="AP53" s="12">
        <f t="shared" si="13"/>
        <v>0</v>
      </c>
      <c r="AQ53" s="12">
        <f t="shared" si="13"/>
        <v>0</v>
      </c>
      <c r="AR53" s="12">
        <f t="shared" si="13"/>
        <v>0</v>
      </c>
      <c r="AS53" s="11"/>
      <c r="AT53" s="12">
        <f t="shared" si="5"/>
        <v>-117.21779999999997</v>
      </c>
    </row>
    <row r="54" spans="1:46" ht="14.1" customHeight="1" x14ac:dyDescent="0.2">
      <c r="A54" s="21">
        <v>1500</v>
      </c>
      <c r="B54" s="14">
        <v>190</v>
      </c>
      <c r="C54" s="55" t="s">
        <v>200</v>
      </c>
      <c r="D54" s="13">
        <v>3</v>
      </c>
      <c r="E54" s="6" t="s">
        <v>202</v>
      </c>
      <c r="F54" s="6" t="s">
        <v>201</v>
      </c>
      <c r="G54" s="8">
        <v>39923306</v>
      </c>
      <c r="I54" s="8">
        <v>-5589262.8399999999</v>
      </c>
      <c r="J54" s="8">
        <v>307409.45619999996</v>
      </c>
      <c r="K54" s="8">
        <v>0</v>
      </c>
      <c r="L54" s="8">
        <f t="shared" si="10"/>
        <v>-5281853.3838</v>
      </c>
      <c r="N54" s="12">
        <f t="shared" si="11"/>
        <v>-1760617.7945999999</v>
      </c>
      <c r="O54" s="12">
        <f t="shared" si="11"/>
        <v>-1760617.7945999999</v>
      </c>
      <c r="P54" s="12">
        <f t="shared" si="11"/>
        <v>-1760617.7945999999</v>
      </c>
      <c r="Q54" s="12">
        <f t="shared" si="11"/>
        <v>0</v>
      </c>
      <c r="R54" s="12">
        <f t="shared" si="11"/>
        <v>0</v>
      </c>
      <c r="S54" s="12">
        <f t="shared" si="11"/>
        <v>0</v>
      </c>
      <c r="T54" s="12">
        <f t="shared" si="11"/>
        <v>0</v>
      </c>
      <c r="U54" s="12">
        <f t="shared" si="11"/>
        <v>0</v>
      </c>
      <c r="V54" s="12">
        <f t="shared" si="11"/>
        <v>0</v>
      </c>
      <c r="W54" s="12">
        <f t="shared" si="11"/>
        <v>0</v>
      </c>
      <c r="X54" s="12">
        <f t="shared" si="11"/>
        <v>0</v>
      </c>
      <c r="Y54" s="12">
        <f t="shared" si="11"/>
        <v>0</v>
      </c>
      <c r="Z54" s="12">
        <f t="shared" si="11"/>
        <v>0</v>
      </c>
      <c r="AA54" s="12">
        <f t="shared" si="11"/>
        <v>0</v>
      </c>
      <c r="AB54" s="12">
        <f t="shared" si="11"/>
        <v>0</v>
      </c>
      <c r="AC54" s="12">
        <f t="shared" si="11"/>
        <v>0</v>
      </c>
      <c r="AD54" s="12">
        <f t="shared" si="13"/>
        <v>0</v>
      </c>
      <c r="AE54" s="12">
        <f t="shared" si="13"/>
        <v>0</v>
      </c>
      <c r="AF54" s="12">
        <f t="shared" si="13"/>
        <v>0</v>
      </c>
      <c r="AG54" s="12">
        <f t="shared" si="13"/>
        <v>0</v>
      </c>
      <c r="AH54" s="12">
        <f t="shared" si="13"/>
        <v>0</v>
      </c>
      <c r="AI54" s="12">
        <f t="shared" si="13"/>
        <v>0</v>
      </c>
      <c r="AJ54" s="12">
        <f t="shared" si="13"/>
        <v>0</v>
      </c>
      <c r="AK54" s="12">
        <f t="shared" si="13"/>
        <v>0</v>
      </c>
      <c r="AL54" s="12">
        <f t="shared" si="13"/>
        <v>0</v>
      </c>
      <c r="AM54" s="12">
        <f t="shared" si="13"/>
        <v>0</v>
      </c>
      <c r="AN54" s="12">
        <f t="shared" si="13"/>
        <v>0</v>
      </c>
      <c r="AO54" s="12">
        <f t="shared" si="13"/>
        <v>0</v>
      </c>
      <c r="AP54" s="12">
        <f t="shared" si="13"/>
        <v>0</v>
      </c>
      <c r="AQ54" s="12">
        <f t="shared" si="13"/>
        <v>0</v>
      </c>
      <c r="AR54" s="12">
        <f t="shared" si="13"/>
        <v>0</v>
      </c>
      <c r="AS54" s="11"/>
      <c r="AT54" s="12">
        <f t="shared" si="5"/>
        <v>-5281853.3838</v>
      </c>
    </row>
    <row r="55" spans="1:46" ht="14.1" customHeight="1" x14ac:dyDescent="0.2">
      <c r="A55" s="21">
        <v>1500</v>
      </c>
      <c r="B55" s="14">
        <v>190</v>
      </c>
      <c r="C55" s="55" t="s">
        <v>200</v>
      </c>
      <c r="D55" s="13">
        <v>3</v>
      </c>
      <c r="E55" s="6" t="s">
        <v>199</v>
      </c>
      <c r="F55" s="6" t="s">
        <v>198</v>
      </c>
      <c r="G55" s="8">
        <v>12382353</v>
      </c>
      <c r="I55" s="8">
        <v>-1733529.42</v>
      </c>
      <c r="J55" s="8">
        <v>95344.118099999992</v>
      </c>
      <c r="K55" s="8">
        <v>0</v>
      </c>
      <c r="L55" s="8">
        <f t="shared" si="10"/>
        <v>-1638185.3018999998</v>
      </c>
      <c r="N55" s="12">
        <f t="shared" si="11"/>
        <v>-546061.76729999995</v>
      </c>
      <c r="O55" s="12">
        <f t="shared" si="11"/>
        <v>-546061.76729999995</v>
      </c>
      <c r="P55" s="12">
        <f t="shared" si="11"/>
        <v>-546061.76729999995</v>
      </c>
      <c r="Q55" s="12">
        <f t="shared" si="11"/>
        <v>0</v>
      </c>
      <c r="R55" s="12">
        <f t="shared" si="11"/>
        <v>0</v>
      </c>
      <c r="S55" s="12">
        <f t="shared" si="11"/>
        <v>0</v>
      </c>
      <c r="T55" s="12">
        <f t="shared" si="11"/>
        <v>0</v>
      </c>
      <c r="U55" s="12">
        <f t="shared" si="11"/>
        <v>0</v>
      </c>
      <c r="V55" s="12">
        <f t="shared" si="11"/>
        <v>0</v>
      </c>
      <c r="W55" s="12">
        <f t="shared" si="11"/>
        <v>0</v>
      </c>
      <c r="X55" s="12">
        <f t="shared" si="11"/>
        <v>0</v>
      </c>
      <c r="Y55" s="12">
        <f t="shared" si="11"/>
        <v>0</v>
      </c>
      <c r="Z55" s="12">
        <f t="shared" si="11"/>
        <v>0</v>
      </c>
      <c r="AA55" s="12">
        <f t="shared" si="11"/>
        <v>0</v>
      </c>
      <c r="AB55" s="12">
        <f t="shared" si="11"/>
        <v>0</v>
      </c>
      <c r="AC55" s="12">
        <f t="shared" si="11"/>
        <v>0</v>
      </c>
      <c r="AD55" s="12">
        <f t="shared" si="13"/>
        <v>0</v>
      </c>
      <c r="AE55" s="12">
        <f t="shared" si="13"/>
        <v>0</v>
      </c>
      <c r="AF55" s="12">
        <f t="shared" si="13"/>
        <v>0</v>
      </c>
      <c r="AG55" s="12">
        <f t="shared" si="13"/>
        <v>0</v>
      </c>
      <c r="AH55" s="12">
        <f t="shared" si="13"/>
        <v>0</v>
      </c>
      <c r="AI55" s="12">
        <f t="shared" si="13"/>
        <v>0</v>
      </c>
      <c r="AJ55" s="12">
        <f t="shared" si="13"/>
        <v>0</v>
      </c>
      <c r="AK55" s="12">
        <f t="shared" si="13"/>
        <v>0</v>
      </c>
      <c r="AL55" s="12">
        <f t="shared" si="13"/>
        <v>0</v>
      </c>
      <c r="AM55" s="12">
        <f t="shared" si="13"/>
        <v>0</v>
      </c>
      <c r="AN55" s="12">
        <f t="shared" si="13"/>
        <v>0</v>
      </c>
      <c r="AO55" s="12">
        <f t="shared" si="13"/>
        <v>0</v>
      </c>
      <c r="AP55" s="12">
        <f t="shared" si="13"/>
        <v>0</v>
      </c>
      <c r="AQ55" s="12">
        <f t="shared" si="13"/>
        <v>0</v>
      </c>
      <c r="AR55" s="12">
        <f t="shared" si="13"/>
        <v>0</v>
      </c>
      <c r="AS55" s="11"/>
      <c r="AT55" s="12">
        <f t="shared" si="5"/>
        <v>-1638185.3018999998</v>
      </c>
    </row>
    <row r="56" spans="1:46" ht="14.1" customHeight="1" x14ac:dyDescent="0.2">
      <c r="A56" s="21">
        <v>1500</v>
      </c>
      <c r="B56" s="14">
        <v>190</v>
      </c>
      <c r="C56" s="55" t="s">
        <v>97</v>
      </c>
      <c r="D56" s="13">
        <v>1</v>
      </c>
      <c r="E56" s="6" t="s">
        <v>197</v>
      </c>
      <c r="F56" s="6" t="s">
        <v>196</v>
      </c>
      <c r="G56" s="8">
        <v>4897596</v>
      </c>
      <c r="I56" s="8">
        <v>-685663.44</v>
      </c>
      <c r="J56" s="8">
        <v>37711.489199999996</v>
      </c>
      <c r="K56" s="8">
        <v>0</v>
      </c>
      <c r="L56" s="8">
        <f t="shared" si="10"/>
        <v>-647951.95079999999</v>
      </c>
      <c r="N56" s="12">
        <f t="shared" si="11"/>
        <v>-647951.95079999999</v>
      </c>
      <c r="O56" s="12">
        <f t="shared" si="11"/>
        <v>0</v>
      </c>
      <c r="P56" s="12">
        <f t="shared" si="11"/>
        <v>0</v>
      </c>
      <c r="Q56" s="12">
        <f t="shared" si="11"/>
        <v>0</v>
      </c>
      <c r="R56" s="12">
        <f t="shared" si="11"/>
        <v>0</v>
      </c>
      <c r="S56" s="12">
        <f t="shared" si="11"/>
        <v>0</v>
      </c>
      <c r="T56" s="12">
        <f t="shared" si="11"/>
        <v>0</v>
      </c>
      <c r="U56" s="12">
        <f t="shared" si="11"/>
        <v>0</v>
      </c>
      <c r="V56" s="12">
        <f t="shared" si="11"/>
        <v>0</v>
      </c>
      <c r="W56" s="12">
        <f t="shared" si="11"/>
        <v>0</v>
      </c>
      <c r="X56" s="12">
        <f t="shared" si="11"/>
        <v>0</v>
      </c>
      <c r="Y56" s="12">
        <f t="shared" si="11"/>
        <v>0</v>
      </c>
      <c r="Z56" s="12">
        <f t="shared" si="11"/>
        <v>0</v>
      </c>
      <c r="AA56" s="12">
        <f t="shared" si="11"/>
        <v>0</v>
      </c>
      <c r="AB56" s="12">
        <f t="shared" si="11"/>
        <v>0</v>
      </c>
      <c r="AC56" s="12">
        <f t="shared" si="11"/>
        <v>0</v>
      </c>
      <c r="AD56" s="12">
        <f t="shared" si="13"/>
        <v>0</v>
      </c>
      <c r="AE56" s="12">
        <f t="shared" si="13"/>
        <v>0</v>
      </c>
      <c r="AF56" s="12">
        <f t="shared" si="13"/>
        <v>0</v>
      </c>
      <c r="AG56" s="12">
        <f t="shared" si="13"/>
        <v>0</v>
      </c>
      <c r="AH56" s="12">
        <f t="shared" si="13"/>
        <v>0</v>
      </c>
      <c r="AI56" s="12">
        <f t="shared" si="13"/>
        <v>0</v>
      </c>
      <c r="AJ56" s="12">
        <f t="shared" si="13"/>
        <v>0</v>
      </c>
      <c r="AK56" s="12">
        <f t="shared" si="13"/>
        <v>0</v>
      </c>
      <c r="AL56" s="12">
        <f t="shared" si="13"/>
        <v>0</v>
      </c>
      <c r="AM56" s="12">
        <f t="shared" si="13"/>
        <v>0</v>
      </c>
      <c r="AN56" s="12">
        <f t="shared" si="13"/>
        <v>0</v>
      </c>
      <c r="AO56" s="12">
        <f t="shared" si="13"/>
        <v>0</v>
      </c>
      <c r="AP56" s="12">
        <f t="shared" si="13"/>
        <v>0</v>
      </c>
      <c r="AQ56" s="12">
        <f t="shared" si="13"/>
        <v>0</v>
      </c>
      <c r="AR56" s="12">
        <f t="shared" si="13"/>
        <v>0</v>
      </c>
      <c r="AS56" s="11"/>
      <c r="AT56" s="12">
        <f t="shared" si="5"/>
        <v>-647951.95079999999</v>
      </c>
    </row>
    <row r="57" spans="1:46" ht="14.1" customHeight="1" x14ac:dyDescent="0.2">
      <c r="A57" s="21">
        <v>1500</v>
      </c>
      <c r="B57" s="14">
        <v>190</v>
      </c>
      <c r="C57" s="55" t="s">
        <v>97</v>
      </c>
      <c r="D57" s="13">
        <v>1</v>
      </c>
      <c r="E57" s="6" t="s">
        <v>195</v>
      </c>
      <c r="F57" s="6" t="s">
        <v>194</v>
      </c>
      <c r="G57" s="8">
        <v>74274946</v>
      </c>
      <c r="I57" s="8">
        <v>-10398492.439999998</v>
      </c>
      <c r="J57" s="8">
        <v>571917.08419999992</v>
      </c>
      <c r="K57" s="8">
        <v>0</v>
      </c>
      <c r="L57" s="8">
        <f t="shared" si="10"/>
        <v>-9826575.3557999972</v>
      </c>
      <c r="N57" s="12">
        <f t="shared" si="11"/>
        <v>-9826575.3557999972</v>
      </c>
      <c r="O57" s="12">
        <f t="shared" si="11"/>
        <v>0</v>
      </c>
      <c r="P57" s="12">
        <f t="shared" si="11"/>
        <v>0</v>
      </c>
      <c r="Q57" s="12">
        <f t="shared" si="11"/>
        <v>0</v>
      </c>
      <c r="R57" s="12">
        <f t="shared" si="11"/>
        <v>0</v>
      </c>
      <c r="S57" s="12">
        <f t="shared" si="11"/>
        <v>0</v>
      </c>
      <c r="T57" s="12">
        <f t="shared" si="11"/>
        <v>0</v>
      </c>
      <c r="U57" s="12">
        <f t="shared" si="11"/>
        <v>0</v>
      </c>
      <c r="V57" s="12">
        <f t="shared" si="11"/>
        <v>0</v>
      </c>
      <c r="W57" s="12">
        <f t="shared" si="11"/>
        <v>0</v>
      </c>
      <c r="X57" s="12">
        <f t="shared" si="11"/>
        <v>0</v>
      </c>
      <c r="Y57" s="12">
        <f t="shared" si="11"/>
        <v>0</v>
      </c>
      <c r="Z57" s="12">
        <f t="shared" si="11"/>
        <v>0</v>
      </c>
      <c r="AA57" s="12">
        <f t="shared" si="11"/>
        <v>0</v>
      </c>
      <c r="AB57" s="12">
        <f t="shared" si="11"/>
        <v>0</v>
      </c>
      <c r="AC57" s="12">
        <f t="shared" si="11"/>
        <v>0</v>
      </c>
      <c r="AD57" s="12">
        <f t="shared" si="13"/>
        <v>0</v>
      </c>
      <c r="AE57" s="12">
        <f t="shared" si="13"/>
        <v>0</v>
      </c>
      <c r="AF57" s="12">
        <f t="shared" si="13"/>
        <v>0</v>
      </c>
      <c r="AG57" s="12">
        <f t="shared" si="13"/>
        <v>0</v>
      </c>
      <c r="AH57" s="12">
        <f t="shared" si="13"/>
        <v>0</v>
      </c>
      <c r="AI57" s="12">
        <f t="shared" si="13"/>
        <v>0</v>
      </c>
      <c r="AJ57" s="12">
        <f t="shared" si="13"/>
        <v>0</v>
      </c>
      <c r="AK57" s="12">
        <f t="shared" si="13"/>
        <v>0</v>
      </c>
      <c r="AL57" s="12">
        <f t="shared" si="13"/>
        <v>0</v>
      </c>
      <c r="AM57" s="12">
        <f t="shared" si="13"/>
        <v>0</v>
      </c>
      <c r="AN57" s="12">
        <f t="shared" si="13"/>
        <v>0</v>
      </c>
      <c r="AO57" s="12">
        <f t="shared" si="13"/>
        <v>0</v>
      </c>
      <c r="AP57" s="12">
        <f t="shared" si="13"/>
        <v>0</v>
      </c>
      <c r="AQ57" s="12">
        <f t="shared" si="13"/>
        <v>0</v>
      </c>
      <c r="AR57" s="12">
        <f t="shared" si="13"/>
        <v>0</v>
      </c>
      <c r="AS57" s="11"/>
      <c r="AT57" s="12">
        <f t="shared" si="5"/>
        <v>-9826575.3557999972</v>
      </c>
    </row>
    <row r="58" spans="1:46" ht="14.1" customHeight="1" x14ac:dyDescent="0.2">
      <c r="A58" s="21">
        <v>1500</v>
      </c>
      <c r="B58" s="14">
        <v>190</v>
      </c>
      <c r="C58" s="55" t="s">
        <v>97</v>
      </c>
      <c r="D58" s="13">
        <v>1</v>
      </c>
      <c r="E58" s="6" t="s">
        <v>193</v>
      </c>
      <c r="F58" s="6" t="s">
        <v>192</v>
      </c>
      <c r="G58" s="8">
        <v>22311769</v>
      </c>
      <c r="I58" s="8">
        <v>-3123647.6599999992</v>
      </c>
      <c r="J58" s="8">
        <v>171800.62129999997</v>
      </c>
      <c r="K58" s="8">
        <v>0</v>
      </c>
      <c r="L58" s="8">
        <f t="shared" si="10"/>
        <v>-2951847.0386999995</v>
      </c>
      <c r="N58" s="12">
        <f t="shared" si="11"/>
        <v>-2951847.0386999995</v>
      </c>
      <c r="O58" s="12">
        <f t="shared" si="11"/>
        <v>0</v>
      </c>
      <c r="P58" s="12">
        <f t="shared" si="11"/>
        <v>0</v>
      </c>
      <c r="Q58" s="12">
        <f t="shared" si="11"/>
        <v>0</v>
      </c>
      <c r="R58" s="12">
        <f t="shared" si="11"/>
        <v>0</v>
      </c>
      <c r="S58" s="12">
        <f t="shared" si="11"/>
        <v>0</v>
      </c>
      <c r="T58" s="12">
        <f t="shared" si="11"/>
        <v>0</v>
      </c>
      <c r="U58" s="12">
        <f t="shared" si="11"/>
        <v>0</v>
      </c>
      <c r="V58" s="12">
        <f t="shared" si="11"/>
        <v>0</v>
      </c>
      <c r="W58" s="12">
        <f t="shared" si="11"/>
        <v>0</v>
      </c>
      <c r="X58" s="12">
        <f t="shared" si="11"/>
        <v>0</v>
      </c>
      <c r="Y58" s="12">
        <f t="shared" si="11"/>
        <v>0</v>
      </c>
      <c r="Z58" s="12">
        <f t="shared" si="11"/>
        <v>0</v>
      </c>
      <c r="AA58" s="12">
        <f t="shared" si="11"/>
        <v>0</v>
      </c>
      <c r="AB58" s="12">
        <f t="shared" si="11"/>
        <v>0</v>
      </c>
      <c r="AC58" s="12">
        <f t="shared" si="11"/>
        <v>0</v>
      </c>
      <c r="AD58" s="12">
        <f t="shared" si="13"/>
        <v>0</v>
      </c>
      <c r="AE58" s="12">
        <f t="shared" si="13"/>
        <v>0</v>
      </c>
      <c r="AF58" s="12">
        <f t="shared" si="13"/>
        <v>0</v>
      </c>
      <c r="AG58" s="12">
        <f t="shared" si="13"/>
        <v>0</v>
      </c>
      <c r="AH58" s="12">
        <f t="shared" si="13"/>
        <v>0</v>
      </c>
      <c r="AI58" s="12">
        <f t="shared" si="13"/>
        <v>0</v>
      </c>
      <c r="AJ58" s="12">
        <f t="shared" si="13"/>
        <v>0</v>
      </c>
      <c r="AK58" s="12">
        <f t="shared" si="13"/>
        <v>0</v>
      </c>
      <c r="AL58" s="12">
        <f t="shared" si="13"/>
        <v>0</v>
      </c>
      <c r="AM58" s="12">
        <f t="shared" si="13"/>
        <v>0</v>
      </c>
      <c r="AN58" s="12">
        <f t="shared" si="13"/>
        <v>0</v>
      </c>
      <c r="AO58" s="12">
        <f t="shared" si="13"/>
        <v>0</v>
      </c>
      <c r="AP58" s="12">
        <f t="shared" si="13"/>
        <v>0</v>
      </c>
      <c r="AQ58" s="12">
        <f t="shared" si="13"/>
        <v>0</v>
      </c>
      <c r="AR58" s="12">
        <f t="shared" si="13"/>
        <v>0</v>
      </c>
      <c r="AS58" s="11"/>
      <c r="AT58" s="12">
        <f t="shared" si="5"/>
        <v>-2951847.0386999995</v>
      </c>
    </row>
    <row r="59" spans="1:46" ht="14.1" customHeight="1" x14ac:dyDescent="0.2">
      <c r="A59" s="21"/>
      <c r="C59" s="52"/>
      <c r="D59" s="14"/>
      <c r="E59" s="6"/>
      <c r="F59" s="23" t="s">
        <v>191</v>
      </c>
      <c r="G59" s="22">
        <f>SUM(G9:G58)</f>
        <v>2502778254</v>
      </c>
      <c r="I59" s="22">
        <f>SUM(I9:I58)</f>
        <v>-350388955.56000012</v>
      </c>
      <c r="J59" s="22">
        <f>SUM(J9:J58)</f>
        <v>19271392.555799998</v>
      </c>
      <c r="K59" s="22">
        <f>SUM(K9:K58)</f>
        <v>0</v>
      </c>
      <c r="L59" s="22">
        <f>SUM(L9:L58)</f>
        <v>-331117563.00419998</v>
      </c>
      <c r="N59" s="22">
        <f>SUM(N9:N58)</f>
        <v>-56651817.511513643</v>
      </c>
      <c r="O59" s="22">
        <f>SUM(O9:O58)</f>
        <v>-18180913.72201363</v>
      </c>
      <c r="P59" s="22">
        <f>SUM(P9:P58)</f>
        <v>-17084102.996863633</v>
      </c>
      <c r="Q59" s="22">
        <f t="shared" ref="Q59:AT59" si="14">SUM(Q9:Q58)</f>
        <v>-14777423.434963632</v>
      </c>
      <c r="R59" s="22">
        <f t="shared" si="14"/>
        <v>-14777423.434963632</v>
      </c>
      <c r="S59" s="22">
        <f t="shared" si="14"/>
        <v>-12843677.101843633</v>
      </c>
      <c r="T59" s="22">
        <f t="shared" si="14"/>
        <v>-12843677.101843633</v>
      </c>
      <c r="U59" s="22">
        <f t="shared" si="14"/>
        <v>-12843677.101843633</v>
      </c>
      <c r="V59" s="22">
        <f t="shared" si="14"/>
        <v>-12843677.101843633</v>
      </c>
      <c r="W59" s="22">
        <f t="shared" si="14"/>
        <v>-12843677.101843633</v>
      </c>
      <c r="X59" s="22">
        <f t="shared" si="14"/>
        <v>-8219017.009063635</v>
      </c>
      <c r="Y59" s="22">
        <f t="shared" si="14"/>
        <v>-8219017.009063635</v>
      </c>
      <c r="Z59" s="22">
        <f t="shared" si="14"/>
        <v>-8219017.009063635</v>
      </c>
      <c r="AA59" s="22">
        <f t="shared" si="14"/>
        <v>-8219017.009063635</v>
      </c>
      <c r="AB59" s="22">
        <f t="shared" si="14"/>
        <v>-8219017.009063635</v>
      </c>
      <c r="AC59" s="22">
        <f t="shared" si="14"/>
        <v>-7806225.4505836349</v>
      </c>
      <c r="AD59" s="22">
        <f t="shared" si="14"/>
        <v>-7806225.4505836349</v>
      </c>
      <c r="AE59" s="22">
        <f t="shared" si="14"/>
        <v>-7806225.4505836349</v>
      </c>
      <c r="AF59" s="22">
        <f t="shared" si="14"/>
        <v>-7806225.4505836349</v>
      </c>
      <c r="AG59" s="22">
        <f t="shared" si="14"/>
        <v>-7806225.4505836349</v>
      </c>
      <c r="AH59" s="22">
        <f t="shared" si="14"/>
        <v>-7806225.4505836349</v>
      </c>
      <c r="AI59" s="22">
        <f t="shared" si="14"/>
        <v>-6507501.1712836353</v>
      </c>
      <c r="AJ59" s="22">
        <f t="shared" si="14"/>
        <v>-6373444.6843199991</v>
      </c>
      <c r="AK59" s="22">
        <f t="shared" si="14"/>
        <v>-6373444.6843199991</v>
      </c>
      <c r="AL59" s="22">
        <f t="shared" si="14"/>
        <v>-6373444.6843199991</v>
      </c>
      <c r="AM59" s="22">
        <f t="shared" si="14"/>
        <v>-6373444.6843199991</v>
      </c>
      <c r="AN59" s="22">
        <f t="shared" si="14"/>
        <v>-6373444.6843199991</v>
      </c>
      <c r="AO59" s="22">
        <f t="shared" si="14"/>
        <v>-6373444.6843199991</v>
      </c>
      <c r="AP59" s="22">
        <f t="shared" si="14"/>
        <v>-6373444.6843199991</v>
      </c>
      <c r="AQ59" s="22">
        <f t="shared" si="14"/>
        <v>-6373444.6843199991</v>
      </c>
      <c r="AR59" s="22">
        <f t="shared" si="14"/>
        <v>0</v>
      </c>
      <c r="AS59" s="11"/>
      <c r="AT59" s="22">
        <f t="shared" si="14"/>
        <v>-331117563.00419986</v>
      </c>
    </row>
    <row r="60" spans="1:46" ht="14.1" customHeight="1" x14ac:dyDescent="0.2">
      <c r="A60" s="21"/>
      <c r="C60" s="52"/>
      <c r="D60" s="14"/>
      <c r="E60" s="6"/>
      <c r="F60" s="6"/>
      <c r="G60" s="8"/>
      <c r="J60" s="8"/>
      <c r="L60" s="8"/>
      <c r="N60" s="8"/>
      <c r="P60" s="8"/>
      <c r="AS60" s="11"/>
      <c r="AT60" s="11"/>
    </row>
    <row r="61" spans="1:46" ht="14.1" customHeight="1" x14ac:dyDescent="0.2">
      <c r="A61" s="21">
        <v>1500</v>
      </c>
      <c r="B61" s="14">
        <v>282</v>
      </c>
      <c r="C61" s="55" t="s">
        <v>97</v>
      </c>
      <c r="D61" s="13">
        <v>1</v>
      </c>
      <c r="E61" s="6" t="s">
        <v>190</v>
      </c>
      <c r="F61" s="6" t="s">
        <v>189</v>
      </c>
      <c r="G61" s="10">
        <v>661</v>
      </c>
      <c r="H61" s="37" t="s">
        <v>32</v>
      </c>
      <c r="I61" s="8">
        <v>-92.539999999999992</v>
      </c>
      <c r="J61" s="8">
        <v>5.0896999999999988</v>
      </c>
      <c r="K61" s="8">
        <v>0</v>
      </c>
      <c r="L61" s="8">
        <f t="shared" ref="L61:L71" si="15">SUM(I61:K61)</f>
        <v>-87.450299999999999</v>
      </c>
      <c r="N61" s="12">
        <f t="shared" ref="N61:AC71" si="16">IF(N$6&lt;=$D61,$L61/$D61,0)</f>
        <v>-87.450299999999999</v>
      </c>
      <c r="O61" s="12">
        <f t="shared" si="16"/>
        <v>0</v>
      </c>
      <c r="P61" s="12">
        <f t="shared" si="16"/>
        <v>0</v>
      </c>
      <c r="Q61" s="12">
        <f t="shared" si="16"/>
        <v>0</v>
      </c>
      <c r="R61" s="12">
        <f t="shared" si="16"/>
        <v>0</v>
      </c>
      <c r="S61" s="12">
        <f t="shared" si="16"/>
        <v>0</v>
      </c>
      <c r="T61" s="12">
        <f t="shared" si="16"/>
        <v>0</v>
      </c>
      <c r="U61" s="12">
        <f t="shared" si="16"/>
        <v>0</v>
      </c>
      <c r="V61" s="12">
        <f t="shared" si="16"/>
        <v>0</v>
      </c>
      <c r="W61" s="12">
        <f t="shared" si="16"/>
        <v>0</v>
      </c>
      <c r="X61" s="12">
        <f t="shared" si="16"/>
        <v>0</v>
      </c>
      <c r="Y61" s="12">
        <f t="shared" si="16"/>
        <v>0</v>
      </c>
      <c r="Z61" s="12">
        <f t="shared" si="16"/>
        <v>0</v>
      </c>
      <c r="AA61" s="12">
        <f t="shared" si="16"/>
        <v>0</v>
      </c>
      <c r="AB61" s="12">
        <f t="shared" si="16"/>
        <v>0</v>
      </c>
      <c r="AC61" s="12">
        <f t="shared" si="16"/>
        <v>0</v>
      </c>
      <c r="AD61" s="12">
        <f t="shared" ref="AD61:AR71" si="17">IF(AD$6&lt;=$D61,$L61/$D61,0)</f>
        <v>0</v>
      </c>
      <c r="AE61" s="12">
        <f t="shared" si="17"/>
        <v>0</v>
      </c>
      <c r="AF61" s="12">
        <f t="shared" si="17"/>
        <v>0</v>
      </c>
      <c r="AG61" s="12">
        <f t="shared" si="17"/>
        <v>0</v>
      </c>
      <c r="AH61" s="12">
        <f t="shared" si="17"/>
        <v>0</v>
      </c>
      <c r="AI61" s="12">
        <f t="shared" si="17"/>
        <v>0</v>
      </c>
      <c r="AJ61" s="12">
        <f t="shared" si="17"/>
        <v>0</v>
      </c>
      <c r="AK61" s="12">
        <f t="shared" si="17"/>
        <v>0</v>
      </c>
      <c r="AL61" s="12">
        <f t="shared" si="17"/>
        <v>0</v>
      </c>
      <c r="AM61" s="12">
        <f t="shared" si="17"/>
        <v>0</v>
      </c>
      <c r="AN61" s="12">
        <f t="shared" si="17"/>
        <v>0</v>
      </c>
      <c r="AO61" s="12">
        <f t="shared" si="17"/>
        <v>0</v>
      </c>
      <c r="AP61" s="12">
        <f t="shared" si="17"/>
        <v>0</v>
      </c>
      <c r="AQ61" s="12">
        <f t="shared" si="17"/>
        <v>0</v>
      </c>
      <c r="AR61" s="12">
        <f t="shared" si="17"/>
        <v>0</v>
      </c>
      <c r="AS61" s="11"/>
      <c r="AT61" s="12">
        <f t="shared" ref="AT61:AT71" si="18">SUM(N61:AS61)</f>
        <v>-87.450299999999999</v>
      </c>
    </row>
    <row r="62" spans="1:46" ht="14.1" customHeight="1" x14ac:dyDescent="0.2">
      <c r="A62" s="57" t="s">
        <v>187</v>
      </c>
      <c r="B62" s="14">
        <v>282</v>
      </c>
      <c r="C62" s="94" t="s">
        <v>97</v>
      </c>
      <c r="D62" s="13">
        <v>1</v>
      </c>
      <c r="E62" s="6" t="s">
        <v>11</v>
      </c>
      <c r="F62" s="6" t="s">
        <v>10</v>
      </c>
      <c r="G62" s="10">
        <v>-10855470</v>
      </c>
      <c r="H62" s="10"/>
      <c r="I62" s="8">
        <v>1519765.7999999998</v>
      </c>
      <c r="J62" s="8">
        <v>-83587.118999999992</v>
      </c>
      <c r="K62" s="8">
        <v>0</v>
      </c>
      <c r="L62" s="10">
        <f t="shared" si="15"/>
        <v>1436178.6809999999</v>
      </c>
      <c r="N62" s="12">
        <f t="shared" si="16"/>
        <v>1436178.6809999999</v>
      </c>
      <c r="O62" s="12">
        <f t="shared" si="16"/>
        <v>0</v>
      </c>
      <c r="P62" s="12">
        <f t="shared" si="16"/>
        <v>0</v>
      </c>
      <c r="Q62" s="12">
        <f t="shared" ref="Q62:AC71" si="19">IF(Q$6&lt;=$D62,$L62/$D62,0)</f>
        <v>0</v>
      </c>
      <c r="R62" s="12">
        <f t="shared" si="19"/>
        <v>0</v>
      </c>
      <c r="S62" s="12">
        <f t="shared" si="19"/>
        <v>0</v>
      </c>
      <c r="T62" s="12">
        <f t="shared" si="19"/>
        <v>0</v>
      </c>
      <c r="U62" s="12">
        <f t="shared" si="19"/>
        <v>0</v>
      </c>
      <c r="V62" s="12">
        <f t="shared" si="19"/>
        <v>0</v>
      </c>
      <c r="W62" s="12">
        <f t="shared" si="19"/>
        <v>0</v>
      </c>
      <c r="X62" s="12">
        <f t="shared" si="19"/>
        <v>0</v>
      </c>
      <c r="Y62" s="12">
        <f t="shared" si="19"/>
        <v>0</v>
      </c>
      <c r="Z62" s="12">
        <f t="shared" si="19"/>
        <v>0</v>
      </c>
      <c r="AA62" s="12">
        <f t="shared" si="19"/>
        <v>0</v>
      </c>
      <c r="AB62" s="12">
        <f t="shared" si="19"/>
        <v>0</v>
      </c>
      <c r="AC62" s="12">
        <f t="shared" si="19"/>
        <v>0</v>
      </c>
      <c r="AD62" s="12">
        <f t="shared" si="17"/>
        <v>0</v>
      </c>
      <c r="AE62" s="12">
        <f t="shared" si="17"/>
        <v>0</v>
      </c>
      <c r="AF62" s="12">
        <f t="shared" si="17"/>
        <v>0</v>
      </c>
      <c r="AG62" s="12">
        <f t="shared" si="17"/>
        <v>0</v>
      </c>
      <c r="AH62" s="12">
        <f t="shared" si="17"/>
        <v>0</v>
      </c>
      <c r="AI62" s="12">
        <f t="shared" si="17"/>
        <v>0</v>
      </c>
      <c r="AJ62" s="12">
        <f t="shared" si="17"/>
        <v>0</v>
      </c>
      <c r="AK62" s="12">
        <f t="shared" si="17"/>
        <v>0</v>
      </c>
      <c r="AL62" s="12">
        <f t="shared" si="17"/>
        <v>0</v>
      </c>
      <c r="AM62" s="12">
        <f t="shared" si="17"/>
        <v>0</v>
      </c>
      <c r="AN62" s="12">
        <f t="shared" si="17"/>
        <v>0</v>
      </c>
      <c r="AO62" s="12">
        <f t="shared" si="17"/>
        <v>0</v>
      </c>
      <c r="AP62" s="12">
        <f t="shared" si="17"/>
        <v>0</v>
      </c>
      <c r="AQ62" s="12">
        <f t="shared" si="17"/>
        <v>0</v>
      </c>
      <c r="AR62" s="12">
        <f t="shared" si="17"/>
        <v>0</v>
      </c>
      <c r="AS62" s="11"/>
      <c r="AT62" s="12">
        <f t="shared" si="18"/>
        <v>1436178.6809999999</v>
      </c>
    </row>
    <row r="63" spans="1:46" ht="14.1" customHeight="1" x14ac:dyDescent="0.2">
      <c r="A63" s="57">
        <v>1508</v>
      </c>
      <c r="B63" s="14">
        <v>282</v>
      </c>
      <c r="C63" s="55" t="s">
        <v>188</v>
      </c>
      <c r="D63" s="13">
        <v>20</v>
      </c>
      <c r="E63" s="6" t="s">
        <v>11</v>
      </c>
      <c r="F63" s="6" t="s">
        <v>10</v>
      </c>
      <c r="G63" s="10">
        <v>434568750</v>
      </c>
      <c r="H63" s="10"/>
      <c r="I63" s="8">
        <v>-60839625</v>
      </c>
      <c r="J63" s="8">
        <v>3346179.3749999991</v>
      </c>
      <c r="K63" s="8">
        <v>0</v>
      </c>
      <c r="L63" s="10">
        <f t="shared" si="15"/>
        <v>-57493445.625</v>
      </c>
      <c r="N63" s="12">
        <f t="shared" si="16"/>
        <v>-2874672.28125</v>
      </c>
      <c r="O63" s="12">
        <f t="shared" si="16"/>
        <v>-2874672.28125</v>
      </c>
      <c r="P63" s="12">
        <f t="shared" si="16"/>
        <v>-2874672.28125</v>
      </c>
      <c r="Q63" s="12">
        <f t="shared" si="19"/>
        <v>-2874672.28125</v>
      </c>
      <c r="R63" s="12">
        <f t="shared" si="19"/>
        <v>-2874672.28125</v>
      </c>
      <c r="S63" s="12">
        <f t="shared" si="19"/>
        <v>-2874672.28125</v>
      </c>
      <c r="T63" s="12">
        <f t="shared" si="19"/>
        <v>-2874672.28125</v>
      </c>
      <c r="U63" s="12">
        <f t="shared" si="19"/>
        <v>-2874672.28125</v>
      </c>
      <c r="V63" s="12">
        <f t="shared" si="19"/>
        <v>-2874672.28125</v>
      </c>
      <c r="W63" s="12">
        <f t="shared" si="19"/>
        <v>-2874672.28125</v>
      </c>
      <c r="X63" s="12">
        <f t="shared" si="19"/>
        <v>-2874672.28125</v>
      </c>
      <c r="Y63" s="12">
        <f t="shared" si="19"/>
        <v>-2874672.28125</v>
      </c>
      <c r="Z63" s="12">
        <f t="shared" si="19"/>
        <v>-2874672.28125</v>
      </c>
      <c r="AA63" s="12">
        <f t="shared" si="19"/>
        <v>-2874672.28125</v>
      </c>
      <c r="AB63" s="12">
        <f t="shared" si="19"/>
        <v>-2874672.28125</v>
      </c>
      <c r="AC63" s="12">
        <f t="shared" si="19"/>
        <v>-2874672.28125</v>
      </c>
      <c r="AD63" s="12">
        <f t="shared" si="17"/>
        <v>-2874672.28125</v>
      </c>
      <c r="AE63" s="12">
        <f t="shared" si="17"/>
        <v>-2874672.28125</v>
      </c>
      <c r="AF63" s="12">
        <f t="shared" si="17"/>
        <v>-2874672.28125</v>
      </c>
      <c r="AG63" s="12">
        <f t="shared" si="17"/>
        <v>-2874672.28125</v>
      </c>
      <c r="AH63" s="12">
        <f t="shared" si="17"/>
        <v>0</v>
      </c>
      <c r="AI63" s="12">
        <f t="shared" si="17"/>
        <v>0</v>
      </c>
      <c r="AJ63" s="12">
        <f t="shared" si="17"/>
        <v>0</v>
      </c>
      <c r="AK63" s="12">
        <f t="shared" si="17"/>
        <v>0</v>
      </c>
      <c r="AL63" s="12">
        <f t="shared" si="17"/>
        <v>0</v>
      </c>
      <c r="AM63" s="12">
        <f t="shared" si="17"/>
        <v>0</v>
      </c>
      <c r="AN63" s="12">
        <f t="shared" si="17"/>
        <v>0</v>
      </c>
      <c r="AO63" s="12">
        <f t="shared" si="17"/>
        <v>0</v>
      </c>
      <c r="AP63" s="12">
        <f t="shared" si="17"/>
        <v>0</v>
      </c>
      <c r="AQ63" s="12">
        <f t="shared" si="17"/>
        <v>0</v>
      </c>
      <c r="AR63" s="12">
        <f t="shared" si="17"/>
        <v>0</v>
      </c>
      <c r="AS63" s="11"/>
      <c r="AT63" s="12">
        <f t="shared" si="18"/>
        <v>-57493445.625</v>
      </c>
    </row>
    <row r="64" spans="1:46" ht="14.1" customHeight="1" x14ac:dyDescent="0.2">
      <c r="A64" s="21">
        <v>1500</v>
      </c>
      <c r="B64" s="14">
        <v>282</v>
      </c>
      <c r="C64" s="55" t="s">
        <v>143</v>
      </c>
      <c r="D64" s="13">
        <v>10</v>
      </c>
      <c r="E64" s="6" t="s">
        <v>186</v>
      </c>
      <c r="F64" s="6" t="s">
        <v>185</v>
      </c>
      <c r="G64" s="10">
        <v>370901893</v>
      </c>
      <c r="H64" s="37"/>
      <c r="I64" s="8">
        <v>-51926265.019999996</v>
      </c>
      <c r="J64" s="8">
        <v>2855944.5760999992</v>
      </c>
      <c r="K64" s="8">
        <v>0</v>
      </c>
      <c r="L64" s="8">
        <f t="shared" si="15"/>
        <v>-49070320.443899997</v>
      </c>
      <c r="N64" s="12">
        <f t="shared" si="16"/>
        <v>-4907032.0443899995</v>
      </c>
      <c r="O64" s="12">
        <f t="shared" si="16"/>
        <v>-4907032.0443899995</v>
      </c>
      <c r="P64" s="12">
        <f t="shared" si="16"/>
        <v>-4907032.0443899995</v>
      </c>
      <c r="Q64" s="12">
        <f t="shared" si="19"/>
        <v>-4907032.0443899995</v>
      </c>
      <c r="R64" s="12">
        <f t="shared" si="19"/>
        <v>-4907032.0443899995</v>
      </c>
      <c r="S64" s="12">
        <f t="shared" si="19"/>
        <v>-4907032.0443899995</v>
      </c>
      <c r="T64" s="12">
        <f t="shared" si="19"/>
        <v>-4907032.0443899995</v>
      </c>
      <c r="U64" s="12">
        <f t="shared" si="19"/>
        <v>-4907032.0443899995</v>
      </c>
      <c r="V64" s="12">
        <f t="shared" si="19"/>
        <v>-4907032.0443899995</v>
      </c>
      <c r="W64" s="12">
        <f t="shared" si="19"/>
        <v>-4907032.0443899995</v>
      </c>
      <c r="X64" s="12">
        <f t="shared" si="19"/>
        <v>0</v>
      </c>
      <c r="Y64" s="12">
        <f t="shared" si="19"/>
        <v>0</v>
      </c>
      <c r="Z64" s="12">
        <f t="shared" si="19"/>
        <v>0</v>
      </c>
      <c r="AA64" s="12">
        <f t="shared" si="19"/>
        <v>0</v>
      </c>
      <c r="AB64" s="12">
        <f t="shared" si="19"/>
        <v>0</v>
      </c>
      <c r="AC64" s="12">
        <f t="shared" si="19"/>
        <v>0</v>
      </c>
      <c r="AD64" s="12">
        <f t="shared" si="17"/>
        <v>0</v>
      </c>
      <c r="AE64" s="12">
        <f t="shared" si="17"/>
        <v>0</v>
      </c>
      <c r="AF64" s="12">
        <f t="shared" si="17"/>
        <v>0</v>
      </c>
      <c r="AG64" s="12">
        <f t="shared" si="17"/>
        <v>0</v>
      </c>
      <c r="AH64" s="12">
        <f t="shared" si="17"/>
        <v>0</v>
      </c>
      <c r="AI64" s="12">
        <f t="shared" si="17"/>
        <v>0</v>
      </c>
      <c r="AJ64" s="12">
        <f t="shared" si="17"/>
        <v>0</v>
      </c>
      <c r="AK64" s="12">
        <f t="shared" si="17"/>
        <v>0</v>
      </c>
      <c r="AL64" s="12">
        <f t="shared" si="17"/>
        <v>0</v>
      </c>
      <c r="AM64" s="12">
        <f t="shared" si="17"/>
        <v>0</v>
      </c>
      <c r="AN64" s="12">
        <f t="shared" si="17"/>
        <v>0</v>
      </c>
      <c r="AO64" s="12">
        <f t="shared" si="17"/>
        <v>0</v>
      </c>
      <c r="AP64" s="12">
        <f t="shared" si="17"/>
        <v>0</v>
      </c>
      <c r="AQ64" s="12">
        <f t="shared" si="17"/>
        <v>0</v>
      </c>
      <c r="AR64" s="12">
        <f t="shared" si="17"/>
        <v>0</v>
      </c>
      <c r="AS64" s="11"/>
      <c r="AT64" s="12">
        <f t="shared" si="18"/>
        <v>-49070320.443899997</v>
      </c>
    </row>
    <row r="65" spans="1:46" ht="14.1" customHeight="1" x14ac:dyDescent="0.2">
      <c r="A65" s="57" t="s">
        <v>187</v>
      </c>
      <c r="B65" s="14">
        <v>282</v>
      </c>
      <c r="C65" s="94" t="s">
        <v>97</v>
      </c>
      <c r="D65" s="13">
        <v>1</v>
      </c>
      <c r="E65" s="6" t="s">
        <v>186</v>
      </c>
      <c r="F65" s="6" t="s">
        <v>185</v>
      </c>
      <c r="G65" s="10">
        <v>-5540839</v>
      </c>
      <c r="H65" s="10"/>
      <c r="I65" s="8">
        <v>775717.46</v>
      </c>
      <c r="J65" s="8">
        <v>-42664.460299999999</v>
      </c>
      <c r="K65" s="8">
        <v>0</v>
      </c>
      <c r="L65" s="10">
        <f t="shared" si="15"/>
        <v>733052.99969999993</v>
      </c>
      <c r="N65" s="12">
        <f t="shared" si="16"/>
        <v>733052.99969999993</v>
      </c>
      <c r="O65" s="12">
        <f t="shared" si="16"/>
        <v>0</v>
      </c>
      <c r="P65" s="12">
        <f t="shared" si="16"/>
        <v>0</v>
      </c>
      <c r="Q65" s="12">
        <f t="shared" si="19"/>
        <v>0</v>
      </c>
      <c r="R65" s="12">
        <f t="shared" si="19"/>
        <v>0</v>
      </c>
      <c r="S65" s="12">
        <f t="shared" si="19"/>
        <v>0</v>
      </c>
      <c r="T65" s="12">
        <f t="shared" si="19"/>
        <v>0</v>
      </c>
      <c r="U65" s="12">
        <f t="shared" si="19"/>
        <v>0</v>
      </c>
      <c r="V65" s="12">
        <f t="shared" si="19"/>
        <v>0</v>
      </c>
      <c r="W65" s="12">
        <f t="shared" si="19"/>
        <v>0</v>
      </c>
      <c r="X65" s="12">
        <f t="shared" si="19"/>
        <v>0</v>
      </c>
      <c r="Y65" s="12">
        <f t="shared" si="19"/>
        <v>0</v>
      </c>
      <c r="Z65" s="12">
        <f t="shared" si="19"/>
        <v>0</v>
      </c>
      <c r="AA65" s="12">
        <f t="shared" si="19"/>
        <v>0</v>
      </c>
      <c r="AB65" s="12">
        <f t="shared" si="19"/>
        <v>0</v>
      </c>
      <c r="AC65" s="12">
        <f t="shared" si="19"/>
        <v>0</v>
      </c>
      <c r="AD65" s="12">
        <f t="shared" si="17"/>
        <v>0</v>
      </c>
      <c r="AE65" s="12">
        <f t="shared" si="17"/>
        <v>0</v>
      </c>
      <c r="AF65" s="12">
        <f t="shared" si="17"/>
        <v>0</v>
      </c>
      <c r="AG65" s="12">
        <f t="shared" si="17"/>
        <v>0</v>
      </c>
      <c r="AH65" s="12">
        <f t="shared" si="17"/>
        <v>0</v>
      </c>
      <c r="AI65" s="12">
        <f t="shared" si="17"/>
        <v>0</v>
      </c>
      <c r="AJ65" s="12">
        <f t="shared" si="17"/>
        <v>0</v>
      </c>
      <c r="AK65" s="12">
        <f t="shared" si="17"/>
        <v>0</v>
      </c>
      <c r="AL65" s="12">
        <f t="shared" si="17"/>
        <v>0</v>
      </c>
      <c r="AM65" s="12">
        <f t="shared" si="17"/>
        <v>0</v>
      </c>
      <c r="AN65" s="12">
        <f t="shared" si="17"/>
        <v>0</v>
      </c>
      <c r="AO65" s="12">
        <f t="shared" si="17"/>
        <v>0</v>
      </c>
      <c r="AP65" s="12">
        <f t="shared" si="17"/>
        <v>0</v>
      </c>
      <c r="AQ65" s="12">
        <f t="shared" si="17"/>
        <v>0</v>
      </c>
      <c r="AR65" s="12">
        <f t="shared" si="17"/>
        <v>0</v>
      </c>
      <c r="AS65" s="11"/>
      <c r="AT65" s="12">
        <f t="shared" si="18"/>
        <v>733052.99969999993</v>
      </c>
    </row>
    <row r="66" spans="1:46" ht="14.1" customHeight="1" x14ac:dyDescent="0.2">
      <c r="A66" s="21">
        <v>1500</v>
      </c>
      <c r="B66" s="14">
        <v>282</v>
      </c>
      <c r="C66" s="55" t="s">
        <v>80</v>
      </c>
      <c r="D66" s="13">
        <v>30</v>
      </c>
      <c r="E66" s="6" t="s">
        <v>184</v>
      </c>
      <c r="F66" s="6" t="s">
        <v>183</v>
      </c>
      <c r="G66" s="10">
        <v>6779781</v>
      </c>
      <c r="H66" s="37"/>
      <c r="I66" s="8">
        <v>-949169.33999999962</v>
      </c>
      <c r="J66" s="8">
        <v>52204.313699999999</v>
      </c>
      <c r="K66" s="8">
        <v>0</v>
      </c>
      <c r="L66" s="8">
        <f t="shared" si="15"/>
        <v>-896965.02629999956</v>
      </c>
      <c r="N66" s="12">
        <f t="shared" si="16"/>
        <v>-29898.834209999986</v>
      </c>
      <c r="O66" s="12">
        <f t="shared" si="16"/>
        <v>-29898.834209999986</v>
      </c>
      <c r="P66" s="12">
        <f t="shared" si="16"/>
        <v>-29898.834209999986</v>
      </c>
      <c r="Q66" s="12">
        <f t="shared" si="19"/>
        <v>-29898.834209999986</v>
      </c>
      <c r="R66" s="12">
        <f t="shared" si="19"/>
        <v>-29898.834209999986</v>
      </c>
      <c r="S66" s="12">
        <f t="shared" si="19"/>
        <v>-29898.834209999986</v>
      </c>
      <c r="T66" s="12">
        <f t="shared" si="19"/>
        <v>-29898.834209999986</v>
      </c>
      <c r="U66" s="12">
        <f t="shared" si="19"/>
        <v>-29898.834209999986</v>
      </c>
      <c r="V66" s="12">
        <f t="shared" si="19"/>
        <v>-29898.834209999986</v>
      </c>
      <c r="W66" s="12">
        <f t="shared" si="19"/>
        <v>-29898.834209999986</v>
      </c>
      <c r="X66" s="12">
        <f t="shared" si="19"/>
        <v>-29898.834209999986</v>
      </c>
      <c r="Y66" s="12">
        <f t="shared" si="19"/>
        <v>-29898.834209999986</v>
      </c>
      <c r="Z66" s="12">
        <f t="shared" si="19"/>
        <v>-29898.834209999986</v>
      </c>
      <c r="AA66" s="12">
        <f t="shared" si="19"/>
        <v>-29898.834209999986</v>
      </c>
      <c r="AB66" s="12">
        <f t="shared" si="19"/>
        <v>-29898.834209999986</v>
      </c>
      <c r="AC66" s="12">
        <f t="shared" si="19"/>
        <v>-29898.834209999986</v>
      </c>
      <c r="AD66" s="12">
        <f t="shared" si="17"/>
        <v>-29898.834209999986</v>
      </c>
      <c r="AE66" s="12">
        <f t="shared" si="17"/>
        <v>-29898.834209999986</v>
      </c>
      <c r="AF66" s="12">
        <f t="shared" si="17"/>
        <v>-29898.834209999986</v>
      </c>
      <c r="AG66" s="12">
        <f t="shared" si="17"/>
        <v>-29898.834209999986</v>
      </c>
      <c r="AH66" s="12">
        <f t="shared" si="17"/>
        <v>-29898.834209999986</v>
      </c>
      <c r="AI66" s="12">
        <f t="shared" si="17"/>
        <v>-29898.834209999986</v>
      </c>
      <c r="AJ66" s="12">
        <f t="shared" si="17"/>
        <v>-29898.834209999986</v>
      </c>
      <c r="AK66" s="12">
        <f t="shared" si="17"/>
        <v>-29898.834209999986</v>
      </c>
      <c r="AL66" s="12">
        <f t="shared" si="17"/>
        <v>-29898.834209999986</v>
      </c>
      <c r="AM66" s="12">
        <f t="shared" si="17"/>
        <v>-29898.834209999986</v>
      </c>
      <c r="AN66" s="12">
        <f t="shared" si="17"/>
        <v>-29898.834209999986</v>
      </c>
      <c r="AO66" s="12">
        <f t="shared" si="17"/>
        <v>-29898.834209999986</v>
      </c>
      <c r="AP66" s="12">
        <f t="shared" si="17"/>
        <v>-29898.834209999986</v>
      </c>
      <c r="AQ66" s="12">
        <f t="shared" si="17"/>
        <v>-29898.834209999986</v>
      </c>
      <c r="AR66" s="12">
        <f t="shared" si="17"/>
        <v>0</v>
      </c>
      <c r="AS66" s="11"/>
      <c r="AT66" s="12">
        <f t="shared" si="18"/>
        <v>-896965.02629999991</v>
      </c>
    </row>
    <row r="67" spans="1:46" ht="14.1" customHeight="1" x14ac:dyDescent="0.2">
      <c r="A67" s="21">
        <v>1500</v>
      </c>
      <c r="B67" s="14">
        <v>282</v>
      </c>
      <c r="C67" s="55" t="s">
        <v>80</v>
      </c>
      <c r="D67" s="13">
        <v>30</v>
      </c>
      <c r="E67" s="6" t="s">
        <v>182</v>
      </c>
      <c r="F67" s="6" t="s">
        <v>181</v>
      </c>
      <c r="G67" s="10">
        <v>87006154</v>
      </c>
      <c r="H67" s="37"/>
      <c r="I67" s="8">
        <v>-12180861.559999999</v>
      </c>
      <c r="J67" s="8">
        <v>669947.38579999981</v>
      </c>
      <c r="K67" s="8">
        <v>0</v>
      </c>
      <c r="L67" s="8">
        <f t="shared" si="15"/>
        <v>-11510914.174199998</v>
      </c>
      <c r="N67" s="12">
        <f t="shared" si="16"/>
        <v>-383697.13913999993</v>
      </c>
      <c r="O67" s="12">
        <f t="shared" si="16"/>
        <v>-383697.13913999993</v>
      </c>
      <c r="P67" s="12">
        <f t="shared" si="16"/>
        <v>-383697.13913999993</v>
      </c>
      <c r="Q67" s="12">
        <f t="shared" si="19"/>
        <v>-383697.13913999993</v>
      </c>
      <c r="R67" s="12">
        <f t="shared" si="19"/>
        <v>-383697.13913999993</v>
      </c>
      <c r="S67" s="12">
        <f t="shared" si="19"/>
        <v>-383697.13913999993</v>
      </c>
      <c r="T67" s="12">
        <f t="shared" si="19"/>
        <v>-383697.13913999993</v>
      </c>
      <c r="U67" s="12">
        <f t="shared" si="19"/>
        <v>-383697.13913999993</v>
      </c>
      <c r="V67" s="12">
        <f t="shared" si="19"/>
        <v>-383697.13913999993</v>
      </c>
      <c r="W67" s="12">
        <f t="shared" si="19"/>
        <v>-383697.13913999993</v>
      </c>
      <c r="X67" s="12">
        <f t="shared" si="19"/>
        <v>-383697.13913999993</v>
      </c>
      <c r="Y67" s="12">
        <f t="shared" si="19"/>
        <v>-383697.13913999993</v>
      </c>
      <c r="Z67" s="12">
        <f t="shared" si="19"/>
        <v>-383697.13913999993</v>
      </c>
      <c r="AA67" s="12">
        <f t="shared" si="19"/>
        <v>-383697.13913999993</v>
      </c>
      <c r="AB67" s="12">
        <f t="shared" si="19"/>
        <v>-383697.13913999993</v>
      </c>
      <c r="AC67" s="12">
        <f t="shared" si="19"/>
        <v>-383697.13913999993</v>
      </c>
      <c r="AD67" s="12">
        <f t="shared" si="17"/>
        <v>-383697.13913999993</v>
      </c>
      <c r="AE67" s="12">
        <f t="shared" si="17"/>
        <v>-383697.13913999993</v>
      </c>
      <c r="AF67" s="12">
        <f t="shared" si="17"/>
        <v>-383697.13913999993</v>
      </c>
      <c r="AG67" s="12">
        <f t="shared" si="17"/>
        <v>-383697.13913999993</v>
      </c>
      <c r="AH67" s="12">
        <f t="shared" si="17"/>
        <v>-383697.13913999993</v>
      </c>
      <c r="AI67" s="12">
        <f t="shared" si="17"/>
        <v>-383697.13913999993</v>
      </c>
      <c r="AJ67" s="12">
        <f t="shared" si="17"/>
        <v>-383697.13913999993</v>
      </c>
      <c r="AK67" s="12">
        <f t="shared" si="17"/>
        <v>-383697.13913999993</v>
      </c>
      <c r="AL67" s="12">
        <f t="shared" si="17"/>
        <v>-383697.13913999993</v>
      </c>
      <c r="AM67" s="12">
        <f t="shared" si="17"/>
        <v>-383697.13913999993</v>
      </c>
      <c r="AN67" s="12">
        <f t="shared" si="17"/>
        <v>-383697.13913999993</v>
      </c>
      <c r="AO67" s="12">
        <f t="shared" si="17"/>
        <v>-383697.13913999993</v>
      </c>
      <c r="AP67" s="12">
        <f t="shared" si="17"/>
        <v>-383697.13913999993</v>
      </c>
      <c r="AQ67" s="12">
        <f t="shared" si="17"/>
        <v>-383697.13913999993</v>
      </c>
      <c r="AR67" s="12">
        <f t="shared" si="17"/>
        <v>0</v>
      </c>
      <c r="AS67" s="11"/>
      <c r="AT67" s="12">
        <f t="shared" si="18"/>
        <v>-11510914.1742</v>
      </c>
    </row>
    <row r="68" spans="1:46" ht="14.1" customHeight="1" x14ac:dyDescent="0.2">
      <c r="A68" s="57">
        <v>1508</v>
      </c>
      <c r="B68" s="14">
        <v>282</v>
      </c>
      <c r="C68" s="55" t="s">
        <v>159</v>
      </c>
      <c r="D68" s="13">
        <v>20</v>
      </c>
      <c r="E68" s="6" t="s">
        <v>180</v>
      </c>
      <c r="F68" s="6" t="s">
        <v>179</v>
      </c>
      <c r="G68" s="10">
        <v>10885315</v>
      </c>
      <c r="H68" s="10"/>
      <c r="I68" s="8">
        <v>-1523944.0999999996</v>
      </c>
      <c r="J68" s="8">
        <v>83816.925499999983</v>
      </c>
      <c r="K68" s="8">
        <v>0</v>
      </c>
      <c r="L68" s="10">
        <f t="shared" si="15"/>
        <v>-1440127.1744999997</v>
      </c>
      <c r="N68" s="12">
        <f t="shared" si="16"/>
        <v>-72006.358724999984</v>
      </c>
      <c r="O68" s="12">
        <f t="shared" si="16"/>
        <v>-72006.358724999984</v>
      </c>
      <c r="P68" s="12">
        <f t="shared" si="16"/>
        <v>-72006.358724999984</v>
      </c>
      <c r="Q68" s="12">
        <f t="shared" si="19"/>
        <v>-72006.358724999984</v>
      </c>
      <c r="R68" s="12">
        <f t="shared" si="19"/>
        <v>-72006.358724999984</v>
      </c>
      <c r="S68" s="12">
        <f t="shared" si="19"/>
        <v>-72006.358724999984</v>
      </c>
      <c r="T68" s="12">
        <f t="shared" si="19"/>
        <v>-72006.358724999984</v>
      </c>
      <c r="U68" s="12">
        <f t="shared" si="19"/>
        <v>-72006.358724999984</v>
      </c>
      <c r="V68" s="12">
        <f t="shared" si="19"/>
        <v>-72006.358724999984</v>
      </c>
      <c r="W68" s="12">
        <f t="shared" si="19"/>
        <v>-72006.358724999984</v>
      </c>
      <c r="X68" s="12">
        <f t="shared" si="19"/>
        <v>-72006.358724999984</v>
      </c>
      <c r="Y68" s="12">
        <f t="shared" si="19"/>
        <v>-72006.358724999984</v>
      </c>
      <c r="Z68" s="12">
        <f t="shared" si="19"/>
        <v>-72006.358724999984</v>
      </c>
      <c r="AA68" s="12">
        <f t="shared" si="19"/>
        <v>-72006.358724999984</v>
      </c>
      <c r="AB68" s="12">
        <f t="shared" si="19"/>
        <v>-72006.358724999984</v>
      </c>
      <c r="AC68" s="12">
        <f t="shared" si="19"/>
        <v>-72006.358724999984</v>
      </c>
      <c r="AD68" s="12">
        <f t="shared" si="17"/>
        <v>-72006.358724999984</v>
      </c>
      <c r="AE68" s="12">
        <f t="shared" si="17"/>
        <v>-72006.358724999984</v>
      </c>
      <c r="AF68" s="12">
        <f t="shared" si="17"/>
        <v>-72006.358724999984</v>
      </c>
      <c r="AG68" s="12">
        <f t="shared" si="17"/>
        <v>-72006.358724999984</v>
      </c>
      <c r="AH68" s="12">
        <f t="shared" si="17"/>
        <v>0</v>
      </c>
      <c r="AI68" s="12">
        <f t="shared" si="17"/>
        <v>0</v>
      </c>
      <c r="AJ68" s="12">
        <f t="shared" si="17"/>
        <v>0</v>
      </c>
      <c r="AK68" s="12">
        <f t="shared" si="17"/>
        <v>0</v>
      </c>
      <c r="AL68" s="12">
        <f t="shared" si="17"/>
        <v>0</v>
      </c>
      <c r="AM68" s="12">
        <f t="shared" si="17"/>
        <v>0</v>
      </c>
      <c r="AN68" s="12">
        <f t="shared" si="17"/>
        <v>0</v>
      </c>
      <c r="AO68" s="12">
        <f t="shared" si="17"/>
        <v>0</v>
      </c>
      <c r="AP68" s="12">
        <f t="shared" si="17"/>
        <v>0</v>
      </c>
      <c r="AQ68" s="12">
        <f t="shared" si="17"/>
        <v>0</v>
      </c>
      <c r="AR68" s="12">
        <f t="shared" si="17"/>
        <v>0</v>
      </c>
      <c r="AS68" s="11"/>
      <c r="AT68" s="12">
        <f t="shared" si="18"/>
        <v>-1440127.1744999993</v>
      </c>
    </row>
    <row r="69" spans="1:46" ht="14.1" customHeight="1" x14ac:dyDescent="0.2">
      <c r="A69" s="57">
        <v>1508</v>
      </c>
      <c r="B69" s="14">
        <v>282</v>
      </c>
      <c r="C69" s="55" t="s">
        <v>159</v>
      </c>
      <c r="D69" s="13">
        <v>20</v>
      </c>
      <c r="E69" s="6" t="s">
        <v>178</v>
      </c>
      <c r="F69" s="6" t="s">
        <v>177</v>
      </c>
      <c r="G69" s="10">
        <v>-10885315</v>
      </c>
      <c r="H69" s="10"/>
      <c r="I69" s="8">
        <v>1523944.0999999996</v>
      </c>
      <c r="J69" s="8">
        <v>-83816.925499999983</v>
      </c>
      <c r="K69" s="8">
        <v>0</v>
      </c>
      <c r="L69" s="10">
        <f t="shared" si="15"/>
        <v>1440127.1744999997</v>
      </c>
      <c r="N69" s="12">
        <f t="shared" si="16"/>
        <v>72006.358724999984</v>
      </c>
      <c r="O69" s="12">
        <f t="shared" si="16"/>
        <v>72006.358724999984</v>
      </c>
      <c r="P69" s="12">
        <f t="shared" si="16"/>
        <v>72006.358724999984</v>
      </c>
      <c r="Q69" s="12">
        <f t="shared" si="19"/>
        <v>72006.358724999984</v>
      </c>
      <c r="R69" s="12">
        <f t="shared" si="19"/>
        <v>72006.358724999984</v>
      </c>
      <c r="S69" s="12">
        <f t="shared" si="19"/>
        <v>72006.358724999984</v>
      </c>
      <c r="T69" s="12">
        <f t="shared" si="19"/>
        <v>72006.358724999984</v>
      </c>
      <c r="U69" s="12">
        <f t="shared" si="19"/>
        <v>72006.358724999984</v>
      </c>
      <c r="V69" s="12">
        <f t="shared" si="19"/>
        <v>72006.358724999984</v>
      </c>
      <c r="W69" s="12">
        <f t="shared" si="19"/>
        <v>72006.358724999984</v>
      </c>
      <c r="X69" s="12">
        <f t="shared" si="19"/>
        <v>72006.358724999984</v>
      </c>
      <c r="Y69" s="12">
        <f t="shared" si="19"/>
        <v>72006.358724999984</v>
      </c>
      <c r="Z69" s="12">
        <f t="shared" si="19"/>
        <v>72006.358724999984</v>
      </c>
      <c r="AA69" s="12">
        <f t="shared" si="19"/>
        <v>72006.358724999984</v>
      </c>
      <c r="AB69" s="12">
        <f t="shared" si="19"/>
        <v>72006.358724999984</v>
      </c>
      <c r="AC69" s="12">
        <f t="shared" si="19"/>
        <v>72006.358724999984</v>
      </c>
      <c r="AD69" s="12">
        <f t="shared" si="17"/>
        <v>72006.358724999984</v>
      </c>
      <c r="AE69" s="12">
        <f t="shared" si="17"/>
        <v>72006.358724999984</v>
      </c>
      <c r="AF69" s="12">
        <f t="shared" si="17"/>
        <v>72006.358724999984</v>
      </c>
      <c r="AG69" s="12">
        <f t="shared" si="17"/>
        <v>72006.358724999984</v>
      </c>
      <c r="AH69" s="12">
        <f t="shared" si="17"/>
        <v>0</v>
      </c>
      <c r="AI69" s="12">
        <f t="shared" si="17"/>
        <v>0</v>
      </c>
      <c r="AJ69" s="12">
        <f t="shared" si="17"/>
        <v>0</v>
      </c>
      <c r="AK69" s="12">
        <f t="shared" si="17"/>
        <v>0</v>
      </c>
      <c r="AL69" s="12">
        <f t="shared" si="17"/>
        <v>0</v>
      </c>
      <c r="AM69" s="12">
        <f t="shared" si="17"/>
        <v>0</v>
      </c>
      <c r="AN69" s="12">
        <f t="shared" si="17"/>
        <v>0</v>
      </c>
      <c r="AO69" s="12">
        <f t="shared" si="17"/>
        <v>0</v>
      </c>
      <c r="AP69" s="12">
        <f t="shared" si="17"/>
        <v>0</v>
      </c>
      <c r="AQ69" s="12">
        <f t="shared" si="17"/>
        <v>0</v>
      </c>
      <c r="AR69" s="12">
        <f t="shared" si="17"/>
        <v>0</v>
      </c>
      <c r="AS69" s="11"/>
      <c r="AT69" s="12">
        <f t="shared" si="18"/>
        <v>1440127.1744999993</v>
      </c>
    </row>
    <row r="70" spans="1:46" ht="14.1" customHeight="1" x14ac:dyDescent="0.2">
      <c r="A70" s="21">
        <v>1500</v>
      </c>
      <c r="B70" s="14">
        <v>282</v>
      </c>
      <c r="C70" s="55" t="s">
        <v>80</v>
      </c>
      <c r="D70" s="13">
        <v>30</v>
      </c>
      <c r="E70" s="6" t="s">
        <v>176</v>
      </c>
      <c r="F70" s="6" t="s">
        <v>175</v>
      </c>
      <c r="G70" s="10">
        <v>7541981</v>
      </c>
      <c r="H70" s="37"/>
      <c r="I70" s="8">
        <v>-1055877.3399999996</v>
      </c>
      <c r="J70" s="8">
        <v>58073.253700000001</v>
      </c>
      <c r="K70" s="8">
        <v>0</v>
      </c>
      <c r="L70" s="8">
        <f t="shared" si="15"/>
        <v>-997804.08629999962</v>
      </c>
      <c r="N70" s="12">
        <f t="shared" si="16"/>
        <v>-33260.13620999999</v>
      </c>
      <c r="O70" s="12">
        <f t="shared" si="16"/>
        <v>-33260.13620999999</v>
      </c>
      <c r="P70" s="12">
        <f t="shared" si="16"/>
        <v>-33260.13620999999</v>
      </c>
      <c r="Q70" s="12">
        <f t="shared" si="19"/>
        <v>-33260.13620999999</v>
      </c>
      <c r="R70" s="12">
        <f t="shared" si="19"/>
        <v>-33260.13620999999</v>
      </c>
      <c r="S70" s="12">
        <f t="shared" si="19"/>
        <v>-33260.13620999999</v>
      </c>
      <c r="T70" s="12">
        <f t="shared" si="19"/>
        <v>-33260.13620999999</v>
      </c>
      <c r="U70" s="12">
        <f t="shared" si="19"/>
        <v>-33260.13620999999</v>
      </c>
      <c r="V70" s="12">
        <f t="shared" si="19"/>
        <v>-33260.13620999999</v>
      </c>
      <c r="W70" s="12">
        <f t="shared" si="19"/>
        <v>-33260.13620999999</v>
      </c>
      <c r="X70" s="12">
        <f t="shared" si="19"/>
        <v>-33260.13620999999</v>
      </c>
      <c r="Y70" s="12">
        <f t="shared" si="19"/>
        <v>-33260.13620999999</v>
      </c>
      <c r="Z70" s="12">
        <f t="shared" si="19"/>
        <v>-33260.13620999999</v>
      </c>
      <c r="AA70" s="12">
        <f t="shared" si="19"/>
        <v>-33260.13620999999</v>
      </c>
      <c r="AB70" s="12">
        <f t="shared" si="19"/>
        <v>-33260.13620999999</v>
      </c>
      <c r="AC70" s="12">
        <f t="shared" si="19"/>
        <v>-33260.13620999999</v>
      </c>
      <c r="AD70" s="12">
        <f t="shared" si="17"/>
        <v>-33260.13620999999</v>
      </c>
      <c r="AE70" s="12">
        <f t="shared" si="17"/>
        <v>-33260.13620999999</v>
      </c>
      <c r="AF70" s="12">
        <f t="shared" si="17"/>
        <v>-33260.13620999999</v>
      </c>
      <c r="AG70" s="12">
        <f t="shared" si="17"/>
        <v>-33260.13620999999</v>
      </c>
      <c r="AH70" s="12">
        <f t="shared" si="17"/>
        <v>-33260.13620999999</v>
      </c>
      <c r="AI70" s="12">
        <f t="shared" si="17"/>
        <v>-33260.13620999999</v>
      </c>
      <c r="AJ70" s="12">
        <f t="shared" si="17"/>
        <v>-33260.13620999999</v>
      </c>
      <c r="AK70" s="12">
        <f t="shared" si="17"/>
        <v>-33260.13620999999</v>
      </c>
      <c r="AL70" s="12">
        <f t="shared" si="17"/>
        <v>-33260.13620999999</v>
      </c>
      <c r="AM70" s="12">
        <f t="shared" si="17"/>
        <v>-33260.13620999999</v>
      </c>
      <c r="AN70" s="12">
        <f t="shared" si="17"/>
        <v>-33260.13620999999</v>
      </c>
      <c r="AO70" s="12">
        <f t="shared" si="17"/>
        <v>-33260.13620999999</v>
      </c>
      <c r="AP70" s="12">
        <f t="shared" si="17"/>
        <v>-33260.13620999999</v>
      </c>
      <c r="AQ70" s="12">
        <f t="shared" si="17"/>
        <v>-33260.13620999999</v>
      </c>
      <c r="AR70" s="12">
        <f t="shared" si="17"/>
        <v>0</v>
      </c>
      <c r="AS70" s="11"/>
      <c r="AT70" s="12">
        <f t="shared" si="18"/>
        <v>-997804.08630000008</v>
      </c>
    </row>
    <row r="71" spans="1:46" ht="14.1" customHeight="1" x14ac:dyDescent="0.2">
      <c r="A71" s="21">
        <v>1500</v>
      </c>
      <c r="B71" s="14">
        <v>282</v>
      </c>
      <c r="C71" s="55" t="s">
        <v>94</v>
      </c>
      <c r="D71" s="13">
        <v>5</v>
      </c>
      <c r="E71" s="6" t="s">
        <v>174</v>
      </c>
      <c r="F71" s="6" t="s">
        <v>173</v>
      </c>
      <c r="G71" s="10">
        <v>110606293</v>
      </c>
      <c r="H71" s="37"/>
      <c r="I71" s="8">
        <v>-15484881.02</v>
      </c>
      <c r="J71" s="8">
        <v>851668.45610000007</v>
      </c>
      <c r="K71" s="8">
        <v>0</v>
      </c>
      <c r="L71" s="8">
        <f t="shared" si="15"/>
        <v>-14633212.563899999</v>
      </c>
      <c r="N71" s="12">
        <f t="shared" si="16"/>
        <v>-2926642.51278</v>
      </c>
      <c r="O71" s="12">
        <f t="shared" si="16"/>
        <v>-2926642.51278</v>
      </c>
      <c r="P71" s="12">
        <f t="shared" si="16"/>
        <v>-2926642.51278</v>
      </c>
      <c r="Q71" s="12">
        <f t="shared" si="19"/>
        <v>-2926642.51278</v>
      </c>
      <c r="R71" s="12">
        <f t="shared" si="19"/>
        <v>-2926642.51278</v>
      </c>
      <c r="S71" s="12">
        <f t="shared" si="19"/>
        <v>0</v>
      </c>
      <c r="T71" s="12">
        <f t="shared" si="19"/>
        <v>0</v>
      </c>
      <c r="U71" s="12">
        <f t="shared" si="19"/>
        <v>0</v>
      </c>
      <c r="V71" s="12">
        <f t="shared" si="19"/>
        <v>0</v>
      </c>
      <c r="W71" s="12">
        <f t="shared" si="19"/>
        <v>0</v>
      </c>
      <c r="X71" s="12">
        <f t="shared" si="19"/>
        <v>0</v>
      </c>
      <c r="Y71" s="12">
        <f t="shared" si="19"/>
        <v>0</v>
      </c>
      <c r="Z71" s="12">
        <f t="shared" si="19"/>
        <v>0</v>
      </c>
      <c r="AA71" s="12">
        <f t="shared" si="19"/>
        <v>0</v>
      </c>
      <c r="AB71" s="12">
        <f t="shared" si="19"/>
        <v>0</v>
      </c>
      <c r="AC71" s="12">
        <f t="shared" si="19"/>
        <v>0</v>
      </c>
      <c r="AD71" s="12">
        <f t="shared" si="17"/>
        <v>0</v>
      </c>
      <c r="AE71" s="12">
        <f t="shared" si="17"/>
        <v>0</v>
      </c>
      <c r="AF71" s="12">
        <f t="shared" si="17"/>
        <v>0</v>
      </c>
      <c r="AG71" s="12">
        <f t="shared" si="17"/>
        <v>0</v>
      </c>
      <c r="AH71" s="12">
        <f t="shared" si="17"/>
        <v>0</v>
      </c>
      <c r="AI71" s="12">
        <f t="shared" si="17"/>
        <v>0</v>
      </c>
      <c r="AJ71" s="12">
        <f t="shared" si="17"/>
        <v>0</v>
      </c>
      <c r="AK71" s="12">
        <f t="shared" si="17"/>
        <v>0</v>
      </c>
      <c r="AL71" s="12">
        <f t="shared" si="17"/>
        <v>0</v>
      </c>
      <c r="AM71" s="12">
        <f t="shared" si="17"/>
        <v>0</v>
      </c>
      <c r="AN71" s="12">
        <f t="shared" si="17"/>
        <v>0</v>
      </c>
      <c r="AO71" s="12">
        <f t="shared" si="17"/>
        <v>0</v>
      </c>
      <c r="AP71" s="12">
        <f t="shared" si="17"/>
        <v>0</v>
      </c>
      <c r="AQ71" s="12">
        <f t="shared" si="17"/>
        <v>0</v>
      </c>
      <c r="AR71" s="12">
        <f t="shared" si="17"/>
        <v>0</v>
      </c>
      <c r="AS71" s="11"/>
      <c r="AT71" s="12">
        <f t="shared" si="18"/>
        <v>-14633212.563899999</v>
      </c>
    </row>
    <row r="72" spans="1:46" ht="14.1" customHeight="1" x14ac:dyDescent="0.2">
      <c r="A72" s="21"/>
      <c r="C72" s="52"/>
      <c r="D72" s="14"/>
      <c r="E72" s="6"/>
      <c r="F72" s="23" t="s">
        <v>172</v>
      </c>
      <c r="G72" s="22">
        <f>SUM(G61:G71)</f>
        <v>1001009204</v>
      </c>
      <c r="I72" s="22">
        <f>SUM(I61:I71)</f>
        <v>-140141288.56</v>
      </c>
      <c r="J72" s="22">
        <f>SUM(J61:J71)</f>
        <v>7707770.8707999988</v>
      </c>
      <c r="K72" s="22">
        <f>SUM(K61:K71)</f>
        <v>0</v>
      </c>
      <c r="L72" s="22">
        <f>SUM(L61:L71)</f>
        <v>-132433517.6892</v>
      </c>
      <c r="N72" s="22">
        <f>SUM(N61:N71)</f>
        <v>-8986058.7175799999</v>
      </c>
      <c r="O72" s="22">
        <f>SUM(O61:O71)</f>
        <v>-11155202.94798</v>
      </c>
      <c r="P72" s="22">
        <f>SUM(P61:P71)</f>
        <v>-11155202.94798</v>
      </c>
      <c r="Q72" s="22">
        <f t="shared" ref="Q72:AT72" si="20">SUM(Q61:Q71)</f>
        <v>-11155202.94798</v>
      </c>
      <c r="R72" s="22">
        <f t="shared" si="20"/>
        <v>-11155202.94798</v>
      </c>
      <c r="S72" s="22">
        <f t="shared" si="20"/>
        <v>-8228560.4351999993</v>
      </c>
      <c r="T72" s="22">
        <f t="shared" si="20"/>
        <v>-8228560.4351999993</v>
      </c>
      <c r="U72" s="22">
        <f t="shared" si="20"/>
        <v>-8228560.4351999993</v>
      </c>
      <c r="V72" s="22">
        <f t="shared" si="20"/>
        <v>-8228560.4351999993</v>
      </c>
      <c r="W72" s="22">
        <f t="shared" si="20"/>
        <v>-8228560.4351999993</v>
      </c>
      <c r="X72" s="22">
        <f t="shared" si="20"/>
        <v>-3321528.3908100002</v>
      </c>
      <c r="Y72" s="22">
        <f t="shared" si="20"/>
        <v>-3321528.3908100002</v>
      </c>
      <c r="Z72" s="22">
        <f t="shared" si="20"/>
        <v>-3321528.3908100002</v>
      </c>
      <c r="AA72" s="22">
        <f t="shared" si="20"/>
        <v>-3321528.3908100002</v>
      </c>
      <c r="AB72" s="22">
        <f t="shared" si="20"/>
        <v>-3321528.3908100002</v>
      </c>
      <c r="AC72" s="22">
        <f t="shared" si="20"/>
        <v>-3321528.3908100002</v>
      </c>
      <c r="AD72" s="22">
        <f t="shared" si="20"/>
        <v>-3321528.3908100002</v>
      </c>
      <c r="AE72" s="22">
        <f t="shared" si="20"/>
        <v>-3321528.3908100002</v>
      </c>
      <c r="AF72" s="22">
        <f t="shared" si="20"/>
        <v>-3321528.3908100002</v>
      </c>
      <c r="AG72" s="22">
        <f t="shared" si="20"/>
        <v>-3321528.3908100002</v>
      </c>
      <c r="AH72" s="22">
        <f t="shared" si="20"/>
        <v>-446856.1095599999</v>
      </c>
      <c r="AI72" s="22">
        <f t="shared" si="20"/>
        <v>-446856.1095599999</v>
      </c>
      <c r="AJ72" s="22">
        <f t="shared" si="20"/>
        <v>-446856.1095599999</v>
      </c>
      <c r="AK72" s="22">
        <f t="shared" si="20"/>
        <v>-446856.1095599999</v>
      </c>
      <c r="AL72" s="22">
        <f t="shared" si="20"/>
        <v>-446856.1095599999</v>
      </c>
      <c r="AM72" s="22">
        <f t="shared" si="20"/>
        <v>-446856.1095599999</v>
      </c>
      <c r="AN72" s="22">
        <f t="shared" si="20"/>
        <v>-446856.1095599999</v>
      </c>
      <c r="AO72" s="22">
        <f t="shared" si="20"/>
        <v>-446856.1095599999</v>
      </c>
      <c r="AP72" s="22">
        <f t="shared" si="20"/>
        <v>-446856.1095599999</v>
      </c>
      <c r="AQ72" s="22">
        <f t="shared" si="20"/>
        <v>-446856.1095599999</v>
      </c>
      <c r="AR72" s="22">
        <f t="shared" si="20"/>
        <v>0</v>
      </c>
      <c r="AS72" s="11"/>
      <c r="AT72" s="22">
        <f t="shared" si="20"/>
        <v>-132433517.6892</v>
      </c>
    </row>
    <row r="73" spans="1:46" ht="14.1" customHeight="1" x14ac:dyDescent="0.2">
      <c r="A73" s="21"/>
      <c r="C73" s="52"/>
      <c r="D73" s="14"/>
      <c r="E73" s="6"/>
      <c r="F73" s="6"/>
      <c r="G73" s="8"/>
      <c r="L73" s="5"/>
      <c r="AS73" s="11"/>
      <c r="AT73" s="11"/>
    </row>
    <row r="74" spans="1:46" ht="14.1" customHeight="1" x14ac:dyDescent="0.2">
      <c r="A74" s="21">
        <v>1500</v>
      </c>
      <c r="B74" s="14">
        <v>283</v>
      </c>
      <c r="C74" s="55" t="s">
        <v>97</v>
      </c>
      <c r="D74" s="13">
        <v>1</v>
      </c>
      <c r="E74" s="6" t="s">
        <v>171</v>
      </c>
      <c r="F74" s="6" t="s">
        <v>170</v>
      </c>
      <c r="G74" s="8">
        <v>258666</v>
      </c>
      <c r="I74" s="8">
        <v>-36213.239999999991</v>
      </c>
      <c r="J74" s="8">
        <v>1991.7282</v>
      </c>
      <c r="K74" s="8">
        <v>0</v>
      </c>
      <c r="L74" s="8">
        <f t="shared" ref="L74:L109" si="21">SUM(I74:K74)</f>
        <v>-34221.511799999993</v>
      </c>
      <c r="N74" s="12">
        <f t="shared" ref="N74:AC109" si="22">IF(N$6&lt;=$D74,$L74/$D74,0)</f>
        <v>-34221.511799999993</v>
      </c>
      <c r="O74" s="12">
        <f t="shared" si="22"/>
        <v>0</v>
      </c>
      <c r="P74" s="12">
        <f t="shared" si="22"/>
        <v>0</v>
      </c>
      <c r="Q74" s="12">
        <f t="shared" si="22"/>
        <v>0</v>
      </c>
      <c r="R74" s="12">
        <f t="shared" si="22"/>
        <v>0</v>
      </c>
      <c r="S74" s="12">
        <f t="shared" si="22"/>
        <v>0</v>
      </c>
      <c r="T74" s="12">
        <f t="shared" si="22"/>
        <v>0</v>
      </c>
      <c r="U74" s="12">
        <f t="shared" si="22"/>
        <v>0</v>
      </c>
      <c r="V74" s="12">
        <f t="shared" si="22"/>
        <v>0</v>
      </c>
      <c r="W74" s="12">
        <f t="shared" si="22"/>
        <v>0</v>
      </c>
      <c r="X74" s="12">
        <f t="shared" si="22"/>
        <v>0</v>
      </c>
      <c r="Y74" s="12">
        <f t="shared" si="22"/>
        <v>0</v>
      </c>
      <c r="Z74" s="12">
        <f t="shared" si="22"/>
        <v>0</v>
      </c>
      <c r="AA74" s="12">
        <f t="shared" si="22"/>
        <v>0</v>
      </c>
      <c r="AB74" s="12">
        <f t="shared" si="22"/>
        <v>0</v>
      </c>
      <c r="AC74" s="12">
        <f t="shared" si="22"/>
        <v>0</v>
      </c>
      <c r="AD74" s="12">
        <f t="shared" ref="AD74:AR83" si="23">IF(AD$6&lt;=$D74,$L74/$D74,0)</f>
        <v>0</v>
      </c>
      <c r="AE74" s="12">
        <f t="shared" si="23"/>
        <v>0</v>
      </c>
      <c r="AF74" s="12">
        <f t="shared" si="23"/>
        <v>0</v>
      </c>
      <c r="AG74" s="12">
        <f t="shared" si="23"/>
        <v>0</v>
      </c>
      <c r="AH74" s="12">
        <f t="shared" si="23"/>
        <v>0</v>
      </c>
      <c r="AI74" s="12">
        <f t="shared" si="23"/>
        <v>0</v>
      </c>
      <c r="AJ74" s="12">
        <f t="shared" si="23"/>
        <v>0</v>
      </c>
      <c r="AK74" s="12">
        <f t="shared" si="23"/>
        <v>0</v>
      </c>
      <c r="AL74" s="12">
        <f t="shared" si="23"/>
        <v>0</v>
      </c>
      <c r="AM74" s="12">
        <f t="shared" si="23"/>
        <v>0</v>
      </c>
      <c r="AN74" s="12">
        <f t="shared" si="23"/>
        <v>0</v>
      </c>
      <c r="AO74" s="12">
        <f t="shared" si="23"/>
        <v>0</v>
      </c>
      <c r="AP74" s="12">
        <f t="shared" si="23"/>
        <v>0</v>
      </c>
      <c r="AQ74" s="12">
        <f t="shared" si="23"/>
        <v>0</v>
      </c>
      <c r="AR74" s="12">
        <f t="shared" si="23"/>
        <v>0</v>
      </c>
      <c r="AS74" s="11"/>
      <c r="AT74" s="12">
        <f t="shared" ref="AT74:AT109" si="24">SUM(N74:AS74)</f>
        <v>-34221.511799999993</v>
      </c>
    </row>
    <row r="75" spans="1:46" ht="14.1" customHeight="1" x14ac:dyDescent="0.2">
      <c r="A75" s="21">
        <v>1500</v>
      </c>
      <c r="B75" s="14">
        <v>283</v>
      </c>
      <c r="C75" s="55" t="s">
        <v>97</v>
      </c>
      <c r="D75" s="13">
        <v>1</v>
      </c>
      <c r="E75" s="6" t="s">
        <v>169</v>
      </c>
      <c r="F75" s="6" t="s">
        <v>168</v>
      </c>
      <c r="G75" s="8">
        <v>-1737676</v>
      </c>
      <c r="I75" s="8">
        <v>243274.64</v>
      </c>
      <c r="J75" s="8">
        <v>-13380.105199999998</v>
      </c>
      <c r="K75" s="8">
        <v>0</v>
      </c>
      <c r="L75" s="8">
        <f t="shared" si="21"/>
        <v>229894.53480000002</v>
      </c>
      <c r="N75" s="12">
        <f t="shared" si="22"/>
        <v>229894.53480000002</v>
      </c>
      <c r="O75" s="12">
        <f t="shared" si="22"/>
        <v>0</v>
      </c>
      <c r="P75" s="12">
        <f t="shared" si="22"/>
        <v>0</v>
      </c>
      <c r="Q75" s="12">
        <f t="shared" ref="Q75:AC84" si="25">IF(Q$6&lt;=$D75,$L75/$D75,0)</f>
        <v>0</v>
      </c>
      <c r="R75" s="12">
        <f t="shared" si="25"/>
        <v>0</v>
      </c>
      <c r="S75" s="12">
        <f t="shared" si="25"/>
        <v>0</v>
      </c>
      <c r="T75" s="12">
        <f t="shared" si="25"/>
        <v>0</v>
      </c>
      <c r="U75" s="12">
        <f t="shared" si="25"/>
        <v>0</v>
      </c>
      <c r="V75" s="12">
        <f t="shared" si="25"/>
        <v>0</v>
      </c>
      <c r="W75" s="12">
        <f t="shared" si="25"/>
        <v>0</v>
      </c>
      <c r="X75" s="12">
        <f t="shared" si="25"/>
        <v>0</v>
      </c>
      <c r="Y75" s="12">
        <f t="shared" si="25"/>
        <v>0</v>
      </c>
      <c r="Z75" s="12">
        <f t="shared" si="25"/>
        <v>0</v>
      </c>
      <c r="AA75" s="12">
        <f t="shared" si="25"/>
        <v>0</v>
      </c>
      <c r="AB75" s="12">
        <f t="shared" si="25"/>
        <v>0</v>
      </c>
      <c r="AC75" s="12">
        <f t="shared" si="25"/>
        <v>0</v>
      </c>
      <c r="AD75" s="12">
        <f t="shared" si="23"/>
        <v>0</v>
      </c>
      <c r="AE75" s="12">
        <f t="shared" si="23"/>
        <v>0</v>
      </c>
      <c r="AF75" s="12">
        <f t="shared" si="23"/>
        <v>0</v>
      </c>
      <c r="AG75" s="12">
        <f t="shared" si="23"/>
        <v>0</v>
      </c>
      <c r="AH75" s="12">
        <f t="shared" si="23"/>
        <v>0</v>
      </c>
      <c r="AI75" s="12">
        <f t="shared" si="23"/>
        <v>0</v>
      </c>
      <c r="AJ75" s="12">
        <f t="shared" si="23"/>
        <v>0</v>
      </c>
      <c r="AK75" s="12">
        <f t="shared" si="23"/>
        <v>0</v>
      </c>
      <c r="AL75" s="12">
        <f t="shared" si="23"/>
        <v>0</v>
      </c>
      <c r="AM75" s="12">
        <f t="shared" si="23"/>
        <v>0</v>
      </c>
      <c r="AN75" s="12">
        <f t="shared" si="23"/>
        <v>0</v>
      </c>
      <c r="AO75" s="12">
        <f t="shared" si="23"/>
        <v>0</v>
      </c>
      <c r="AP75" s="12">
        <f t="shared" si="23"/>
        <v>0</v>
      </c>
      <c r="AQ75" s="12">
        <f t="shared" si="23"/>
        <v>0</v>
      </c>
      <c r="AR75" s="12">
        <f t="shared" si="23"/>
        <v>0</v>
      </c>
      <c r="AS75" s="11"/>
      <c r="AT75" s="12">
        <f t="shared" si="24"/>
        <v>229894.53480000002</v>
      </c>
    </row>
    <row r="76" spans="1:46" ht="14.1" customHeight="1" x14ac:dyDescent="0.2">
      <c r="A76" s="21">
        <v>1500</v>
      </c>
      <c r="B76" s="14">
        <v>283</v>
      </c>
      <c r="C76" s="55" t="s">
        <v>94</v>
      </c>
      <c r="D76" s="13">
        <v>5</v>
      </c>
      <c r="E76" s="6" t="s">
        <v>167</v>
      </c>
      <c r="F76" s="6" t="s">
        <v>166</v>
      </c>
      <c r="G76" s="8">
        <v>-193657</v>
      </c>
      <c r="I76" s="8">
        <v>27111.979999999996</v>
      </c>
      <c r="J76" s="8">
        <v>-1491.1588999999999</v>
      </c>
      <c r="K76" s="8">
        <v>0</v>
      </c>
      <c r="L76" s="8">
        <f t="shared" si="21"/>
        <v>25620.821099999997</v>
      </c>
      <c r="N76" s="12">
        <f t="shared" si="22"/>
        <v>5124.1642199999997</v>
      </c>
      <c r="O76" s="12">
        <f t="shared" si="22"/>
        <v>5124.1642199999997</v>
      </c>
      <c r="P76" s="12">
        <f t="shared" si="22"/>
        <v>5124.1642199999997</v>
      </c>
      <c r="Q76" s="12">
        <f t="shared" si="25"/>
        <v>5124.1642199999997</v>
      </c>
      <c r="R76" s="12">
        <f t="shared" si="25"/>
        <v>5124.1642199999997</v>
      </c>
      <c r="S76" s="12">
        <f t="shared" si="25"/>
        <v>0</v>
      </c>
      <c r="T76" s="12">
        <f t="shared" si="25"/>
        <v>0</v>
      </c>
      <c r="U76" s="12">
        <f t="shared" si="25"/>
        <v>0</v>
      </c>
      <c r="V76" s="12">
        <f t="shared" si="25"/>
        <v>0</v>
      </c>
      <c r="W76" s="12">
        <f t="shared" si="25"/>
        <v>0</v>
      </c>
      <c r="X76" s="12">
        <f t="shared" si="25"/>
        <v>0</v>
      </c>
      <c r="Y76" s="12">
        <f t="shared" si="25"/>
        <v>0</v>
      </c>
      <c r="Z76" s="12">
        <f t="shared" si="25"/>
        <v>0</v>
      </c>
      <c r="AA76" s="12">
        <f t="shared" si="25"/>
        <v>0</v>
      </c>
      <c r="AB76" s="12">
        <f t="shared" si="25"/>
        <v>0</v>
      </c>
      <c r="AC76" s="12">
        <f t="shared" si="25"/>
        <v>0</v>
      </c>
      <c r="AD76" s="12">
        <f t="shared" si="23"/>
        <v>0</v>
      </c>
      <c r="AE76" s="12">
        <f t="shared" si="23"/>
        <v>0</v>
      </c>
      <c r="AF76" s="12">
        <f t="shared" si="23"/>
        <v>0</v>
      </c>
      <c r="AG76" s="12">
        <f t="shared" si="23"/>
        <v>0</v>
      </c>
      <c r="AH76" s="12">
        <f t="shared" si="23"/>
        <v>0</v>
      </c>
      <c r="AI76" s="12">
        <f t="shared" si="23"/>
        <v>0</v>
      </c>
      <c r="AJ76" s="12">
        <f t="shared" si="23"/>
        <v>0</v>
      </c>
      <c r="AK76" s="12">
        <f t="shared" si="23"/>
        <v>0</v>
      </c>
      <c r="AL76" s="12">
        <f t="shared" si="23"/>
        <v>0</v>
      </c>
      <c r="AM76" s="12">
        <f t="shared" si="23"/>
        <v>0</v>
      </c>
      <c r="AN76" s="12">
        <f t="shared" si="23"/>
        <v>0</v>
      </c>
      <c r="AO76" s="12">
        <f t="shared" si="23"/>
        <v>0</v>
      </c>
      <c r="AP76" s="12">
        <f t="shared" si="23"/>
        <v>0</v>
      </c>
      <c r="AQ76" s="12">
        <f t="shared" si="23"/>
        <v>0</v>
      </c>
      <c r="AR76" s="12">
        <f t="shared" si="23"/>
        <v>0</v>
      </c>
      <c r="AS76" s="11"/>
      <c r="AT76" s="12">
        <f t="shared" si="24"/>
        <v>25620.821099999997</v>
      </c>
    </row>
    <row r="77" spans="1:46" ht="14.1" customHeight="1" x14ac:dyDescent="0.2">
      <c r="A77" s="21">
        <v>1500</v>
      </c>
      <c r="B77" s="14">
        <v>283</v>
      </c>
      <c r="C77" s="55" t="s">
        <v>159</v>
      </c>
      <c r="D77" s="13">
        <v>20</v>
      </c>
      <c r="E77" s="6" t="s">
        <v>165</v>
      </c>
      <c r="F77" s="6" t="s">
        <v>164</v>
      </c>
      <c r="G77" s="8">
        <v>-1208675515</v>
      </c>
      <c r="I77" s="8">
        <v>169214572.10000002</v>
      </c>
      <c r="J77" s="8">
        <v>-9306801.4655000009</v>
      </c>
      <c r="K77" s="8">
        <v>0</v>
      </c>
      <c r="L77" s="8">
        <f t="shared" si="21"/>
        <v>159907770.63450003</v>
      </c>
      <c r="N77" s="12">
        <f t="shared" si="22"/>
        <v>7995388.5317250015</v>
      </c>
      <c r="O77" s="12">
        <f t="shared" si="22"/>
        <v>7995388.5317250015</v>
      </c>
      <c r="P77" s="12">
        <f t="shared" si="22"/>
        <v>7995388.5317250015</v>
      </c>
      <c r="Q77" s="12">
        <f t="shared" si="25"/>
        <v>7995388.5317250015</v>
      </c>
      <c r="R77" s="12">
        <f t="shared" si="25"/>
        <v>7995388.5317250015</v>
      </c>
      <c r="S77" s="12">
        <f t="shared" si="25"/>
        <v>7995388.5317250015</v>
      </c>
      <c r="T77" s="12">
        <f t="shared" si="25"/>
        <v>7995388.5317250015</v>
      </c>
      <c r="U77" s="12">
        <f t="shared" si="25"/>
        <v>7995388.5317250015</v>
      </c>
      <c r="V77" s="12">
        <f t="shared" si="25"/>
        <v>7995388.5317250015</v>
      </c>
      <c r="W77" s="12">
        <f t="shared" si="25"/>
        <v>7995388.5317250015</v>
      </c>
      <c r="X77" s="12">
        <f t="shared" si="25"/>
        <v>7995388.5317250015</v>
      </c>
      <c r="Y77" s="12">
        <f t="shared" si="25"/>
        <v>7995388.5317250015</v>
      </c>
      <c r="Z77" s="12">
        <f t="shared" si="25"/>
        <v>7995388.5317250015</v>
      </c>
      <c r="AA77" s="12">
        <f t="shared" si="25"/>
        <v>7995388.5317250015</v>
      </c>
      <c r="AB77" s="12">
        <f t="shared" si="25"/>
        <v>7995388.5317250015</v>
      </c>
      <c r="AC77" s="12">
        <f t="shared" si="25"/>
        <v>7995388.5317250015</v>
      </c>
      <c r="AD77" s="12">
        <f t="shared" si="23"/>
        <v>7995388.5317250015</v>
      </c>
      <c r="AE77" s="12">
        <f t="shared" si="23"/>
        <v>7995388.5317250015</v>
      </c>
      <c r="AF77" s="12">
        <f t="shared" si="23"/>
        <v>7995388.5317250015</v>
      </c>
      <c r="AG77" s="12">
        <f t="shared" si="23"/>
        <v>7995388.5317250015</v>
      </c>
      <c r="AH77" s="12">
        <f t="shared" si="23"/>
        <v>0</v>
      </c>
      <c r="AI77" s="12">
        <f t="shared" si="23"/>
        <v>0</v>
      </c>
      <c r="AJ77" s="12">
        <f t="shared" si="23"/>
        <v>0</v>
      </c>
      <c r="AK77" s="12">
        <f t="shared" si="23"/>
        <v>0</v>
      </c>
      <c r="AL77" s="12">
        <f t="shared" si="23"/>
        <v>0</v>
      </c>
      <c r="AM77" s="12">
        <f t="shared" si="23"/>
        <v>0</v>
      </c>
      <c r="AN77" s="12">
        <f t="shared" si="23"/>
        <v>0</v>
      </c>
      <c r="AO77" s="12">
        <f t="shared" si="23"/>
        <v>0</v>
      </c>
      <c r="AP77" s="12">
        <f t="shared" si="23"/>
        <v>0</v>
      </c>
      <c r="AQ77" s="12">
        <f t="shared" si="23"/>
        <v>0</v>
      </c>
      <c r="AR77" s="12">
        <f t="shared" si="23"/>
        <v>0</v>
      </c>
      <c r="AS77" s="11"/>
      <c r="AT77" s="12">
        <f t="shared" si="24"/>
        <v>159907770.63450003</v>
      </c>
    </row>
    <row r="78" spans="1:46" ht="14.1" customHeight="1" x14ac:dyDescent="0.2">
      <c r="A78" s="21">
        <v>1500</v>
      </c>
      <c r="B78" s="14">
        <v>283</v>
      </c>
      <c r="C78" s="55" t="s">
        <v>97</v>
      </c>
      <c r="D78" s="13">
        <v>1</v>
      </c>
      <c r="E78" s="6" t="s">
        <v>163</v>
      </c>
      <c r="F78" s="6" t="s">
        <v>162</v>
      </c>
      <c r="G78" s="8">
        <v>4526984</v>
      </c>
      <c r="I78" s="8">
        <v>-633777.75999999989</v>
      </c>
      <c r="J78" s="8">
        <v>34857.7768</v>
      </c>
      <c r="K78" s="8">
        <v>0</v>
      </c>
      <c r="L78" s="8">
        <f t="shared" si="21"/>
        <v>-598919.9831999999</v>
      </c>
      <c r="N78" s="12">
        <f t="shared" si="22"/>
        <v>-598919.9831999999</v>
      </c>
      <c r="O78" s="12">
        <f t="shared" si="22"/>
        <v>0</v>
      </c>
      <c r="P78" s="12">
        <f t="shared" si="22"/>
        <v>0</v>
      </c>
      <c r="Q78" s="12">
        <f t="shared" si="25"/>
        <v>0</v>
      </c>
      <c r="R78" s="12">
        <f t="shared" si="25"/>
        <v>0</v>
      </c>
      <c r="S78" s="12">
        <f t="shared" si="25"/>
        <v>0</v>
      </c>
      <c r="T78" s="12">
        <f t="shared" si="25"/>
        <v>0</v>
      </c>
      <c r="U78" s="12">
        <f t="shared" si="25"/>
        <v>0</v>
      </c>
      <c r="V78" s="12">
        <f t="shared" si="25"/>
        <v>0</v>
      </c>
      <c r="W78" s="12">
        <f t="shared" si="25"/>
        <v>0</v>
      </c>
      <c r="X78" s="12">
        <f t="shared" si="25"/>
        <v>0</v>
      </c>
      <c r="Y78" s="12">
        <f t="shared" si="25"/>
        <v>0</v>
      </c>
      <c r="Z78" s="12">
        <f t="shared" si="25"/>
        <v>0</v>
      </c>
      <c r="AA78" s="12">
        <f t="shared" si="25"/>
        <v>0</v>
      </c>
      <c r="AB78" s="12">
        <f t="shared" si="25"/>
        <v>0</v>
      </c>
      <c r="AC78" s="12">
        <f t="shared" si="25"/>
        <v>0</v>
      </c>
      <c r="AD78" s="12">
        <f t="shared" si="23"/>
        <v>0</v>
      </c>
      <c r="AE78" s="12">
        <f t="shared" si="23"/>
        <v>0</v>
      </c>
      <c r="AF78" s="12">
        <f t="shared" si="23"/>
        <v>0</v>
      </c>
      <c r="AG78" s="12">
        <f t="shared" si="23"/>
        <v>0</v>
      </c>
      <c r="AH78" s="12">
        <f t="shared" si="23"/>
        <v>0</v>
      </c>
      <c r="AI78" s="12">
        <f t="shared" si="23"/>
        <v>0</v>
      </c>
      <c r="AJ78" s="12">
        <f t="shared" si="23"/>
        <v>0</v>
      </c>
      <c r="AK78" s="12">
        <f t="shared" si="23"/>
        <v>0</v>
      </c>
      <c r="AL78" s="12">
        <f t="shared" si="23"/>
        <v>0</v>
      </c>
      <c r="AM78" s="12">
        <f t="shared" si="23"/>
        <v>0</v>
      </c>
      <c r="AN78" s="12">
        <f t="shared" si="23"/>
        <v>0</v>
      </c>
      <c r="AO78" s="12">
        <f t="shared" si="23"/>
        <v>0</v>
      </c>
      <c r="AP78" s="12">
        <f t="shared" si="23"/>
        <v>0</v>
      </c>
      <c r="AQ78" s="12">
        <f t="shared" si="23"/>
        <v>0</v>
      </c>
      <c r="AR78" s="12">
        <f t="shared" si="23"/>
        <v>0</v>
      </c>
      <c r="AS78" s="11"/>
      <c r="AT78" s="12">
        <f t="shared" si="24"/>
        <v>-598919.9831999999</v>
      </c>
    </row>
    <row r="79" spans="1:46" s="11" customFormat="1" ht="14.1" customHeight="1" x14ac:dyDescent="0.2">
      <c r="A79" s="21">
        <v>1500</v>
      </c>
      <c r="B79" s="14">
        <v>283</v>
      </c>
      <c r="C79" s="55" t="s">
        <v>80</v>
      </c>
      <c r="D79" s="13">
        <v>30</v>
      </c>
      <c r="E79" s="6" t="s">
        <v>161</v>
      </c>
      <c r="F79" s="6" t="s">
        <v>160</v>
      </c>
      <c r="G79" s="8">
        <v>-91533137</v>
      </c>
      <c r="H79" s="7"/>
      <c r="I79" s="8">
        <v>12814639.18</v>
      </c>
      <c r="J79" s="8">
        <v>-704805.15489999996</v>
      </c>
      <c r="K79" s="8">
        <v>0</v>
      </c>
      <c r="L79" s="8">
        <f t="shared" si="21"/>
        <v>12109834.0251</v>
      </c>
      <c r="N79" s="12">
        <f t="shared" si="22"/>
        <v>403661.13417000003</v>
      </c>
      <c r="O79" s="12">
        <f t="shared" si="22"/>
        <v>403661.13417000003</v>
      </c>
      <c r="P79" s="12">
        <f t="shared" si="22"/>
        <v>403661.13417000003</v>
      </c>
      <c r="Q79" s="12">
        <f t="shared" si="25"/>
        <v>403661.13417000003</v>
      </c>
      <c r="R79" s="12">
        <f t="shared" si="25"/>
        <v>403661.13417000003</v>
      </c>
      <c r="S79" s="12">
        <f t="shared" si="25"/>
        <v>403661.13417000003</v>
      </c>
      <c r="T79" s="12">
        <f t="shared" si="25"/>
        <v>403661.13417000003</v>
      </c>
      <c r="U79" s="12">
        <f t="shared" si="25"/>
        <v>403661.13417000003</v>
      </c>
      <c r="V79" s="12">
        <f t="shared" si="25"/>
        <v>403661.13417000003</v>
      </c>
      <c r="W79" s="12">
        <f t="shared" si="25"/>
        <v>403661.13417000003</v>
      </c>
      <c r="X79" s="12">
        <f t="shared" si="25"/>
        <v>403661.13417000003</v>
      </c>
      <c r="Y79" s="12">
        <f t="shared" si="25"/>
        <v>403661.13417000003</v>
      </c>
      <c r="Z79" s="12">
        <f t="shared" si="25"/>
        <v>403661.13417000003</v>
      </c>
      <c r="AA79" s="12">
        <f t="shared" si="25"/>
        <v>403661.13417000003</v>
      </c>
      <c r="AB79" s="12">
        <f t="shared" si="25"/>
        <v>403661.13417000003</v>
      </c>
      <c r="AC79" s="12">
        <f t="shared" si="25"/>
        <v>403661.13417000003</v>
      </c>
      <c r="AD79" s="12">
        <f t="shared" si="23"/>
        <v>403661.13417000003</v>
      </c>
      <c r="AE79" s="12">
        <f t="shared" si="23"/>
        <v>403661.13417000003</v>
      </c>
      <c r="AF79" s="12">
        <f t="shared" si="23"/>
        <v>403661.13417000003</v>
      </c>
      <c r="AG79" s="12">
        <f t="shared" si="23"/>
        <v>403661.13417000003</v>
      </c>
      <c r="AH79" s="12">
        <f t="shared" si="23"/>
        <v>403661.13417000003</v>
      </c>
      <c r="AI79" s="12">
        <f t="shared" si="23"/>
        <v>403661.13417000003</v>
      </c>
      <c r="AJ79" s="12">
        <f t="shared" si="23"/>
        <v>403661.13417000003</v>
      </c>
      <c r="AK79" s="12">
        <f t="shared" si="23"/>
        <v>403661.13417000003</v>
      </c>
      <c r="AL79" s="12">
        <f t="shared" si="23"/>
        <v>403661.13417000003</v>
      </c>
      <c r="AM79" s="12">
        <f t="shared" si="23"/>
        <v>403661.13417000003</v>
      </c>
      <c r="AN79" s="12">
        <f t="shared" si="23"/>
        <v>403661.13417000003</v>
      </c>
      <c r="AO79" s="12">
        <f t="shared" si="23"/>
        <v>403661.13417000003</v>
      </c>
      <c r="AP79" s="12">
        <f t="shared" si="23"/>
        <v>403661.13417000003</v>
      </c>
      <c r="AQ79" s="12">
        <f t="shared" si="23"/>
        <v>403661.13417000003</v>
      </c>
      <c r="AR79" s="12">
        <f t="shared" si="23"/>
        <v>0</v>
      </c>
      <c r="AT79" s="12">
        <f t="shared" si="24"/>
        <v>12109834.0251</v>
      </c>
    </row>
    <row r="80" spans="1:46" s="11" customFormat="1" ht="14.1" customHeight="1" x14ac:dyDescent="0.2">
      <c r="A80" s="21">
        <v>1500</v>
      </c>
      <c r="B80" s="14">
        <v>283</v>
      </c>
      <c r="C80" s="55" t="s">
        <v>159</v>
      </c>
      <c r="D80" s="13">
        <v>20</v>
      </c>
      <c r="E80" s="6" t="s">
        <v>158</v>
      </c>
      <c r="F80" s="6" t="s">
        <v>157</v>
      </c>
      <c r="G80" s="8">
        <v>-146014234</v>
      </c>
      <c r="H80" s="7"/>
      <c r="I80" s="8">
        <v>20441992.759999998</v>
      </c>
      <c r="J80" s="8">
        <v>-1124309.6017999998</v>
      </c>
      <c r="K80" s="8">
        <v>0</v>
      </c>
      <c r="L80" s="8">
        <f t="shared" si="21"/>
        <v>19317683.158199999</v>
      </c>
      <c r="N80" s="12">
        <f t="shared" si="22"/>
        <v>965884.15790999995</v>
      </c>
      <c r="O80" s="12">
        <f t="shared" si="22"/>
        <v>965884.15790999995</v>
      </c>
      <c r="P80" s="12">
        <f t="shared" si="22"/>
        <v>965884.15790999995</v>
      </c>
      <c r="Q80" s="12">
        <f t="shared" si="25"/>
        <v>965884.15790999995</v>
      </c>
      <c r="R80" s="12">
        <f t="shared" si="25"/>
        <v>965884.15790999995</v>
      </c>
      <c r="S80" s="12">
        <f t="shared" si="25"/>
        <v>965884.15790999995</v>
      </c>
      <c r="T80" s="12">
        <f t="shared" si="25"/>
        <v>965884.15790999995</v>
      </c>
      <c r="U80" s="12">
        <f t="shared" si="25"/>
        <v>965884.15790999995</v>
      </c>
      <c r="V80" s="12">
        <f t="shared" si="25"/>
        <v>965884.15790999995</v>
      </c>
      <c r="W80" s="12">
        <f t="shared" si="25"/>
        <v>965884.15790999995</v>
      </c>
      <c r="X80" s="12">
        <f t="shared" si="25"/>
        <v>965884.15790999995</v>
      </c>
      <c r="Y80" s="12">
        <f t="shared" si="25"/>
        <v>965884.15790999995</v>
      </c>
      <c r="Z80" s="12">
        <f t="shared" si="25"/>
        <v>965884.15790999995</v>
      </c>
      <c r="AA80" s="12">
        <f t="shared" si="25"/>
        <v>965884.15790999995</v>
      </c>
      <c r="AB80" s="12">
        <f t="shared" si="25"/>
        <v>965884.15790999995</v>
      </c>
      <c r="AC80" s="12">
        <f t="shared" si="25"/>
        <v>965884.15790999995</v>
      </c>
      <c r="AD80" s="12">
        <f t="shared" si="23"/>
        <v>965884.15790999995</v>
      </c>
      <c r="AE80" s="12">
        <f t="shared" si="23"/>
        <v>965884.15790999995</v>
      </c>
      <c r="AF80" s="12">
        <f t="shared" si="23"/>
        <v>965884.15790999995</v>
      </c>
      <c r="AG80" s="12">
        <f t="shared" si="23"/>
        <v>965884.15790999995</v>
      </c>
      <c r="AH80" s="12">
        <f t="shared" si="23"/>
        <v>0</v>
      </c>
      <c r="AI80" s="12">
        <f t="shared" si="23"/>
        <v>0</v>
      </c>
      <c r="AJ80" s="12">
        <f t="shared" si="23"/>
        <v>0</v>
      </c>
      <c r="AK80" s="12">
        <f t="shared" si="23"/>
        <v>0</v>
      </c>
      <c r="AL80" s="12">
        <f t="shared" si="23"/>
        <v>0</v>
      </c>
      <c r="AM80" s="12">
        <f t="shared" si="23"/>
        <v>0</v>
      </c>
      <c r="AN80" s="12">
        <f t="shared" si="23"/>
        <v>0</v>
      </c>
      <c r="AO80" s="12">
        <f t="shared" si="23"/>
        <v>0</v>
      </c>
      <c r="AP80" s="12">
        <f t="shared" si="23"/>
        <v>0</v>
      </c>
      <c r="AQ80" s="12">
        <f t="shared" si="23"/>
        <v>0</v>
      </c>
      <c r="AR80" s="12">
        <f t="shared" si="23"/>
        <v>0</v>
      </c>
      <c r="AT80" s="12">
        <f t="shared" si="24"/>
        <v>19317683.158200003</v>
      </c>
    </row>
    <row r="81" spans="1:46" s="11" customFormat="1" ht="14.1" customHeight="1" x14ac:dyDescent="0.2">
      <c r="A81" s="21">
        <v>1500</v>
      </c>
      <c r="B81" s="14">
        <v>283</v>
      </c>
      <c r="C81" s="55" t="s">
        <v>150</v>
      </c>
      <c r="D81" s="13">
        <v>6</v>
      </c>
      <c r="E81" s="6" t="s">
        <v>156</v>
      </c>
      <c r="F81" s="6" t="s">
        <v>155</v>
      </c>
      <c r="G81" s="8">
        <v>-334607191</v>
      </c>
      <c r="H81" s="7"/>
      <c r="I81" s="8">
        <v>46845006.739999995</v>
      </c>
      <c r="J81" s="8">
        <v>-2576475.3706999999</v>
      </c>
      <c r="K81" s="8">
        <v>0</v>
      </c>
      <c r="L81" s="8">
        <f t="shared" si="21"/>
        <v>44268531.369299993</v>
      </c>
      <c r="N81" s="12">
        <f t="shared" si="22"/>
        <v>7378088.5615499988</v>
      </c>
      <c r="O81" s="12">
        <f t="shared" si="22"/>
        <v>7378088.5615499988</v>
      </c>
      <c r="P81" s="12">
        <f t="shared" si="22"/>
        <v>7378088.5615499988</v>
      </c>
      <c r="Q81" s="12">
        <f t="shared" si="25"/>
        <v>7378088.5615499988</v>
      </c>
      <c r="R81" s="12">
        <f t="shared" si="25"/>
        <v>7378088.5615499988</v>
      </c>
      <c r="S81" s="12">
        <f t="shared" si="25"/>
        <v>7378088.5615499988</v>
      </c>
      <c r="T81" s="12">
        <f t="shared" si="25"/>
        <v>0</v>
      </c>
      <c r="U81" s="12">
        <f t="shared" si="25"/>
        <v>0</v>
      </c>
      <c r="V81" s="12">
        <f t="shared" si="25"/>
        <v>0</v>
      </c>
      <c r="W81" s="12">
        <f t="shared" si="25"/>
        <v>0</v>
      </c>
      <c r="X81" s="12">
        <f t="shared" si="25"/>
        <v>0</v>
      </c>
      <c r="Y81" s="12">
        <f t="shared" si="25"/>
        <v>0</v>
      </c>
      <c r="Z81" s="12">
        <f t="shared" si="25"/>
        <v>0</v>
      </c>
      <c r="AA81" s="12">
        <f t="shared" si="25"/>
        <v>0</v>
      </c>
      <c r="AB81" s="12">
        <f t="shared" si="25"/>
        <v>0</v>
      </c>
      <c r="AC81" s="12">
        <f t="shared" si="25"/>
        <v>0</v>
      </c>
      <c r="AD81" s="12">
        <f t="shared" si="23"/>
        <v>0</v>
      </c>
      <c r="AE81" s="12">
        <f t="shared" si="23"/>
        <v>0</v>
      </c>
      <c r="AF81" s="12">
        <f t="shared" si="23"/>
        <v>0</v>
      </c>
      <c r="AG81" s="12">
        <f t="shared" si="23"/>
        <v>0</v>
      </c>
      <c r="AH81" s="12">
        <f t="shared" si="23"/>
        <v>0</v>
      </c>
      <c r="AI81" s="12">
        <f t="shared" si="23"/>
        <v>0</v>
      </c>
      <c r="AJ81" s="12">
        <f t="shared" si="23"/>
        <v>0</v>
      </c>
      <c r="AK81" s="12">
        <f t="shared" si="23"/>
        <v>0</v>
      </c>
      <c r="AL81" s="12">
        <f t="shared" si="23"/>
        <v>0</v>
      </c>
      <c r="AM81" s="12">
        <f t="shared" si="23"/>
        <v>0</v>
      </c>
      <c r="AN81" s="12">
        <f t="shared" si="23"/>
        <v>0</v>
      </c>
      <c r="AO81" s="12">
        <f t="shared" si="23"/>
        <v>0</v>
      </c>
      <c r="AP81" s="12">
        <f t="shared" si="23"/>
        <v>0</v>
      </c>
      <c r="AQ81" s="12">
        <f t="shared" si="23"/>
        <v>0</v>
      </c>
      <c r="AR81" s="12">
        <f t="shared" si="23"/>
        <v>0</v>
      </c>
      <c r="AT81" s="12">
        <f t="shared" si="24"/>
        <v>44268531.369299993</v>
      </c>
    </row>
    <row r="82" spans="1:46" s="11" customFormat="1" ht="14.1" customHeight="1" x14ac:dyDescent="0.2">
      <c r="A82" s="21">
        <v>1500</v>
      </c>
      <c r="B82" s="14">
        <v>283</v>
      </c>
      <c r="C82" s="55" t="s">
        <v>150</v>
      </c>
      <c r="D82" s="13">
        <v>6</v>
      </c>
      <c r="E82" s="6" t="s">
        <v>154</v>
      </c>
      <c r="F82" s="6" t="s">
        <v>153</v>
      </c>
      <c r="G82" s="8">
        <v>-210133794</v>
      </c>
      <c r="H82" s="7"/>
      <c r="I82" s="8">
        <v>29418731.159999989</v>
      </c>
      <c r="J82" s="8">
        <v>-1618030.2137999996</v>
      </c>
      <c r="K82" s="8">
        <v>0</v>
      </c>
      <c r="L82" s="8">
        <f t="shared" si="21"/>
        <v>27800700.946199991</v>
      </c>
      <c r="N82" s="12">
        <f t="shared" si="22"/>
        <v>4633450.1576999985</v>
      </c>
      <c r="O82" s="12">
        <f t="shared" si="22"/>
        <v>4633450.1576999985</v>
      </c>
      <c r="P82" s="12">
        <f t="shared" si="22"/>
        <v>4633450.1576999985</v>
      </c>
      <c r="Q82" s="12">
        <f t="shared" si="25"/>
        <v>4633450.1576999985</v>
      </c>
      <c r="R82" s="12">
        <f t="shared" si="25"/>
        <v>4633450.1576999985</v>
      </c>
      <c r="S82" s="12">
        <f t="shared" si="25"/>
        <v>4633450.1576999985</v>
      </c>
      <c r="T82" s="12">
        <f t="shared" si="25"/>
        <v>0</v>
      </c>
      <c r="U82" s="12">
        <f t="shared" si="25"/>
        <v>0</v>
      </c>
      <c r="V82" s="12">
        <f t="shared" si="25"/>
        <v>0</v>
      </c>
      <c r="W82" s="12">
        <f t="shared" si="25"/>
        <v>0</v>
      </c>
      <c r="X82" s="12">
        <f t="shared" si="25"/>
        <v>0</v>
      </c>
      <c r="Y82" s="12">
        <f t="shared" si="25"/>
        <v>0</v>
      </c>
      <c r="Z82" s="12">
        <f t="shared" si="25"/>
        <v>0</v>
      </c>
      <c r="AA82" s="12">
        <f t="shared" si="25"/>
        <v>0</v>
      </c>
      <c r="AB82" s="12">
        <f t="shared" si="25"/>
        <v>0</v>
      </c>
      <c r="AC82" s="12">
        <f t="shared" si="25"/>
        <v>0</v>
      </c>
      <c r="AD82" s="12">
        <f t="shared" si="23"/>
        <v>0</v>
      </c>
      <c r="AE82" s="12">
        <f t="shared" si="23"/>
        <v>0</v>
      </c>
      <c r="AF82" s="12">
        <f t="shared" si="23"/>
        <v>0</v>
      </c>
      <c r="AG82" s="12">
        <f t="shared" si="23"/>
        <v>0</v>
      </c>
      <c r="AH82" s="12">
        <f t="shared" si="23"/>
        <v>0</v>
      </c>
      <c r="AI82" s="12">
        <f t="shared" si="23"/>
        <v>0</v>
      </c>
      <c r="AJ82" s="12">
        <f t="shared" si="23"/>
        <v>0</v>
      </c>
      <c r="AK82" s="12">
        <f t="shared" si="23"/>
        <v>0</v>
      </c>
      <c r="AL82" s="12">
        <f t="shared" si="23"/>
        <v>0</v>
      </c>
      <c r="AM82" s="12">
        <f t="shared" si="23"/>
        <v>0</v>
      </c>
      <c r="AN82" s="12">
        <f t="shared" si="23"/>
        <v>0</v>
      </c>
      <c r="AO82" s="12">
        <f t="shared" si="23"/>
        <v>0</v>
      </c>
      <c r="AP82" s="12">
        <f t="shared" si="23"/>
        <v>0</v>
      </c>
      <c r="AQ82" s="12">
        <f t="shared" si="23"/>
        <v>0</v>
      </c>
      <c r="AR82" s="12">
        <f t="shared" si="23"/>
        <v>0</v>
      </c>
      <c r="AT82" s="12">
        <f t="shared" si="24"/>
        <v>27800700.946199991</v>
      </c>
    </row>
    <row r="83" spans="1:46" s="11" customFormat="1" ht="14.1" customHeight="1" x14ac:dyDescent="0.2">
      <c r="A83" s="21">
        <v>1500</v>
      </c>
      <c r="B83" s="14">
        <v>283</v>
      </c>
      <c r="C83" s="55" t="s">
        <v>150</v>
      </c>
      <c r="D83" s="13">
        <v>6</v>
      </c>
      <c r="E83" s="6" t="s">
        <v>152</v>
      </c>
      <c r="F83" s="6" t="s">
        <v>151</v>
      </c>
      <c r="G83" s="8">
        <v>-55767857</v>
      </c>
      <c r="H83" s="7"/>
      <c r="I83" s="8">
        <v>7807499.9800000004</v>
      </c>
      <c r="J83" s="8">
        <v>-429412.49890000001</v>
      </c>
      <c r="K83" s="8">
        <v>0</v>
      </c>
      <c r="L83" s="8">
        <f t="shared" si="21"/>
        <v>7378087.4811000004</v>
      </c>
      <c r="N83" s="12">
        <f t="shared" si="22"/>
        <v>1229681.24685</v>
      </c>
      <c r="O83" s="12">
        <f t="shared" si="22"/>
        <v>1229681.24685</v>
      </c>
      <c r="P83" s="12">
        <f t="shared" si="22"/>
        <v>1229681.24685</v>
      </c>
      <c r="Q83" s="12">
        <f t="shared" si="25"/>
        <v>1229681.24685</v>
      </c>
      <c r="R83" s="12">
        <f t="shared" si="25"/>
        <v>1229681.24685</v>
      </c>
      <c r="S83" s="12">
        <f t="shared" si="25"/>
        <v>1229681.24685</v>
      </c>
      <c r="T83" s="12">
        <f t="shared" si="25"/>
        <v>0</v>
      </c>
      <c r="U83" s="12">
        <f t="shared" si="25"/>
        <v>0</v>
      </c>
      <c r="V83" s="12">
        <f t="shared" si="25"/>
        <v>0</v>
      </c>
      <c r="W83" s="12">
        <f t="shared" si="25"/>
        <v>0</v>
      </c>
      <c r="X83" s="12">
        <f t="shared" si="25"/>
        <v>0</v>
      </c>
      <c r="Y83" s="12">
        <f t="shared" si="25"/>
        <v>0</v>
      </c>
      <c r="Z83" s="12">
        <f t="shared" si="25"/>
        <v>0</v>
      </c>
      <c r="AA83" s="12">
        <f t="shared" si="25"/>
        <v>0</v>
      </c>
      <c r="AB83" s="12">
        <f t="shared" si="25"/>
        <v>0</v>
      </c>
      <c r="AC83" s="12">
        <f t="shared" si="25"/>
        <v>0</v>
      </c>
      <c r="AD83" s="12">
        <f t="shared" si="23"/>
        <v>0</v>
      </c>
      <c r="AE83" s="12">
        <f t="shared" si="23"/>
        <v>0</v>
      </c>
      <c r="AF83" s="12">
        <f t="shared" si="23"/>
        <v>0</v>
      </c>
      <c r="AG83" s="12">
        <f t="shared" si="23"/>
        <v>0</v>
      </c>
      <c r="AH83" s="12">
        <f t="shared" si="23"/>
        <v>0</v>
      </c>
      <c r="AI83" s="12">
        <f t="shared" si="23"/>
        <v>0</v>
      </c>
      <c r="AJ83" s="12">
        <f t="shared" si="23"/>
        <v>0</v>
      </c>
      <c r="AK83" s="12">
        <f t="shared" si="23"/>
        <v>0</v>
      </c>
      <c r="AL83" s="12">
        <f t="shared" si="23"/>
        <v>0</v>
      </c>
      <c r="AM83" s="12">
        <f t="shared" si="23"/>
        <v>0</v>
      </c>
      <c r="AN83" s="12">
        <f t="shared" si="23"/>
        <v>0</v>
      </c>
      <c r="AO83" s="12">
        <f t="shared" si="23"/>
        <v>0</v>
      </c>
      <c r="AP83" s="12">
        <f t="shared" si="23"/>
        <v>0</v>
      </c>
      <c r="AQ83" s="12">
        <f t="shared" si="23"/>
        <v>0</v>
      </c>
      <c r="AR83" s="12">
        <f t="shared" si="23"/>
        <v>0</v>
      </c>
      <c r="AT83" s="12">
        <f t="shared" si="24"/>
        <v>7378087.4810999995</v>
      </c>
    </row>
    <row r="84" spans="1:46" s="11" customFormat="1" ht="14.1" customHeight="1" x14ac:dyDescent="0.2">
      <c r="A84" s="21">
        <v>1500</v>
      </c>
      <c r="B84" s="14">
        <v>283</v>
      </c>
      <c r="C84" s="55" t="s">
        <v>150</v>
      </c>
      <c r="D84" s="13">
        <v>6</v>
      </c>
      <c r="E84" s="6" t="s">
        <v>149</v>
      </c>
      <c r="F84" s="6" t="s">
        <v>148</v>
      </c>
      <c r="G84" s="8">
        <v>-35022306</v>
      </c>
      <c r="H84" s="7"/>
      <c r="I84" s="8">
        <v>4903122.84</v>
      </c>
      <c r="J84" s="8">
        <v>-269671.7562</v>
      </c>
      <c r="K84" s="8">
        <v>0</v>
      </c>
      <c r="L84" s="8">
        <f t="shared" si="21"/>
        <v>4633451.0838000001</v>
      </c>
      <c r="N84" s="12">
        <f t="shared" si="22"/>
        <v>772241.84730000002</v>
      </c>
      <c r="O84" s="12">
        <f t="shared" si="22"/>
        <v>772241.84730000002</v>
      </c>
      <c r="P84" s="12">
        <f t="shared" si="22"/>
        <v>772241.84730000002</v>
      </c>
      <c r="Q84" s="12">
        <f t="shared" si="25"/>
        <v>772241.84730000002</v>
      </c>
      <c r="R84" s="12">
        <f t="shared" si="25"/>
        <v>772241.84730000002</v>
      </c>
      <c r="S84" s="12">
        <f t="shared" si="25"/>
        <v>772241.84730000002</v>
      </c>
      <c r="T84" s="12">
        <f t="shared" si="25"/>
        <v>0</v>
      </c>
      <c r="U84" s="12">
        <f t="shared" si="25"/>
        <v>0</v>
      </c>
      <c r="V84" s="12">
        <f t="shared" si="25"/>
        <v>0</v>
      </c>
      <c r="W84" s="12">
        <f t="shared" si="25"/>
        <v>0</v>
      </c>
      <c r="X84" s="12">
        <f t="shared" si="25"/>
        <v>0</v>
      </c>
      <c r="Y84" s="12">
        <f t="shared" si="25"/>
        <v>0</v>
      </c>
      <c r="Z84" s="12">
        <f t="shared" si="25"/>
        <v>0</v>
      </c>
      <c r="AA84" s="12">
        <f t="shared" si="25"/>
        <v>0</v>
      </c>
      <c r="AB84" s="12">
        <f t="shared" si="25"/>
        <v>0</v>
      </c>
      <c r="AC84" s="12">
        <f t="shared" si="25"/>
        <v>0</v>
      </c>
      <c r="AD84" s="12">
        <f t="shared" ref="AD84:AR93" si="26">IF(AD$6&lt;=$D84,$L84/$D84,0)</f>
        <v>0</v>
      </c>
      <c r="AE84" s="12">
        <f t="shared" si="26"/>
        <v>0</v>
      </c>
      <c r="AF84" s="12">
        <f t="shared" si="26"/>
        <v>0</v>
      </c>
      <c r="AG84" s="12">
        <f t="shared" si="26"/>
        <v>0</v>
      </c>
      <c r="AH84" s="12">
        <f t="shared" si="26"/>
        <v>0</v>
      </c>
      <c r="AI84" s="12">
        <f t="shared" si="26"/>
        <v>0</v>
      </c>
      <c r="AJ84" s="12">
        <f t="shared" si="26"/>
        <v>0</v>
      </c>
      <c r="AK84" s="12">
        <f t="shared" si="26"/>
        <v>0</v>
      </c>
      <c r="AL84" s="12">
        <f t="shared" si="26"/>
        <v>0</v>
      </c>
      <c r="AM84" s="12">
        <f t="shared" si="26"/>
        <v>0</v>
      </c>
      <c r="AN84" s="12">
        <f t="shared" si="26"/>
        <v>0</v>
      </c>
      <c r="AO84" s="12">
        <f t="shared" si="26"/>
        <v>0</v>
      </c>
      <c r="AP84" s="12">
        <f t="shared" si="26"/>
        <v>0</v>
      </c>
      <c r="AQ84" s="12">
        <f t="shared" si="26"/>
        <v>0</v>
      </c>
      <c r="AR84" s="12">
        <f t="shared" si="26"/>
        <v>0</v>
      </c>
      <c r="AT84" s="12">
        <f t="shared" si="24"/>
        <v>4633451.0838000001</v>
      </c>
    </row>
    <row r="85" spans="1:46" s="11" customFormat="1" ht="14.1" customHeight="1" x14ac:dyDescent="0.2">
      <c r="A85" s="21">
        <v>1500</v>
      </c>
      <c r="B85" s="14">
        <v>283</v>
      </c>
      <c r="C85" s="55" t="s">
        <v>143</v>
      </c>
      <c r="D85" s="13">
        <v>10</v>
      </c>
      <c r="E85" s="6" t="s">
        <v>147</v>
      </c>
      <c r="F85" s="6" t="s">
        <v>146</v>
      </c>
      <c r="G85" s="8">
        <v>-112422793</v>
      </c>
      <c r="H85" s="7"/>
      <c r="I85" s="8">
        <v>15739191.02</v>
      </c>
      <c r="J85" s="8">
        <v>-865655.50610000012</v>
      </c>
      <c r="K85" s="8">
        <v>0</v>
      </c>
      <c r="L85" s="8">
        <f t="shared" si="21"/>
        <v>14873535.513899999</v>
      </c>
      <c r="N85" s="12">
        <f t="shared" si="22"/>
        <v>1487353.5513899999</v>
      </c>
      <c r="O85" s="12">
        <f t="shared" si="22"/>
        <v>1487353.5513899999</v>
      </c>
      <c r="P85" s="12">
        <f t="shared" si="22"/>
        <v>1487353.5513899999</v>
      </c>
      <c r="Q85" s="12">
        <f t="shared" si="22"/>
        <v>1487353.5513899999</v>
      </c>
      <c r="R85" s="12">
        <f t="shared" si="22"/>
        <v>1487353.5513899999</v>
      </c>
      <c r="S85" s="12">
        <f t="shared" si="22"/>
        <v>1487353.5513899999</v>
      </c>
      <c r="T85" s="12">
        <f t="shared" si="22"/>
        <v>1487353.5513899999</v>
      </c>
      <c r="U85" s="12">
        <f t="shared" si="22"/>
        <v>1487353.5513899999</v>
      </c>
      <c r="V85" s="12">
        <f t="shared" si="22"/>
        <v>1487353.5513899999</v>
      </c>
      <c r="W85" s="12">
        <f t="shared" si="22"/>
        <v>1487353.5513899999</v>
      </c>
      <c r="X85" s="12">
        <f t="shared" si="22"/>
        <v>0</v>
      </c>
      <c r="Y85" s="12">
        <f t="shared" si="22"/>
        <v>0</v>
      </c>
      <c r="Z85" s="12">
        <f t="shared" si="22"/>
        <v>0</v>
      </c>
      <c r="AA85" s="12">
        <f t="shared" si="22"/>
        <v>0</v>
      </c>
      <c r="AB85" s="12">
        <f t="shared" si="22"/>
        <v>0</v>
      </c>
      <c r="AC85" s="12">
        <f t="shared" si="22"/>
        <v>0</v>
      </c>
      <c r="AD85" s="12">
        <f t="shared" si="26"/>
        <v>0</v>
      </c>
      <c r="AE85" s="12">
        <f t="shared" si="26"/>
        <v>0</v>
      </c>
      <c r="AF85" s="12">
        <f t="shared" si="26"/>
        <v>0</v>
      </c>
      <c r="AG85" s="12">
        <f t="shared" si="26"/>
        <v>0</v>
      </c>
      <c r="AH85" s="12">
        <f t="shared" si="26"/>
        <v>0</v>
      </c>
      <c r="AI85" s="12">
        <f t="shared" si="26"/>
        <v>0</v>
      </c>
      <c r="AJ85" s="12">
        <f t="shared" si="26"/>
        <v>0</v>
      </c>
      <c r="AK85" s="12">
        <f t="shared" si="26"/>
        <v>0</v>
      </c>
      <c r="AL85" s="12">
        <f t="shared" si="26"/>
        <v>0</v>
      </c>
      <c r="AM85" s="12">
        <f t="shared" si="26"/>
        <v>0</v>
      </c>
      <c r="AN85" s="12">
        <f t="shared" si="26"/>
        <v>0</v>
      </c>
      <c r="AO85" s="12">
        <f t="shared" si="26"/>
        <v>0</v>
      </c>
      <c r="AP85" s="12">
        <f t="shared" si="26"/>
        <v>0</v>
      </c>
      <c r="AQ85" s="12">
        <f t="shared" si="26"/>
        <v>0</v>
      </c>
      <c r="AR85" s="12">
        <f t="shared" si="26"/>
        <v>0</v>
      </c>
      <c r="AT85" s="12">
        <f t="shared" si="24"/>
        <v>14873535.513899999</v>
      </c>
    </row>
    <row r="86" spans="1:46" s="11" customFormat="1" ht="14.1" customHeight="1" x14ac:dyDescent="0.2">
      <c r="A86" s="21">
        <v>1500</v>
      </c>
      <c r="B86" s="14">
        <v>283</v>
      </c>
      <c r="C86" s="55" t="s">
        <v>80</v>
      </c>
      <c r="D86" s="13">
        <v>30</v>
      </c>
      <c r="E86" s="6" t="s">
        <v>145</v>
      </c>
      <c r="F86" s="6" t="s">
        <v>144</v>
      </c>
      <c r="G86" s="8">
        <v>-401333333</v>
      </c>
      <c r="H86" s="7"/>
      <c r="I86" s="8">
        <v>56186666.61999999</v>
      </c>
      <c r="J86" s="8">
        <v>-3090266.6640999997</v>
      </c>
      <c r="K86" s="8">
        <v>0</v>
      </c>
      <c r="L86" s="8">
        <f t="shared" si="21"/>
        <v>53096399.955899991</v>
      </c>
      <c r="N86" s="12">
        <f t="shared" si="22"/>
        <v>1769879.9985299997</v>
      </c>
      <c r="O86" s="12">
        <f t="shared" si="22"/>
        <v>1769879.9985299997</v>
      </c>
      <c r="P86" s="12">
        <f t="shared" si="22"/>
        <v>1769879.9985299997</v>
      </c>
      <c r="Q86" s="12">
        <f t="shared" si="22"/>
        <v>1769879.9985299997</v>
      </c>
      <c r="R86" s="12">
        <f t="shared" si="22"/>
        <v>1769879.9985299997</v>
      </c>
      <c r="S86" s="12">
        <f t="shared" si="22"/>
        <v>1769879.9985299997</v>
      </c>
      <c r="T86" s="12">
        <f t="shared" si="22"/>
        <v>1769879.9985299997</v>
      </c>
      <c r="U86" s="12">
        <f t="shared" si="22"/>
        <v>1769879.9985299997</v>
      </c>
      <c r="V86" s="12">
        <f t="shared" si="22"/>
        <v>1769879.9985299997</v>
      </c>
      <c r="W86" s="12">
        <f t="shared" si="22"/>
        <v>1769879.9985299997</v>
      </c>
      <c r="X86" s="12">
        <f t="shared" si="22"/>
        <v>1769879.9985299997</v>
      </c>
      <c r="Y86" s="12">
        <f t="shared" si="22"/>
        <v>1769879.9985299997</v>
      </c>
      <c r="Z86" s="12">
        <f t="shared" si="22"/>
        <v>1769879.9985299997</v>
      </c>
      <c r="AA86" s="12">
        <f t="shared" si="22"/>
        <v>1769879.9985299997</v>
      </c>
      <c r="AB86" s="12">
        <f t="shared" si="22"/>
        <v>1769879.9985299997</v>
      </c>
      <c r="AC86" s="12">
        <f t="shared" si="22"/>
        <v>1769879.9985299997</v>
      </c>
      <c r="AD86" s="12">
        <f t="shared" si="26"/>
        <v>1769879.9985299997</v>
      </c>
      <c r="AE86" s="12">
        <f t="shared" si="26"/>
        <v>1769879.9985299997</v>
      </c>
      <c r="AF86" s="12">
        <f t="shared" si="26"/>
        <v>1769879.9985299997</v>
      </c>
      <c r="AG86" s="12">
        <f t="shared" si="26"/>
        <v>1769879.9985299997</v>
      </c>
      <c r="AH86" s="12">
        <f t="shared" si="26"/>
        <v>1769879.9985299997</v>
      </c>
      <c r="AI86" s="12">
        <f t="shared" si="26"/>
        <v>1769879.9985299997</v>
      </c>
      <c r="AJ86" s="12">
        <f t="shared" si="26"/>
        <v>1769879.9985299997</v>
      </c>
      <c r="AK86" s="12">
        <f t="shared" si="26"/>
        <v>1769879.9985299997</v>
      </c>
      <c r="AL86" s="12">
        <f t="shared" si="26"/>
        <v>1769879.9985299997</v>
      </c>
      <c r="AM86" s="12">
        <f t="shared" si="26"/>
        <v>1769879.9985299997</v>
      </c>
      <c r="AN86" s="12">
        <f t="shared" si="26"/>
        <v>1769879.9985299997</v>
      </c>
      <c r="AO86" s="12">
        <f t="shared" si="26"/>
        <v>1769879.9985299997</v>
      </c>
      <c r="AP86" s="12">
        <f t="shared" si="26"/>
        <v>1769879.9985299997</v>
      </c>
      <c r="AQ86" s="12">
        <f t="shared" si="26"/>
        <v>1769879.9985299997</v>
      </c>
      <c r="AR86" s="12">
        <f t="shared" si="26"/>
        <v>0</v>
      </c>
      <c r="AT86" s="12">
        <f t="shared" si="24"/>
        <v>53096399.955900006</v>
      </c>
    </row>
    <row r="87" spans="1:46" s="11" customFormat="1" ht="14.1" customHeight="1" x14ac:dyDescent="0.2">
      <c r="A87" s="21">
        <v>1500</v>
      </c>
      <c r="B87" s="14">
        <v>283</v>
      </c>
      <c r="C87" s="55" t="s">
        <v>143</v>
      </c>
      <c r="D87" s="13">
        <v>10</v>
      </c>
      <c r="E87" s="6" t="s">
        <v>142</v>
      </c>
      <c r="F87" s="6" t="s">
        <v>141</v>
      </c>
      <c r="G87" s="8">
        <v>-687448</v>
      </c>
      <c r="H87" s="7"/>
      <c r="I87" s="8">
        <v>96242.72</v>
      </c>
      <c r="J87" s="8">
        <v>-5293.3496000000005</v>
      </c>
      <c r="K87" s="8">
        <v>0</v>
      </c>
      <c r="L87" s="8">
        <f t="shared" si="21"/>
        <v>90949.3704</v>
      </c>
      <c r="N87" s="12">
        <f t="shared" si="22"/>
        <v>9094.9370400000007</v>
      </c>
      <c r="O87" s="12">
        <f t="shared" si="22"/>
        <v>9094.9370400000007</v>
      </c>
      <c r="P87" s="12">
        <f t="shared" si="22"/>
        <v>9094.9370400000007</v>
      </c>
      <c r="Q87" s="12">
        <f t="shared" si="22"/>
        <v>9094.9370400000007</v>
      </c>
      <c r="R87" s="12">
        <f t="shared" si="22"/>
        <v>9094.9370400000007</v>
      </c>
      <c r="S87" s="12">
        <f t="shared" si="22"/>
        <v>9094.9370400000007</v>
      </c>
      <c r="T87" s="12">
        <f t="shared" si="22"/>
        <v>9094.9370400000007</v>
      </c>
      <c r="U87" s="12">
        <f t="shared" si="22"/>
        <v>9094.9370400000007</v>
      </c>
      <c r="V87" s="12">
        <f t="shared" si="22"/>
        <v>9094.9370400000007</v>
      </c>
      <c r="W87" s="12">
        <f t="shared" si="22"/>
        <v>9094.9370400000007</v>
      </c>
      <c r="X87" s="12">
        <f t="shared" si="22"/>
        <v>0</v>
      </c>
      <c r="Y87" s="12">
        <f t="shared" si="22"/>
        <v>0</v>
      </c>
      <c r="Z87" s="12">
        <f t="shared" si="22"/>
        <v>0</v>
      </c>
      <c r="AA87" s="12">
        <f t="shared" si="22"/>
        <v>0</v>
      </c>
      <c r="AB87" s="12">
        <f t="shared" si="22"/>
        <v>0</v>
      </c>
      <c r="AC87" s="12">
        <f t="shared" si="22"/>
        <v>0</v>
      </c>
      <c r="AD87" s="12">
        <f t="shared" si="26"/>
        <v>0</v>
      </c>
      <c r="AE87" s="12">
        <f t="shared" si="26"/>
        <v>0</v>
      </c>
      <c r="AF87" s="12">
        <f t="shared" si="26"/>
        <v>0</v>
      </c>
      <c r="AG87" s="12">
        <f t="shared" si="26"/>
        <v>0</v>
      </c>
      <c r="AH87" s="12">
        <f t="shared" si="26"/>
        <v>0</v>
      </c>
      <c r="AI87" s="12">
        <f t="shared" si="26"/>
        <v>0</v>
      </c>
      <c r="AJ87" s="12">
        <f t="shared" si="26"/>
        <v>0</v>
      </c>
      <c r="AK87" s="12">
        <f t="shared" si="26"/>
        <v>0</v>
      </c>
      <c r="AL87" s="12">
        <f t="shared" si="26"/>
        <v>0</v>
      </c>
      <c r="AM87" s="12">
        <f t="shared" si="26"/>
        <v>0</v>
      </c>
      <c r="AN87" s="12">
        <f t="shared" si="26"/>
        <v>0</v>
      </c>
      <c r="AO87" s="12">
        <f t="shared" si="26"/>
        <v>0</v>
      </c>
      <c r="AP87" s="12">
        <f t="shared" si="26"/>
        <v>0</v>
      </c>
      <c r="AQ87" s="12">
        <f t="shared" si="26"/>
        <v>0</v>
      </c>
      <c r="AR87" s="12">
        <f t="shared" si="26"/>
        <v>0</v>
      </c>
      <c r="AT87" s="12">
        <f t="shared" si="24"/>
        <v>90949.370400000029</v>
      </c>
    </row>
    <row r="88" spans="1:46" s="11" customFormat="1" ht="14.1" customHeight="1" x14ac:dyDescent="0.2">
      <c r="A88" s="21">
        <v>1500</v>
      </c>
      <c r="B88" s="14">
        <v>283</v>
      </c>
      <c r="C88" s="55" t="s">
        <v>80</v>
      </c>
      <c r="D88" s="13">
        <v>30</v>
      </c>
      <c r="E88" s="6" t="s">
        <v>140</v>
      </c>
      <c r="F88" s="6" t="s">
        <v>139</v>
      </c>
      <c r="G88" s="8">
        <v>-1812112</v>
      </c>
      <c r="H88" s="7"/>
      <c r="I88" s="8">
        <v>253695.68</v>
      </c>
      <c r="J88" s="8">
        <v>-13953.262399999996</v>
      </c>
      <c r="K88" s="8">
        <v>0</v>
      </c>
      <c r="L88" s="8">
        <f t="shared" si="21"/>
        <v>239742.41759999999</v>
      </c>
      <c r="N88" s="12">
        <f t="shared" si="22"/>
        <v>7991.41392</v>
      </c>
      <c r="O88" s="12">
        <f t="shared" si="22"/>
        <v>7991.41392</v>
      </c>
      <c r="P88" s="12">
        <f t="shared" si="22"/>
        <v>7991.41392</v>
      </c>
      <c r="Q88" s="12">
        <f t="shared" si="22"/>
        <v>7991.41392</v>
      </c>
      <c r="R88" s="12">
        <f t="shared" si="22"/>
        <v>7991.41392</v>
      </c>
      <c r="S88" s="12">
        <f t="shared" si="22"/>
        <v>7991.41392</v>
      </c>
      <c r="T88" s="12">
        <f t="shared" si="22"/>
        <v>7991.41392</v>
      </c>
      <c r="U88" s="12">
        <f t="shared" si="22"/>
        <v>7991.41392</v>
      </c>
      <c r="V88" s="12">
        <f t="shared" si="22"/>
        <v>7991.41392</v>
      </c>
      <c r="W88" s="12">
        <f t="shared" si="22"/>
        <v>7991.41392</v>
      </c>
      <c r="X88" s="12">
        <f t="shared" si="22"/>
        <v>7991.41392</v>
      </c>
      <c r="Y88" s="12">
        <f t="shared" si="22"/>
        <v>7991.41392</v>
      </c>
      <c r="Z88" s="12">
        <f t="shared" si="22"/>
        <v>7991.41392</v>
      </c>
      <c r="AA88" s="12">
        <f t="shared" si="22"/>
        <v>7991.41392</v>
      </c>
      <c r="AB88" s="12">
        <f t="shared" si="22"/>
        <v>7991.41392</v>
      </c>
      <c r="AC88" s="12">
        <f t="shared" si="22"/>
        <v>7991.41392</v>
      </c>
      <c r="AD88" s="12">
        <f t="shared" si="26"/>
        <v>7991.41392</v>
      </c>
      <c r="AE88" s="12">
        <f t="shared" si="26"/>
        <v>7991.41392</v>
      </c>
      <c r="AF88" s="12">
        <f t="shared" si="26"/>
        <v>7991.41392</v>
      </c>
      <c r="AG88" s="12">
        <f t="shared" si="26"/>
        <v>7991.41392</v>
      </c>
      <c r="AH88" s="12">
        <f t="shared" si="26"/>
        <v>7991.41392</v>
      </c>
      <c r="AI88" s="12">
        <f t="shared" si="26"/>
        <v>7991.41392</v>
      </c>
      <c r="AJ88" s="12">
        <f t="shared" si="26"/>
        <v>7991.41392</v>
      </c>
      <c r="AK88" s="12">
        <f t="shared" si="26"/>
        <v>7991.41392</v>
      </c>
      <c r="AL88" s="12">
        <f t="shared" si="26"/>
        <v>7991.41392</v>
      </c>
      <c r="AM88" s="12">
        <f t="shared" si="26"/>
        <v>7991.41392</v>
      </c>
      <c r="AN88" s="12">
        <f t="shared" si="26"/>
        <v>7991.41392</v>
      </c>
      <c r="AO88" s="12">
        <f t="shared" si="26"/>
        <v>7991.41392</v>
      </c>
      <c r="AP88" s="12">
        <f t="shared" si="26"/>
        <v>7991.41392</v>
      </c>
      <c r="AQ88" s="12">
        <f t="shared" si="26"/>
        <v>7991.41392</v>
      </c>
      <c r="AR88" s="12">
        <f t="shared" si="26"/>
        <v>0</v>
      </c>
      <c r="AT88" s="12">
        <f t="shared" si="24"/>
        <v>239742.41759999993</v>
      </c>
    </row>
    <row r="89" spans="1:46" s="11" customFormat="1" ht="14.1" customHeight="1" x14ac:dyDescent="0.2">
      <c r="A89" s="21">
        <v>1500</v>
      </c>
      <c r="B89" s="14">
        <v>283</v>
      </c>
      <c r="C89" s="55" t="s">
        <v>138</v>
      </c>
      <c r="D89" s="13">
        <v>2</v>
      </c>
      <c r="E89" s="6" t="s">
        <v>137</v>
      </c>
      <c r="F89" s="6" t="s">
        <v>136</v>
      </c>
      <c r="G89" s="8">
        <v>-2519917</v>
      </c>
      <c r="H89" s="7"/>
      <c r="I89" s="8">
        <v>352788.38</v>
      </c>
      <c r="J89" s="8">
        <v>-19403.3609</v>
      </c>
      <c r="K89" s="8">
        <v>0</v>
      </c>
      <c r="L89" s="8">
        <f t="shared" si="21"/>
        <v>333385.01910000003</v>
      </c>
      <c r="N89" s="12">
        <f t="shared" si="22"/>
        <v>166692.50955000002</v>
      </c>
      <c r="O89" s="12">
        <f t="shared" si="22"/>
        <v>166692.50955000002</v>
      </c>
      <c r="P89" s="12">
        <f t="shared" si="22"/>
        <v>0</v>
      </c>
      <c r="Q89" s="12">
        <f t="shared" si="22"/>
        <v>0</v>
      </c>
      <c r="R89" s="12">
        <f t="shared" si="22"/>
        <v>0</v>
      </c>
      <c r="S89" s="12">
        <f t="shared" si="22"/>
        <v>0</v>
      </c>
      <c r="T89" s="12">
        <f t="shared" si="22"/>
        <v>0</v>
      </c>
      <c r="U89" s="12">
        <f t="shared" si="22"/>
        <v>0</v>
      </c>
      <c r="V89" s="12">
        <f t="shared" si="22"/>
        <v>0</v>
      </c>
      <c r="W89" s="12">
        <f t="shared" si="22"/>
        <v>0</v>
      </c>
      <c r="X89" s="12">
        <f t="shared" si="22"/>
        <v>0</v>
      </c>
      <c r="Y89" s="12">
        <f t="shared" si="22"/>
        <v>0</v>
      </c>
      <c r="Z89" s="12">
        <f t="shared" si="22"/>
        <v>0</v>
      </c>
      <c r="AA89" s="12">
        <f t="shared" si="22"/>
        <v>0</v>
      </c>
      <c r="AB89" s="12">
        <f t="shared" si="22"/>
        <v>0</v>
      </c>
      <c r="AC89" s="12">
        <f t="shared" si="22"/>
        <v>0</v>
      </c>
      <c r="AD89" s="12">
        <f t="shared" si="26"/>
        <v>0</v>
      </c>
      <c r="AE89" s="12">
        <f t="shared" si="26"/>
        <v>0</v>
      </c>
      <c r="AF89" s="12">
        <f t="shared" si="26"/>
        <v>0</v>
      </c>
      <c r="AG89" s="12">
        <f t="shared" si="26"/>
        <v>0</v>
      </c>
      <c r="AH89" s="12">
        <f t="shared" si="26"/>
        <v>0</v>
      </c>
      <c r="AI89" s="12">
        <f t="shared" si="26"/>
        <v>0</v>
      </c>
      <c r="AJ89" s="12">
        <f t="shared" si="26"/>
        <v>0</v>
      </c>
      <c r="AK89" s="12">
        <f t="shared" si="26"/>
        <v>0</v>
      </c>
      <c r="AL89" s="12">
        <f t="shared" si="26"/>
        <v>0</v>
      </c>
      <c r="AM89" s="12">
        <f t="shared" si="26"/>
        <v>0</v>
      </c>
      <c r="AN89" s="12">
        <f t="shared" si="26"/>
        <v>0</v>
      </c>
      <c r="AO89" s="12">
        <f t="shared" si="26"/>
        <v>0</v>
      </c>
      <c r="AP89" s="12">
        <f t="shared" si="26"/>
        <v>0</v>
      </c>
      <c r="AQ89" s="12">
        <f t="shared" si="26"/>
        <v>0</v>
      </c>
      <c r="AR89" s="12">
        <f t="shared" si="26"/>
        <v>0</v>
      </c>
      <c r="AT89" s="12">
        <f t="shared" si="24"/>
        <v>333385.01910000003</v>
      </c>
    </row>
    <row r="90" spans="1:46" s="11" customFormat="1" ht="14.1" customHeight="1" x14ac:dyDescent="0.2">
      <c r="A90" s="21">
        <v>1500</v>
      </c>
      <c r="B90" s="14">
        <v>283</v>
      </c>
      <c r="C90" s="55" t="s">
        <v>94</v>
      </c>
      <c r="D90" s="13">
        <v>5</v>
      </c>
      <c r="E90" s="6" t="s">
        <v>135</v>
      </c>
      <c r="F90" s="6" t="s">
        <v>134</v>
      </c>
      <c r="G90" s="8">
        <v>-92180381</v>
      </c>
      <c r="H90" s="7"/>
      <c r="I90" s="8">
        <v>12905253.34</v>
      </c>
      <c r="J90" s="8">
        <v>-709788.93369999994</v>
      </c>
      <c r="K90" s="8">
        <v>0</v>
      </c>
      <c r="L90" s="8">
        <f t="shared" si="21"/>
        <v>12195464.406300001</v>
      </c>
      <c r="N90" s="12">
        <f t="shared" si="22"/>
        <v>2439092.8812600002</v>
      </c>
      <c r="O90" s="12">
        <f t="shared" si="22"/>
        <v>2439092.8812600002</v>
      </c>
      <c r="P90" s="12">
        <f t="shared" si="22"/>
        <v>2439092.8812600002</v>
      </c>
      <c r="Q90" s="12">
        <f t="shared" si="22"/>
        <v>2439092.8812600002</v>
      </c>
      <c r="R90" s="12">
        <f t="shared" si="22"/>
        <v>2439092.8812600002</v>
      </c>
      <c r="S90" s="12">
        <f t="shared" si="22"/>
        <v>0</v>
      </c>
      <c r="T90" s="12">
        <f t="shared" si="22"/>
        <v>0</v>
      </c>
      <c r="U90" s="12">
        <f t="shared" si="22"/>
        <v>0</v>
      </c>
      <c r="V90" s="12">
        <f t="shared" si="22"/>
        <v>0</v>
      </c>
      <c r="W90" s="12">
        <f t="shared" si="22"/>
        <v>0</v>
      </c>
      <c r="X90" s="12">
        <f t="shared" si="22"/>
        <v>0</v>
      </c>
      <c r="Y90" s="12">
        <f t="shared" si="22"/>
        <v>0</v>
      </c>
      <c r="Z90" s="12">
        <f t="shared" si="22"/>
        <v>0</v>
      </c>
      <c r="AA90" s="12">
        <f t="shared" si="22"/>
        <v>0</v>
      </c>
      <c r="AB90" s="12">
        <f t="shared" si="22"/>
        <v>0</v>
      </c>
      <c r="AC90" s="12">
        <f t="shared" si="22"/>
        <v>0</v>
      </c>
      <c r="AD90" s="12">
        <f t="shared" si="26"/>
        <v>0</v>
      </c>
      <c r="AE90" s="12">
        <f t="shared" si="26"/>
        <v>0</v>
      </c>
      <c r="AF90" s="12">
        <f t="shared" si="26"/>
        <v>0</v>
      </c>
      <c r="AG90" s="12">
        <f t="shared" si="26"/>
        <v>0</v>
      </c>
      <c r="AH90" s="12">
        <f t="shared" si="26"/>
        <v>0</v>
      </c>
      <c r="AI90" s="12">
        <f t="shared" si="26"/>
        <v>0</v>
      </c>
      <c r="AJ90" s="12">
        <f t="shared" si="26"/>
        <v>0</v>
      </c>
      <c r="AK90" s="12">
        <f t="shared" si="26"/>
        <v>0</v>
      </c>
      <c r="AL90" s="12">
        <f t="shared" si="26"/>
        <v>0</v>
      </c>
      <c r="AM90" s="12">
        <f t="shared" si="26"/>
        <v>0</v>
      </c>
      <c r="AN90" s="12">
        <f t="shared" si="26"/>
        <v>0</v>
      </c>
      <c r="AO90" s="12">
        <f t="shared" si="26"/>
        <v>0</v>
      </c>
      <c r="AP90" s="12">
        <f t="shared" si="26"/>
        <v>0</v>
      </c>
      <c r="AQ90" s="12">
        <f t="shared" si="26"/>
        <v>0</v>
      </c>
      <c r="AR90" s="12">
        <f t="shared" si="26"/>
        <v>0</v>
      </c>
      <c r="AT90" s="12">
        <f t="shared" si="24"/>
        <v>12195464.406300001</v>
      </c>
    </row>
    <row r="91" spans="1:46" s="11" customFormat="1" ht="14.1" customHeight="1" x14ac:dyDescent="0.2">
      <c r="A91" s="21">
        <v>1500</v>
      </c>
      <c r="B91" s="14">
        <v>283</v>
      </c>
      <c r="C91" s="55" t="s">
        <v>80</v>
      </c>
      <c r="D91" s="13">
        <v>30</v>
      </c>
      <c r="E91" s="6" t="s">
        <v>133</v>
      </c>
      <c r="F91" s="6" t="s">
        <v>132</v>
      </c>
      <c r="G91" s="8">
        <v>-1350835622</v>
      </c>
      <c r="H91" s="7"/>
      <c r="I91" s="8">
        <v>189116987.07999998</v>
      </c>
      <c r="J91" s="8">
        <v>-10401434.289399996</v>
      </c>
      <c r="K91" s="8">
        <v>0</v>
      </c>
      <c r="L91" s="8">
        <f t="shared" si="21"/>
        <v>178715552.7906</v>
      </c>
      <c r="N91" s="12">
        <f t="shared" si="22"/>
        <v>5957185.0930200005</v>
      </c>
      <c r="O91" s="12">
        <f t="shared" si="22"/>
        <v>5957185.0930200005</v>
      </c>
      <c r="P91" s="12">
        <f t="shared" si="22"/>
        <v>5957185.0930200005</v>
      </c>
      <c r="Q91" s="12">
        <f t="shared" si="22"/>
        <v>5957185.0930200005</v>
      </c>
      <c r="R91" s="12">
        <f t="shared" si="22"/>
        <v>5957185.0930200005</v>
      </c>
      <c r="S91" s="12">
        <f t="shared" si="22"/>
        <v>5957185.0930200005</v>
      </c>
      <c r="T91" s="12">
        <f t="shared" si="22"/>
        <v>5957185.0930200005</v>
      </c>
      <c r="U91" s="12">
        <f t="shared" si="22"/>
        <v>5957185.0930200005</v>
      </c>
      <c r="V91" s="12">
        <f t="shared" si="22"/>
        <v>5957185.0930200005</v>
      </c>
      <c r="W91" s="12">
        <f t="shared" si="22"/>
        <v>5957185.0930200005</v>
      </c>
      <c r="X91" s="12">
        <f t="shared" si="22"/>
        <v>5957185.0930200005</v>
      </c>
      <c r="Y91" s="12">
        <f t="shared" si="22"/>
        <v>5957185.0930200005</v>
      </c>
      <c r="Z91" s="12">
        <f t="shared" si="22"/>
        <v>5957185.0930200005</v>
      </c>
      <c r="AA91" s="12">
        <f t="shared" si="22"/>
        <v>5957185.0930200005</v>
      </c>
      <c r="AB91" s="12">
        <f t="shared" si="22"/>
        <v>5957185.0930200005</v>
      </c>
      <c r="AC91" s="12">
        <f t="shared" si="22"/>
        <v>5957185.0930200005</v>
      </c>
      <c r="AD91" s="12">
        <f t="shared" si="26"/>
        <v>5957185.0930200005</v>
      </c>
      <c r="AE91" s="12">
        <f t="shared" si="26"/>
        <v>5957185.0930200005</v>
      </c>
      <c r="AF91" s="12">
        <f t="shared" si="26"/>
        <v>5957185.0930200005</v>
      </c>
      <c r="AG91" s="12">
        <f t="shared" si="26"/>
        <v>5957185.0930200005</v>
      </c>
      <c r="AH91" s="12">
        <f t="shared" si="26"/>
        <v>5957185.0930200005</v>
      </c>
      <c r="AI91" s="12">
        <f t="shared" si="26"/>
        <v>5957185.0930200005</v>
      </c>
      <c r="AJ91" s="12">
        <f t="shared" si="26"/>
        <v>5957185.0930200005</v>
      </c>
      <c r="AK91" s="12">
        <f t="shared" si="26"/>
        <v>5957185.0930200005</v>
      </c>
      <c r="AL91" s="12">
        <f t="shared" si="26"/>
        <v>5957185.0930200005</v>
      </c>
      <c r="AM91" s="12">
        <f t="shared" si="26"/>
        <v>5957185.0930200005</v>
      </c>
      <c r="AN91" s="12">
        <f t="shared" si="26"/>
        <v>5957185.0930200005</v>
      </c>
      <c r="AO91" s="12">
        <f t="shared" si="26"/>
        <v>5957185.0930200005</v>
      </c>
      <c r="AP91" s="12">
        <f t="shared" si="26"/>
        <v>5957185.0930200005</v>
      </c>
      <c r="AQ91" s="12">
        <f t="shared" si="26"/>
        <v>5957185.0930200005</v>
      </c>
      <c r="AR91" s="12">
        <f t="shared" si="26"/>
        <v>0</v>
      </c>
      <c r="AT91" s="12">
        <f t="shared" si="24"/>
        <v>178715552.79060003</v>
      </c>
    </row>
    <row r="92" spans="1:46" s="11" customFormat="1" ht="14.1" customHeight="1" x14ac:dyDescent="0.2">
      <c r="A92" s="21">
        <v>1500</v>
      </c>
      <c r="B92" s="14">
        <v>283</v>
      </c>
      <c r="C92" s="55" t="s">
        <v>94</v>
      </c>
      <c r="D92" s="13">
        <v>5</v>
      </c>
      <c r="E92" s="6" t="s">
        <v>131</v>
      </c>
      <c r="F92" s="6" t="s">
        <v>130</v>
      </c>
      <c r="G92" s="8">
        <v>-1358477</v>
      </c>
      <c r="H92" s="7"/>
      <c r="I92" s="8">
        <v>190186.77999999997</v>
      </c>
      <c r="J92" s="8">
        <v>-10460.272899999998</v>
      </c>
      <c r="K92" s="8">
        <v>0</v>
      </c>
      <c r="L92" s="8">
        <f t="shared" si="21"/>
        <v>179726.50709999996</v>
      </c>
      <c r="N92" s="12">
        <f t="shared" si="22"/>
        <v>35945.301419999989</v>
      </c>
      <c r="O92" s="12">
        <f t="shared" si="22"/>
        <v>35945.301419999989</v>
      </c>
      <c r="P92" s="12">
        <f t="shared" si="22"/>
        <v>35945.301419999989</v>
      </c>
      <c r="Q92" s="12">
        <f t="shared" si="22"/>
        <v>35945.301419999989</v>
      </c>
      <c r="R92" s="12">
        <f t="shared" si="22"/>
        <v>35945.301419999989</v>
      </c>
      <c r="S92" s="12">
        <f t="shared" si="22"/>
        <v>0</v>
      </c>
      <c r="T92" s="12">
        <f t="shared" si="22"/>
        <v>0</v>
      </c>
      <c r="U92" s="12">
        <f t="shared" si="22"/>
        <v>0</v>
      </c>
      <c r="V92" s="12">
        <f t="shared" si="22"/>
        <v>0</v>
      </c>
      <c r="W92" s="12">
        <f t="shared" si="22"/>
        <v>0</v>
      </c>
      <c r="X92" s="12">
        <f t="shared" si="22"/>
        <v>0</v>
      </c>
      <c r="Y92" s="12">
        <f t="shared" si="22"/>
        <v>0</v>
      </c>
      <c r="Z92" s="12">
        <f t="shared" si="22"/>
        <v>0</v>
      </c>
      <c r="AA92" s="12">
        <f t="shared" si="22"/>
        <v>0</v>
      </c>
      <c r="AB92" s="12">
        <f t="shared" si="22"/>
        <v>0</v>
      </c>
      <c r="AC92" s="12">
        <f t="shared" si="22"/>
        <v>0</v>
      </c>
      <c r="AD92" s="12">
        <f t="shared" si="26"/>
        <v>0</v>
      </c>
      <c r="AE92" s="12">
        <f t="shared" si="26"/>
        <v>0</v>
      </c>
      <c r="AF92" s="12">
        <f t="shared" si="26"/>
        <v>0</v>
      </c>
      <c r="AG92" s="12">
        <f t="shared" si="26"/>
        <v>0</v>
      </c>
      <c r="AH92" s="12">
        <f t="shared" si="26"/>
        <v>0</v>
      </c>
      <c r="AI92" s="12">
        <f t="shared" si="26"/>
        <v>0</v>
      </c>
      <c r="AJ92" s="12">
        <f t="shared" si="26"/>
        <v>0</v>
      </c>
      <c r="AK92" s="12">
        <f t="shared" si="26"/>
        <v>0</v>
      </c>
      <c r="AL92" s="12">
        <f t="shared" si="26"/>
        <v>0</v>
      </c>
      <c r="AM92" s="12">
        <f t="shared" si="26"/>
        <v>0</v>
      </c>
      <c r="AN92" s="12">
        <f t="shared" si="26"/>
        <v>0</v>
      </c>
      <c r="AO92" s="12">
        <f t="shared" si="26"/>
        <v>0</v>
      </c>
      <c r="AP92" s="12">
        <f t="shared" si="26"/>
        <v>0</v>
      </c>
      <c r="AQ92" s="12">
        <f t="shared" si="26"/>
        <v>0</v>
      </c>
      <c r="AR92" s="12">
        <f t="shared" si="26"/>
        <v>0</v>
      </c>
      <c r="AT92" s="12">
        <f t="shared" si="24"/>
        <v>179726.50709999993</v>
      </c>
    </row>
    <row r="93" spans="1:46" s="11" customFormat="1" ht="14.1" customHeight="1" x14ac:dyDescent="0.2">
      <c r="A93" s="21">
        <v>1500</v>
      </c>
      <c r="B93" s="14">
        <v>283</v>
      </c>
      <c r="C93" s="55" t="s">
        <v>97</v>
      </c>
      <c r="D93" s="13">
        <v>1</v>
      </c>
      <c r="E93" s="6" t="s">
        <v>129</v>
      </c>
      <c r="F93" s="6" t="s">
        <v>128</v>
      </c>
      <c r="G93" s="8">
        <v>-30351</v>
      </c>
      <c r="H93" s="7"/>
      <c r="I93" s="8">
        <v>4249.1399999999985</v>
      </c>
      <c r="J93" s="8">
        <v>-233.70269999999999</v>
      </c>
      <c r="K93" s="8">
        <v>0</v>
      </c>
      <c r="L93" s="8">
        <f t="shared" si="21"/>
        <v>4015.4372999999987</v>
      </c>
      <c r="N93" s="12">
        <f t="shared" si="22"/>
        <v>4015.4372999999987</v>
      </c>
      <c r="O93" s="12">
        <f t="shared" si="22"/>
        <v>0</v>
      </c>
      <c r="P93" s="12">
        <f t="shared" si="22"/>
        <v>0</v>
      </c>
      <c r="Q93" s="12">
        <f t="shared" si="22"/>
        <v>0</v>
      </c>
      <c r="R93" s="12">
        <f t="shared" si="22"/>
        <v>0</v>
      </c>
      <c r="S93" s="12">
        <f t="shared" si="22"/>
        <v>0</v>
      </c>
      <c r="T93" s="12">
        <f t="shared" si="22"/>
        <v>0</v>
      </c>
      <c r="U93" s="12">
        <f t="shared" si="22"/>
        <v>0</v>
      </c>
      <c r="V93" s="12">
        <f t="shared" si="22"/>
        <v>0</v>
      </c>
      <c r="W93" s="12">
        <f t="shared" si="22"/>
        <v>0</v>
      </c>
      <c r="X93" s="12">
        <f t="shared" si="22"/>
        <v>0</v>
      </c>
      <c r="Y93" s="12">
        <f t="shared" si="22"/>
        <v>0</v>
      </c>
      <c r="Z93" s="12">
        <f t="shared" si="22"/>
        <v>0</v>
      </c>
      <c r="AA93" s="12">
        <f t="shared" si="22"/>
        <v>0</v>
      </c>
      <c r="AB93" s="12">
        <f t="shared" si="22"/>
        <v>0</v>
      </c>
      <c r="AC93" s="12">
        <f t="shared" si="22"/>
        <v>0</v>
      </c>
      <c r="AD93" s="12">
        <f t="shared" si="26"/>
        <v>0</v>
      </c>
      <c r="AE93" s="12">
        <f t="shared" si="26"/>
        <v>0</v>
      </c>
      <c r="AF93" s="12">
        <f t="shared" si="26"/>
        <v>0</v>
      </c>
      <c r="AG93" s="12">
        <f t="shared" si="26"/>
        <v>0</v>
      </c>
      <c r="AH93" s="12">
        <f t="shared" si="26"/>
        <v>0</v>
      </c>
      <c r="AI93" s="12">
        <f t="shared" si="26"/>
        <v>0</v>
      </c>
      <c r="AJ93" s="12">
        <f t="shared" si="26"/>
        <v>0</v>
      </c>
      <c r="AK93" s="12">
        <f t="shared" si="26"/>
        <v>0</v>
      </c>
      <c r="AL93" s="12">
        <f t="shared" si="26"/>
        <v>0</v>
      </c>
      <c r="AM93" s="12">
        <f t="shared" si="26"/>
        <v>0</v>
      </c>
      <c r="AN93" s="12">
        <f t="shared" si="26"/>
        <v>0</v>
      </c>
      <c r="AO93" s="12">
        <f t="shared" si="26"/>
        <v>0</v>
      </c>
      <c r="AP93" s="12">
        <f t="shared" si="26"/>
        <v>0</v>
      </c>
      <c r="AQ93" s="12">
        <f t="shared" si="26"/>
        <v>0</v>
      </c>
      <c r="AR93" s="12">
        <f t="shared" si="26"/>
        <v>0</v>
      </c>
      <c r="AT93" s="12">
        <f t="shared" si="24"/>
        <v>4015.4372999999987</v>
      </c>
    </row>
    <row r="94" spans="1:46" s="11" customFormat="1" ht="14.1" customHeight="1" x14ac:dyDescent="0.2">
      <c r="A94" s="21">
        <v>1500</v>
      </c>
      <c r="B94" s="14">
        <v>283</v>
      </c>
      <c r="C94" s="55" t="s">
        <v>97</v>
      </c>
      <c r="D94" s="13">
        <v>1</v>
      </c>
      <c r="E94" s="6" t="s">
        <v>127</v>
      </c>
      <c r="F94" s="6" t="s">
        <v>126</v>
      </c>
      <c r="G94" s="8">
        <v>-6358244</v>
      </c>
      <c r="H94" s="7"/>
      <c r="I94" s="8">
        <v>890154.15999999992</v>
      </c>
      <c r="J94" s="8">
        <v>-48958.478799999997</v>
      </c>
      <c r="K94" s="8">
        <v>0</v>
      </c>
      <c r="L94" s="8">
        <f t="shared" si="21"/>
        <v>841195.68119999988</v>
      </c>
      <c r="N94" s="12">
        <f t="shared" si="22"/>
        <v>841195.68119999988</v>
      </c>
      <c r="O94" s="12">
        <f t="shared" si="22"/>
        <v>0</v>
      </c>
      <c r="P94" s="12">
        <f t="shared" si="22"/>
        <v>0</v>
      </c>
      <c r="Q94" s="12">
        <f t="shared" si="22"/>
        <v>0</v>
      </c>
      <c r="R94" s="12">
        <f t="shared" si="22"/>
        <v>0</v>
      </c>
      <c r="S94" s="12">
        <f t="shared" si="22"/>
        <v>0</v>
      </c>
      <c r="T94" s="12">
        <f t="shared" si="22"/>
        <v>0</v>
      </c>
      <c r="U94" s="12">
        <f t="shared" si="22"/>
        <v>0</v>
      </c>
      <c r="V94" s="12">
        <f t="shared" si="22"/>
        <v>0</v>
      </c>
      <c r="W94" s="12">
        <f t="shared" si="22"/>
        <v>0</v>
      </c>
      <c r="X94" s="12">
        <f t="shared" si="22"/>
        <v>0</v>
      </c>
      <c r="Y94" s="12">
        <f t="shared" si="22"/>
        <v>0</v>
      </c>
      <c r="Z94" s="12">
        <f t="shared" si="22"/>
        <v>0</v>
      </c>
      <c r="AA94" s="12">
        <f t="shared" si="22"/>
        <v>0</v>
      </c>
      <c r="AB94" s="12">
        <f t="shared" si="22"/>
        <v>0</v>
      </c>
      <c r="AC94" s="12">
        <f t="shared" si="22"/>
        <v>0</v>
      </c>
      <c r="AD94" s="12">
        <f t="shared" ref="AD94:AR103" si="27">IF(AD$6&lt;=$D94,$L94/$D94,0)</f>
        <v>0</v>
      </c>
      <c r="AE94" s="12">
        <f t="shared" si="27"/>
        <v>0</v>
      </c>
      <c r="AF94" s="12">
        <f t="shared" si="27"/>
        <v>0</v>
      </c>
      <c r="AG94" s="12">
        <f t="shared" si="27"/>
        <v>0</v>
      </c>
      <c r="AH94" s="12">
        <f t="shared" si="27"/>
        <v>0</v>
      </c>
      <c r="AI94" s="12">
        <f t="shared" si="27"/>
        <v>0</v>
      </c>
      <c r="AJ94" s="12">
        <f t="shared" si="27"/>
        <v>0</v>
      </c>
      <c r="AK94" s="12">
        <f t="shared" si="27"/>
        <v>0</v>
      </c>
      <c r="AL94" s="12">
        <f t="shared" si="27"/>
        <v>0</v>
      </c>
      <c r="AM94" s="12">
        <f t="shared" si="27"/>
        <v>0</v>
      </c>
      <c r="AN94" s="12">
        <f t="shared" si="27"/>
        <v>0</v>
      </c>
      <c r="AO94" s="12">
        <f t="shared" si="27"/>
        <v>0</v>
      </c>
      <c r="AP94" s="12">
        <f t="shared" si="27"/>
        <v>0</v>
      </c>
      <c r="AQ94" s="12">
        <f t="shared" si="27"/>
        <v>0</v>
      </c>
      <c r="AR94" s="12">
        <f t="shared" si="27"/>
        <v>0</v>
      </c>
      <c r="AT94" s="12">
        <f t="shared" si="24"/>
        <v>841195.68119999988</v>
      </c>
    </row>
    <row r="95" spans="1:46" s="11" customFormat="1" ht="14.1" customHeight="1" x14ac:dyDescent="0.2">
      <c r="A95" s="21">
        <v>1500</v>
      </c>
      <c r="B95" s="14">
        <v>283</v>
      </c>
      <c r="C95" s="55" t="s">
        <v>97</v>
      </c>
      <c r="D95" s="13">
        <v>1</v>
      </c>
      <c r="E95" s="6" t="s">
        <v>125</v>
      </c>
      <c r="F95" s="6" t="s">
        <v>124</v>
      </c>
      <c r="G95" s="8">
        <v>-1008527</v>
      </c>
      <c r="H95" s="7"/>
      <c r="I95" s="8">
        <v>141193.77999999997</v>
      </c>
      <c r="J95" s="8">
        <v>-7765.6579000000002</v>
      </c>
      <c r="K95" s="8">
        <v>0</v>
      </c>
      <c r="L95" s="8">
        <f t="shared" si="21"/>
        <v>133428.12209999998</v>
      </c>
      <c r="N95" s="12">
        <f t="shared" si="22"/>
        <v>133428.12209999998</v>
      </c>
      <c r="O95" s="12">
        <f t="shared" si="22"/>
        <v>0</v>
      </c>
      <c r="P95" s="12">
        <f t="shared" si="22"/>
        <v>0</v>
      </c>
      <c r="Q95" s="12">
        <f t="shared" si="22"/>
        <v>0</v>
      </c>
      <c r="R95" s="12">
        <f t="shared" si="22"/>
        <v>0</v>
      </c>
      <c r="S95" s="12">
        <f t="shared" si="22"/>
        <v>0</v>
      </c>
      <c r="T95" s="12">
        <f t="shared" si="22"/>
        <v>0</v>
      </c>
      <c r="U95" s="12">
        <f t="shared" si="22"/>
        <v>0</v>
      </c>
      <c r="V95" s="12">
        <f t="shared" si="22"/>
        <v>0</v>
      </c>
      <c r="W95" s="12">
        <f t="shared" si="22"/>
        <v>0</v>
      </c>
      <c r="X95" s="12">
        <f t="shared" si="22"/>
        <v>0</v>
      </c>
      <c r="Y95" s="12">
        <f t="shared" si="22"/>
        <v>0</v>
      </c>
      <c r="Z95" s="12">
        <f t="shared" si="22"/>
        <v>0</v>
      </c>
      <c r="AA95" s="12">
        <f t="shared" si="22"/>
        <v>0</v>
      </c>
      <c r="AB95" s="12">
        <f t="shared" si="22"/>
        <v>0</v>
      </c>
      <c r="AC95" s="12">
        <f t="shared" si="22"/>
        <v>0</v>
      </c>
      <c r="AD95" s="12">
        <f t="shared" si="27"/>
        <v>0</v>
      </c>
      <c r="AE95" s="12">
        <f t="shared" si="27"/>
        <v>0</v>
      </c>
      <c r="AF95" s="12">
        <f t="shared" si="27"/>
        <v>0</v>
      </c>
      <c r="AG95" s="12">
        <f t="shared" si="27"/>
        <v>0</v>
      </c>
      <c r="AH95" s="12">
        <f t="shared" si="27"/>
        <v>0</v>
      </c>
      <c r="AI95" s="12">
        <f t="shared" si="27"/>
        <v>0</v>
      </c>
      <c r="AJ95" s="12">
        <f t="shared" si="27"/>
        <v>0</v>
      </c>
      <c r="AK95" s="12">
        <f t="shared" si="27"/>
        <v>0</v>
      </c>
      <c r="AL95" s="12">
        <f t="shared" si="27"/>
        <v>0</v>
      </c>
      <c r="AM95" s="12">
        <f t="shared" si="27"/>
        <v>0</v>
      </c>
      <c r="AN95" s="12">
        <f t="shared" si="27"/>
        <v>0</v>
      </c>
      <c r="AO95" s="12">
        <f t="shared" si="27"/>
        <v>0</v>
      </c>
      <c r="AP95" s="12">
        <f t="shared" si="27"/>
        <v>0</v>
      </c>
      <c r="AQ95" s="12">
        <f t="shared" si="27"/>
        <v>0</v>
      </c>
      <c r="AR95" s="12">
        <f t="shared" si="27"/>
        <v>0</v>
      </c>
      <c r="AT95" s="12">
        <f t="shared" si="24"/>
        <v>133428.12209999998</v>
      </c>
    </row>
    <row r="96" spans="1:46" s="11" customFormat="1" ht="14.1" customHeight="1" x14ac:dyDescent="0.2">
      <c r="A96" s="21">
        <v>1500</v>
      </c>
      <c r="B96" s="14">
        <v>283</v>
      </c>
      <c r="C96" s="55" t="s">
        <v>97</v>
      </c>
      <c r="D96" s="13">
        <v>1</v>
      </c>
      <c r="E96" s="6" t="s">
        <v>123</v>
      </c>
      <c r="F96" s="6" t="s">
        <v>122</v>
      </c>
      <c r="G96" s="8">
        <v>-3389162</v>
      </c>
      <c r="H96" s="7"/>
      <c r="I96" s="8">
        <v>474482.67999999993</v>
      </c>
      <c r="J96" s="8">
        <v>-26096.547399999996</v>
      </c>
      <c r="K96" s="8">
        <v>0</v>
      </c>
      <c r="L96" s="8">
        <f t="shared" si="21"/>
        <v>448386.13259999995</v>
      </c>
      <c r="N96" s="12">
        <f t="shared" si="22"/>
        <v>448386.13259999995</v>
      </c>
      <c r="O96" s="12">
        <f t="shared" si="22"/>
        <v>0</v>
      </c>
      <c r="P96" s="12">
        <f t="shared" si="22"/>
        <v>0</v>
      </c>
      <c r="Q96" s="12">
        <f t="shared" si="22"/>
        <v>0</v>
      </c>
      <c r="R96" s="12">
        <f t="shared" si="22"/>
        <v>0</v>
      </c>
      <c r="S96" s="12">
        <f t="shared" si="22"/>
        <v>0</v>
      </c>
      <c r="T96" s="12">
        <f t="shared" si="22"/>
        <v>0</v>
      </c>
      <c r="U96" s="12">
        <f t="shared" si="22"/>
        <v>0</v>
      </c>
      <c r="V96" s="12">
        <f t="shared" si="22"/>
        <v>0</v>
      </c>
      <c r="W96" s="12">
        <f t="shared" si="22"/>
        <v>0</v>
      </c>
      <c r="X96" s="12">
        <f t="shared" si="22"/>
        <v>0</v>
      </c>
      <c r="Y96" s="12">
        <f t="shared" si="22"/>
        <v>0</v>
      </c>
      <c r="Z96" s="12">
        <f t="shared" si="22"/>
        <v>0</v>
      </c>
      <c r="AA96" s="12">
        <f t="shared" si="22"/>
        <v>0</v>
      </c>
      <c r="AB96" s="12">
        <f t="shared" si="22"/>
        <v>0</v>
      </c>
      <c r="AC96" s="12">
        <f t="shared" si="22"/>
        <v>0</v>
      </c>
      <c r="AD96" s="12">
        <f t="shared" si="27"/>
        <v>0</v>
      </c>
      <c r="AE96" s="12">
        <f t="shared" si="27"/>
        <v>0</v>
      </c>
      <c r="AF96" s="12">
        <f t="shared" si="27"/>
        <v>0</v>
      </c>
      <c r="AG96" s="12">
        <f t="shared" si="27"/>
        <v>0</v>
      </c>
      <c r="AH96" s="12">
        <f t="shared" si="27"/>
        <v>0</v>
      </c>
      <c r="AI96" s="12">
        <f t="shared" si="27"/>
        <v>0</v>
      </c>
      <c r="AJ96" s="12">
        <f t="shared" si="27"/>
        <v>0</v>
      </c>
      <c r="AK96" s="12">
        <f t="shared" si="27"/>
        <v>0</v>
      </c>
      <c r="AL96" s="12">
        <f t="shared" si="27"/>
        <v>0</v>
      </c>
      <c r="AM96" s="12">
        <f t="shared" si="27"/>
        <v>0</v>
      </c>
      <c r="AN96" s="12">
        <f t="shared" si="27"/>
        <v>0</v>
      </c>
      <c r="AO96" s="12">
        <f t="shared" si="27"/>
        <v>0</v>
      </c>
      <c r="AP96" s="12">
        <f t="shared" si="27"/>
        <v>0</v>
      </c>
      <c r="AQ96" s="12">
        <f t="shared" si="27"/>
        <v>0</v>
      </c>
      <c r="AR96" s="12">
        <f t="shared" si="27"/>
        <v>0</v>
      </c>
      <c r="AT96" s="12">
        <f t="shared" si="24"/>
        <v>448386.13259999995</v>
      </c>
    </row>
    <row r="97" spans="1:46" s="11" customFormat="1" ht="14.1" customHeight="1" x14ac:dyDescent="0.2">
      <c r="A97" s="21">
        <v>1500</v>
      </c>
      <c r="B97" s="14">
        <v>283</v>
      </c>
      <c r="C97" s="55" t="s">
        <v>97</v>
      </c>
      <c r="D97" s="13">
        <v>1</v>
      </c>
      <c r="E97" s="6" t="s">
        <v>121</v>
      </c>
      <c r="F97" s="6" t="s">
        <v>120</v>
      </c>
      <c r="G97" s="8">
        <v>-9656036</v>
      </c>
      <c r="H97" s="7"/>
      <c r="I97" s="8">
        <v>1351845.0399999998</v>
      </c>
      <c r="J97" s="8">
        <v>-74351.477199999979</v>
      </c>
      <c r="K97" s="8">
        <v>0</v>
      </c>
      <c r="L97" s="8">
        <f t="shared" si="21"/>
        <v>1277493.5627999997</v>
      </c>
      <c r="N97" s="12">
        <f t="shared" si="22"/>
        <v>1277493.5627999997</v>
      </c>
      <c r="O97" s="12">
        <f t="shared" si="22"/>
        <v>0</v>
      </c>
      <c r="P97" s="12">
        <f t="shared" si="22"/>
        <v>0</v>
      </c>
      <c r="Q97" s="12">
        <f t="shared" si="22"/>
        <v>0</v>
      </c>
      <c r="R97" s="12">
        <f t="shared" si="22"/>
        <v>0</v>
      </c>
      <c r="S97" s="12">
        <f t="shared" si="22"/>
        <v>0</v>
      </c>
      <c r="T97" s="12">
        <f t="shared" si="22"/>
        <v>0</v>
      </c>
      <c r="U97" s="12">
        <f t="shared" si="22"/>
        <v>0</v>
      </c>
      <c r="V97" s="12">
        <f t="shared" si="22"/>
        <v>0</v>
      </c>
      <c r="W97" s="12">
        <f t="shared" si="22"/>
        <v>0</v>
      </c>
      <c r="X97" s="12">
        <f t="shared" si="22"/>
        <v>0</v>
      </c>
      <c r="Y97" s="12">
        <f t="shared" si="22"/>
        <v>0</v>
      </c>
      <c r="Z97" s="12">
        <f t="shared" si="22"/>
        <v>0</v>
      </c>
      <c r="AA97" s="12">
        <f t="shared" si="22"/>
        <v>0</v>
      </c>
      <c r="AB97" s="12">
        <f t="shared" si="22"/>
        <v>0</v>
      </c>
      <c r="AC97" s="12">
        <f t="shared" si="22"/>
        <v>0</v>
      </c>
      <c r="AD97" s="12">
        <f t="shared" si="27"/>
        <v>0</v>
      </c>
      <c r="AE97" s="12">
        <f t="shared" si="27"/>
        <v>0</v>
      </c>
      <c r="AF97" s="12">
        <f t="shared" si="27"/>
        <v>0</v>
      </c>
      <c r="AG97" s="12">
        <f t="shared" si="27"/>
        <v>0</v>
      </c>
      <c r="AH97" s="12">
        <f t="shared" si="27"/>
        <v>0</v>
      </c>
      <c r="AI97" s="12">
        <f t="shared" si="27"/>
        <v>0</v>
      </c>
      <c r="AJ97" s="12">
        <f t="shared" si="27"/>
        <v>0</v>
      </c>
      <c r="AK97" s="12">
        <f t="shared" si="27"/>
        <v>0</v>
      </c>
      <c r="AL97" s="12">
        <f t="shared" si="27"/>
        <v>0</v>
      </c>
      <c r="AM97" s="12">
        <f t="shared" si="27"/>
        <v>0</v>
      </c>
      <c r="AN97" s="12">
        <f t="shared" si="27"/>
        <v>0</v>
      </c>
      <c r="AO97" s="12">
        <f t="shared" si="27"/>
        <v>0</v>
      </c>
      <c r="AP97" s="12">
        <f t="shared" si="27"/>
        <v>0</v>
      </c>
      <c r="AQ97" s="12">
        <f t="shared" si="27"/>
        <v>0</v>
      </c>
      <c r="AR97" s="12">
        <f t="shared" si="27"/>
        <v>0</v>
      </c>
      <c r="AT97" s="12">
        <f t="shared" si="24"/>
        <v>1277493.5627999997</v>
      </c>
    </row>
    <row r="98" spans="1:46" s="11" customFormat="1" ht="14.1" customHeight="1" x14ac:dyDescent="0.2">
      <c r="A98" s="21">
        <v>1500</v>
      </c>
      <c r="B98" s="14">
        <v>283</v>
      </c>
      <c r="C98" s="55" t="s">
        <v>97</v>
      </c>
      <c r="D98" s="13">
        <v>1</v>
      </c>
      <c r="E98" s="6" t="s">
        <v>119</v>
      </c>
      <c r="F98" s="6" t="s">
        <v>118</v>
      </c>
      <c r="G98" s="8">
        <v>-10101485</v>
      </c>
      <c r="H98" s="7"/>
      <c r="I98" s="8">
        <v>1414207.9</v>
      </c>
      <c r="J98" s="8">
        <v>-77781.434499999988</v>
      </c>
      <c r="K98" s="8">
        <v>0</v>
      </c>
      <c r="L98" s="8">
        <f t="shared" si="21"/>
        <v>1336426.4654999999</v>
      </c>
      <c r="N98" s="12">
        <f t="shared" si="22"/>
        <v>1336426.4654999999</v>
      </c>
      <c r="O98" s="12">
        <f t="shared" si="22"/>
        <v>0</v>
      </c>
      <c r="P98" s="12">
        <f t="shared" si="22"/>
        <v>0</v>
      </c>
      <c r="Q98" s="12">
        <f t="shared" si="22"/>
        <v>0</v>
      </c>
      <c r="R98" s="12">
        <f t="shared" si="22"/>
        <v>0</v>
      </c>
      <c r="S98" s="12">
        <f t="shared" si="22"/>
        <v>0</v>
      </c>
      <c r="T98" s="12">
        <f t="shared" si="22"/>
        <v>0</v>
      </c>
      <c r="U98" s="12">
        <f t="shared" si="22"/>
        <v>0</v>
      </c>
      <c r="V98" s="12">
        <f t="shared" si="22"/>
        <v>0</v>
      </c>
      <c r="W98" s="12">
        <f t="shared" si="22"/>
        <v>0</v>
      </c>
      <c r="X98" s="12">
        <f t="shared" si="22"/>
        <v>0</v>
      </c>
      <c r="Y98" s="12">
        <f t="shared" si="22"/>
        <v>0</v>
      </c>
      <c r="Z98" s="12">
        <f t="shared" si="22"/>
        <v>0</v>
      </c>
      <c r="AA98" s="12">
        <f t="shared" si="22"/>
        <v>0</v>
      </c>
      <c r="AB98" s="12">
        <f t="shared" si="22"/>
        <v>0</v>
      </c>
      <c r="AC98" s="12">
        <f t="shared" si="22"/>
        <v>0</v>
      </c>
      <c r="AD98" s="12">
        <f t="shared" si="27"/>
        <v>0</v>
      </c>
      <c r="AE98" s="12">
        <f t="shared" si="27"/>
        <v>0</v>
      </c>
      <c r="AF98" s="12">
        <f t="shared" si="27"/>
        <v>0</v>
      </c>
      <c r="AG98" s="12">
        <f t="shared" si="27"/>
        <v>0</v>
      </c>
      <c r="AH98" s="12">
        <f t="shared" si="27"/>
        <v>0</v>
      </c>
      <c r="AI98" s="12">
        <f t="shared" si="27"/>
        <v>0</v>
      </c>
      <c r="AJ98" s="12">
        <f t="shared" si="27"/>
        <v>0</v>
      </c>
      <c r="AK98" s="12">
        <f t="shared" si="27"/>
        <v>0</v>
      </c>
      <c r="AL98" s="12">
        <f t="shared" si="27"/>
        <v>0</v>
      </c>
      <c r="AM98" s="12">
        <f t="shared" si="27"/>
        <v>0</v>
      </c>
      <c r="AN98" s="12">
        <f t="shared" si="27"/>
        <v>0</v>
      </c>
      <c r="AO98" s="12">
        <f t="shared" si="27"/>
        <v>0</v>
      </c>
      <c r="AP98" s="12">
        <f t="shared" si="27"/>
        <v>0</v>
      </c>
      <c r="AQ98" s="12">
        <f t="shared" si="27"/>
        <v>0</v>
      </c>
      <c r="AR98" s="12">
        <f t="shared" si="27"/>
        <v>0</v>
      </c>
      <c r="AT98" s="12">
        <f t="shared" si="24"/>
        <v>1336426.4654999999</v>
      </c>
    </row>
    <row r="99" spans="1:46" s="11" customFormat="1" ht="14.1" customHeight="1" x14ac:dyDescent="0.2">
      <c r="A99" s="21">
        <v>1500</v>
      </c>
      <c r="B99" s="14">
        <v>283</v>
      </c>
      <c r="C99" s="55" t="s">
        <v>112</v>
      </c>
      <c r="D99" s="13">
        <v>21</v>
      </c>
      <c r="E99" s="6" t="s">
        <v>117</v>
      </c>
      <c r="F99" s="6" t="s">
        <v>116</v>
      </c>
      <c r="G99" s="8">
        <v>-26032853</v>
      </c>
      <c r="H99" s="7"/>
      <c r="I99" s="8">
        <v>3644599.419999999</v>
      </c>
      <c r="J99" s="8">
        <v>-200452.9681</v>
      </c>
      <c r="K99" s="8">
        <v>0</v>
      </c>
      <c r="L99" s="8">
        <f t="shared" si="21"/>
        <v>3444146.4518999988</v>
      </c>
      <c r="N99" s="12">
        <f t="shared" si="22"/>
        <v>164006.97389999995</v>
      </c>
      <c r="O99" s="12">
        <f t="shared" si="22"/>
        <v>164006.97389999995</v>
      </c>
      <c r="P99" s="12">
        <f t="shared" si="22"/>
        <v>164006.97389999995</v>
      </c>
      <c r="Q99" s="12">
        <f t="shared" si="22"/>
        <v>164006.97389999995</v>
      </c>
      <c r="R99" s="12">
        <f t="shared" si="22"/>
        <v>164006.97389999995</v>
      </c>
      <c r="S99" s="12">
        <f t="shared" si="22"/>
        <v>164006.97389999995</v>
      </c>
      <c r="T99" s="12">
        <f t="shared" si="22"/>
        <v>164006.97389999995</v>
      </c>
      <c r="U99" s="12">
        <f t="shared" si="22"/>
        <v>164006.97389999995</v>
      </c>
      <c r="V99" s="12">
        <f t="shared" si="22"/>
        <v>164006.97389999995</v>
      </c>
      <c r="W99" s="12">
        <f t="shared" si="22"/>
        <v>164006.97389999995</v>
      </c>
      <c r="X99" s="12">
        <f t="shared" si="22"/>
        <v>164006.97389999995</v>
      </c>
      <c r="Y99" s="12">
        <f t="shared" si="22"/>
        <v>164006.97389999995</v>
      </c>
      <c r="Z99" s="12">
        <f t="shared" si="22"/>
        <v>164006.97389999995</v>
      </c>
      <c r="AA99" s="12">
        <f t="shared" si="22"/>
        <v>164006.97389999995</v>
      </c>
      <c r="AB99" s="12">
        <f t="shared" si="22"/>
        <v>164006.97389999995</v>
      </c>
      <c r="AC99" s="12">
        <f t="shared" si="22"/>
        <v>164006.97389999995</v>
      </c>
      <c r="AD99" s="12">
        <f t="shared" si="27"/>
        <v>164006.97389999995</v>
      </c>
      <c r="AE99" s="12">
        <f t="shared" si="27"/>
        <v>164006.97389999995</v>
      </c>
      <c r="AF99" s="12">
        <f t="shared" si="27"/>
        <v>164006.97389999995</v>
      </c>
      <c r="AG99" s="12">
        <f t="shared" si="27"/>
        <v>164006.97389999995</v>
      </c>
      <c r="AH99" s="12">
        <f t="shared" si="27"/>
        <v>164006.97389999995</v>
      </c>
      <c r="AI99" s="12">
        <f t="shared" si="27"/>
        <v>0</v>
      </c>
      <c r="AJ99" s="12">
        <f t="shared" si="27"/>
        <v>0</v>
      </c>
      <c r="AK99" s="12">
        <f t="shared" si="27"/>
        <v>0</v>
      </c>
      <c r="AL99" s="12">
        <f t="shared" si="27"/>
        <v>0</v>
      </c>
      <c r="AM99" s="12">
        <f t="shared" si="27"/>
        <v>0</v>
      </c>
      <c r="AN99" s="12">
        <f t="shared" si="27"/>
        <v>0</v>
      </c>
      <c r="AO99" s="12">
        <f t="shared" si="27"/>
        <v>0</v>
      </c>
      <c r="AP99" s="12">
        <f t="shared" si="27"/>
        <v>0</v>
      </c>
      <c r="AQ99" s="12">
        <f t="shared" si="27"/>
        <v>0</v>
      </c>
      <c r="AR99" s="12">
        <f t="shared" si="27"/>
        <v>0</v>
      </c>
      <c r="AT99" s="12">
        <f t="shared" si="24"/>
        <v>3444146.4518999998</v>
      </c>
    </row>
    <row r="100" spans="1:46" s="11" customFormat="1" ht="14.1" customHeight="1" x14ac:dyDescent="0.2">
      <c r="A100" s="21">
        <v>1500</v>
      </c>
      <c r="B100" s="14">
        <v>283</v>
      </c>
      <c r="C100" s="55" t="s">
        <v>115</v>
      </c>
      <c r="D100" s="13">
        <v>22</v>
      </c>
      <c r="E100" s="6" t="s">
        <v>114</v>
      </c>
      <c r="F100" s="6" t="s">
        <v>113</v>
      </c>
      <c r="G100" s="8">
        <v>-11146139</v>
      </c>
      <c r="H100" s="7"/>
      <c r="I100" s="8">
        <v>1560459.46</v>
      </c>
      <c r="J100" s="8">
        <v>-85825.270299999989</v>
      </c>
      <c r="K100" s="8">
        <v>0</v>
      </c>
      <c r="L100" s="8">
        <f t="shared" si="21"/>
        <v>1474634.1897</v>
      </c>
      <c r="N100" s="12">
        <f t="shared" si="22"/>
        <v>67028.826804545461</v>
      </c>
      <c r="O100" s="12">
        <f t="shared" si="22"/>
        <v>67028.826804545461</v>
      </c>
      <c r="P100" s="12">
        <f t="shared" si="22"/>
        <v>67028.826804545461</v>
      </c>
      <c r="Q100" s="12">
        <f t="shared" si="22"/>
        <v>67028.826804545461</v>
      </c>
      <c r="R100" s="12">
        <f t="shared" si="22"/>
        <v>67028.826804545461</v>
      </c>
      <c r="S100" s="12">
        <f t="shared" si="22"/>
        <v>67028.826804545461</v>
      </c>
      <c r="T100" s="12">
        <f t="shared" si="22"/>
        <v>67028.826804545461</v>
      </c>
      <c r="U100" s="12">
        <f t="shared" si="22"/>
        <v>67028.826804545461</v>
      </c>
      <c r="V100" s="12">
        <f t="shared" si="22"/>
        <v>67028.826804545461</v>
      </c>
      <c r="W100" s="12">
        <f t="shared" si="22"/>
        <v>67028.826804545461</v>
      </c>
      <c r="X100" s="12">
        <f t="shared" si="22"/>
        <v>67028.826804545461</v>
      </c>
      <c r="Y100" s="12">
        <f t="shared" si="22"/>
        <v>67028.826804545461</v>
      </c>
      <c r="Z100" s="12">
        <f t="shared" si="22"/>
        <v>67028.826804545461</v>
      </c>
      <c r="AA100" s="12">
        <f t="shared" si="22"/>
        <v>67028.826804545461</v>
      </c>
      <c r="AB100" s="12">
        <f t="shared" si="22"/>
        <v>67028.826804545461</v>
      </c>
      <c r="AC100" s="12">
        <f t="shared" si="22"/>
        <v>67028.826804545461</v>
      </c>
      <c r="AD100" s="12">
        <f t="shared" si="27"/>
        <v>67028.826804545461</v>
      </c>
      <c r="AE100" s="12">
        <f t="shared" si="27"/>
        <v>67028.826804545461</v>
      </c>
      <c r="AF100" s="12">
        <f t="shared" si="27"/>
        <v>67028.826804545461</v>
      </c>
      <c r="AG100" s="12">
        <f t="shared" si="27"/>
        <v>67028.826804545461</v>
      </c>
      <c r="AH100" s="12">
        <f t="shared" si="27"/>
        <v>67028.826804545461</v>
      </c>
      <c r="AI100" s="12">
        <f t="shared" si="27"/>
        <v>67028.826804545461</v>
      </c>
      <c r="AJ100" s="12">
        <f t="shared" si="27"/>
        <v>0</v>
      </c>
      <c r="AK100" s="12">
        <f t="shared" si="27"/>
        <v>0</v>
      </c>
      <c r="AL100" s="12">
        <f t="shared" si="27"/>
        <v>0</v>
      </c>
      <c r="AM100" s="12">
        <f t="shared" si="27"/>
        <v>0</v>
      </c>
      <c r="AN100" s="12">
        <f t="shared" si="27"/>
        <v>0</v>
      </c>
      <c r="AO100" s="12">
        <f t="shared" si="27"/>
        <v>0</v>
      </c>
      <c r="AP100" s="12">
        <f t="shared" si="27"/>
        <v>0</v>
      </c>
      <c r="AQ100" s="12">
        <f t="shared" si="27"/>
        <v>0</v>
      </c>
      <c r="AR100" s="12">
        <f t="shared" si="27"/>
        <v>0</v>
      </c>
      <c r="AT100" s="12">
        <f t="shared" si="24"/>
        <v>1474634.1897000002</v>
      </c>
    </row>
    <row r="101" spans="1:46" s="11" customFormat="1" ht="14.1" customHeight="1" x14ac:dyDescent="0.2">
      <c r="A101" s="21">
        <v>1500</v>
      </c>
      <c r="B101" s="14">
        <v>283</v>
      </c>
      <c r="C101" s="55" t="s">
        <v>112</v>
      </c>
      <c r="D101" s="13">
        <v>21</v>
      </c>
      <c r="E101" s="6" t="s">
        <v>111</v>
      </c>
      <c r="F101" s="6" t="s">
        <v>110</v>
      </c>
      <c r="G101" s="8">
        <v>-77040475</v>
      </c>
      <c r="H101" s="7"/>
      <c r="I101" s="8">
        <v>10785666.5</v>
      </c>
      <c r="J101" s="8">
        <v>-593211.65749999986</v>
      </c>
      <c r="K101" s="8">
        <v>0</v>
      </c>
      <c r="L101" s="8">
        <f t="shared" si="21"/>
        <v>10192454.842499999</v>
      </c>
      <c r="N101" s="12">
        <f t="shared" si="22"/>
        <v>485354.99249999999</v>
      </c>
      <c r="O101" s="12">
        <f t="shared" si="22"/>
        <v>485354.99249999999</v>
      </c>
      <c r="P101" s="12">
        <f t="shared" si="22"/>
        <v>485354.99249999999</v>
      </c>
      <c r="Q101" s="12">
        <f t="shared" si="22"/>
        <v>485354.99249999999</v>
      </c>
      <c r="R101" s="12">
        <f t="shared" si="22"/>
        <v>485354.99249999999</v>
      </c>
      <c r="S101" s="12">
        <f t="shared" si="22"/>
        <v>485354.99249999999</v>
      </c>
      <c r="T101" s="12">
        <f t="shared" si="22"/>
        <v>485354.99249999999</v>
      </c>
      <c r="U101" s="12">
        <f t="shared" si="22"/>
        <v>485354.99249999999</v>
      </c>
      <c r="V101" s="12">
        <f t="shared" si="22"/>
        <v>485354.99249999999</v>
      </c>
      <c r="W101" s="12">
        <f t="shared" si="22"/>
        <v>485354.99249999999</v>
      </c>
      <c r="X101" s="12">
        <f t="shared" si="22"/>
        <v>485354.99249999999</v>
      </c>
      <c r="Y101" s="12">
        <f t="shared" si="22"/>
        <v>485354.99249999999</v>
      </c>
      <c r="Z101" s="12">
        <f t="shared" si="22"/>
        <v>485354.99249999999</v>
      </c>
      <c r="AA101" s="12">
        <f t="shared" si="22"/>
        <v>485354.99249999999</v>
      </c>
      <c r="AB101" s="12">
        <f t="shared" si="22"/>
        <v>485354.99249999999</v>
      </c>
      <c r="AC101" s="12">
        <f t="shared" si="22"/>
        <v>485354.99249999999</v>
      </c>
      <c r="AD101" s="12">
        <f t="shared" si="27"/>
        <v>485354.99249999999</v>
      </c>
      <c r="AE101" s="12">
        <f t="shared" si="27"/>
        <v>485354.99249999999</v>
      </c>
      <c r="AF101" s="12">
        <f t="shared" si="27"/>
        <v>485354.99249999999</v>
      </c>
      <c r="AG101" s="12">
        <f t="shared" si="27"/>
        <v>485354.99249999999</v>
      </c>
      <c r="AH101" s="12">
        <f t="shared" si="27"/>
        <v>485354.99249999999</v>
      </c>
      <c r="AI101" s="12">
        <f t="shared" si="27"/>
        <v>0</v>
      </c>
      <c r="AJ101" s="12">
        <f t="shared" si="27"/>
        <v>0</v>
      </c>
      <c r="AK101" s="12">
        <f t="shared" si="27"/>
        <v>0</v>
      </c>
      <c r="AL101" s="12">
        <f t="shared" si="27"/>
        <v>0</v>
      </c>
      <c r="AM101" s="12">
        <f t="shared" si="27"/>
        <v>0</v>
      </c>
      <c r="AN101" s="12">
        <f t="shared" si="27"/>
        <v>0</v>
      </c>
      <c r="AO101" s="12">
        <f t="shared" si="27"/>
        <v>0</v>
      </c>
      <c r="AP101" s="12">
        <f t="shared" si="27"/>
        <v>0</v>
      </c>
      <c r="AQ101" s="12">
        <f t="shared" si="27"/>
        <v>0</v>
      </c>
      <c r="AR101" s="12">
        <f t="shared" si="27"/>
        <v>0</v>
      </c>
      <c r="AT101" s="12">
        <f t="shared" si="24"/>
        <v>10192454.842499997</v>
      </c>
    </row>
    <row r="102" spans="1:46" s="11" customFormat="1" ht="14.1" customHeight="1" x14ac:dyDescent="0.2">
      <c r="A102" s="21">
        <v>1500</v>
      </c>
      <c r="B102" s="14">
        <v>283</v>
      </c>
      <c r="C102" s="55" t="s">
        <v>80</v>
      </c>
      <c r="D102" s="13">
        <v>30</v>
      </c>
      <c r="E102" s="6" t="s">
        <v>109</v>
      </c>
      <c r="F102" s="6" t="s">
        <v>108</v>
      </c>
      <c r="G102" s="8">
        <v>-29298885</v>
      </c>
      <c r="H102" s="7"/>
      <c r="I102" s="8">
        <v>4101843.9000000004</v>
      </c>
      <c r="J102" s="8">
        <v>-225601.41450000001</v>
      </c>
      <c r="K102" s="8">
        <v>0</v>
      </c>
      <c r="L102" s="8">
        <f t="shared" si="21"/>
        <v>3876242.4855000004</v>
      </c>
      <c r="N102" s="12">
        <f t="shared" si="22"/>
        <v>129208.08285000002</v>
      </c>
      <c r="O102" s="12">
        <f t="shared" si="22"/>
        <v>129208.08285000002</v>
      </c>
      <c r="P102" s="12">
        <f t="shared" si="22"/>
        <v>129208.08285000002</v>
      </c>
      <c r="Q102" s="12">
        <f t="shared" si="22"/>
        <v>129208.08285000002</v>
      </c>
      <c r="R102" s="12">
        <f t="shared" si="22"/>
        <v>129208.08285000002</v>
      </c>
      <c r="S102" s="12">
        <f t="shared" si="22"/>
        <v>129208.08285000002</v>
      </c>
      <c r="T102" s="12">
        <f t="shared" si="22"/>
        <v>129208.08285000002</v>
      </c>
      <c r="U102" s="12">
        <f t="shared" si="22"/>
        <v>129208.08285000002</v>
      </c>
      <c r="V102" s="12">
        <f t="shared" si="22"/>
        <v>129208.08285000002</v>
      </c>
      <c r="W102" s="12">
        <f t="shared" si="22"/>
        <v>129208.08285000002</v>
      </c>
      <c r="X102" s="12">
        <f t="shared" si="22"/>
        <v>129208.08285000002</v>
      </c>
      <c r="Y102" s="12">
        <f t="shared" si="22"/>
        <v>129208.08285000002</v>
      </c>
      <c r="Z102" s="12">
        <f t="shared" si="22"/>
        <v>129208.08285000002</v>
      </c>
      <c r="AA102" s="12">
        <f t="shared" si="22"/>
        <v>129208.08285000002</v>
      </c>
      <c r="AB102" s="12">
        <f t="shared" si="22"/>
        <v>129208.08285000002</v>
      </c>
      <c r="AC102" s="12">
        <f t="shared" si="22"/>
        <v>129208.08285000002</v>
      </c>
      <c r="AD102" s="12">
        <f t="shared" si="27"/>
        <v>129208.08285000002</v>
      </c>
      <c r="AE102" s="12">
        <f t="shared" si="27"/>
        <v>129208.08285000002</v>
      </c>
      <c r="AF102" s="12">
        <f t="shared" si="27"/>
        <v>129208.08285000002</v>
      </c>
      <c r="AG102" s="12">
        <f t="shared" si="27"/>
        <v>129208.08285000002</v>
      </c>
      <c r="AH102" s="12">
        <f t="shared" si="27"/>
        <v>129208.08285000002</v>
      </c>
      <c r="AI102" s="12">
        <f t="shared" si="27"/>
        <v>129208.08285000002</v>
      </c>
      <c r="AJ102" s="12">
        <f t="shared" si="27"/>
        <v>129208.08285000002</v>
      </c>
      <c r="AK102" s="12">
        <f t="shared" si="27"/>
        <v>129208.08285000002</v>
      </c>
      <c r="AL102" s="12">
        <f t="shared" si="27"/>
        <v>129208.08285000002</v>
      </c>
      <c r="AM102" s="12">
        <f t="shared" si="27"/>
        <v>129208.08285000002</v>
      </c>
      <c r="AN102" s="12">
        <f t="shared" si="27"/>
        <v>129208.08285000002</v>
      </c>
      <c r="AO102" s="12">
        <f t="shared" si="27"/>
        <v>129208.08285000002</v>
      </c>
      <c r="AP102" s="12">
        <f t="shared" si="27"/>
        <v>129208.08285000002</v>
      </c>
      <c r="AQ102" s="12">
        <f t="shared" si="27"/>
        <v>129208.08285000002</v>
      </c>
      <c r="AR102" s="12">
        <f t="shared" si="27"/>
        <v>0</v>
      </c>
      <c r="AT102" s="12">
        <f t="shared" si="24"/>
        <v>3876242.4854999995</v>
      </c>
    </row>
    <row r="103" spans="1:46" s="11" customFormat="1" ht="14.1" customHeight="1" x14ac:dyDescent="0.2">
      <c r="A103" s="21">
        <v>1500</v>
      </c>
      <c r="B103" s="14">
        <v>283</v>
      </c>
      <c r="C103" s="55" t="s">
        <v>97</v>
      </c>
      <c r="D103" s="13">
        <v>1</v>
      </c>
      <c r="E103" s="6" t="s">
        <v>107</v>
      </c>
      <c r="F103" s="6" t="s">
        <v>106</v>
      </c>
      <c r="G103" s="8">
        <v>-12825069</v>
      </c>
      <c r="H103" s="7"/>
      <c r="I103" s="8">
        <v>1795509.6599999997</v>
      </c>
      <c r="J103" s="8">
        <v>-98753.031300000002</v>
      </c>
      <c r="K103" s="8">
        <v>0</v>
      </c>
      <c r="L103" s="8">
        <f t="shared" si="21"/>
        <v>1696756.6286999998</v>
      </c>
      <c r="N103" s="12">
        <f t="shared" si="22"/>
        <v>1696756.6286999998</v>
      </c>
      <c r="O103" s="12">
        <f t="shared" si="22"/>
        <v>0</v>
      </c>
      <c r="P103" s="12">
        <f t="shared" si="22"/>
        <v>0</v>
      </c>
      <c r="Q103" s="12">
        <f t="shared" si="22"/>
        <v>0</v>
      </c>
      <c r="R103" s="12">
        <f t="shared" si="22"/>
        <v>0</v>
      </c>
      <c r="S103" s="12">
        <f t="shared" si="22"/>
        <v>0</v>
      </c>
      <c r="T103" s="12">
        <f t="shared" si="22"/>
        <v>0</v>
      </c>
      <c r="U103" s="12">
        <f t="shared" si="22"/>
        <v>0</v>
      </c>
      <c r="V103" s="12">
        <f t="shared" si="22"/>
        <v>0</v>
      </c>
      <c r="W103" s="12">
        <f t="shared" si="22"/>
        <v>0</v>
      </c>
      <c r="X103" s="12">
        <f t="shared" si="22"/>
        <v>0</v>
      </c>
      <c r="Y103" s="12">
        <f t="shared" si="22"/>
        <v>0</v>
      </c>
      <c r="Z103" s="12">
        <f t="shared" si="22"/>
        <v>0</v>
      </c>
      <c r="AA103" s="12">
        <f t="shared" si="22"/>
        <v>0</v>
      </c>
      <c r="AB103" s="12">
        <f t="shared" si="22"/>
        <v>0</v>
      </c>
      <c r="AC103" s="12">
        <f t="shared" si="22"/>
        <v>0</v>
      </c>
      <c r="AD103" s="12">
        <f t="shared" si="27"/>
        <v>0</v>
      </c>
      <c r="AE103" s="12">
        <f t="shared" si="27"/>
        <v>0</v>
      </c>
      <c r="AF103" s="12">
        <f t="shared" si="27"/>
        <v>0</v>
      </c>
      <c r="AG103" s="12">
        <f t="shared" si="27"/>
        <v>0</v>
      </c>
      <c r="AH103" s="12">
        <f t="shared" si="27"/>
        <v>0</v>
      </c>
      <c r="AI103" s="12">
        <f t="shared" si="27"/>
        <v>0</v>
      </c>
      <c r="AJ103" s="12">
        <f t="shared" si="27"/>
        <v>0</v>
      </c>
      <c r="AK103" s="12">
        <f t="shared" si="27"/>
        <v>0</v>
      </c>
      <c r="AL103" s="12">
        <f t="shared" si="27"/>
        <v>0</v>
      </c>
      <c r="AM103" s="12">
        <f t="shared" si="27"/>
        <v>0</v>
      </c>
      <c r="AN103" s="12">
        <f t="shared" si="27"/>
        <v>0</v>
      </c>
      <c r="AO103" s="12">
        <f t="shared" si="27"/>
        <v>0</v>
      </c>
      <c r="AP103" s="12">
        <f t="shared" si="27"/>
        <v>0</v>
      </c>
      <c r="AQ103" s="12">
        <f t="shared" si="27"/>
        <v>0</v>
      </c>
      <c r="AR103" s="12">
        <f t="shared" si="27"/>
        <v>0</v>
      </c>
      <c r="AT103" s="12">
        <f t="shared" si="24"/>
        <v>1696756.6286999998</v>
      </c>
    </row>
    <row r="104" spans="1:46" s="11" customFormat="1" ht="14.1" customHeight="1" x14ac:dyDescent="0.2">
      <c r="A104" s="21">
        <v>1500</v>
      </c>
      <c r="B104" s="14">
        <v>283</v>
      </c>
      <c r="C104" s="55" t="s">
        <v>97</v>
      </c>
      <c r="D104" s="13">
        <v>1</v>
      </c>
      <c r="E104" s="6" t="s">
        <v>105</v>
      </c>
      <c r="F104" s="6" t="s">
        <v>104</v>
      </c>
      <c r="G104" s="8">
        <v>-14597066</v>
      </c>
      <c r="H104" s="7"/>
      <c r="I104" s="8">
        <v>2043589.2399999998</v>
      </c>
      <c r="J104" s="8">
        <v>-112397.40819999998</v>
      </c>
      <c r="K104" s="8">
        <v>0</v>
      </c>
      <c r="L104" s="8">
        <f t="shared" si="21"/>
        <v>1931191.8317999998</v>
      </c>
      <c r="N104" s="12">
        <f t="shared" si="22"/>
        <v>1931191.8317999998</v>
      </c>
      <c r="O104" s="12">
        <f t="shared" si="22"/>
        <v>0</v>
      </c>
      <c r="P104" s="12">
        <f t="shared" si="22"/>
        <v>0</v>
      </c>
      <c r="Q104" s="12">
        <f t="shared" si="22"/>
        <v>0</v>
      </c>
      <c r="R104" s="12">
        <f t="shared" si="22"/>
        <v>0</v>
      </c>
      <c r="S104" s="12">
        <f t="shared" si="22"/>
        <v>0</v>
      </c>
      <c r="T104" s="12">
        <f t="shared" si="22"/>
        <v>0</v>
      </c>
      <c r="U104" s="12">
        <f t="shared" si="22"/>
        <v>0</v>
      </c>
      <c r="V104" s="12">
        <f t="shared" si="22"/>
        <v>0</v>
      </c>
      <c r="W104" s="12">
        <f t="shared" si="22"/>
        <v>0</v>
      </c>
      <c r="X104" s="12">
        <f t="shared" si="22"/>
        <v>0</v>
      </c>
      <c r="Y104" s="12">
        <f t="shared" si="22"/>
        <v>0</v>
      </c>
      <c r="Z104" s="12">
        <f t="shared" si="22"/>
        <v>0</v>
      </c>
      <c r="AA104" s="12">
        <f t="shared" si="22"/>
        <v>0</v>
      </c>
      <c r="AB104" s="12">
        <f t="shared" si="22"/>
        <v>0</v>
      </c>
      <c r="AC104" s="12">
        <f t="shared" si="22"/>
        <v>0</v>
      </c>
      <c r="AD104" s="12">
        <f t="shared" ref="AD104:AR109" si="28">IF(AD$6&lt;=$D104,$L104/$D104,0)</f>
        <v>0</v>
      </c>
      <c r="AE104" s="12">
        <f t="shared" si="28"/>
        <v>0</v>
      </c>
      <c r="AF104" s="12">
        <f t="shared" si="28"/>
        <v>0</v>
      </c>
      <c r="AG104" s="12">
        <f t="shared" si="28"/>
        <v>0</v>
      </c>
      <c r="AH104" s="12">
        <f t="shared" si="28"/>
        <v>0</v>
      </c>
      <c r="AI104" s="12">
        <f t="shared" si="28"/>
        <v>0</v>
      </c>
      <c r="AJ104" s="12">
        <f t="shared" si="28"/>
        <v>0</v>
      </c>
      <c r="AK104" s="12">
        <f t="shared" si="28"/>
        <v>0</v>
      </c>
      <c r="AL104" s="12">
        <f t="shared" si="28"/>
        <v>0</v>
      </c>
      <c r="AM104" s="12">
        <f t="shared" si="28"/>
        <v>0</v>
      </c>
      <c r="AN104" s="12">
        <f t="shared" si="28"/>
        <v>0</v>
      </c>
      <c r="AO104" s="12">
        <f t="shared" si="28"/>
        <v>0</v>
      </c>
      <c r="AP104" s="12">
        <f t="shared" si="28"/>
        <v>0</v>
      </c>
      <c r="AQ104" s="12">
        <f t="shared" si="28"/>
        <v>0</v>
      </c>
      <c r="AR104" s="12">
        <f t="shared" si="28"/>
        <v>0</v>
      </c>
      <c r="AT104" s="12">
        <f t="shared" si="24"/>
        <v>1931191.8317999998</v>
      </c>
    </row>
    <row r="105" spans="1:46" s="11" customFormat="1" ht="14.1" customHeight="1" x14ac:dyDescent="0.2">
      <c r="A105" s="21">
        <v>1500</v>
      </c>
      <c r="B105" s="14">
        <v>283</v>
      </c>
      <c r="C105" s="55" t="s">
        <v>97</v>
      </c>
      <c r="D105" s="13">
        <v>1</v>
      </c>
      <c r="E105" s="6" t="s">
        <v>103</v>
      </c>
      <c r="F105" s="6" t="s">
        <v>102</v>
      </c>
      <c r="G105" s="8">
        <v>-742563</v>
      </c>
      <c r="H105" s="7"/>
      <c r="I105" s="8">
        <v>103958.82</v>
      </c>
      <c r="J105" s="8">
        <v>-5717.7350999999999</v>
      </c>
      <c r="K105" s="8">
        <v>0</v>
      </c>
      <c r="L105" s="8">
        <f t="shared" si="21"/>
        <v>98241.084900000002</v>
      </c>
      <c r="N105" s="12">
        <f t="shared" si="22"/>
        <v>98241.084900000002</v>
      </c>
      <c r="O105" s="12">
        <f t="shared" si="22"/>
        <v>0</v>
      </c>
      <c r="P105" s="12">
        <f t="shared" si="22"/>
        <v>0</v>
      </c>
      <c r="Q105" s="12">
        <f t="shared" si="22"/>
        <v>0</v>
      </c>
      <c r="R105" s="12">
        <f t="shared" si="22"/>
        <v>0</v>
      </c>
      <c r="S105" s="12">
        <f t="shared" si="22"/>
        <v>0</v>
      </c>
      <c r="T105" s="12">
        <f t="shared" si="22"/>
        <v>0</v>
      </c>
      <c r="U105" s="12">
        <f t="shared" si="22"/>
        <v>0</v>
      </c>
      <c r="V105" s="12">
        <f t="shared" si="22"/>
        <v>0</v>
      </c>
      <c r="W105" s="12">
        <f t="shared" si="22"/>
        <v>0</v>
      </c>
      <c r="X105" s="12">
        <f t="shared" si="22"/>
        <v>0</v>
      </c>
      <c r="Y105" s="12">
        <f t="shared" si="22"/>
        <v>0</v>
      </c>
      <c r="Z105" s="12">
        <f t="shared" si="22"/>
        <v>0</v>
      </c>
      <c r="AA105" s="12">
        <f t="shared" si="22"/>
        <v>0</v>
      </c>
      <c r="AB105" s="12">
        <f t="shared" si="22"/>
        <v>0</v>
      </c>
      <c r="AC105" s="12">
        <f t="shared" si="22"/>
        <v>0</v>
      </c>
      <c r="AD105" s="12">
        <f t="shared" si="28"/>
        <v>0</v>
      </c>
      <c r="AE105" s="12">
        <f t="shared" si="28"/>
        <v>0</v>
      </c>
      <c r="AF105" s="12">
        <f t="shared" si="28"/>
        <v>0</v>
      </c>
      <c r="AG105" s="12">
        <f t="shared" si="28"/>
        <v>0</v>
      </c>
      <c r="AH105" s="12">
        <f t="shared" si="28"/>
        <v>0</v>
      </c>
      <c r="AI105" s="12">
        <f t="shared" si="28"/>
        <v>0</v>
      </c>
      <c r="AJ105" s="12">
        <f t="shared" si="28"/>
        <v>0</v>
      </c>
      <c r="AK105" s="12">
        <f t="shared" si="28"/>
        <v>0</v>
      </c>
      <c r="AL105" s="12">
        <f t="shared" si="28"/>
        <v>0</v>
      </c>
      <c r="AM105" s="12">
        <f t="shared" si="28"/>
        <v>0</v>
      </c>
      <c r="AN105" s="12">
        <f t="shared" si="28"/>
        <v>0</v>
      </c>
      <c r="AO105" s="12">
        <f t="shared" si="28"/>
        <v>0</v>
      </c>
      <c r="AP105" s="12">
        <f t="shared" si="28"/>
        <v>0</v>
      </c>
      <c r="AQ105" s="12">
        <f t="shared" si="28"/>
        <v>0</v>
      </c>
      <c r="AR105" s="12">
        <f t="shared" si="28"/>
        <v>0</v>
      </c>
      <c r="AT105" s="12">
        <f t="shared" si="24"/>
        <v>98241.084900000002</v>
      </c>
    </row>
    <row r="106" spans="1:46" s="11" customFormat="1" ht="14.1" customHeight="1" x14ac:dyDescent="0.2">
      <c r="A106" s="21">
        <v>1500</v>
      </c>
      <c r="B106" s="14">
        <v>283</v>
      </c>
      <c r="C106" s="55" t="s">
        <v>80</v>
      </c>
      <c r="D106" s="13">
        <v>30</v>
      </c>
      <c r="E106" s="6" t="s">
        <v>101</v>
      </c>
      <c r="F106" s="6" t="s">
        <v>100</v>
      </c>
      <c r="G106" s="8">
        <v>-2804913</v>
      </c>
      <c r="H106" s="7"/>
      <c r="I106" s="8">
        <v>392687.81999999995</v>
      </c>
      <c r="J106" s="8">
        <v>-21597.830099999996</v>
      </c>
      <c r="K106" s="8">
        <v>0</v>
      </c>
      <c r="L106" s="8">
        <f t="shared" si="21"/>
        <v>371089.98989999993</v>
      </c>
      <c r="N106" s="12">
        <f t="shared" si="22"/>
        <v>12369.666329999998</v>
      </c>
      <c r="O106" s="12">
        <f t="shared" si="22"/>
        <v>12369.666329999998</v>
      </c>
      <c r="P106" s="12">
        <f t="shared" si="22"/>
        <v>12369.666329999998</v>
      </c>
      <c r="Q106" s="12">
        <f t="shared" si="22"/>
        <v>12369.666329999998</v>
      </c>
      <c r="R106" s="12">
        <f t="shared" si="22"/>
        <v>12369.666329999998</v>
      </c>
      <c r="S106" s="12">
        <f t="shared" si="22"/>
        <v>12369.666329999998</v>
      </c>
      <c r="T106" s="12">
        <f t="shared" si="22"/>
        <v>12369.666329999998</v>
      </c>
      <c r="U106" s="12">
        <f t="shared" si="22"/>
        <v>12369.666329999998</v>
      </c>
      <c r="V106" s="12">
        <f t="shared" si="22"/>
        <v>12369.666329999998</v>
      </c>
      <c r="W106" s="12">
        <f t="shared" si="22"/>
        <v>12369.666329999998</v>
      </c>
      <c r="X106" s="12">
        <f t="shared" si="22"/>
        <v>12369.666329999998</v>
      </c>
      <c r="Y106" s="12">
        <f t="shared" si="22"/>
        <v>12369.666329999998</v>
      </c>
      <c r="Z106" s="12">
        <f t="shared" si="22"/>
        <v>12369.666329999998</v>
      </c>
      <c r="AA106" s="12">
        <f t="shared" si="22"/>
        <v>12369.666329999998</v>
      </c>
      <c r="AB106" s="12">
        <f t="shared" si="22"/>
        <v>12369.666329999998</v>
      </c>
      <c r="AC106" s="12">
        <f t="shared" si="22"/>
        <v>12369.666329999998</v>
      </c>
      <c r="AD106" s="12">
        <f t="shared" si="28"/>
        <v>12369.666329999998</v>
      </c>
      <c r="AE106" s="12">
        <f t="shared" si="28"/>
        <v>12369.666329999998</v>
      </c>
      <c r="AF106" s="12">
        <f t="shared" si="28"/>
        <v>12369.666329999998</v>
      </c>
      <c r="AG106" s="12">
        <f t="shared" si="28"/>
        <v>12369.666329999998</v>
      </c>
      <c r="AH106" s="12">
        <f t="shared" si="28"/>
        <v>12369.666329999998</v>
      </c>
      <c r="AI106" s="12">
        <f t="shared" si="28"/>
        <v>12369.666329999998</v>
      </c>
      <c r="AJ106" s="12">
        <f t="shared" si="28"/>
        <v>12369.666329999998</v>
      </c>
      <c r="AK106" s="12">
        <f t="shared" si="28"/>
        <v>12369.666329999998</v>
      </c>
      <c r="AL106" s="12">
        <f t="shared" si="28"/>
        <v>12369.666329999998</v>
      </c>
      <c r="AM106" s="12">
        <f t="shared" si="28"/>
        <v>12369.666329999998</v>
      </c>
      <c r="AN106" s="12">
        <f t="shared" si="28"/>
        <v>12369.666329999998</v>
      </c>
      <c r="AO106" s="12">
        <f t="shared" si="28"/>
        <v>12369.666329999998</v>
      </c>
      <c r="AP106" s="12">
        <f t="shared" si="28"/>
        <v>12369.666329999998</v>
      </c>
      <c r="AQ106" s="12">
        <f t="shared" si="28"/>
        <v>12369.666329999998</v>
      </c>
      <c r="AR106" s="12">
        <f t="shared" si="28"/>
        <v>0</v>
      </c>
      <c r="AT106" s="12">
        <f t="shared" si="24"/>
        <v>371089.98989999987</v>
      </c>
    </row>
    <row r="107" spans="1:46" s="11" customFormat="1" ht="14.1" customHeight="1" x14ac:dyDescent="0.2">
      <c r="A107" s="21">
        <v>1500</v>
      </c>
      <c r="B107" s="14">
        <v>283</v>
      </c>
      <c r="C107" s="55" t="s">
        <v>97</v>
      </c>
      <c r="D107" s="13">
        <v>1</v>
      </c>
      <c r="E107" s="6" t="s">
        <v>99</v>
      </c>
      <c r="F107" s="6" t="s">
        <v>98</v>
      </c>
      <c r="G107" s="8">
        <v>-67547937</v>
      </c>
      <c r="H107" s="7"/>
      <c r="I107" s="8">
        <v>9456711.1799999997</v>
      </c>
      <c r="J107" s="8">
        <v>-520119.11490000004</v>
      </c>
      <c r="K107" s="8">
        <v>0</v>
      </c>
      <c r="L107" s="8">
        <f t="shared" si="21"/>
        <v>8936592.0650999993</v>
      </c>
      <c r="N107" s="12">
        <f t="shared" si="22"/>
        <v>8936592.0650999993</v>
      </c>
      <c r="O107" s="12">
        <f t="shared" si="22"/>
        <v>0</v>
      </c>
      <c r="P107" s="12">
        <f t="shared" si="22"/>
        <v>0</v>
      </c>
      <c r="Q107" s="12">
        <f t="shared" si="22"/>
        <v>0</v>
      </c>
      <c r="R107" s="12">
        <f t="shared" si="22"/>
        <v>0</v>
      </c>
      <c r="S107" s="12">
        <f t="shared" si="22"/>
        <v>0</v>
      </c>
      <c r="T107" s="12">
        <f t="shared" si="22"/>
        <v>0</v>
      </c>
      <c r="U107" s="12">
        <f t="shared" si="22"/>
        <v>0</v>
      </c>
      <c r="V107" s="12">
        <f t="shared" si="22"/>
        <v>0</v>
      </c>
      <c r="W107" s="12">
        <f t="shared" si="22"/>
        <v>0</v>
      </c>
      <c r="X107" s="12">
        <f t="shared" si="22"/>
        <v>0</v>
      </c>
      <c r="Y107" s="12">
        <f t="shared" si="22"/>
        <v>0</v>
      </c>
      <c r="Z107" s="12">
        <f t="shared" si="22"/>
        <v>0</v>
      </c>
      <c r="AA107" s="12">
        <f t="shared" si="22"/>
        <v>0</v>
      </c>
      <c r="AB107" s="12">
        <f t="shared" si="22"/>
        <v>0</v>
      </c>
      <c r="AC107" s="12">
        <f t="shared" si="22"/>
        <v>0</v>
      </c>
      <c r="AD107" s="12">
        <f t="shared" si="28"/>
        <v>0</v>
      </c>
      <c r="AE107" s="12">
        <f t="shared" si="28"/>
        <v>0</v>
      </c>
      <c r="AF107" s="12">
        <f t="shared" si="28"/>
        <v>0</v>
      </c>
      <c r="AG107" s="12">
        <f t="shared" si="28"/>
        <v>0</v>
      </c>
      <c r="AH107" s="12">
        <f t="shared" si="28"/>
        <v>0</v>
      </c>
      <c r="AI107" s="12">
        <f t="shared" si="28"/>
        <v>0</v>
      </c>
      <c r="AJ107" s="12">
        <f t="shared" si="28"/>
        <v>0</v>
      </c>
      <c r="AK107" s="12">
        <f t="shared" si="28"/>
        <v>0</v>
      </c>
      <c r="AL107" s="12">
        <f t="shared" si="28"/>
        <v>0</v>
      </c>
      <c r="AM107" s="12">
        <f t="shared" si="28"/>
        <v>0</v>
      </c>
      <c r="AN107" s="12">
        <f t="shared" si="28"/>
        <v>0</v>
      </c>
      <c r="AO107" s="12">
        <f t="shared" si="28"/>
        <v>0</v>
      </c>
      <c r="AP107" s="12">
        <f t="shared" si="28"/>
        <v>0</v>
      </c>
      <c r="AQ107" s="12">
        <f t="shared" si="28"/>
        <v>0</v>
      </c>
      <c r="AR107" s="12">
        <f t="shared" si="28"/>
        <v>0</v>
      </c>
      <c r="AT107" s="12">
        <f t="shared" si="24"/>
        <v>8936592.0650999993</v>
      </c>
    </row>
    <row r="108" spans="1:46" s="11" customFormat="1" ht="14.1" customHeight="1" x14ac:dyDescent="0.2">
      <c r="A108" s="21">
        <v>1500</v>
      </c>
      <c r="B108" s="14">
        <v>283</v>
      </c>
      <c r="C108" s="55" t="s">
        <v>97</v>
      </c>
      <c r="D108" s="13">
        <v>1</v>
      </c>
      <c r="E108" s="6" t="s">
        <v>96</v>
      </c>
      <c r="F108" s="6" t="s">
        <v>95</v>
      </c>
      <c r="G108" s="8">
        <v>-115491986</v>
      </c>
      <c r="H108" s="7"/>
      <c r="I108" s="8">
        <v>16168878.039999995</v>
      </c>
      <c r="J108" s="8">
        <v>-889288.29220000003</v>
      </c>
      <c r="K108" s="8">
        <v>0</v>
      </c>
      <c r="L108" s="8">
        <f t="shared" si="21"/>
        <v>15279589.747799996</v>
      </c>
      <c r="N108" s="12">
        <f t="shared" si="22"/>
        <v>15279589.747799996</v>
      </c>
      <c r="O108" s="12">
        <f t="shared" si="22"/>
        <v>0</v>
      </c>
      <c r="P108" s="12">
        <f t="shared" si="22"/>
        <v>0</v>
      </c>
      <c r="Q108" s="12">
        <f t="shared" si="22"/>
        <v>0</v>
      </c>
      <c r="R108" s="12">
        <f t="shared" si="22"/>
        <v>0</v>
      </c>
      <c r="S108" s="12">
        <f t="shared" si="22"/>
        <v>0</v>
      </c>
      <c r="T108" s="12">
        <f t="shared" si="22"/>
        <v>0</v>
      </c>
      <c r="U108" s="12">
        <f t="shared" si="22"/>
        <v>0</v>
      </c>
      <c r="V108" s="12">
        <f t="shared" si="22"/>
        <v>0</v>
      </c>
      <c r="W108" s="12">
        <f t="shared" si="22"/>
        <v>0</v>
      </c>
      <c r="X108" s="12">
        <f t="shared" si="22"/>
        <v>0</v>
      </c>
      <c r="Y108" s="12">
        <f t="shared" si="22"/>
        <v>0</v>
      </c>
      <c r="Z108" s="12">
        <f t="shared" si="22"/>
        <v>0</v>
      </c>
      <c r="AA108" s="12">
        <f t="shared" si="22"/>
        <v>0</v>
      </c>
      <c r="AB108" s="12">
        <f t="shared" si="22"/>
        <v>0</v>
      </c>
      <c r="AC108" s="12">
        <f t="shared" si="22"/>
        <v>0</v>
      </c>
      <c r="AD108" s="12">
        <f t="shared" si="28"/>
        <v>0</v>
      </c>
      <c r="AE108" s="12">
        <f t="shared" si="28"/>
        <v>0</v>
      </c>
      <c r="AF108" s="12">
        <f t="shared" si="28"/>
        <v>0</v>
      </c>
      <c r="AG108" s="12">
        <f t="shared" si="28"/>
        <v>0</v>
      </c>
      <c r="AH108" s="12">
        <f t="shared" si="28"/>
        <v>0</v>
      </c>
      <c r="AI108" s="12">
        <f t="shared" si="28"/>
        <v>0</v>
      </c>
      <c r="AJ108" s="12">
        <f t="shared" si="28"/>
        <v>0</v>
      </c>
      <c r="AK108" s="12">
        <f t="shared" si="28"/>
        <v>0</v>
      </c>
      <c r="AL108" s="12">
        <f t="shared" si="28"/>
        <v>0</v>
      </c>
      <c r="AM108" s="12">
        <f t="shared" si="28"/>
        <v>0</v>
      </c>
      <c r="AN108" s="12">
        <f t="shared" si="28"/>
        <v>0</v>
      </c>
      <c r="AO108" s="12">
        <f t="shared" si="28"/>
        <v>0</v>
      </c>
      <c r="AP108" s="12">
        <f t="shared" si="28"/>
        <v>0</v>
      </c>
      <c r="AQ108" s="12">
        <f t="shared" si="28"/>
        <v>0</v>
      </c>
      <c r="AR108" s="12">
        <f t="shared" si="28"/>
        <v>0</v>
      </c>
      <c r="AT108" s="12">
        <f t="shared" si="24"/>
        <v>15279589.747799996</v>
      </c>
    </row>
    <row r="109" spans="1:46" s="11" customFormat="1" ht="14.1" customHeight="1" x14ac:dyDescent="0.2">
      <c r="A109" s="21">
        <v>1500</v>
      </c>
      <c r="B109" s="14">
        <v>283</v>
      </c>
      <c r="C109" s="55" t="s">
        <v>94</v>
      </c>
      <c r="D109" s="13">
        <v>5</v>
      </c>
      <c r="E109" s="6" t="s">
        <v>93</v>
      </c>
      <c r="F109" s="6" t="s">
        <v>92</v>
      </c>
      <c r="G109" s="8">
        <v>5224057</v>
      </c>
      <c r="H109" s="7"/>
      <c r="I109" s="8">
        <v>-731367.98</v>
      </c>
      <c r="J109" s="8">
        <v>40225.238899999989</v>
      </c>
      <c r="K109" s="8">
        <v>0</v>
      </c>
      <c r="L109" s="8">
        <f t="shared" si="21"/>
        <v>-691142.74109999998</v>
      </c>
      <c r="N109" s="12">
        <f t="shared" si="22"/>
        <v>-138228.54822</v>
      </c>
      <c r="O109" s="12">
        <f t="shared" si="22"/>
        <v>-138228.54822</v>
      </c>
      <c r="P109" s="12">
        <f t="shared" si="22"/>
        <v>-138228.54822</v>
      </c>
      <c r="Q109" s="12">
        <f t="shared" si="22"/>
        <v>-138228.54822</v>
      </c>
      <c r="R109" s="12">
        <f t="shared" si="22"/>
        <v>-138228.54822</v>
      </c>
      <c r="S109" s="12">
        <f t="shared" si="22"/>
        <v>0</v>
      </c>
      <c r="T109" s="12">
        <f t="shared" si="22"/>
        <v>0</v>
      </c>
      <c r="U109" s="12">
        <f t="shared" si="22"/>
        <v>0</v>
      </c>
      <c r="V109" s="12">
        <f t="shared" si="22"/>
        <v>0</v>
      </c>
      <c r="W109" s="12">
        <f t="shared" si="22"/>
        <v>0</v>
      </c>
      <c r="X109" s="12">
        <f t="shared" si="22"/>
        <v>0</v>
      </c>
      <c r="Y109" s="12">
        <f t="shared" si="22"/>
        <v>0</v>
      </c>
      <c r="Z109" s="12">
        <f t="shared" si="22"/>
        <v>0</v>
      </c>
      <c r="AA109" s="12">
        <f t="shared" si="22"/>
        <v>0</v>
      </c>
      <c r="AB109" s="12">
        <f t="shared" si="22"/>
        <v>0</v>
      </c>
      <c r="AC109" s="12">
        <f t="shared" si="22"/>
        <v>0</v>
      </c>
      <c r="AD109" s="12">
        <f t="shared" si="28"/>
        <v>0</v>
      </c>
      <c r="AE109" s="12">
        <f t="shared" si="28"/>
        <v>0</v>
      </c>
      <c r="AF109" s="12">
        <f t="shared" si="28"/>
        <v>0</v>
      </c>
      <c r="AG109" s="12">
        <f t="shared" si="28"/>
        <v>0</v>
      </c>
      <c r="AH109" s="12">
        <f t="shared" si="28"/>
        <v>0</v>
      </c>
      <c r="AI109" s="12">
        <f t="shared" si="28"/>
        <v>0</v>
      </c>
      <c r="AJ109" s="12">
        <f t="shared" si="28"/>
        <v>0</v>
      </c>
      <c r="AK109" s="12">
        <f t="shared" si="28"/>
        <v>0</v>
      </c>
      <c r="AL109" s="12">
        <f t="shared" si="28"/>
        <v>0</v>
      </c>
      <c r="AM109" s="12">
        <f t="shared" si="28"/>
        <v>0</v>
      </c>
      <c r="AN109" s="12">
        <f t="shared" si="28"/>
        <v>0</v>
      </c>
      <c r="AO109" s="12">
        <f t="shared" si="28"/>
        <v>0</v>
      </c>
      <c r="AP109" s="12">
        <f t="shared" si="28"/>
        <v>0</v>
      </c>
      <c r="AQ109" s="12">
        <f t="shared" si="28"/>
        <v>0</v>
      </c>
      <c r="AR109" s="12">
        <f t="shared" si="28"/>
        <v>0</v>
      </c>
      <c r="AT109" s="12">
        <f t="shared" si="24"/>
        <v>-691142.74109999998</v>
      </c>
    </row>
    <row r="110" spans="1:46" ht="14.1" customHeight="1" x14ac:dyDescent="0.2">
      <c r="A110" s="21"/>
      <c r="C110" s="52"/>
      <c r="D110" s="14"/>
      <c r="E110" s="6"/>
      <c r="F110" s="23" t="s">
        <v>91</v>
      </c>
      <c r="G110" s="22">
        <f>SUM(G74:G109)</f>
        <v>-4424897434</v>
      </c>
      <c r="I110" s="22">
        <f>SUM(I74:I109)</f>
        <v>619485640.75999975</v>
      </c>
      <c r="J110" s="22">
        <f>SUM(J74:J109)</f>
        <v>-34071710.24180001</v>
      </c>
      <c r="K110" s="22">
        <f>SUM(K74:K109)</f>
        <v>0</v>
      </c>
      <c r="L110" s="22">
        <f>SUM(L74:L109)</f>
        <v>585413930.51820004</v>
      </c>
      <c r="N110" s="22">
        <f>SUM(N74:N109)</f>
        <v>67556565.281319559</v>
      </c>
      <c r="O110" s="22">
        <f>SUM(O74:O109)</f>
        <v>35976495.481719553</v>
      </c>
      <c r="P110" s="22">
        <f>SUM(P74:P109)</f>
        <v>35809802.972169556</v>
      </c>
      <c r="Q110" s="22">
        <f t="shared" ref="Q110:AT110" si="29">SUM(Q74:Q109)</f>
        <v>35809802.972169556</v>
      </c>
      <c r="R110" s="22">
        <f t="shared" si="29"/>
        <v>35809802.972169556</v>
      </c>
      <c r="S110" s="22">
        <f t="shared" si="29"/>
        <v>33467869.173489545</v>
      </c>
      <c r="T110" s="22">
        <f t="shared" si="29"/>
        <v>19454407.360089548</v>
      </c>
      <c r="U110" s="22">
        <f t="shared" si="29"/>
        <v>19454407.360089548</v>
      </c>
      <c r="V110" s="22">
        <f t="shared" si="29"/>
        <v>19454407.360089548</v>
      </c>
      <c r="W110" s="22">
        <f t="shared" si="29"/>
        <v>19454407.360089548</v>
      </c>
      <c r="X110" s="22">
        <f t="shared" si="29"/>
        <v>17957958.871659551</v>
      </c>
      <c r="Y110" s="22">
        <f t="shared" si="29"/>
        <v>17957958.871659551</v>
      </c>
      <c r="Z110" s="22">
        <f t="shared" si="29"/>
        <v>17957958.871659551</v>
      </c>
      <c r="AA110" s="22">
        <f t="shared" si="29"/>
        <v>17957958.871659551</v>
      </c>
      <c r="AB110" s="22">
        <f t="shared" si="29"/>
        <v>17957958.871659551</v>
      </c>
      <c r="AC110" s="22">
        <f t="shared" si="29"/>
        <v>17957958.871659551</v>
      </c>
      <c r="AD110" s="22">
        <f t="shared" si="29"/>
        <v>17957958.871659551</v>
      </c>
      <c r="AE110" s="22">
        <f t="shared" si="29"/>
        <v>17957958.871659551</v>
      </c>
      <c r="AF110" s="22">
        <f t="shared" si="29"/>
        <v>17957958.871659551</v>
      </c>
      <c r="AG110" s="22">
        <f t="shared" si="29"/>
        <v>17957958.871659551</v>
      </c>
      <c r="AH110" s="22">
        <f t="shared" si="29"/>
        <v>8996686.182024546</v>
      </c>
      <c r="AI110" s="22">
        <f t="shared" si="29"/>
        <v>8347324.2156245466</v>
      </c>
      <c r="AJ110" s="22">
        <f t="shared" si="29"/>
        <v>8280295.3888200009</v>
      </c>
      <c r="AK110" s="22">
        <f t="shared" si="29"/>
        <v>8280295.3888200009</v>
      </c>
      <c r="AL110" s="22">
        <f t="shared" si="29"/>
        <v>8280295.3888200009</v>
      </c>
      <c r="AM110" s="22">
        <f t="shared" si="29"/>
        <v>8280295.3888200009</v>
      </c>
      <c r="AN110" s="22">
        <f t="shared" si="29"/>
        <v>8280295.3888200009</v>
      </c>
      <c r="AO110" s="22">
        <f t="shared" si="29"/>
        <v>8280295.3888200009</v>
      </c>
      <c r="AP110" s="22">
        <f t="shared" si="29"/>
        <v>8280295.3888200009</v>
      </c>
      <c r="AQ110" s="22">
        <f t="shared" si="29"/>
        <v>8280295.3888200009</v>
      </c>
      <c r="AR110" s="22">
        <f t="shared" si="29"/>
        <v>0</v>
      </c>
      <c r="AS110" s="11"/>
      <c r="AT110" s="22">
        <f t="shared" si="29"/>
        <v>585413930.51820004</v>
      </c>
    </row>
    <row r="111" spans="1:46" ht="14.1" customHeight="1" x14ac:dyDescent="0.2">
      <c r="A111" s="21"/>
      <c r="C111" s="52"/>
      <c r="D111" s="14"/>
      <c r="E111" s="6"/>
      <c r="F111" s="6"/>
      <c r="G111" s="8"/>
      <c r="L111" s="5"/>
      <c r="AS111" s="11"/>
      <c r="AT111" s="11"/>
    </row>
    <row r="112" spans="1:46" ht="14.1" customHeight="1" x14ac:dyDescent="0.2">
      <c r="C112" s="52"/>
      <c r="D112" s="14"/>
      <c r="L112" s="5"/>
      <c r="AS112" s="11"/>
      <c r="AT112" s="11"/>
    </row>
    <row r="113" spans="1:46" ht="14.1" customHeight="1" thickBot="1" x14ac:dyDescent="0.25">
      <c r="C113" s="52"/>
      <c r="D113" s="14"/>
      <c r="F113" s="18" t="s">
        <v>90</v>
      </c>
      <c r="G113" s="51">
        <f>G59+G72+G110</f>
        <v>-921109976</v>
      </c>
      <c r="I113" s="51">
        <f>I59+I72+I110</f>
        <v>128955396.63999963</v>
      </c>
      <c r="J113" s="51">
        <f>J59+J72+J110</f>
        <v>-7092546.8152000122</v>
      </c>
      <c r="K113" s="51">
        <f>K59+K72+K110</f>
        <v>0</v>
      </c>
      <c r="L113" s="51">
        <f>L59+L72+L110</f>
        <v>121862849.82480007</v>
      </c>
      <c r="N113" s="51">
        <f>N59+N72+N110</f>
        <v>1918689.0522259176</v>
      </c>
      <c r="O113" s="51">
        <f>O59+O72+O110</f>
        <v>6640378.8117259219</v>
      </c>
      <c r="P113" s="51">
        <f>P59+P72+P110</f>
        <v>7570497.0273259208</v>
      </c>
      <c r="Q113" s="51">
        <f t="shared" ref="Q113:AT113" si="30">Q59+Q72+Q110</f>
        <v>9877176.5892259255</v>
      </c>
      <c r="R113" s="51">
        <f t="shared" si="30"/>
        <v>9877176.5892259255</v>
      </c>
      <c r="S113" s="51">
        <f t="shared" si="30"/>
        <v>12395631.636445913</v>
      </c>
      <c r="T113" s="51">
        <f t="shared" si="30"/>
        <v>-1617830.1769540831</v>
      </c>
      <c r="U113" s="51">
        <f t="shared" si="30"/>
        <v>-1617830.1769540831</v>
      </c>
      <c r="V113" s="51">
        <f t="shared" si="30"/>
        <v>-1617830.1769540831</v>
      </c>
      <c r="W113" s="51">
        <f t="shared" si="30"/>
        <v>-1617830.1769540831</v>
      </c>
      <c r="X113" s="51">
        <f t="shared" si="30"/>
        <v>6417413.471785916</v>
      </c>
      <c r="Y113" s="51">
        <f t="shared" si="30"/>
        <v>6417413.471785916</v>
      </c>
      <c r="Z113" s="51">
        <f t="shared" si="30"/>
        <v>6417413.471785916</v>
      </c>
      <c r="AA113" s="51">
        <f t="shared" si="30"/>
        <v>6417413.471785916</v>
      </c>
      <c r="AB113" s="51">
        <f t="shared" si="30"/>
        <v>6417413.471785916</v>
      </c>
      <c r="AC113" s="51">
        <f t="shared" si="30"/>
        <v>6830205.0302659161</v>
      </c>
      <c r="AD113" s="51">
        <f t="shared" si="30"/>
        <v>6830205.0302659161</v>
      </c>
      <c r="AE113" s="51">
        <f t="shared" si="30"/>
        <v>6830205.0302659161</v>
      </c>
      <c r="AF113" s="51">
        <f t="shared" si="30"/>
        <v>6830205.0302659161</v>
      </c>
      <c r="AG113" s="51">
        <f t="shared" si="30"/>
        <v>6830205.0302659161</v>
      </c>
      <c r="AH113" s="51">
        <f t="shared" si="30"/>
        <v>743604.62188091129</v>
      </c>
      <c r="AI113" s="51">
        <f t="shared" si="30"/>
        <v>1392966.9347809115</v>
      </c>
      <c r="AJ113" s="51">
        <f t="shared" si="30"/>
        <v>1459994.5949400021</v>
      </c>
      <c r="AK113" s="51">
        <f t="shared" si="30"/>
        <v>1459994.5949400021</v>
      </c>
      <c r="AL113" s="51">
        <f t="shared" si="30"/>
        <v>1459994.5949400021</v>
      </c>
      <c r="AM113" s="51">
        <f t="shared" si="30"/>
        <v>1459994.5949400021</v>
      </c>
      <c r="AN113" s="51">
        <f t="shared" si="30"/>
        <v>1459994.5949400021</v>
      </c>
      <c r="AO113" s="51">
        <f t="shared" si="30"/>
        <v>1459994.5949400021</v>
      </c>
      <c r="AP113" s="51">
        <f t="shared" si="30"/>
        <v>1459994.5949400021</v>
      </c>
      <c r="AQ113" s="51">
        <f t="shared" si="30"/>
        <v>1459994.5949400021</v>
      </c>
      <c r="AR113" s="51">
        <f t="shared" si="30"/>
        <v>0</v>
      </c>
      <c r="AS113" s="11"/>
      <c r="AT113" s="51">
        <f t="shared" si="30"/>
        <v>121862849.82480019</v>
      </c>
    </row>
    <row r="114" spans="1:46" ht="14.1" customHeight="1" thickTop="1" x14ac:dyDescent="0.2">
      <c r="C114" s="52"/>
      <c r="D114" s="14"/>
      <c r="F114" s="53"/>
      <c r="G114" s="8"/>
      <c r="I114" s="17"/>
      <c r="J114" s="17"/>
      <c r="K114" s="17"/>
      <c r="L114" s="17"/>
      <c r="AS114" s="11"/>
      <c r="AT114" s="11"/>
    </row>
    <row r="115" spans="1:46" ht="14.1" customHeight="1" x14ac:dyDescent="0.2">
      <c r="A115" s="19" t="s">
        <v>12</v>
      </c>
      <c r="C115" s="52"/>
      <c r="D115" s="14"/>
      <c r="G115" s="17"/>
      <c r="I115" s="17"/>
      <c r="J115" s="17"/>
      <c r="K115" s="17"/>
      <c r="L115" s="17"/>
      <c r="AS115" s="11"/>
      <c r="AT115" s="11"/>
    </row>
    <row r="116" spans="1:46" ht="14.1" customHeight="1" x14ac:dyDescent="0.2">
      <c r="A116" s="15" t="s">
        <v>2</v>
      </c>
      <c r="B116" s="14">
        <v>282</v>
      </c>
      <c r="C116" s="55" t="s">
        <v>441</v>
      </c>
      <c r="D116" s="13">
        <v>6</v>
      </c>
      <c r="E116" s="6" t="s">
        <v>89</v>
      </c>
      <c r="F116" s="6" t="s">
        <v>88</v>
      </c>
      <c r="G116" s="8">
        <v>4674495003</v>
      </c>
      <c r="I116" s="8">
        <v>0</v>
      </c>
      <c r="J116" s="8">
        <v>35993611.523099989</v>
      </c>
      <c r="K116" s="8">
        <v>0</v>
      </c>
      <c r="L116" s="10">
        <f>SUM(I116:K116)</f>
        <v>35993611.523099989</v>
      </c>
      <c r="N116" s="12">
        <f t="shared" ref="N116:AC118" si="31">IF(N$6&lt;=$D116,$L116/$D116,0)</f>
        <v>5998935.2538499981</v>
      </c>
      <c r="O116" s="12">
        <f t="shared" si="31"/>
        <v>5998935.2538499981</v>
      </c>
      <c r="P116" s="12">
        <f t="shared" si="31"/>
        <v>5998935.2538499981</v>
      </c>
      <c r="Q116" s="12">
        <f t="shared" si="31"/>
        <v>5998935.2538499981</v>
      </c>
      <c r="R116" s="12">
        <f t="shared" si="31"/>
        <v>5998935.2538499981</v>
      </c>
      <c r="S116" s="12">
        <f t="shared" si="31"/>
        <v>5998935.2538499981</v>
      </c>
      <c r="T116" s="12">
        <f t="shared" si="31"/>
        <v>0</v>
      </c>
      <c r="U116" s="12">
        <f t="shared" si="31"/>
        <v>0</v>
      </c>
      <c r="V116" s="12">
        <f t="shared" si="31"/>
        <v>0</v>
      </c>
      <c r="W116" s="12">
        <f t="shared" si="31"/>
        <v>0</v>
      </c>
      <c r="X116" s="12">
        <f t="shared" si="31"/>
        <v>0</v>
      </c>
      <c r="Y116" s="12">
        <f t="shared" si="31"/>
        <v>0</v>
      </c>
      <c r="Z116" s="12">
        <f t="shared" si="31"/>
        <v>0</v>
      </c>
      <c r="AA116" s="12">
        <f t="shared" si="31"/>
        <v>0</v>
      </c>
      <c r="AB116" s="12">
        <f t="shared" si="31"/>
        <v>0</v>
      </c>
      <c r="AC116" s="12">
        <f t="shared" si="31"/>
        <v>0</v>
      </c>
      <c r="AD116" s="12">
        <f t="shared" ref="AD116:AR118" si="32">IF(AD$6&lt;=$D116,$L116/$D116,0)</f>
        <v>0</v>
      </c>
      <c r="AE116" s="12">
        <f t="shared" si="32"/>
        <v>0</v>
      </c>
      <c r="AF116" s="12">
        <f t="shared" si="32"/>
        <v>0</v>
      </c>
      <c r="AG116" s="12">
        <f t="shared" si="32"/>
        <v>0</v>
      </c>
      <c r="AH116" s="12">
        <f t="shared" si="32"/>
        <v>0</v>
      </c>
      <c r="AI116" s="12">
        <f t="shared" si="32"/>
        <v>0</v>
      </c>
      <c r="AJ116" s="12">
        <f t="shared" si="32"/>
        <v>0</v>
      </c>
      <c r="AK116" s="12">
        <f t="shared" si="32"/>
        <v>0</v>
      </c>
      <c r="AL116" s="12">
        <f t="shared" si="32"/>
        <v>0</v>
      </c>
      <c r="AM116" s="12">
        <f t="shared" si="32"/>
        <v>0</v>
      </c>
      <c r="AN116" s="12">
        <f t="shared" si="32"/>
        <v>0</v>
      </c>
      <c r="AO116" s="12">
        <f t="shared" si="32"/>
        <v>0</v>
      </c>
      <c r="AP116" s="12">
        <f t="shared" si="32"/>
        <v>0</v>
      </c>
      <c r="AQ116" s="12">
        <f t="shared" si="32"/>
        <v>0</v>
      </c>
      <c r="AR116" s="12">
        <f t="shared" si="32"/>
        <v>0</v>
      </c>
      <c r="AS116" s="11"/>
      <c r="AT116" s="12">
        <f t="shared" ref="AT116:AT118" si="33">SUM(N116:AS116)</f>
        <v>35993611.523099989</v>
      </c>
    </row>
    <row r="117" spans="1:46" ht="14.1" customHeight="1" x14ac:dyDescent="0.2">
      <c r="A117" s="15" t="s">
        <v>2</v>
      </c>
      <c r="B117" s="14">
        <v>282</v>
      </c>
      <c r="C117" s="55" t="s">
        <v>443</v>
      </c>
      <c r="D117" s="13">
        <v>2</v>
      </c>
      <c r="E117" s="6" t="s">
        <v>87</v>
      </c>
      <c r="F117" s="6" t="s">
        <v>86</v>
      </c>
      <c r="G117" s="8">
        <v>23579500</v>
      </c>
      <c r="I117" s="8">
        <v>0</v>
      </c>
      <c r="J117" s="8">
        <v>181562.15000000002</v>
      </c>
      <c r="K117" s="8">
        <v>0</v>
      </c>
      <c r="L117" s="10">
        <f>SUM(I117:K117)</f>
        <v>181562.15000000002</v>
      </c>
      <c r="N117" s="12">
        <f t="shared" si="31"/>
        <v>90781.075000000012</v>
      </c>
      <c r="O117" s="12">
        <f t="shared" si="31"/>
        <v>90781.075000000012</v>
      </c>
      <c r="P117" s="12">
        <f t="shared" si="31"/>
        <v>0</v>
      </c>
      <c r="Q117" s="12">
        <f t="shared" ref="Q117:AC118" si="34">IF(Q$6&lt;=$D117,$L117/$D117,0)</f>
        <v>0</v>
      </c>
      <c r="R117" s="12">
        <f t="shared" si="34"/>
        <v>0</v>
      </c>
      <c r="S117" s="12">
        <f t="shared" si="34"/>
        <v>0</v>
      </c>
      <c r="T117" s="12">
        <f t="shared" si="34"/>
        <v>0</v>
      </c>
      <c r="U117" s="12">
        <f t="shared" si="34"/>
        <v>0</v>
      </c>
      <c r="V117" s="12">
        <f t="shared" si="34"/>
        <v>0</v>
      </c>
      <c r="W117" s="12">
        <f t="shared" si="34"/>
        <v>0</v>
      </c>
      <c r="X117" s="12">
        <f t="shared" si="34"/>
        <v>0</v>
      </c>
      <c r="Y117" s="12">
        <f t="shared" si="34"/>
        <v>0</v>
      </c>
      <c r="Z117" s="12">
        <f t="shared" si="34"/>
        <v>0</v>
      </c>
      <c r="AA117" s="12">
        <f t="shared" si="34"/>
        <v>0</v>
      </c>
      <c r="AB117" s="12">
        <f t="shared" si="34"/>
        <v>0</v>
      </c>
      <c r="AC117" s="12">
        <f t="shared" si="34"/>
        <v>0</v>
      </c>
      <c r="AD117" s="12">
        <f t="shared" si="32"/>
        <v>0</v>
      </c>
      <c r="AE117" s="12">
        <f t="shared" si="32"/>
        <v>0</v>
      </c>
      <c r="AF117" s="12">
        <f t="shared" si="32"/>
        <v>0</v>
      </c>
      <c r="AG117" s="12">
        <f t="shared" si="32"/>
        <v>0</v>
      </c>
      <c r="AH117" s="12">
        <f t="shared" si="32"/>
        <v>0</v>
      </c>
      <c r="AI117" s="12">
        <f t="shared" si="32"/>
        <v>0</v>
      </c>
      <c r="AJ117" s="12">
        <f t="shared" si="32"/>
        <v>0</v>
      </c>
      <c r="AK117" s="12">
        <f t="shared" si="32"/>
        <v>0</v>
      </c>
      <c r="AL117" s="12">
        <f t="shared" si="32"/>
        <v>0</v>
      </c>
      <c r="AM117" s="12">
        <f t="shared" si="32"/>
        <v>0</v>
      </c>
      <c r="AN117" s="12">
        <f t="shared" si="32"/>
        <v>0</v>
      </c>
      <c r="AO117" s="12">
        <f t="shared" si="32"/>
        <v>0</v>
      </c>
      <c r="AP117" s="12">
        <f t="shared" si="32"/>
        <v>0</v>
      </c>
      <c r="AQ117" s="12">
        <f t="shared" si="32"/>
        <v>0</v>
      </c>
      <c r="AR117" s="12">
        <f t="shared" si="32"/>
        <v>0</v>
      </c>
      <c r="AS117" s="11"/>
      <c r="AT117" s="12">
        <f t="shared" si="33"/>
        <v>181562.15000000002</v>
      </c>
    </row>
    <row r="118" spans="1:46" ht="14.1" customHeight="1" x14ac:dyDescent="0.2">
      <c r="A118" s="15" t="s">
        <v>2</v>
      </c>
      <c r="B118" s="14">
        <v>282</v>
      </c>
      <c r="C118" s="55" t="s">
        <v>442</v>
      </c>
      <c r="D118" s="13">
        <v>3</v>
      </c>
      <c r="E118" s="6" t="s">
        <v>85</v>
      </c>
      <c r="F118" s="6" t="s">
        <v>84</v>
      </c>
      <c r="G118" s="8">
        <v>-3929917</v>
      </c>
      <c r="I118" s="8">
        <v>0</v>
      </c>
      <c r="J118" s="8">
        <v>-30260.3609</v>
      </c>
      <c r="K118" s="8">
        <v>0</v>
      </c>
      <c r="L118" s="10">
        <f>SUM(I118:K118)</f>
        <v>-30260.3609</v>
      </c>
      <c r="N118" s="12">
        <f t="shared" si="31"/>
        <v>-10086.786966666667</v>
      </c>
      <c r="O118" s="12">
        <f t="shared" si="31"/>
        <v>-10086.786966666667</v>
      </c>
      <c r="P118" s="12">
        <f t="shared" si="31"/>
        <v>-10086.786966666667</v>
      </c>
      <c r="Q118" s="12">
        <f t="shared" si="34"/>
        <v>0</v>
      </c>
      <c r="R118" s="12">
        <f t="shared" si="34"/>
        <v>0</v>
      </c>
      <c r="S118" s="12">
        <f t="shared" si="34"/>
        <v>0</v>
      </c>
      <c r="T118" s="12">
        <f t="shared" si="34"/>
        <v>0</v>
      </c>
      <c r="U118" s="12">
        <f t="shared" si="34"/>
        <v>0</v>
      </c>
      <c r="V118" s="12">
        <f t="shared" si="34"/>
        <v>0</v>
      </c>
      <c r="W118" s="12">
        <f t="shared" si="34"/>
        <v>0</v>
      </c>
      <c r="X118" s="12">
        <f t="shared" si="34"/>
        <v>0</v>
      </c>
      <c r="Y118" s="12">
        <f t="shared" si="34"/>
        <v>0</v>
      </c>
      <c r="Z118" s="12">
        <f t="shared" si="34"/>
        <v>0</v>
      </c>
      <c r="AA118" s="12">
        <f t="shared" si="34"/>
        <v>0</v>
      </c>
      <c r="AB118" s="12">
        <f t="shared" si="34"/>
        <v>0</v>
      </c>
      <c r="AC118" s="12">
        <f t="shared" si="34"/>
        <v>0</v>
      </c>
      <c r="AD118" s="12">
        <f t="shared" si="32"/>
        <v>0</v>
      </c>
      <c r="AE118" s="12">
        <f t="shared" si="32"/>
        <v>0</v>
      </c>
      <c r="AF118" s="12">
        <f t="shared" si="32"/>
        <v>0</v>
      </c>
      <c r="AG118" s="12">
        <f t="shared" si="32"/>
        <v>0</v>
      </c>
      <c r="AH118" s="12">
        <f t="shared" si="32"/>
        <v>0</v>
      </c>
      <c r="AI118" s="12">
        <f t="shared" si="32"/>
        <v>0</v>
      </c>
      <c r="AJ118" s="12">
        <f t="shared" si="32"/>
        <v>0</v>
      </c>
      <c r="AK118" s="12">
        <f t="shared" si="32"/>
        <v>0</v>
      </c>
      <c r="AL118" s="12">
        <f t="shared" si="32"/>
        <v>0</v>
      </c>
      <c r="AM118" s="12">
        <f t="shared" si="32"/>
        <v>0</v>
      </c>
      <c r="AN118" s="12">
        <f t="shared" si="32"/>
        <v>0</v>
      </c>
      <c r="AO118" s="12">
        <f t="shared" si="32"/>
        <v>0</v>
      </c>
      <c r="AP118" s="12">
        <f t="shared" si="32"/>
        <v>0</v>
      </c>
      <c r="AQ118" s="12">
        <f t="shared" si="32"/>
        <v>0</v>
      </c>
      <c r="AR118" s="12">
        <f t="shared" si="32"/>
        <v>0</v>
      </c>
      <c r="AS118" s="11"/>
      <c r="AT118" s="12">
        <f t="shared" si="33"/>
        <v>-30260.3609</v>
      </c>
    </row>
    <row r="119" spans="1:46" ht="14.1" customHeight="1" thickBot="1" x14ac:dyDescent="0.25">
      <c r="C119" s="52"/>
      <c r="D119" s="14"/>
      <c r="F119" s="18" t="s">
        <v>5</v>
      </c>
      <c r="G119" s="20">
        <f>SUM(G116:G118)</f>
        <v>4694144586</v>
      </c>
      <c r="I119" s="20">
        <f>SUM(I116:I118)</f>
        <v>0</v>
      </c>
      <c r="J119" s="20">
        <f>SUM(J116:J118)</f>
        <v>36144913.312199987</v>
      </c>
      <c r="K119" s="20">
        <f>SUM(K116:K118)</f>
        <v>0</v>
      </c>
      <c r="L119" s="20">
        <f>SUM(L116:L118)</f>
        <v>36144913.312199987</v>
      </c>
      <c r="N119" s="20">
        <f>SUM(N116:N118)</f>
        <v>6079629.5418833317</v>
      </c>
      <c r="O119" s="20">
        <f>SUM(O116:O118)</f>
        <v>6079629.5418833317</v>
      </c>
      <c r="P119" s="20">
        <f>SUM(P116:P118)</f>
        <v>5988848.4668833315</v>
      </c>
      <c r="Q119" s="20">
        <f t="shared" ref="Q119:AT119" si="35">SUM(Q116:Q118)</f>
        <v>5998935.2538499981</v>
      </c>
      <c r="R119" s="20">
        <f t="shared" si="35"/>
        <v>5998935.2538499981</v>
      </c>
      <c r="S119" s="20">
        <f t="shared" si="35"/>
        <v>5998935.2538499981</v>
      </c>
      <c r="T119" s="20">
        <f t="shared" si="35"/>
        <v>0</v>
      </c>
      <c r="U119" s="20">
        <f t="shared" si="35"/>
        <v>0</v>
      </c>
      <c r="V119" s="20">
        <f t="shared" si="35"/>
        <v>0</v>
      </c>
      <c r="W119" s="20">
        <f t="shared" si="35"/>
        <v>0</v>
      </c>
      <c r="X119" s="20">
        <f t="shared" si="35"/>
        <v>0</v>
      </c>
      <c r="Y119" s="20">
        <f t="shared" si="35"/>
        <v>0</v>
      </c>
      <c r="Z119" s="20">
        <f t="shared" si="35"/>
        <v>0</v>
      </c>
      <c r="AA119" s="20">
        <f t="shared" si="35"/>
        <v>0</v>
      </c>
      <c r="AB119" s="20">
        <f t="shared" si="35"/>
        <v>0</v>
      </c>
      <c r="AC119" s="20">
        <f t="shared" si="35"/>
        <v>0</v>
      </c>
      <c r="AD119" s="20">
        <f t="shared" si="35"/>
        <v>0</v>
      </c>
      <c r="AE119" s="20">
        <f t="shared" si="35"/>
        <v>0</v>
      </c>
      <c r="AF119" s="20">
        <f t="shared" si="35"/>
        <v>0</v>
      </c>
      <c r="AG119" s="20">
        <f t="shared" si="35"/>
        <v>0</v>
      </c>
      <c r="AH119" s="20">
        <f t="shared" si="35"/>
        <v>0</v>
      </c>
      <c r="AI119" s="20">
        <f t="shared" si="35"/>
        <v>0</v>
      </c>
      <c r="AJ119" s="20">
        <f t="shared" si="35"/>
        <v>0</v>
      </c>
      <c r="AK119" s="20">
        <f t="shared" si="35"/>
        <v>0</v>
      </c>
      <c r="AL119" s="20">
        <f t="shared" si="35"/>
        <v>0</v>
      </c>
      <c r="AM119" s="20">
        <f t="shared" si="35"/>
        <v>0</v>
      </c>
      <c r="AN119" s="20">
        <f t="shared" si="35"/>
        <v>0</v>
      </c>
      <c r="AO119" s="20">
        <f t="shared" si="35"/>
        <v>0</v>
      </c>
      <c r="AP119" s="20">
        <f t="shared" si="35"/>
        <v>0</v>
      </c>
      <c r="AQ119" s="20">
        <f t="shared" si="35"/>
        <v>0</v>
      </c>
      <c r="AR119" s="20">
        <f t="shared" si="35"/>
        <v>0</v>
      </c>
      <c r="AS119" s="11"/>
      <c r="AT119" s="20">
        <f t="shared" si="35"/>
        <v>36144913.312199987</v>
      </c>
    </row>
    <row r="120" spans="1:46" s="11" customFormat="1" ht="14.1" customHeight="1" thickTop="1" x14ac:dyDescent="0.2">
      <c r="A120" s="5"/>
      <c r="B120" s="5"/>
      <c r="C120" s="52"/>
      <c r="D120" s="14"/>
      <c r="E120" s="5"/>
      <c r="F120" s="5"/>
      <c r="G120" s="17"/>
      <c r="H120" s="7"/>
      <c r="I120" s="17"/>
      <c r="J120" s="17"/>
      <c r="K120" s="17"/>
      <c r="L120" s="17"/>
    </row>
    <row r="121" spans="1:46" s="11" customFormat="1" ht="14.1" customHeight="1" thickBot="1" x14ac:dyDescent="0.25">
      <c r="A121" s="5"/>
      <c r="B121" s="5"/>
      <c r="C121" s="52"/>
      <c r="D121" s="14"/>
      <c r="E121" s="5"/>
      <c r="F121" s="18" t="s">
        <v>83</v>
      </c>
      <c r="G121" s="51">
        <f>G113+G119</f>
        <v>3773034610</v>
      </c>
      <c r="H121" s="7"/>
      <c r="I121" s="51">
        <f>I113+I119</f>
        <v>128955396.63999963</v>
      </c>
      <c r="J121" s="51">
        <f>J113+J119</f>
        <v>29052366.496999975</v>
      </c>
      <c r="K121" s="51">
        <f>K113+K119</f>
        <v>0</v>
      </c>
      <c r="L121" s="51">
        <f>L113+L119</f>
        <v>158007763.13700005</v>
      </c>
      <c r="N121" s="51">
        <f>N113+N119</f>
        <v>7998318.5941092493</v>
      </c>
      <c r="O121" s="51">
        <f>O113+O119</f>
        <v>12720008.353609253</v>
      </c>
      <c r="P121" s="51">
        <f>P113+P119</f>
        <v>13559345.494209252</v>
      </c>
      <c r="Q121" s="51">
        <f t="shared" ref="Q121:AR121" si="36">Q113+Q119</f>
        <v>15876111.843075924</v>
      </c>
      <c r="R121" s="51">
        <f t="shared" si="36"/>
        <v>15876111.843075924</v>
      </c>
      <c r="S121" s="51">
        <f t="shared" si="36"/>
        <v>18394566.890295912</v>
      </c>
      <c r="T121" s="51">
        <f t="shared" si="36"/>
        <v>-1617830.1769540831</v>
      </c>
      <c r="U121" s="51">
        <f t="shared" si="36"/>
        <v>-1617830.1769540831</v>
      </c>
      <c r="V121" s="51">
        <f t="shared" si="36"/>
        <v>-1617830.1769540831</v>
      </c>
      <c r="W121" s="51">
        <f t="shared" si="36"/>
        <v>-1617830.1769540831</v>
      </c>
      <c r="X121" s="51">
        <f t="shared" si="36"/>
        <v>6417413.471785916</v>
      </c>
      <c r="Y121" s="51">
        <f t="shared" si="36"/>
        <v>6417413.471785916</v>
      </c>
      <c r="Z121" s="51">
        <f t="shared" si="36"/>
        <v>6417413.471785916</v>
      </c>
      <c r="AA121" s="51">
        <f t="shared" si="36"/>
        <v>6417413.471785916</v>
      </c>
      <c r="AB121" s="51">
        <f t="shared" si="36"/>
        <v>6417413.471785916</v>
      </c>
      <c r="AC121" s="51">
        <f t="shared" si="36"/>
        <v>6830205.0302659161</v>
      </c>
      <c r="AD121" s="51">
        <f t="shared" si="36"/>
        <v>6830205.0302659161</v>
      </c>
      <c r="AE121" s="51">
        <f t="shared" si="36"/>
        <v>6830205.0302659161</v>
      </c>
      <c r="AF121" s="51">
        <f t="shared" si="36"/>
        <v>6830205.0302659161</v>
      </c>
      <c r="AG121" s="51">
        <f t="shared" si="36"/>
        <v>6830205.0302659161</v>
      </c>
      <c r="AH121" s="51">
        <f t="shared" si="36"/>
        <v>743604.62188091129</v>
      </c>
      <c r="AI121" s="51">
        <f t="shared" si="36"/>
        <v>1392966.9347809115</v>
      </c>
      <c r="AJ121" s="51">
        <f t="shared" si="36"/>
        <v>1459994.5949400021</v>
      </c>
      <c r="AK121" s="51">
        <f t="shared" si="36"/>
        <v>1459994.5949400021</v>
      </c>
      <c r="AL121" s="51">
        <f t="shared" si="36"/>
        <v>1459994.5949400021</v>
      </c>
      <c r="AM121" s="51">
        <f t="shared" si="36"/>
        <v>1459994.5949400021</v>
      </c>
      <c r="AN121" s="51">
        <f t="shared" si="36"/>
        <v>1459994.5949400021</v>
      </c>
      <c r="AO121" s="51">
        <f t="shared" si="36"/>
        <v>1459994.5949400021</v>
      </c>
      <c r="AP121" s="51">
        <f t="shared" si="36"/>
        <v>1459994.5949400021</v>
      </c>
      <c r="AQ121" s="51">
        <f t="shared" si="36"/>
        <v>1459994.5949400021</v>
      </c>
      <c r="AR121" s="51">
        <f t="shared" si="36"/>
        <v>0</v>
      </c>
      <c r="AT121" s="51">
        <f t="shared" ref="AT121" si="37">AT113+AT119</f>
        <v>158007763.13700017</v>
      </c>
    </row>
    <row r="122" spans="1:46" s="11" customFormat="1" ht="14.1" customHeight="1" thickTop="1" x14ac:dyDescent="0.2">
      <c r="A122" s="5"/>
      <c r="B122" s="5"/>
      <c r="C122" s="52"/>
      <c r="D122" s="14"/>
      <c r="E122" s="5"/>
      <c r="F122" s="53"/>
      <c r="G122" s="17"/>
      <c r="H122" s="7"/>
      <c r="I122" s="17"/>
      <c r="J122" s="17"/>
      <c r="K122" s="17"/>
      <c r="L122" s="17"/>
      <c r="N122" s="17"/>
    </row>
    <row r="123" spans="1:46" s="11" customFormat="1" ht="14.1" customHeight="1" x14ac:dyDescent="0.2">
      <c r="A123" s="19" t="s">
        <v>81</v>
      </c>
      <c r="B123" s="5"/>
      <c r="C123" s="52"/>
      <c r="D123" s="14"/>
      <c r="E123" s="6"/>
      <c r="F123" s="6"/>
      <c r="G123" s="12"/>
      <c r="H123" s="7"/>
      <c r="I123" s="12"/>
      <c r="J123" s="12"/>
      <c r="K123" s="12"/>
      <c r="L123" s="12"/>
      <c r="N123" s="12"/>
    </row>
    <row r="124" spans="1:46" s="11" customFormat="1" ht="14.1" customHeight="1" x14ac:dyDescent="0.2">
      <c r="A124" s="15" t="s">
        <v>2</v>
      </c>
      <c r="B124" s="14">
        <v>282</v>
      </c>
      <c r="C124" s="4" t="s">
        <v>80</v>
      </c>
      <c r="D124" s="13">
        <v>30</v>
      </c>
      <c r="E124" s="6" t="s">
        <v>79</v>
      </c>
      <c r="F124" s="6" t="s">
        <v>78</v>
      </c>
      <c r="G124" s="12"/>
      <c r="H124" s="7" t="s">
        <v>32</v>
      </c>
      <c r="I124" s="8">
        <v>0</v>
      </c>
      <c r="J124" s="8">
        <v>-662684.67999999993</v>
      </c>
      <c r="K124" s="8">
        <v>0</v>
      </c>
      <c r="L124" s="8">
        <f>SUM(I124:K124)</f>
        <v>-662684.67999999993</v>
      </c>
      <c r="N124" s="12">
        <f t="shared" ref="N124:AR124" si="38">IF(N$6&lt;=$D124,$L124/$D124,0)</f>
        <v>-22089.489333333331</v>
      </c>
      <c r="O124" s="12">
        <f t="shared" si="38"/>
        <v>-22089.489333333331</v>
      </c>
      <c r="P124" s="12">
        <f t="shared" si="38"/>
        <v>-22089.489333333331</v>
      </c>
      <c r="Q124" s="12">
        <f t="shared" si="38"/>
        <v>-22089.489333333331</v>
      </c>
      <c r="R124" s="12">
        <f t="shared" si="38"/>
        <v>-22089.489333333331</v>
      </c>
      <c r="S124" s="12">
        <f t="shared" si="38"/>
        <v>-22089.489333333331</v>
      </c>
      <c r="T124" s="12">
        <f t="shared" si="38"/>
        <v>-22089.489333333331</v>
      </c>
      <c r="U124" s="12">
        <f t="shared" si="38"/>
        <v>-22089.489333333331</v>
      </c>
      <c r="V124" s="12">
        <f t="shared" si="38"/>
        <v>-22089.489333333331</v>
      </c>
      <c r="W124" s="12">
        <f t="shared" si="38"/>
        <v>-22089.489333333331</v>
      </c>
      <c r="X124" s="12">
        <f t="shared" si="38"/>
        <v>-22089.489333333331</v>
      </c>
      <c r="Y124" s="12">
        <f t="shared" si="38"/>
        <v>-22089.489333333331</v>
      </c>
      <c r="Z124" s="12">
        <f t="shared" si="38"/>
        <v>-22089.489333333331</v>
      </c>
      <c r="AA124" s="12">
        <f t="shared" si="38"/>
        <v>-22089.489333333331</v>
      </c>
      <c r="AB124" s="12">
        <f t="shared" si="38"/>
        <v>-22089.489333333331</v>
      </c>
      <c r="AC124" s="12">
        <f t="shared" si="38"/>
        <v>-22089.489333333331</v>
      </c>
      <c r="AD124" s="12">
        <f t="shared" si="38"/>
        <v>-22089.489333333331</v>
      </c>
      <c r="AE124" s="12">
        <f t="shared" si="38"/>
        <v>-22089.489333333331</v>
      </c>
      <c r="AF124" s="12">
        <f t="shared" si="38"/>
        <v>-22089.489333333331</v>
      </c>
      <c r="AG124" s="12">
        <f t="shared" si="38"/>
        <v>-22089.489333333331</v>
      </c>
      <c r="AH124" s="12">
        <f t="shared" si="38"/>
        <v>-22089.489333333331</v>
      </c>
      <c r="AI124" s="12">
        <f t="shared" si="38"/>
        <v>-22089.489333333331</v>
      </c>
      <c r="AJ124" s="12">
        <f t="shared" si="38"/>
        <v>-22089.489333333331</v>
      </c>
      <c r="AK124" s="12">
        <f t="shared" si="38"/>
        <v>-22089.489333333331</v>
      </c>
      <c r="AL124" s="12">
        <f t="shared" si="38"/>
        <v>-22089.489333333331</v>
      </c>
      <c r="AM124" s="12">
        <f t="shared" si="38"/>
        <v>-22089.489333333331</v>
      </c>
      <c r="AN124" s="12">
        <f t="shared" si="38"/>
        <v>-22089.489333333331</v>
      </c>
      <c r="AO124" s="12">
        <f t="shared" si="38"/>
        <v>-22089.489333333331</v>
      </c>
      <c r="AP124" s="12">
        <f t="shared" si="38"/>
        <v>-22089.489333333331</v>
      </c>
      <c r="AQ124" s="12">
        <f t="shared" si="38"/>
        <v>-22089.489333333331</v>
      </c>
      <c r="AR124" s="12">
        <f t="shared" si="38"/>
        <v>0</v>
      </c>
      <c r="AT124" s="12">
        <f t="shared" ref="AT124" si="39">SUM(N124:AS124)</f>
        <v>-662684.67999999993</v>
      </c>
    </row>
    <row r="125" spans="1:46" s="11" customFormat="1" ht="14.1" customHeight="1" thickBot="1" x14ac:dyDescent="0.25">
      <c r="A125" s="15"/>
      <c r="B125" s="5"/>
      <c r="C125" s="14"/>
      <c r="D125" s="14"/>
      <c r="E125" s="6"/>
      <c r="F125" s="18" t="s">
        <v>77</v>
      </c>
      <c r="G125" s="12"/>
      <c r="H125" s="7"/>
      <c r="I125" s="16">
        <f>SUM(I124:I124)</f>
        <v>0</v>
      </c>
      <c r="J125" s="16">
        <f>SUM(J124:J124)</f>
        <v>-662684.67999999993</v>
      </c>
      <c r="K125" s="16">
        <f>SUM(K124:K124)</f>
        <v>0</v>
      </c>
      <c r="L125" s="16">
        <f>SUM(L124:L124)</f>
        <v>-662684.67999999993</v>
      </c>
      <c r="N125" s="16">
        <f>SUM(N124:N124)</f>
        <v>-22089.489333333331</v>
      </c>
      <c r="O125" s="16">
        <f>SUM(O124:O124)</f>
        <v>-22089.489333333331</v>
      </c>
      <c r="P125" s="16">
        <f>SUM(P124:P124)</f>
        <v>-22089.489333333331</v>
      </c>
      <c r="Q125" s="16">
        <f t="shared" ref="Q125:AT125" si="40">SUM(Q124:Q124)</f>
        <v>-22089.489333333331</v>
      </c>
      <c r="R125" s="16">
        <f t="shared" si="40"/>
        <v>-22089.489333333331</v>
      </c>
      <c r="S125" s="16">
        <f t="shared" si="40"/>
        <v>-22089.489333333331</v>
      </c>
      <c r="T125" s="16">
        <f t="shared" si="40"/>
        <v>-22089.489333333331</v>
      </c>
      <c r="U125" s="16">
        <f t="shared" si="40"/>
        <v>-22089.489333333331</v>
      </c>
      <c r="V125" s="16">
        <f t="shared" si="40"/>
        <v>-22089.489333333331</v>
      </c>
      <c r="W125" s="16">
        <f t="shared" si="40"/>
        <v>-22089.489333333331</v>
      </c>
      <c r="X125" s="16">
        <f t="shared" si="40"/>
        <v>-22089.489333333331</v>
      </c>
      <c r="Y125" s="16">
        <f t="shared" si="40"/>
        <v>-22089.489333333331</v>
      </c>
      <c r="Z125" s="16">
        <f t="shared" si="40"/>
        <v>-22089.489333333331</v>
      </c>
      <c r="AA125" s="16">
        <f t="shared" si="40"/>
        <v>-22089.489333333331</v>
      </c>
      <c r="AB125" s="16">
        <f t="shared" si="40"/>
        <v>-22089.489333333331</v>
      </c>
      <c r="AC125" s="16">
        <f t="shared" si="40"/>
        <v>-22089.489333333331</v>
      </c>
      <c r="AD125" s="16">
        <f t="shared" si="40"/>
        <v>-22089.489333333331</v>
      </c>
      <c r="AE125" s="16">
        <f t="shared" si="40"/>
        <v>-22089.489333333331</v>
      </c>
      <c r="AF125" s="16">
        <f t="shared" si="40"/>
        <v>-22089.489333333331</v>
      </c>
      <c r="AG125" s="16">
        <f t="shared" si="40"/>
        <v>-22089.489333333331</v>
      </c>
      <c r="AH125" s="16">
        <f t="shared" si="40"/>
        <v>-22089.489333333331</v>
      </c>
      <c r="AI125" s="16">
        <f t="shared" si="40"/>
        <v>-22089.489333333331</v>
      </c>
      <c r="AJ125" s="16">
        <f t="shared" si="40"/>
        <v>-22089.489333333331</v>
      </c>
      <c r="AK125" s="16">
        <f t="shared" si="40"/>
        <v>-22089.489333333331</v>
      </c>
      <c r="AL125" s="16">
        <f t="shared" si="40"/>
        <v>-22089.489333333331</v>
      </c>
      <c r="AM125" s="16">
        <f t="shared" si="40"/>
        <v>-22089.489333333331</v>
      </c>
      <c r="AN125" s="16">
        <f t="shared" si="40"/>
        <v>-22089.489333333331</v>
      </c>
      <c r="AO125" s="16">
        <f t="shared" si="40"/>
        <v>-22089.489333333331</v>
      </c>
      <c r="AP125" s="16">
        <f t="shared" si="40"/>
        <v>-22089.489333333331</v>
      </c>
      <c r="AQ125" s="16">
        <f t="shared" si="40"/>
        <v>-22089.489333333331</v>
      </c>
      <c r="AR125" s="16">
        <f t="shared" si="40"/>
        <v>0</v>
      </c>
      <c r="AT125" s="16">
        <f t="shared" si="40"/>
        <v>-662684.67999999993</v>
      </c>
    </row>
    <row r="126" spans="1:46" s="11" customFormat="1" ht="14.1" customHeight="1" thickTop="1" x14ac:dyDescent="0.2">
      <c r="A126" s="15"/>
      <c r="B126" s="5"/>
      <c r="C126" s="14"/>
      <c r="D126" s="14"/>
      <c r="E126" s="6"/>
      <c r="F126" s="18"/>
      <c r="G126" s="12"/>
      <c r="H126" s="7"/>
      <c r="I126" s="12"/>
      <c r="J126" s="12"/>
      <c r="K126" s="12"/>
      <c r="L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T126" s="12"/>
    </row>
    <row r="127" spans="1:46" s="11" customFormat="1" ht="14.1" customHeight="1" x14ac:dyDescent="0.2">
      <c r="A127" s="39"/>
      <c r="B127" s="39"/>
      <c r="C127" s="39" t="s">
        <v>432</v>
      </c>
      <c r="D127" s="39"/>
      <c r="E127" s="39"/>
      <c r="F127" s="59" t="s">
        <v>294</v>
      </c>
      <c r="G127" s="39"/>
      <c r="H127" s="60"/>
      <c r="I127" s="39">
        <f>I121+I125</f>
        <v>128955396.63999963</v>
      </c>
      <c r="J127" s="39">
        <f>J121+J125</f>
        <v>28389681.816999976</v>
      </c>
      <c r="K127" s="39">
        <f>K121+K125</f>
        <v>0</v>
      </c>
      <c r="L127" s="39">
        <f>L121+L125</f>
        <v>157345078.45700005</v>
      </c>
      <c r="M127" s="59"/>
      <c r="N127" s="39">
        <f>N121+N125</f>
        <v>7976229.1047759159</v>
      </c>
      <c r="O127" s="39">
        <f>O121+O125</f>
        <v>12697918.864275919</v>
      </c>
      <c r="P127" s="39">
        <f>P121+P125</f>
        <v>13537256.004875919</v>
      </c>
      <c r="Q127" s="39">
        <f t="shared" ref="Q127:AR127" si="41">Q121+Q125</f>
        <v>15854022.35374259</v>
      </c>
      <c r="R127" s="39">
        <f t="shared" si="41"/>
        <v>15854022.35374259</v>
      </c>
      <c r="S127" s="39">
        <f t="shared" si="41"/>
        <v>18372477.40096258</v>
      </c>
      <c r="T127" s="39">
        <f t="shared" si="41"/>
        <v>-1639919.6662874166</v>
      </c>
      <c r="U127" s="39">
        <f t="shared" si="41"/>
        <v>-1639919.6662874166</v>
      </c>
      <c r="V127" s="39">
        <f t="shared" si="41"/>
        <v>-1639919.6662874166</v>
      </c>
      <c r="W127" s="39">
        <f t="shared" si="41"/>
        <v>-1639919.6662874166</v>
      </c>
      <c r="X127" s="39">
        <f t="shared" si="41"/>
        <v>6395323.9824525826</v>
      </c>
      <c r="Y127" s="39">
        <f t="shared" si="41"/>
        <v>6395323.9824525826</v>
      </c>
      <c r="Z127" s="39">
        <f t="shared" si="41"/>
        <v>6395323.9824525826</v>
      </c>
      <c r="AA127" s="39">
        <f t="shared" si="41"/>
        <v>6395323.9824525826</v>
      </c>
      <c r="AB127" s="39">
        <f t="shared" si="41"/>
        <v>6395323.9824525826</v>
      </c>
      <c r="AC127" s="39">
        <f t="shared" si="41"/>
        <v>6808115.5409325827</v>
      </c>
      <c r="AD127" s="39">
        <f t="shared" si="41"/>
        <v>6808115.5409325827</v>
      </c>
      <c r="AE127" s="39">
        <f t="shared" si="41"/>
        <v>6808115.5409325827</v>
      </c>
      <c r="AF127" s="39">
        <f t="shared" si="41"/>
        <v>6808115.5409325827</v>
      </c>
      <c r="AG127" s="39">
        <f t="shared" si="41"/>
        <v>6808115.5409325827</v>
      </c>
      <c r="AH127" s="39">
        <f t="shared" si="41"/>
        <v>721515.13254757796</v>
      </c>
      <c r="AI127" s="39">
        <f t="shared" si="41"/>
        <v>1370877.4454475781</v>
      </c>
      <c r="AJ127" s="39">
        <f t="shared" si="41"/>
        <v>1437905.1056066686</v>
      </c>
      <c r="AK127" s="39">
        <f t="shared" si="41"/>
        <v>1437905.1056066686</v>
      </c>
      <c r="AL127" s="39">
        <f t="shared" si="41"/>
        <v>1437905.1056066686</v>
      </c>
      <c r="AM127" s="39">
        <f t="shared" si="41"/>
        <v>1437905.1056066686</v>
      </c>
      <c r="AN127" s="39">
        <f t="shared" si="41"/>
        <v>1437905.1056066686</v>
      </c>
      <c r="AO127" s="39">
        <f t="shared" si="41"/>
        <v>1437905.1056066686</v>
      </c>
      <c r="AP127" s="39">
        <f t="shared" si="41"/>
        <v>1437905.1056066686</v>
      </c>
      <c r="AQ127" s="39">
        <f t="shared" si="41"/>
        <v>1437905.1056066686</v>
      </c>
      <c r="AR127" s="39">
        <f t="shared" si="41"/>
        <v>0</v>
      </c>
      <c r="AT127" s="39">
        <f t="shared" ref="AT127" si="42">AT121+AT125</f>
        <v>157345078.45700017</v>
      </c>
    </row>
    <row r="128" spans="1:46" ht="14.1" customHeight="1" x14ac:dyDescent="0.2">
      <c r="L128" s="10"/>
      <c r="AS128" s="11"/>
    </row>
    <row r="129" spans="1:46" ht="14.1" customHeight="1" x14ac:dyDescent="0.2">
      <c r="AS129" s="11"/>
    </row>
    <row r="130" spans="1:46" ht="14.1" customHeight="1" x14ac:dyDescent="0.2">
      <c r="C130" s="5" t="s">
        <v>332</v>
      </c>
      <c r="D130" s="5" t="s">
        <v>445</v>
      </c>
      <c r="L130" s="99">
        <f>'&lt;4&gt;PowerTax Recon Summary'!G50</f>
        <v>2382142971.1215</v>
      </c>
      <c r="N130" s="8">
        <f>-'&lt;5&gt; PowerTax Summary'!J31</f>
        <v>81531295.357594505</v>
      </c>
      <c r="AS130" s="11"/>
    </row>
    <row r="131" spans="1:46" ht="14.1" customHeight="1" x14ac:dyDescent="0.2">
      <c r="C131" s="5" t="s">
        <v>333</v>
      </c>
      <c r="D131" s="5" t="s">
        <v>445</v>
      </c>
      <c r="L131" s="99">
        <f>'&lt;4&gt;PowerTax Recon Summary'!G54</f>
        <v>701374225.456581</v>
      </c>
      <c r="N131" s="8">
        <f>-'&lt;5&gt; PowerTax Summary'!O31</f>
        <v>28527579.231249988</v>
      </c>
      <c r="AS131" s="11"/>
    </row>
    <row r="132" spans="1:46" ht="14.1" customHeight="1" x14ac:dyDescent="0.2">
      <c r="A132" s="39"/>
      <c r="B132" s="39"/>
      <c r="C132" s="39" t="s">
        <v>433</v>
      </c>
      <c r="D132" s="39"/>
      <c r="E132" s="39"/>
      <c r="F132" s="59" t="s">
        <v>295</v>
      </c>
      <c r="G132" s="98" t="s">
        <v>439</v>
      </c>
      <c r="H132" s="60"/>
      <c r="I132" s="39">
        <f>'&lt;2&gt; FPL PowerTax EADIT-Acct 282'!S49</f>
        <v>3260530335.0799999</v>
      </c>
      <c r="J132" s="39">
        <f>'&lt;2&gt; FPL PowerTax EADIT-Acct 282'!T49</f>
        <v>-179255985.70460004</v>
      </c>
      <c r="K132" s="39">
        <f>'&lt;2&gt; FPL PowerTax EADIT-Acct 282'!U49</f>
        <v>2242854</v>
      </c>
      <c r="L132" s="39">
        <f>SUM(L130:L131)+6</f>
        <v>3083517202.5780811</v>
      </c>
      <c r="M132" s="59"/>
      <c r="N132" s="39">
        <f>SUM(N130:N131)</f>
        <v>110058874.58884449</v>
      </c>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11"/>
      <c r="AT132" s="59"/>
    </row>
    <row r="133" spans="1:46" ht="14.1" customHeight="1" x14ac:dyDescent="0.2">
      <c r="AS133" s="11"/>
    </row>
    <row r="134" spans="1:46" ht="14.1" customHeight="1" x14ac:dyDescent="0.2">
      <c r="AS134" s="11"/>
    </row>
    <row r="135" spans="1:46" ht="14.1" customHeight="1" x14ac:dyDescent="0.2">
      <c r="A135" s="39"/>
      <c r="B135" s="39"/>
      <c r="C135" s="39"/>
      <c r="D135" s="39"/>
      <c r="E135" s="39"/>
      <c r="F135" s="59" t="s">
        <v>298</v>
      </c>
      <c r="G135" s="59"/>
      <c r="H135" s="60"/>
      <c r="I135" s="39">
        <f>I127+I132</f>
        <v>3389485731.7199993</v>
      </c>
      <c r="J135" s="39">
        <f>J127+J132</f>
        <v>-150866303.88760006</v>
      </c>
      <c r="K135" s="39">
        <f>K127+K132</f>
        <v>2242854</v>
      </c>
      <c r="L135" s="39">
        <f>L127+L132</f>
        <v>3240862281.0350814</v>
      </c>
      <c r="M135" s="59"/>
      <c r="N135" s="39">
        <f>N127+N132</f>
        <v>118035103.69362041</v>
      </c>
      <c r="O135" s="39">
        <f t="shared" ref="O135:P135" si="43">O127+O132</f>
        <v>12697918.864275919</v>
      </c>
      <c r="P135" s="39">
        <f t="shared" si="43"/>
        <v>13537256.004875919</v>
      </c>
      <c r="Q135" s="39">
        <f t="shared" ref="Q135:AR135" si="44">Q127+Q132</f>
        <v>15854022.35374259</v>
      </c>
      <c r="R135" s="39">
        <f t="shared" si="44"/>
        <v>15854022.35374259</v>
      </c>
      <c r="S135" s="39">
        <f t="shared" si="44"/>
        <v>18372477.40096258</v>
      </c>
      <c r="T135" s="39">
        <f t="shared" si="44"/>
        <v>-1639919.6662874166</v>
      </c>
      <c r="U135" s="39">
        <f t="shared" si="44"/>
        <v>-1639919.6662874166</v>
      </c>
      <c r="V135" s="39">
        <f t="shared" si="44"/>
        <v>-1639919.6662874166</v>
      </c>
      <c r="W135" s="39">
        <f t="shared" si="44"/>
        <v>-1639919.6662874166</v>
      </c>
      <c r="X135" s="39">
        <f t="shared" si="44"/>
        <v>6395323.9824525826</v>
      </c>
      <c r="Y135" s="39">
        <f t="shared" si="44"/>
        <v>6395323.9824525826</v>
      </c>
      <c r="Z135" s="39">
        <f t="shared" si="44"/>
        <v>6395323.9824525826</v>
      </c>
      <c r="AA135" s="39">
        <f t="shared" si="44"/>
        <v>6395323.9824525826</v>
      </c>
      <c r="AB135" s="39">
        <f t="shared" si="44"/>
        <v>6395323.9824525826</v>
      </c>
      <c r="AC135" s="39">
        <f t="shared" si="44"/>
        <v>6808115.5409325827</v>
      </c>
      <c r="AD135" s="39">
        <f t="shared" si="44"/>
        <v>6808115.5409325827</v>
      </c>
      <c r="AE135" s="39">
        <f t="shared" si="44"/>
        <v>6808115.5409325827</v>
      </c>
      <c r="AF135" s="39">
        <f t="shared" si="44"/>
        <v>6808115.5409325827</v>
      </c>
      <c r="AG135" s="39">
        <f t="shared" si="44"/>
        <v>6808115.5409325827</v>
      </c>
      <c r="AH135" s="39">
        <f t="shared" si="44"/>
        <v>721515.13254757796</v>
      </c>
      <c r="AI135" s="39">
        <f t="shared" si="44"/>
        <v>1370877.4454475781</v>
      </c>
      <c r="AJ135" s="39">
        <f t="shared" si="44"/>
        <v>1437905.1056066686</v>
      </c>
      <c r="AK135" s="39">
        <f t="shared" si="44"/>
        <v>1437905.1056066686</v>
      </c>
      <c r="AL135" s="39">
        <f t="shared" si="44"/>
        <v>1437905.1056066686</v>
      </c>
      <c r="AM135" s="39">
        <f t="shared" si="44"/>
        <v>1437905.1056066686</v>
      </c>
      <c r="AN135" s="39">
        <f t="shared" si="44"/>
        <v>1437905.1056066686</v>
      </c>
      <c r="AO135" s="39">
        <f t="shared" si="44"/>
        <v>1437905.1056066686</v>
      </c>
      <c r="AP135" s="39">
        <f t="shared" si="44"/>
        <v>1437905.1056066686</v>
      </c>
      <c r="AQ135" s="39">
        <f t="shared" si="44"/>
        <v>1437905.1056066686</v>
      </c>
      <c r="AR135" s="39">
        <f t="shared" si="44"/>
        <v>0</v>
      </c>
      <c r="AS135" s="11"/>
      <c r="AT135" s="39">
        <f t="shared" ref="AT135" si="45">AT127+AT132</f>
        <v>157345078.45700017</v>
      </c>
    </row>
    <row r="136" spans="1:46" ht="14.1" customHeight="1" x14ac:dyDescent="0.2">
      <c r="AS136" s="11"/>
      <c r="AT136" s="11"/>
    </row>
    <row r="137" spans="1:46" ht="14.1" customHeight="1" x14ac:dyDescent="0.2">
      <c r="AS137" s="11"/>
      <c r="AT137" s="11"/>
    </row>
    <row r="138" spans="1:46" ht="14.1" customHeight="1" x14ac:dyDescent="0.2">
      <c r="E138" s="5" t="s">
        <v>440</v>
      </c>
      <c r="L138" s="5"/>
    </row>
    <row r="139" spans="1:46" ht="14.1" customHeight="1" x14ac:dyDescent="0.2">
      <c r="L139" s="5"/>
    </row>
    <row r="140" spans="1:46" ht="14.1" customHeight="1" x14ac:dyDescent="0.2">
      <c r="L140" s="5"/>
      <c r="N140" s="8"/>
    </row>
    <row r="141" spans="1:46" ht="14.1" customHeight="1" x14ac:dyDescent="0.2">
      <c r="L141" s="5"/>
      <c r="N141" s="8"/>
    </row>
    <row r="142" spans="1:46" ht="14.1" customHeight="1" x14ac:dyDescent="0.2">
      <c r="L142" s="5"/>
    </row>
    <row r="143" spans="1:46" ht="14.1" customHeight="1" x14ac:dyDescent="0.2">
      <c r="L143" s="5"/>
    </row>
    <row r="144" spans="1:46" ht="14.1" customHeight="1" x14ac:dyDescent="0.2">
      <c r="L144" s="5"/>
    </row>
    <row r="145" spans="12:12" ht="14.1" customHeight="1" x14ac:dyDescent="0.2">
      <c r="L145" s="5"/>
    </row>
    <row r="146" spans="12:12" ht="14.1" customHeight="1" x14ac:dyDescent="0.2">
      <c r="L146" s="5"/>
    </row>
    <row r="147" spans="12:12" ht="14.1" customHeight="1" x14ac:dyDescent="0.2">
      <c r="L147" s="5"/>
    </row>
    <row r="148" spans="12:12" ht="14.1" customHeight="1" x14ac:dyDescent="0.2">
      <c r="L148" s="5"/>
    </row>
    <row r="149" spans="12:12" ht="14.1" customHeight="1" x14ac:dyDescent="0.2">
      <c r="L149" s="5"/>
    </row>
    <row r="150" spans="12:12" ht="14.1" customHeight="1" x14ac:dyDescent="0.2">
      <c r="L150" s="5"/>
    </row>
    <row r="151" spans="12:12" ht="14.1" customHeight="1" x14ac:dyDescent="0.2">
      <c r="L151" s="5"/>
    </row>
    <row r="152" spans="12:12" ht="14.1" customHeight="1" x14ac:dyDescent="0.2">
      <c r="L152" s="5"/>
    </row>
    <row r="153" spans="12:12" ht="14.1" customHeight="1" x14ac:dyDescent="0.2">
      <c r="L153" s="5"/>
    </row>
    <row r="154" spans="12:12" ht="14.1" customHeight="1" x14ac:dyDescent="0.2">
      <c r="L154" s="5"/>
    </row>
    <row r="155" spans="12:12" ht="14.1" customHeight="1" x14ac:dyDescent="0.2">
      <c r="L155" s="5"/>
    </row>
    <row r="156" spans="12:12" ht="14.1" customHeight="1" x14ac:dyDescent="0.2">
      <c r="L156" s="5"/>
    </row>
    <row r="157" spans="12:12" ht="14.1" customHeight="1" x14ac:dyDescent="0.2">
      <c r="L157" s="5"/>
    </row>
    <row r="158" spans="12:12" ht="14.1" customHeight="1" x14ac:dyDescent="0.2">
      <c r="L158" s="5"/>
    </row>
    <row r="159" spans="12:12" ht="14.1" customHeight="1" x14ac:dyDescent="0.2">
      <c r="L159" s="5"/>
    </row>
    <row r="160" spans="12:12" ht="14.1" customHeight="1" x14ac:dyDescent="0.2">
      <c r="L160" s="5"/>
    </row>
    <row r="161" spans="12:14" ht="14.1" customHeight="1" x14ac:dyDescent="0.2">
      <c r="L161" s="5"/>
    </row>
    <row r="162" spans="12:14" ht="14.1" customHeight="1" x14ac:dyDescent="0.2">
      <c r="L162" s="5"/>
    </row>
    <row r="164" spans="12:14" ht="14.1" customHeight="1" x14ac:dyDescent="0.2">
      <c r="N164" s="8"/>
    </row>
    <row r="165" spans="12:14" ht="14.1" customHeight="1" x14ac:dyDescent="0.2">
      <c r="N165" s="8"/>
    </row>
  </sheetData>
  <autoFilter ref="A8:L127"/>
  <mergeCells count="1">
    <mergeCell ref="I4:L4"/>
  </mergeCells>
  <pageMargins left="0.25" right="0" top="0.25" bottom="0.25" header="0.3" footer="0"/>
  <pageSetup paperSize="5" scale="76" orientation="landscape" r:id="rId1"/>
  <headerFooter>
    <oddFooter>&amp;L&amp;"Calibri,Regular"&amp;9&amp;Z&amp;F&amp;R&amp;"Calibri,Regular"&amp;9&amp;A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zoomScaleNormal="100" workbookViewId="0">
      <pane xSplit="7" ySplit="9" topLeftCell="K10" activePane="bottomRight" state="frozen"/>
      <selection pane="topRight" activeCell="J1" sqref="J1"/>
      <selection pane="bottomLeft" activeCell="A9" sqref="A9"/>
      <selection pane="bottomRight" activeCell="A6" sqref="A6"/>
    </sheetView>
  </sheetViews>
  <sheetFormatPr defaultColWidth="9" defaultRowHeight="14.1" customHeight="1" x14ac:dyDescent="0.2"/>
  <cols>
    <col min="1" max="1" width="4.7109375" style="5" customWidth="1"/>
    <col min="2" max="2" width="4.28515625" style="5" customWidth="1"/>
    <col min="3" max="3" width="19.85546875" style="5" customWidth="1"/>
    <col min="4" max="4" width="7.7109375" style="5" customWidth="1"/>
    <col min="5" max="5" width="13.42578125" style="5" customWidth="1"/>
    <col min="6" max="6" width="27.5703125" style="5" customWidth="1"/>
    <col min="7" max="7" width="13.140625" style="5" bestFit="1" customWidth="1"/>
    <col min="8" max="8" width="3.140625" style="7" customWidth="1"/>
    <col min="9" max="9" width="12.140625" style="5" bestFit="1" customWidth="1"/>
    <col min="10" max="10" width="10.42578125" style="5" customWidth="1"/>
    <col min="11" max="12" width="12.140625" style="5" bestFit="1" customWidth="1"/>
    <col min="13" max="13" width="3.140625" style="5" customWidth="1"/>
    <col min="14" max="14" width="12.140625" style="5" bestFit="1" customWidth="1"/>
    <col min="15" max="15" width="10.7109375" style="5" customWidth="1"/>
    <col min="16" max="17" width="12.140625" style="5" bestFit="1" customWidth="1"/>
    <col min="18" max="18" width="3.140625" style="5" customWidth="1"/>
    <col min="19" max="19" width="11.5703125" style="5" bestFit="1" customWidth="1"/>
    <col min="20" max="20" width="10.7109375" style="5" bestFit="1" customWidth="1"/>
    <col min="21" max="21" width="9" style="5" bestFit="1" customWidth="1"/>
    <col min="22" max="22" width="11.5703125" style="6" bestFit="1" customWidth="1"/>
    <col min="23" max="23" width="9" style="5"/>
    <col min="24" max="24" width="10.7109375" style="5" bestFit="1" customWidth="1"/>
    <col min="25" max="16384" width="9" style="5"/>
  </cols>
  <sheetData>
    <row r="1" spans="1:23" s="11" customFormat="1" ht="14.1" customHeight="1" x14ac:dyDescent="0.25">
      <c r="A1" s="141" t="s">
        <v>446</v>
      </c>
      <c r="B1" s="5"/>
      <c r="C1" s="5"/>
      <c r="D1" s="5"/>
      <c r="E1" s="6"/>
      <c r="F1" s="18" t="s">
        <v>71</v>
      </c>
      <c r="G1" s="5"/>
      <c r="H1" s="7"/>
      <c r="I1" s="5"/>
      <c r="J1" s="5"/>
      <c r="K1" s="5"/>
      <c r="L1" s="5"/>
      <c r="M1" s="5"/>
      <c r="N1" s="5"/>
      <c r="O1" s="5"/>
      <c r="P1" s="5"/>
      <c r="Q1" s="5"/>
      <c r="R1" s="5"/>
      <c r="S1" s="5"/>
      <c r="T1" s="5"/>
      <c r="U1" s="5"/>
      <c r="V1" s="6"/>
    </row>
    <row r="2" spans="1:23" s="11" customFormat="1" ht="14.1" customHeight="1" x14ac:dyDescent="0.25">
      <c r="A2" s="141" t="s">
        <v>447</v>
      </c>
      <c r="B2" s="5"/>
      <c r="C2" s="5"/>
      <c r="D2" s="5"/>
      <c r="E2" s="6"/>
      <c r="F2" s="18" t="s">
        <v>70</v>
      </c>
      <c r="G2" s="5"/>
      <c r="H2" s="7"/>
      <c r="I2" s="5"/>
      <c r="J2" s="5"/>
      <c r="K2" s="5"/>
      <c r="L2" s="5"/>
      <c r="M2" s="5"/>
      <c r="N2" s="5"/>
      <c r="O2" s="5"/>
      <c r="P2" s="5"/>
      <c r="Q2" s="5"/>
      <c r="R2" s="5"/>
      <c r="S2" s="5"/>
      <c r="T2" s="5"/>
      <c r="U2" s="5"/>
      <c r="V2" s="6"/>
    </row>
    <row r="3" spans="1:23" s="11" customFormat="1" ht="14.1" customHeight="1" x14ac:dyDescent="0.25">
      <c r="A3" s="141" t="s">
        <v>448</v>
      </c>
      <c r="B3" s="5"/>
      <c r="C3" s="5"/>
      <c r="D3" s="5"/>
      <c r="E3" s="6"/>
      <c r="F3" s="18" t="s">
        <v>438</v>
      </c>
      <c r="G3" s="5"/>
      <c r="H3" s="7"/>
      <c r="I3" s="5"/>
      <c r="J3" s="5"/>
      <c r="K3" s="5"/>
      <c r="L3" s="5"/>
      <c r="M3" s="5"/>
      <c r="N3" s="5"/>
      <c r="O3" s="5"/>
      <c r="P3" s="5"/>
      <c r="Q3" s="5"/>
      <c r="R3" s="5"/>
      <c r="S3" s="5"/>
      <c r="T3" s="5"/>
      <c r="U3" s="5"/>
      <c r="V3" s="6"/>
    </row>
    <row r="4" spans="1:23" s="11" customFormat="1" ht="14.1" customHeight="1" x14ac:dyDescent="0.25">
      <c r="A4" s="141" t="s">
        <v>449</v>
      </c>
      <c r="B4" s="5"/>
      <c r="C4" s="5"/>
      <c r="D4" s="5"/>
      <c r="E4" s="6"/>
      <c r="F4" s="35" t="s">
        <v>69</v>
      </c>
      <c r="G4" s="5"/>
      <c r="H4" s="7"/>
      <c r="I4" s="5"/>
      <c r="J4" s="5"/>
      <c r="K4" s="5"/>
      <c r="L4" s="5"/>
      <c r="M4" s="5"/>
      <c r="N4" s="5"/>
      <c r="O4" s="5"/>
      <c r="P4" s="5"/>
      <c r="Q4" s="5"/>
      <c r="R4" s="5"/>
      <c r="S4" s="5"/>
      <c r="T4" s="5"/>
      <c r="U4" s="5"/>
      <c r="V4" s="6"/>
    </row>
    <row r="5" spans="1:23" s="11" customFormat="1" ht="14.1" customHeight="1" x14ac:dyDescent="0.25">
      <c r="A5" s="141" t="s">
        <v>450</v>
      </c>
      <c r="B5" s="5"/>
      <c r="C5" s="5"/>
      <c r="D5" s="5"/>
      <c r="E5" s="6"/>
      <c r="F5" s="36"/>
      <c r="G5" s="5"/>
      <c r="H5" s="7"/>
      <c r="I5" s="138" t="s">
        <v>68</v>
      </c>
      <c r="J5" s="138"/>
      <c r="K5" s="138"/>
      <c r="L5" s="138"/>
      <c r="M5" s="5"/>
      <c r="N5" s="138" t="s">
        <v>67</v>
      </c>
      <c r="O5" s="138"/>
      <c r="P5" s="138"/>
      <c r="Q5" s="138"/>
      <c r="R5" s="5"/>
      <c r="S5" s="138" t="s">
        <v>66</v>
      </c>
      <c r="T5" s="138"/>
      <c r="U5" s="138"/>
      <c r="V5" s="139"/>
    </row>
    <row r="6" spans="1:23" s="11" customFormat="1" ht="14.1" customHeight="1" x14ac:dyDescent="0.25">
      <c r="A6" s="141" t="s">
        <v>453</v>
      </c>
      <c r="B6" s="5"/>
      <c r="C6" s="5"/>
      <c r="D6" s="5"/>
      <c r="E6" s="34"/>
      <c r="F6" s="6"/>
      <c r="G6" s="5"/>
      <c r="H6" s="7"/>
      <c r="I6" s="5"/>
      <c r="J6" s="5"/>
      <c r="K6" s="5"/>
      <c r="L6" s="5"/>
      <c r="M6" s="5"/>
      <c r="N6" s="5"/>
      <c r="O6" s="5"/>
      <c r="P6" s="5"/>
      <c r="Q6" s="5"/>
      <c r="R6" s="5"/>
      <c r="S6" s="5"/>
      <c r="T6" s="5"/>
      <c r="U6" s="5"/>
      <c r="V6" s="6"/>
    </row>
    <row r="7" spans="1:23" s="11" customFormat="1" ht="14.1" customHeight="1" x14ac:dyDescent="0.2">
      <c r="A7" s="5"/>
      <c r="B7" s="5"/>
      <c r="C7" s="5"/>
      <c r="D7" s="5"/>
      <c r="E7" s="6"/>
      <c r="F7" s="3" t="s">
        <v>74</v>
      </c>
      <c r="G7" s="5"/>
      <c r="H7" s="7"/>
      <c r="I7" s="30">
        <v>0.35</v>
      </c>
      <c r="J7" s="2">
        <f>K7*-I7</f>
        <v>-1.925E-2</v>
      </c>
      <c r="K7" s="30">
        <v>5.5E-2</v>
      </c>
      <c r="L7" s="33">
        <f>I7+K7+(K7*-I7)</f>
        <v>0.38574999999999998</v>
      </c>
      <c r="M7" s="5"/>
      <c r="N7" s="30">
        <v>0.21</v>
      </c>
      <c r="O7" s="2">
        <f>P7*-N7</f>
        <v>-1.155E-2</v>
      </c>
      <c r="P7" s="30">
        <v>5.5E-2</v>
      </c>
      <c r="Q7" s="33">
        <f>N7+P7+(P7*-N7)</f>
        <v>0.25345000000000001</v>
      </c>
      <c r="R7" s="5"/>
      <c r="S7" s="30">
        <f>N7-I7</f>
        <v>-0.13999999999999999</v>
      </c>
      <c r="T7" s="2">
        <f t="shared" ref="T7:V7" si="0">O7-J7</f>
        <v>7.7000000000000002E-3</v>
      </c>
      <c r="U7" s="1">
        <f t="shared" si="0"/>
        <v>0</v>
      </c>
      <c r="V7" s="2">
        <f t="shared" si="0"/>
        <v>-0.13229999999999997</v>
      </c>
      <c r="W7" s="32"/>
    </row>
    <row r="8" spans="1:23" s="11" customFormat="1" ht="14.1" customHeight="1" x14ac:dyDescent="0.2">
      <c r="A8" s="5"/>
      <c r="B8" s="5"/>
      <c r="C8" s="5"/>
      <c r="D8" s="5"/>
      <c r="E8" s="6"/>
      <c r="F8" s="6"/>
      <c r="G8" s="5"/>
      <c r="H8" s="7"/>
      <c r="I8" s="5"/>
      <c r="J8" s="31"/>
      <c r="K8" s="30"/>
      <c r="L8" s="5"/>
      <c r="M8" s="5"/>
      <c r="N8" s="5"/>
      <c r="O8" s="31"/>
      <c r="P8" s="30"/>
      <c r="Q8" s="5"/>
      <c r="R8" s="5"/>
      <c r="S8" s="5"/>
      <c r="T8" s="5"/>
      <c r="U8" s="5"/>
      <c r="V8" s="6"/>
    </row>
    <row r="9" spans="1:23" s="11" customFormat="1" ht="36" customHeight="1" x14ac:dyDescent="0.2">
      <c r="A9" s="29" t="s">
        <v>65</v>
      </c>
      <c r="B9" s="29" t="s">
        <v>64</v>
      </c>
      <c r="C9" s="28" t="s">
        <v>63</v>
      </c>
      <c r="D9" s="27" t="s">
        <v>75</v>
      </c>
      <c r="E9" s="24" t="s">
        <v>62</v>
      </c>
      <c r="F9" s="24" t="s">
        <v>61</v>
      </c>
      <c r="G9" s="26" t="s">
        <v>60</v>
      </c>
      <c r="H9" s="25" t="s">
        <v>59</v>
      </c>
      <c r="I9" s="24" t="s">
        <v>56</v>
      </c>
      <c r="J9" s="24" t="s">
        <v>55</v>
      </c>
      <c r="K9" s="24" t="s">
        <v>54</v>
      </c>
      <c r="L9" s="24" t="s">
        <v>53</v>
      </c>
      <c r="M9" s="25" t="s">
        <v>58</v>
      </c>
      <c r="N9" s="24" t="s">
        <v>56</v>
      </c>
      <c r="O9" s="24" t="s">
        <v>55</v>
      </c>
      <c r="P9" s="24" t="s">
        <v>54</v>
      </c>
      <c r="Q9" s="24" t="s">
        <v>53</v>
      </c>
      <c r="R9" s="25" t="s">
        <v>57</v>
      </c>
      <c r="S9" s="24" t="s">
        <v>56</v>
      </c>
      <c r="T9" s="24" t="s">
        <v>55</v>
      </c>
      <c r="U9" s="24" t="s">
        <v>54</v>
      </c>
      <c r="V9" s="24" t="s">
        <v>53</v>
      </c>
    </row>
    <row r="10" spans="1:23" ht="14.1" customHeight="1" x14ac:dyDescent="0.2">
      <c r="A10" s="21">
        <v>1500</v>
      </c>
      <c r="B10" s="14">
        <v>190</v>
      </c>
      <c r="C10" s="4" t="s">
        <v>72</v>
      </c>
      <c r="D10" s="13">
        <v>10</v>
      </c>
      <c r="E10" s="6" t="s">
        <v>52</v>
      </c>
      <c r="F10" s="6" t="s">
        <v>51</v>
      </c>
      <c r="G10" s="8">
        <v>4567546</v>
      </c>
      <c r="I10" s="8">
        <f t="shared" ref="I10:I32" si="1">G10*$I$7</f>
        <v>1598641.0999999999</v>
      </c>
      <c r="J10" s="8">
        <f t="shared" ref="J10:J32" si="2">-K10*$I$7</f>
        <v>-87925.260499999989</v>
      </c>
      <c r="K10" s="8">
        <f t="shared" ref="K10:K32" si="3">G10*$K$7</f>
        <v>251215.03</v>
      </c>
      <c r="L10" s="8">
        <f t="shared" ref="L10:L32" si="4">SUM(I10:K10)</f>
        <v>1761930.8694999998</v>
      </c>
      <c r="N10" s="8">
        <f t="shared" ref="N10:N32" si="5">G10*$N$7</f>
        <v>959184.65999999992</v>
      </c>
      <c r="O10" s="8">
        <f t="shared" ref="O10:O32" si="6">-P10*$N$7</f>
        <v>-52755.156299999995</v>
      </c>
      <c r="P10" s="8">
        <f t="shared" ref="P10:P32" si="7">G10*$P$7</f>
        <v>251215.03</v>
      </c>
      <c r="Q10" s="8">
        <f t="shared" ref="Q10:Q32" si="8">SUM(N10:P10)</f>
        <v>1157644.5336999998</v>
      </c>
      <c r="S10" s="8">
        <f t="shared" ref="S10:S32" si="9">N10-I10</f>
        <v>-639456.43999999994</v>
      </c>
      <c r="T10" s="8">
        <f t="shared" ref="T10:T32" si="10">O10-J10</f>
        <v>35170.104199999994</v>
      </c>
      <c r="U10" s="8">
        <f t="shared" ref="U10:U32" si="11">P10-K10</f>
        <v>0</v>
      </c>
      <c r="V10" s="8">
        <f t="shared" ref="V10:V32" si="12">SUM(S10:U10)</f>
        <v>-604286.3358</v>
      </c>
      <c r="W10" s="8"/>
    </row>
    <row r="11" spans="1:23" ht="14.1" customHeight="1" x14ac:dyDescent="0.2">
      <c r="A11" s="21">
        <v>1500</v>
      </c>
      <c r="B11" s="14">
        <v>282</v>
      </c>
      <c r="C11" s="4" t="s">
        <v>72</v>
      </c>
      <c r="D11" s="13">
        <v>30</v>
      </c>
      <c r="E11" s="6" t="s">
        <v>50</v>
      </c>
      <c r="F11" s="6" t="s">
        <v>49</v>
      </c>
      <c r="G11" s="10">
        <v>-33787292</v>
      </c>
      <c r="H11" s="37"/>
      <c r="I11" s="10">
        <f t="shared" si="1"/>
        <v>-11825552.199999999</v>
      </c>
      <c r="J11" s="8">
        <f t="shared" si="2"/>
        <v>650405.37099999993</v>
      </c>
      <c r="K11" s="8">
        <f t="shared" si="3"/>
        <v>-1858301.06</v>
      </c>
      <c r="L11" s="8">
        <f t="shared" si="4"/>
        <v>-13033447.889</v>
      </c>
      <c r="N11" s="8">
        <f t="shared" si="5"/>
        <v>-7095331.3199999994</v>
      </c>
      <c r="O11" s="8">
        <f t="shared" si="6"/>
        <v>390243.22259999998</v>
      </c>
      <c r="P11" s="8">
        <f t="shared" si="7"/>
        <v>-1858301.06</v>
      </c>
      <c r="Q11" s="8">
        <f t="shared" si="8"/>
        <v>-8563389.157399999</v>
      </c>
      <c r="S11" s="8">
        <f t="shared" si="9"/>
        <v>4730220.88</v>
      </c>
      <c r="T11" s="8">
        <f t="shared" si="10"/>
        <v>-260162.14839999995</v>
      </c>
      <c r="U11" s="8">
        <f t="shared" si="11"/>
        <v>0</v>
      </c>
      <c r="V11" s="8">
        <f t="shared" si="12"/>
        <v>4470058.7315999996</v>
      </c>
      <c r="W11" s="8"/>
    </row>
    <row r="12" spans="1:23" ht="14.1" customHeight="1" x14ac:dyDescent="0.2">
      <c r="A12" s="21">
        <v>1500</v>
      </c>
      <c r="B12" s="14">
        <v>282</v>
      </c>
      <c r="C12" s="4" t="s">
        <v>72</v>
      </c>
      <c r="D12" s="13">
        <v>30</v>
      </c>
      <c r="E12" s="6" t="s">
        <v>48</v>
      </c>
      <c r="F12" s="6" t="s">
        <v>47</v>
      </c>
      <c r="G12" s="10">
        <v>51177809</v>
      </c>
      <c r="H12" s="37"/>
      <c r="I12" s="10">
        <f t="shared" si="1"/>
        <v>17912233.149999999</v>
      </c>
      <c r="J12" s="8">
        <f t="shared" si="2"/>
        <v>-985172.82325000002</v>
      </c>
      <c r="K12" s="8">
        <f t="shared" si="3"/>
        <v>2814779.4950000001</v>
      </c>
      <c r="L12" s="8">
        <f t="shared" si="4"/>
        <v>19741839.82175</v>
      </c>
      <c r="N12" s="8">
        <f t="shared" si="5"/>
        <v>10747339.889999999</v>
      </c>
      <c r="O12" s="8">
        <f t="shared" si="6"/>
        <v>-591103.69394999999</v>
      </c>
      <c r="P12" s="8">
        <f t="shared" si="7"/>
        <v>2814779.4950000001</v>
      </c>
      <c r="Q12" s="8">
        <f t="shared" si="8"/>
        <v>12971015.69105</v>
      </c>
      <c r="S12" s="8">
        <f t="shared" si="9"/>
        <v>-7164893.2599999998</v>
      </c>
      <c r="T12" s="8">
        <f t="shared" si="10"/>
        <v>394069.12930000003</v>
      </c>
      <c r="U12" s="8">
        <f t="shared" si="11"/>
        <v>0</v>
      </c>
      <c r="V12" s="8">
        <f t="shared" si="12"/>
        <v>-6770824.1306999996</v>
      </c>
    </row>
    <row r="13" spans="1:23" ht="14.1" customHeight="1" x14ac:dyDescent="0.2">
      <c r="A13" s="21">
        <v>1500</v>
      </c>
      <c r="B13" s="14">
        <v>282</v>
      </c>
      <c r="C13" s="4" t="s">
        <v>72</v>
      </c>
      <c r="D13" s="13">
        <v>30</v>
      </c>
      <c r="E13" s="6" t="s">
        <v>11</v>
      </c>
      <c r="F13" s="6" t="s">
        <v>10</v>
      </c>
      <c r="G13" s="10">
        <v>-1184329452</v>
      </c>
      <c r="H13" s="37"/>
      <c r="I13" s="10">
        <f t="shared" si="1"/>
        <v>-414515308.19999999</v>
      </c>
      <c r="J13" s="8">
        <f t="shared" si="2"/>
        <v>22798341.950999998</v>
      </c>
      <c r="K13" s="8">
        <f t="shared" si="3"/>
        <v>-65138119.859999999</v>
      </c>
      <c r="L13" s="8">
        <f t="shared" si="4"/>
        <v>-456855086.10900003</v>
      </c>
      <c r="N13" s="8">
        <f t="shared" si="5"/>
        <v>-248709184.91999999</v>
      </c>
      <c r="O13" s="8">
        <f t="shared" si="6"/>
        <v>13679005.170599999</v>
      </c>
      <c r="P13" s="8">
        <f t="shared" si="7"/>
        <v>-65138119.859999999</v>
      </c>
      <c r="Q13" s="8">
        <f t="shared" si="8"/>
        <v>-300168299.60939997</v>
      </c>
      <c r="S13" s="8">
        <f t="shared" si="9"/>
        <v>165806123.28</v>
      </c>
      <c r="T13" s="8">
        <f t="shared" si="10"/>
        <v>-9119336.7803999986</v>
      </c>
      <c r="U13" s="8">
        <f t="shared" si="11"/>
        <v>0</v>
      </c>
      <c r="V13" s="10">
        <f t="shared" si="12"/>
        <v>156686786.49959999</v>
      </c>
    </row>
    <row r="14" spans="1:23" ht="14.1" customHeight="1" x14ac:dyDescent="0.2">
      <c r="A14" s="21">
        <v>1500</v>
      </c>
      <c r="B14" s="14">
        <v>282</v>
      </c>
      <c r="C14" s="4" t="s">
        <v>72</v>
      </c>
      <c r="D14" s="13">
        <v>30</v>
      </c>
      <c r="E14" s="6" t="s">
        <v>11</v>
      </c>
      <c r="F14" s="6" t="s">
        <v>46</v>
      </c>
      <c r="G14" s="10">
        <v>-63831</v>
      </c>
      <c r="H14" s="37" t="s">
        <v>32</v>
      </c>
      <c r="I14" s="10">
        <f t="shared" si="1"/>
        <v>-22340.85</v>
      </c>
      <c r="J14" s="8">
        <f t="shared" si="2"/>
        <v>1228.7467499999998</v>
      </c>
      <c r="K14" s="8">
        <f t="shared" si="3"/>
        <v>-3510.7049999999999</v>
      </c>
      <c r="L14" s="8">
        <f t="shared" si="4"/>
        <v>-24622.808250000002</v>
      </c>
      <c r="N14" s="8">
        <f t="shared" si="5"/>
        <v>-13404.51</v>
      </c>
      <c r="O14" s="8">
        <f t="shared" si="6"/>
        <v>737.24804999999992</v>
      </c>
      <c r="P14" s="8">
        <f t="shared" si="7"/>
        <v>-3510.7049999999999</v>
      </c>
      <c r="Q14" s="8">
        <f t="shared" si="8"/>
        <v>-16177.96695</v>
      </c>
      <c r="S14" s="8">
        <f t="shared" si="9"/>
        <v>8936.3399999999983</v>
      </c>
      <c r="T14" s="8">
        <f t="shared" si="10"/>
        <v>-491.49869999999987</v>
      </c>
      <c r="U14" s="8">
        <f t="shared" si="11"/>
        <v>0</v>
      </c>
      <c r="V14" s="10">
        <f t="shared" si="12"/>
        <v>8444.8412999999982</v>
      </c>
    </row>
    <row r="15" spans="1:23" ht="14.1" customHeight="1" x14ac:dyDescent="0.2">
      <c r="A15" s="21">
        <v>1500</v>
      </c>
      <c r="B15" s="14">
        <v>282</v>
      </c>
      <c r="C15" s="4" t="s">
        <v>72</v>
      </c>
      <c r="D15" s="13">
        <v>30</v>
      </c>
      <c r="E15" s="6" t="s">
        <v>45</v>
      </c>
      <c r="F15" s="6" t="s">
        <v>44</v>
      </c>
      <c r="G15" s="10">
        <v>2134862495</v>
      </c>
      <c r="H15" s="37"/>
      <c r="I15" s="10">
        <f t="shared" si="1"/>
        <v>747201873.25</v>
      </c>
      <c r="J15" s="8">
        <f t="shared" si="2"/>
        <v>-41096103.028749995</v>
      </c>
      <c r="K15" s="8">
        <f t="shared" si="3"/>
        <v>117417437.22499999</v>
      </c>
      <c r="L15" s="8">
        <f t="shared" si="4"/>
        <v>823523207.44625008</v>
      </c>
      <c r="N15" s="8">
        <f t="shared" si="5"/>
        <v>448321123.94999999</v>
      </c>
      <c r="O15" s="8">
        <f t="shared" si="6"/>
        <v>-24657661.817249998</v>
      </c>
      <c r="P15" s="8">
        <f t="shared" si="7"/>
        <v>117417437.22499999</v>
      </c>
      <c r="Q15" s="8">
        <f t="shared" si="8"/>
        <v>541080899.35774994</v>
      </c>
      <c r="S15" s="8">
        <f t="shared" si="9"/>
        <v>-298880749.30000001</v>
      </c>
      <c r="T15" s="8">
        <f t="shared" si="10"/>
        <v>16438441.211499996</v>
      </c>
      <c r="U15" s="8">
        <f t="shared" si="11"/>
        <v>0</v>
      </c>
      <c r="V15" s="10">
        <f t="shared" si="12"/>
        <v>-282442308.08850002</v>
      </c>
    </row>
    <row r="16" spans="1:23" ht="14.1" customHeight="1" x14ac:dyDescent="0.2">
      <c r="A16" s="21">
        <v>1500</v>
      </c>
      <c r="B16" s="14">
        <v>282</v>
      </c>
      <c r="C16" s="4" t="s">
        <v>72</v>
      </c>
      <c r="D16" s="13">
        <v>30</v>
      </c>
      <c r="E16" s="6" t="s">
        <v>43</v>
      </c>
      <c r="F16" s="6" t="s">
        <v>42</v>
      </c>
      <c r="G16" s="10">
        <v>-59841401</v>
      </c>
      <c r="H16" s="37"/>
      <c r="I16" s="10">
        <f t="shared" si="1"/>
        <v>-20944490.349999998</v>
      </c>
      <c r="J16" s="8">
        <f t="shared" si="2"/>
        <v>1151946.9692500001</v>
      </c>
      <c r="K16" s="8">
        <f t="shared" si="3"/>
        <v>-3291277.0550000002</v>
      </c>
      <c r="L16" s="8">
        <f t="shared" si="4"/>
        <v>-23083820.435749996</v>
      </c>
      <c r="N16" s="8">
        <f t="shared" si="5"/>
        <v>-12566694.209999999</v>
      </c>
      <c r="O16" s="8">
        <f t="shared" si="6"/>
        <v>691168.18154999998</v>
      </c>
      <c r="P16" s="8">
        <f t="shared" si="7"/>
        <v>-3291277.0550000002</v>
      </c>
      <c r="Q16" s="8">
        <f t="shared" si="8"/>
        <v>-15166803.083449999</v>
      </c>
      <c r="S16" s="8">
        <f t="shared" si="9"/>
        <v>8377796.1399999987</v>
      </c>
      <c r="T16" s="8">
        <f t="shared" si="10"/>
        <v>-460778.7877000001</v>
      </c>
      <c r="U16" s="8">
        <f t="shared" si="11"/>
        <v>0</v>
      </c>
      <c r="V16" s="8">
        <f t="shared" si="12"/>
        <v>7917017.3522999985</v>
      </c>
    </row>
    <row r="17" spans="1:25" ht="14.1" customHeight="1" x14ac:dyDescent="0.2">
      <c r="A17" s="21">
        <v>1500</v>
      </c>
      <c r="B17" s="14">
        <v>282</v>
      </c>
      <c r="C17" s="4" t="s">
        <v>72</v>
      </c>
      <c r="D17" s="13">
        <v>30</v>
      </c>
      <c r="E17" s="6" t="s">
        <v>40</v>
      </c>
      <c r="F17" s="6" t="s">
        <v>41</v>
      </c>
      <c r="G17" s="10">
        <v>-1384603982</v>
      </c>
      <c r="H17" s="37"/>
      <c r="I17" s="10">
        <f t="shared" si="1"/>
        <v>-484611393.69999999</v>
      </c>
      <c r="J17" s="8">
        <f t="shared" si="2"/>
        <v>26653626.653500002</v>
      </c>
      <c r="K17" s="8">
        <f t="shared" si="3"/>
        <v>-76153219.010000005</v>
      </c>
      <c r="L17" s="8">
        <f t="shared" si="4"/>
        <v>-534110986.05649996</v>
      </c>
      <c r="N17" s="8">
        <f t="shared" si="5"/>
        <v>-290766836.21999997</v>
      </c>
      <c r="O17" s="8">
        <f t="shared" si="6"/>
        <v>15992175.9921</v>
      </c>
      <c r="P17" s="8">
        <f t="shared" si="7"/>
        <v>-76153219.010000005</v>
      </c>
      <c r="Q17" s="8">
        <f t="shared" si="8"/>
        <v>-350927879.23789996</v>
      </c>
      <c r="S17" s="8">
        <f t="shared" si="9"/>
        <v>193844557.48000002</v>
      </c>
      <c r="T17" s="8">
        <f t="shared" si="10"/>
        <v>-10661450.661400001</v>
      </c>
      <c r="U17" s="8">
        <f t="shared" si="11"/>
        <v>0</v>
      </c>
      <c r="V17" s="10">
        <f t="shared" si="12"/>
        <v>183183106.81860003</v>
      </c>
    </row>
    <row r="18" spans="1:25" ht="14.1" customHeight="1" x14ac:dyDescent="0.2">
      <c r="A18" s="21">
        <v>1500</v>
      </c>
      <c r="B18" s="14">
        <v>282</v>
      </c>
      <c r="C18" s="4" t="s">
        <v>72</v>
      </c>
      <c r="D18" s="13">
        <v>30</v>
      </c>
      <c r="E18" s="6" t="s">
        <v>40</v>
      </c>
      <c r="F18" s="6" t="s">
        <v>39</v>
      </c>
      <c r="G18" s="10">
        <v>-446820</v>
      </c>
      <c r="H18" s="37" t="s">
        <v>32</v>
      </c>
      <c r="I18" s="10">
        <f t="shared" si="1"/>
        <v>-156387</v>
      </c>
      <c r="J18" s="8">
        <f t="shared" si="2"/>
        <v>8601.2849999999999</v>
      </c>
      <c r="K18" s="8">
        <f t="shared" si="3"/>
        <v>-24575.1</v>
      </c>
      <c r="L18" s="8">
        <f t="shared" si="4"/>
        <v>-172360.815</v>
      </c>
      <c r="N18" s="8">
        <f t="shared" si="5"/>
        <v>-93832.2</v>
      </c>
      <c r="O18" s="8">
        <f t="shared" si="6"/>
        <v>5160.7709999999997</v>
      </c>
      <c r="P18" s="8">
        <f t="shared" si="7"/>
        <v>-24575.1</v>
      </c>
      <c r="Q18" s="8">
        <f t="shared" si="8"/>
        <v>-113246.52900000001</v>
      </c>
      <c r="S18" s="8">
        <f t="shared" si="9"/>
        <v>62554.8</v>
      </c>
      <c r="T18" s="8">
        <f t="shared" si="10"/>
        <v>-3440.5140000000001</v>
      </c>
      <c r="U18" s="8">
        <f t="shared" si="11"/>
        <v>0</v>
      </c>
      <c r="V18" s="10">
        <f t="shared" si="12"/>
        <v>59114.286</v>
      </c>
    </row>
    <row r="19" spans="1:25" ht="14.1" customHeight="1" x14ac:dyDescent="0.2">
      <c r="A19" s="21">
        <v>1500</v>
      </c>
      <c r="B19" s="14">
        <v>282</v>
      </c>
      <c r="C19" s="4" t="s">
        <v>72</v>
      </c>
      <c r="D19" s="13">
        <v>30</v>
      </c>
      <c r="E19" s="6" t="s">
        <v>38</v>
      </c>
      <c r="F19" s="6" t="s">
        <v>37</v>
      </c>
      <c r="G19" s="10">
        <v>-3497935</v>
      </c>
      <c r="H19" s="37"/>
      <c r="I19" s="10">
        <f t="shared" si="1"/>
        <v>-1224277.25</v>
      </c>
      <c r="J19" s="8">
        <f t="shared" si="2"/>
        <v>67335.248749999999</v>
      </c>
      <c r="K19" s="8">
        <f t="shared" si="3"/>
        <v>-192386.42499999999</v>
      </c>
      <c r="L19" s="8">
        <f t="shared" si="4"/>
        <v>-1349328.42625</v>
      </c>
      <c r="N19" s="8">
        <f t="shared" si="5"/>
        <v>-734566.35</v>
      </c>
      <c r="O19" s="8">
        <f t="shared" si="6"/>
        <v>40401.149249999995</v>
      </c>
      <c r="P19" s="8">
        <f t="shared" si="7"/>
        <v>-192386.42499999999</v>
      </c>
      <c r="Q19" s="8">
        <f t="shared" si="8"/>
        <v>-886551.62574999989</v>
      </c>
      <c r="S19" s="8">
        <f t="shared" si="9"/>
        <v>489710.9</v>
      </c>
      <c r="T19" s="8">
        <f t="shared" si="10"/>
        <v>-26934.099500000004</v>
      </c>
      <c r="U19" s="8">
        <f t="shared" si="11"/>
        <v>0</v>
      </c>
      <c r="V19" s="8">
        <f t="shared" si="12"/>
        <v>462776.80050000001</v>
      </c>
    </row>
    <row r="20" spans="1:25" ht="14.1" customHeight="1" x14ac:dyDescent="0.2">
      <c r="A20" s="21">
        <v>1500</v>
      </c>
      <c r="B20" s="14">
        <v>282</v>
      </c>
      <c r="C20" s="4" t="s">
        <v>72</v>
      </c>
      <c r="D20" s="13">
        <v>30</v>
      </c>
      <c r="E20" s="6" t="s">
        <v>36</v>
      </c>
      <c r="F20" s="6" t="s">
        <v>35</v>
      </c>
      <c r="G20" s="10">
        <v>-2524080</v>
      </c>
      <c r="H20" s="37"/>
      <c r="I20" s="10">
        <f t="shared" si="1"/>
        <v>-883428</v>
      </c>
      <c r="J20" s="8">
        <f t="shared" si="2"/>
        <v>48588.539999999994</v>
      </c>
      <c r="K20" s="8">
        <f t="shared" si="3"/>
        <v>-138824.4</v>
      </c>
      <c r="L20" s="8">
        <f t="shared" si="4"/>
        <v>-973663.86</v>
      </c>
      <c r="N20" s="8">
        <f t="shared" si="5"/>
        <v>-530056.79999999993</v>
      </c>
      <c r="O20" s="8">
        <f t="shared" si="6"/>
        <v>29153.123999999996</v>
      </c>
      <c r="P20" s="8">
        <f t="shared" si="7"/>
        <v>-138824.4</v>
      </c>
      <c r="Q20" s="8">
        <f t="shared" si="8"/>
        <v>-639728.07599999988</v>
      </c>
      <c r="S20" s="8">
        <f t="shared" si="9"/>
        <v>353371.20000000007</v>
      </c>
      <c r="T20" s="8">
        <f t="shared" si="10"/>
        <v>-19435.415999999997</v>
      </c>
      <c r="U20" s="8">
        <f t="shared" si="11"/>
        <v>0</v>
      </c>
      <c r="V20" s="8">
        <f t="shared" si="12"/>
        <v>333935.7840000001</v>
      </c>
    </row>
    <row r="21" spans="1:25" ht="14.1" customHeight="1" x14ac:dyDescent="0.2">
      <c r="A21" s="21">
        <v>1500</v>
      </c>
      <c r="B21" s="14">
        <v>282</v>
      </c>
      <c r="C21" s="4" t="s">
        <v>72</v>
      </c>
      <c r="D21" s="13">
        <v>30</v>
      </c>
      <c r="E21" s="6" t="s">
        <v>34</v>
      </c>
      <c r="F21" s="6" t="s">
        <v>33</v>
      </c>
      <c r="G21" s="10">
        <v>101066</v>
      </c>
      <c r="H21" s="37" t="s">
        <v>32</v>
      </c>
      <c r="I21" s="10">
        <f t="shared" si="1"/>
        <v>35373.1</v>
      </c>
      <c r="J21" s="8">
        <f t="shared" si="2"/>
        <v>-1945.5204999999999</v>
      </c>
      <c r="K21" s="8">
        <f t="shared" si="3"/>
        <v>5558.63</v>
      </c>
      <c r="L21" s="8">
        <f t="shared" si="4"/>
        <v>38986.209499999997</v>
      </c>
      <c r="N21" s="8">
        <f t="shared" si="5"/>
        <v>21223.86</v>
      </c>
      <c r="O21" s="8">
        <f t="shared" si="6"/>
        <v>-1167.3123000000001</v>
      </c>
      <c r="P21" s="8">
        <f t="shared" si="7"/>
        <v>5558.63</v>
      </c>
      <c r="Q21" s="8">
        <f t="shared" si="8"/>
        <v>25615.1777</v>
      </c>
      <c r="S21" s="8">
        <f t="shared" si="9"/>
        <v>-14149.239999999998</v>
      </c>
      <c r="T21" s="8">
        <f t="shared" si="10"/>
        <v>778.20819999999981</v>
      </c>
      <c r="U21" s="8">
        <f t="shared" si="11"/>
        <v>0</v>
      </c>
      <c r="V21" s="10">
        <f t="shared" si="12"/>
        <v>-13371.031799999999</v>
      </c>
    </row>
    <row r="22" spans="1:25" ht="14.1" customHeight="1" x14ac:dyDescent="0.2">
      <c r="A22" s="21">
        <v>1500</v>
      </c>
      <c r="B22" s="14">
        <v>282</v>
      </c>
      <c r="C22" s="4" t="s">
        <v>72</v>
      </c>
      <c r="D22" s="13">
        <v>30</v>
      </c>
      <c r="E22" s="6" t="s">
        <v>9</v>
      </c>
      <c r="F22" s="6" t="s">
        <v>8</v>
      </c>
      <c r="G22" s="10">
        <v>-21004256712</v>
      </c>
      <c r="H22" s="37"/>
      <c r="I22" s="10">
        <f t="shared" si="1"/>
        <v>-7351489849.1999998</v>
      </c>
      <c r="J22" s="8">
        <f t="shared" si="2"/>
        <v>404331941.70600003</v>
      </c>
      <c r="K22" s="8">
        <f t="shared" si="3"/>
        <v>-1155234119.1600001</v>
      </c>
      <c r="L22" s="8">
        <f t="shared" si="4"/>
        <v>-8102392026.6539993</v>
      </c>
      <c r="N22" s="8">
        <f t="shared" si="5"/>
        <v>-4410893909.5199995</v>
      </c>
      <c r="O22" s="8">
        <f t="shared" si="6"/>
        <v>242599165.02360001</v>
      </c>
      <c r="P22" s="8">
        <f t="shared" si="7"/>
        <v>-1155234119.1600001</v>
      </c>
      <c r="Q22" s="8">
        <f t="shared" si="8"/>
        <v>-5323528863.6563997</v>
      </c>
      <c r="S22" s="8">
        <f t="shared" si="9"/>
        <v>2940595939.6800003</v>
      </c>
      <c r="T22" s="8">
        <f t="shared" si="10"/>
        <v>-161732776.68240002</v>
      </c>
      <c r="U22" s="8">
        <f t="shared" si="11"/>
        <v>0</v>
      </c>
      <c r="V22" s="10">
        <f t="shared" si="12"/>
        <v>2778863162.9976001</v>
      </c>
    </row>
    <row r="23" spans="1:25" ht="14.1" customHeight="1" x14ac:dyDescent="0.2">
      <c r="A23" s="21">
        <v>1500</v>
      </c>
      <c r="B23" s="14">
        <v>282</v>
      </c>
      <c r="C23" s="4" t="s">
        <v>72</v>
      </c>
      <c r="D23" s="13">
        <v>30</v>
      </c>
      <c r="E23" s="6" t="s">
        <v>31</v>
      </c>
      <c r="F23" s="6" t="s">
        <v>30</v>
      </c>
      <c r="G23" s="10">
        <v>14306108</v>
      </c>
      <c r="H23" s="37"/>
      <c r="I23" s="10">
        <f t="shared" si="1"/>
        <v>5007137.8</v>
      </c>
      <c r="J23" s="8">
        <f t="shared" si="2"/>
        <v>-275392.57900000003</v>
      </c>
      <c r="K23" s="8">
        <f t="shared" si="3"/>
        <v>786835.94000000006</v>
      </c>
      <c r="L23" s="8">
        <f t="shared" si="4"/>
        <v>5518581.1610000003</v>
      </c>
      <c r="N23" s="8">
        <f t="shared" si="5"/>
        <v>3004282.6799999997</v>
      </c>
      <c r="O23" s="8">
        <f t="shared" si="6"/>
        <v>-165235.54740000001</v>
      </c>
      <c r="P23" s="8">
        <f t="shared" si="7"/>
        <v>786835.94000000006</v>
      </c>
      <c r="Q23" s="8">
        <f t="shared" si="8"/>
        <v>3625883.0725999996</v>
      </c>
      <c r="S23" s="8">
        <f t="shared" si="9"/>
        <v>-2002855.12</v>
      </c>
      <c r="T23" s="8">
        <f t="shared" si="10"/>
        <v>110157.03160000002</v>
      </c>
      <c r="U23" s="8">
        <f t="shared" si="11"/>
        <v>0</v>
      </c>
      <c r="V23" s="8">
        <f t="shared" si="12"/>
        <v>-1892698.0884</v>
      </c>
    </row>
    <row r="24" spans="1:25" ht="14.1" customHeight="1" x14ac:dyDescent="0.2">
      <c r="A24" s="21">
        <v>1500</v>
      </c>
      <c r="B24" s="14">
        <v>282</v>
      </c>
      <c r="C24" s="4" t="s">
        <v>72</v>
      </c>
      <c r="D24" s="13">
        <v>30</v>
      </c>
      <c r="E24" s="6" t="s">
        <v>29</v>
      </c>
      <c r="F24" s="6" t="s">
        <v>28</v>
      </c>
      <c r="G24" s="10">
        <v>101239536</v>
      </c>
      <c r="H24" s="37"/>
      <c r="I24" s="10">
        <f t="shared" si="1"/>
        <v>35433837.599999994</v>
      </c>
      <c r="J24" s="8">
        <f t="shared" si="2"/>
        <v>-1948861.068</v>
      </c>
      <c r="K24" s="8">
        <f t="shared" si="3"/>
        <v>5568174.4800000004</v>
      </c>
      <c r="L24" s="8">
        <f t="shared" si="4"/>
        <v>39053151.011999995</v>
      </c>
      <c r="N24" s="8">
        <f t="shared" si="5"/>
        <v>21260302.559999999</v>
      </c>
      <c r="O24" s="8">
        <f t="shared" si="6"/>
        <v>-1169316.6407999999</v>
      </c>
      <c r="P24" s="8">
        <f t="shared" si="7"/>
        <v>5568174.4800000004</v>
      </c>
      <c r="Q24" s="8">
        <f t="shared" si="8"/>
        <v>25659160.3992</v>
      </c>
      <c r="S24" s="8">
        <f t="shared" si="9"/>
        <v>-14173535.039999995</v>
      </c>
      <c r="T24" s="8">
        <f t="shared" si="10"/>
        <v>779544.42720000003</v>
      </c>
      <c r="U24" s="8">
        <f t="shared" si="11"/>
        <v>0</v>
      </c>
      <c r="V24" s="8">
        <f t="shared" si="12"/>
        <v>-13393990.612799995</v>
      </c>
    </row>
    <row r="25" spans="1:25" ht="14.1" customHeight="1" x14ac:dyDescent="0.2">
      <c r="A25" s="21">
        <v>1500</v>
      </c>
      <c r="B25" s="14">
        <v>282</v>
      </c>
      <c r="C25" s="4" t="s">
        <v>72</v>
      </c>
      <c r="D25" s="13">
        <v>30</v>
      </c>
      <c r="E25" s="6" t="s">
        <v>27</v>
      </c>
      <c r="F25" s="6" t="s">
        <v>26</v>
      </c>
      <c r="G25" s="10">
        <v>-442998</v>
      </c>
      <c r="H25" s="37"/>
      <c r="I25" s="10">
        <f t="shared" si="1"/>
        <v>-155049.29999999999</v>
      </c>
      <c r="J25" s="8">
        <f t="shared" si="2"/>
        <v>8527.7114999999994</v>
      </c>
      <c r="K25" s="8">
        <f t="shared" si="3"/>
        <v>-24364.89</v>
      </c>
      <c r="L25" s="8">
        <f t="shared" si="4"/>
        <v>-170886.47849999997</v>
      </c>
      <c r="N25" s="8">
        <f t="shared" si="5"/>
        <v>-93029.58</v>
      </c>
      <c r="O25" s="8">
        <f t="shared" si="6"/>
        <v>5116.6268999999993</v>
      </c>
      <c r="P25" s="8">
        <f t="shared" si="7"/>
        <v>-24364.89</v>
      </c>
      <c r="Q25" s="8">
        <f t="shared" si="8"/>
        <v>-112277.8431</v>
      </c>
      <c r="S25" s="8">
        <f t="shared" si="9"/>
        <v>62019.719999999987</v>
      </c>
      <c r="T25" s="8">
        <f t="shared" si="10"/>
        <v>-3411.0846000000001</v>
      </c>
      <c r="U25" s="8">
        <f t="shared" si="11"/>
        <v>0</v>
      </c>
      <c r="V25" s="8">
        <f t="shared" si="12"/>
        <v>58608.635399999985</v>
      </c>
    </row>
    <row r="26" spans="1:25" ht="14.1" customHeight="1" x14ac:dyDescent="0.2">
      <c r="A26" s="21">
        <v>1500</v>
      </c>
      <c r="B26" s="14">
        <v>282</v>
      </c>
      <c r="C26" s="4" t="s">
        <v>72</v>
      </c>
      <c r="D26" s="13">
        <v>30</v>
      </c>
      <c r="E26" s="6" t="s">
        <v>25</v>
      </c>
      <c r="F26" s="6" t="s">
        <v>24</v>
      </c>
      <c r="G26" s="10">
        <v>-108316291</v>
      </c>
      <c r="H26" s="37"/>
      <c r="I26" s="10">
        <f t="shared" si="1"/>
        <v>-37910701.849999994</v>
      </c>
      <c r="J26" s="8">
        <f t="shared" si="2"/>
        <v>2085088.6017499999</v>
      </c>
      <c r="K26" s="8">
        <f t="shared" si="3"/>
        <v>-5957396.0049999999</v>
      </c>
      <c r="L26" s="8">
        <f t="shared" si="4"/>
        <v>-41783009.253249995</v>
      </c>
      <c r="N26" s="8">
        <f t="shared" si="5"/>
        <v>-22746421.109999999</v>
      </c>
      <c r="O26" s="8">
        <f t="shared" si="6"/>
        <v>1251053.16105</v>
      </c>
      <c r="P26" s="8">
        <f t="shared" si="7"/>
        <v>-5957396.0049999999</v>
      </c>
      <c r="Q26" s="8">
        <f t="shared" si="8"/>
        <v>-27452763.953949999</v>
      </c>
      <c r="S26" s="8">
        <f t="shared" si="9"/>
        <v>15164280.739999995</v>
      </c>
      <c r="T26" s="8">
        <f t="shared" si="10"/>
        <v>-834035.44069999992</v>
      </c>
      <c r="U26" s="8">
        <f t="shared" si="11"/>
        <v>0</v>
      </c>
      <c r="V26" s="8">
        <f t="shared" si="12"/>
        <v>14330245.299299994</v>
      </c>
    </row>
    <row r="27" spans="1:25" ht="14.1" customHeight="1" x14ac:dyDescent="0.2">
      <c r="A27" s="21">
        <v>1500</v>
      </c>
      <c r="B27" s="14">
        <v>282</v>
      </c>
      <c r="C27" s="4" t="s">
        <v>72</v>
      </c>
      <c r="D27" s="13">
        <v>30</v>
      </c>
      <c r="E27" s="6" t="s">
        <v>23</v>
      </c>
      <c r="F27" s="6" t="s">
        <v>22</v>
      </c>
      <c r="G27" s="10">
        <v>-223545316</v>
      </c>
      <c r="H27" s="37"/>
      <c r="I27" s="10">
        <f t="shared" si="1"/>
        <v>-78240860.599999994</v>
      </c>
      <c r="J27" s="8">
        <f t="shared" si="2"/>
        <v>4303247.3329999996</v>
      </c>
      <c r="K27" s="8">
        <f t="shared" si="3"/>
        <v>-12294992.380000001</v>
      </c>
      <c r="L27" s="8">
        <f t="shared" si="4"/>
        <v>-86232605.646999985</v>
      </c>
      <c r="N27" s="8">
        <f t="shared" si="5"/>
        <v>-46944516.359999999</v>
      </c>
      <c r="O27" s="8">
        <f t="shared" si="6"/>
        <v>2581948.3998000002</v>
      </c>
      <c r="P27" s="8">
        <f t="shared" si="7"/>
        <v>-12294992.380000001</v>
      </c>
      <c r="Q27" s="8">
        <f t="shared" si="8"/>
        <v>-56657560.3402</v>
      </c>
      <c r="S27" s="8">
        <f t="shared" si="9"/>
        <v>31296344.239999995</v>
      </c>
      <c r="T27" s="8">
        <f t="shared" si="10"/>
        <v>-1721298.9331999994</v>
      </c>
      <c r="U27" s="8">
        <f t="shared" si="11"/>
        <v>0</v>
      </c>
      <c r="V27" s="8">
        <f t="shared" si="12"/>
        <v>29575045.306799997</v>
      </c>
      <c r="X27" s="8"/>
      <c r="Y27" s="8"/>
    </row>
    <row r="28" spans="1:25" ht="14.1" customHeight="1" x14ac:dyDescent="0.2">
      <c r="A28" s="21">
        <v>1500</v>
      </c>
      <c r="B28" s="14">
        <v>282</v>
      </c>
      <c r="C28" s="4" t="s">
        <v>72</v>
      </c>
      <c r="D28" s="13">
        <v>30</v>
      </c>
      <c r="E28" s="6" t="s">
        <v>21</v>
      </c>
      <c r="F28" s="6" t="s">
        <v>20</v>
      </c>
      <c r="G28" s="10">
        <v>-368563094</v>
      </c>
      <c r="H28" s="37"/>
      <c r="I28" s="10">
        <f t="shared" si="1"/>
        <v>-128997082.89999999</v>
      </c>
      <c r="J28" s="8">
        <f t="shared" si="2"/>
        <v>7094839.5595000004</v>
      </c>
      <c r="K28" s="8">
        <f t="shared" si="3"/>
        <v>-20270970.170000002</v>
      </c>
      <c r="L28" s="8">
        <f t="shared" si="4"/>
        <v>-142173213.51050001</v>
      </c>
      <c r="N28" s="8">
        <f t="shared" si="5"/>
        <v>-77398249.739999995</v>
      </c>
      <c r="O28" s="8">
        <f t="shared" si="6"/>
        <v>4256903.7357000001</v>
      </c>
      <c r="P28" s="8">
        <f t="shared" si="7"/>
        <v>-20270970.170000002</v>
      </c>
      <c r="Q28" s="8">
        <f t="shared" si="8"/>
        <v>-93412316.1743</v>
      </c>
      <c r="S28" s="8">
        <f t="shared" si="9"/>
        <v>51598833.159999996</v>
      </c>
      <c r="T28" s="8">
        <f t="shared" si="10"/>
        <v>-2837935.8238000004</v>
      </c>
      <c r="U28" s="8">
        <f t="shared" si="11"/>
        <v>0</v>
      </c>
      <c r="V28" s="8">
        <f t="shared" si="12"/>
        <v>48760897.336199999</v>
      </c>
    </row>
    <row r="29" spans="1:25" ht="14.1" customHeight="1" x14ac:dyDescent="0.2">
      <c r="A29" s="21">
        <v>1500</v>
      </c>
      <c r="B29" s="14">
        <v>282</v>
      </c>
      <c r="C29" s="4" t="s">
        <v>72</v>
      </c>
      <c r="D29" s="13">
        <v>30</v>
      </c>
      <c r="E29" s="6" t="s">
        <v>19</v>
      </c>
      <c r="F29" s="6" t="s">
        <v>18</v>
      </c>
      <c r="G29" s="10">
        <v>-70343869</v>
      </c>
      <c r="H29" s="37"/>
      <c r="I29" s="10">
        <f t="shared" si="1"/>
        <v>-24620354.149999999</v>
      </c>
      <c r="J29" s="8">
        <f t="shared" si="2"/>
        <v>1354119.4782499999</v>
      </c>
      <c r="K29" s="8">
        <f t="shared" si="3"/>
        <v>-3868912.7949999999</v>
      </c>
      <c r="L29" s="8">
        <f t="shared" si="4"/>
        <v>-27135147.466749996</v>
      </c>
      <c r="N29" s="8">
        <f t="shared" si="5"/>
        <v>-14772212.49</v>
      </c>
      <c r="O29" s="8">
        <f t="shared" si="6"/>
        <v>812471.68695</v>
      </c>
      <c r="P29" s="8">
        <f t="shared" si="7"/>
        <v>-3868912.7949999999</v>
      </c>
      <c r="Q29" s="8">
        <f t="shared" si="8"/>
        <v>-17828653.598049998</v>
      </c>
      <c r="S29" s="8">
        <f t="shared" si="9"/>
        <v>9848141.6599999983</v>
      </c>
      <c r="T29" s="8">
        <f t="shared" si="10"/>
        <v>-541647.79129999992</v>
      </c>
      <c r="U29" s="8">
        <f t="shared" si="11"/>
        <v>0</v>
      </c>
      <c r="V29" s="8">
        <f t="shared" si="12"/>
        <v>9306493.8686999977</v>
      </c>
    </row>
    <row r="30" spans="1:25" ht="14.1" customHeight="1" x14ac:dyDescent="0.2">
      <c r="A30" s="21">
        <v>1500</v>
      </c>
      <c r="B30" s="14">
        <v>282</v>
      </c>
      <c r="C30" s="4" t="s">
        <v>72</v>
      </c>
      <c r="D30" s="13">
        <v>30</v>
      </c>
      <c r="E30" s="6" t="s">
        <v>7</v>
      </c>
      <c r="F30" s="6" t="s">
        <v>6</v>
      </c>
      <c r="G30" s="10">
        <v>-37318093</v>
      </c>
      <c r="H30" s="37"/>
      <c r="I30" s="10">
        <f t="shared" si="1"/>
        <v>-13061332.549999999</v>
      </c>
      <c r="J30" s="8">
        <f t="shared" si="2"/>
        <v>718373.29024999996</v>
      </c>
      <c r="K30" s="8">
        <f t="shared" si="3"/>
        <v>-2052495.115</v>
      </c>
      <c r="L30" s="8">
        <f t="shared" si="4"/>
        <v>-14395454.374749999</v>
      </c>
      <c r="N30" s="8">
        <f t="shared" si="5"/>
        <v>-7836799.5299999993</v>
      </c>
      <c r="O30" s="8">
        <f t="shared" si="6"/>
        <v>431023.97414999997</v>
      </c>
      <c r="P30" s="8">
        <f t="shared" si="7"/>
        <v>-2052495.115</v>
      </c>
      <c r="Q30" s="8">
        <f t="shared" si="8"/>
        <v>-9458270.6708499994</v>
      </c>
      <c r="S30" s="8">
        <f t="shared" si="9"/>
        <v>5224533.0199999996</v>
      </c>
      <c r="T30" s="8">
        <f t="shared" si="10"/>
        <v>-287349.3161</v>
      </c>
      <c r="U30" s="8">
        <f t="shared" si="11"/>
        <v>0</v>
      </c>
      <c r="V30" s="8">
        <f t="shared" si="12"/>
        <v>4937183.7038999991</v>
      </c>
      <c r="X30" s="8"/>
    </row>
    <row r="31" spans="1:25" ht="14.1" customHeight="1" x14ac:dyDescent="0.2">
      <c r="A31" s="21">
        <v>1500</v>
      </c>
      <c r="B31" s="14">
        <v>282</v>
      </c>
      <c r="C31" s="4" t="s">
        <v>72</v>
      </c>
      <c r="D31" s="13">
        <v>30</v>
      </c>
      <c r="E31" s="6" t="s">
        <v>17</v>
      </c>
      <c r="F31" s="6" t="s">
        <v>16</v>
      </c>
      <c r="G31" s="10">
        <v>-59333935</v>
      </c>
      <c r="H31" s="37"/>
      <c r="I31" s="10">
        <f t="shared" si="1"/>
        <v>-20766877.25</v>
      </c>
      <c r="J31" s="8">
        <f t="shared" si="2"/>
        <v>1142178.2487499998</v>
      </c>
      <c r="K31" s="8">
        <f t="shared" si="3"/>
        <v>-3263366.4249999998</v>
      </c>
      <c r="L31" s="8">
        <f t="shared" si="4"/>
        <v>-22888065.42625</v>
      </c>
      <c r="N31" s="8">
        <f t="shared" si="5"/>
        <v>-12460126.35</v>
      </c>
      <c r="O31" s="8">
        <f t="shared" si="6"/>
        <v>685306.94924999995</v>
      </c>
      <c r="P31" s="8">
        <f t="shared" si="7"/>
        <v>-3263366.4249999998</v>
      </c>
      <c r="Q31" s="8">
        <f t="shared" si="8"/>
        <v>-15038185.825750001</v>
      </c>
      <c r="S31" s="8">
        <f t="shared" si="9"/>
        <v>8306750.9000000004</v>
      </c>
      <c r="T31" s="8">
        <f t="shared" si="10"/>
        <v>-456871.29949999985</v>
      </c>
      <c r="U31" s="8">
        <f t="shared" si="11"/>
        <v>0</v>
      </c>
      <c r="V31" s="8">
        <f t="shared" si="12"/>
        <v>7849879.6005000006</v>
      </c>
    </row>
    <row r="32" spans="1:25" s="11" customFormat="1" ht="14.1" customHeight="1" x14ac:dyDescent="0.2">
      <c r="A32" s="21">
        <v>1500</v>
      </c>
      <c r="B32" s="14">
        <v>283</v>
      </c>
      <c r="C32" s="4" t="s">
        <v>72</v>
      </c>
      <c r="D32" s="13">
        <v>30</v>
      </c>
      <c r="E32" s="6" t="s">
        <v>15</v>
      </c>
      <c r="F32" s="6" t="s">
        <v>14</v>
      </c>
      <c r="G32" s="10">
        <v>-1000000000</v>
      </c>
      <c r="H32" s="37"/>
      <c r="I32" s="10">
        <f t="shared" si="1"/>
        <v>-350000000</v>
      </c>
      <c r="J32" s="8">
        <f t="shared" si="2"/>
        <v>19250000</v>
      </c>
      <c r="K32" s="8">
        <f t="shared" si="3"/>
        <v>-55000000</v>
      </c>
      <c r="L32" s="8">
        <f t="shared" si="4"/>
        <v>-385750000</v>
      </c>
      <c r="M32" s="5"/>
      <c r="N32" s="8">
        <f t="shared" si="5"/>
        <v>-210000000</v>
      </c>
      <c r="O32" s="8">
        <f t="shared" si="6"/>
        <v>11550000</v>
      </c>
      <c r="P32" s="8">
        <f t="shared" si="7"/>
        <v>-55000000</v>
      </c>
      <c r="Q32" s="8">
        <f t="shared" si="8"/>
        <v>-253450000</v>
      </c>
      <c r="R32" s="5"/>
      <c r="S32" s="8">
        <f t="shared" si="9"/>
        <v>140000000</v>
      </c>
      <c r="T32" s="8">
        <f t="shared" si="10"/>
        <v>-7700000</v>
      </c>
      <c r="U32" s="8">
        <f t="shared" si="11"/>
        <v>0</v>
      </c>
      <c r="V32" s="8">
        <f t="shared" si="12"/>
        <v>132300000</v>
      </c>
    </row>
    <row r="33" spans="1:22" ht="14.1" customHeight="1" x14ac:dyDescent="0.2">
      <c r="A33" s="21"/>
      <c r="C33" s="14"/>
      <c r="D33" s="14"/>
      <c r="E33" s="6"/>
      <c r="F33" s="23" t="s">
        <v>13</v>
      </c>
      <c r="G33" s="22">
        <f>SUM(G10:G32)</f>
        <v>-23234960541</v>
      </c>
      <c r="I33" s="22">
        <f>SUM(I10:I32)</f>
        <v>-8132236189.3499994</v>
      </c>
      <c r="J33" s="22">
        <f>SUM(J10:J32)</f>
        <v>447272990.41425002</v>
      </c>
      <c r="K33" s="22">
        <f>SUM(K10:K32)</f>
        <v>-1277922829.7550004</v>
      </c>
      <c r="L33" s="22">
        <f>SUM(L10:L32)</f>
        <v>-8962886028.6907501</v>
      </c>
      <c r="N33" s="22">
        <f>SUM(N10:N32)</f>
        <v>-4879341713.6099977</v>
      </c>
      <c r="O33" s="22">
        <f>SUM(O10:O32)</f>
        <v>268363794.24855003</v>
      </c>
      <c r="P33" s="22">
        <f>SUM(P10:P32)</f>
        <v>-1277922829.7550004</v>
      </c>
      <c r="Q33" s="22">
        <f>SUM(Q10:Q32)</f>
        <v>-5888900749.1164494</v>
      </c>
      <c r="S33" s="22">
        <f>SUM(S10:S32)</f>
        <v>3252894475.7399998</v>
      </c>
      <c r="T33" s="22">
        <f>SUM(T10:T32)</f>
        <v>-178909196.16570002</v>
      </c>
      <c r="U33" s="22">
        <f>SUM(U10:U32)</f>
        <v>0</v>
      </c>
      <c r="V33" s="22">
        <f>SUM(V10:V32)</f>
        <v>3073985279.5743003</v>
      </c>
    </row>
    <row r="34" spans="1:22" ht="14.1" customHeight="1" x14ac:dyDescent="0.2">
      <c r="A34" s="21"/>
      <c r="C34" s="14"/>
      <c r="D34" s="14"/>
      <c r="E34" s="6"/>
      <c r="F34" s="6"/>
      <c r="G34" s="8"/>
      <c r="V34" s="5"/>
    </row>
    <row r="36" spans="1:22" ht="14.1" customHeight="1" x14ac:dyDescent="0.2">
      <c r="A36" s="19" t="s">
        <v>12</v>
      </c>
      <c r="C36" s="14"/>
      <c r="D36" s="14"/>
      <c r="G36" s="17"/>
      <c r="I36" s="17"/>
      <c r="J36" s="17"/>
      <c r="K36" s="17"/>
      <c r="L36" s="17"/>
      <c r="N36" s="17"/>
      <c r="O36" s="17"/>
      <c r="P36" s="17"/>
      <c r="Q36" s="17"/>
      <c r="S36" s="17"/>
      <c r="T36" s="17"/>
      <c r="U36" s="17"/>
      <c r="V36" s="17"/>
    </row>
    <row r="37" spans="1:22" ht="14.1" customHeight="1" x14ac:dyDescent="0.2">
      <c r="A37" s="15" t="s">
        <v>2</v>
      </c>
      <c r="B37" s="14">
        <v>282</v>
      </c>
      <c r="C37" s="4" t="s">
        <v>72</v>
      </c>
      <c r="D37" s="13">
        <v>30</v>
      </c>
      <c r="E37" s="6" t="s">
        <v>11</v>
      </c>
      <c r="F37" s="6" t="s">
        <v>10</v>
      </c>
      <c r="G37" s="10">
        <v>-204526</v>
      </c>
      <c r="I37" s="8"/>
      <c r="J37" s="8">
        <f>-K37*$I$7</f>
        <v>3937.1254999999996</v>
      </c>
      <c r="K37" s="8">
        <f>G37*$K$7</f>
        <v>-11248.93</v>
      </c>
      <c r="L37" s="8">
        <f>SUM(I37:K37)</f>
        <v>-7311.8045000000002</v>
      </c>
      <c r="N37" s="8"/>
      <c r="O37" s="8">
        <f>-P37*$N$7</f>
        <v>2362.2752999999998</v>
      </c>
      <c r="P37" s="8">
        <f>G37*$P$7</f>
        <v>-11248.93</v>
      </c>
      <c r="Q37" s="8">
        <f>SUM(N37:P37)</f>
        <v>-8886.654700000001</v>
      </c>
      <c r="S37" s="8">
        <f t="shared" ref="S37:U39" si="13">N37-I37</f>
        <v>0</v>
      </c>
      <c r="T37" s="8">
        <f t="shared" si="13"/>
        <v>-1574.8501999999999</v>
      </c>
      <c r="U37" s="8">
        <f t="shared" si="13"/>
        <v>0</v>
      </c>
      <c r="V37" s="10">
        <f>SUM(S37:U37)</f>
        <v>-1574.8501999999999</v>
      </c>
    </row>
    <row r="38" spans="1:22" ht="14.1" customHeight="1" x14ac:dyDescent="0.2">
      <c r="A38" s="15" t="s">
        <v>2</v>
      </c>
      <c r="B38" s="14">
        <v>282</v>
      </c>
      <c r="C38" s="4" t="s">
        <v>72</v>
      </c>
      <c r="D38" s="13">
        <v>30</v>
      </c>
      <c r="E38" s="6" t="s">
        <v>9</v>
      </c>
      <c r="F38" s="6" t="s">
        <v>8</v>
      </c>
      <c r="G38" s="10">
        <v>16312165</v>
      </c>
      <c r="I38" s="8"/>
      <c r="J38" s="8">
        <f>-K38*$I$7</f>
        <v>-314009.17624999996</v>
      </c>
      <c r="K38" s="8">
        <f>G38*$K$7</f>
        <v>897169.07499999995</v>
      </c>
      <c r="L38" s="8">
        <f>SUM(I38:K38)</f>
        <v>583159.89874999993</v>
      </c>
      <c r="N38" s="8"/>
      <c r="O38" s="8">
        <f>-P38*$N$7</f>
        <v>-188405.50574999998</v>
      </c>
      <c r="P38" s="8">
        <f>G38*$P$7</f>
        <v>897169.07499999995</v>
      </c>
      <c r="Q38" s="8">
        <f>SUM(N38:P38)</f>
        <v>708763.56924999994</v>
      </c>
      <c r="S38" s="8">
        <f t="shared" si="13"/>
        <v>0</v>
      </c>
      <c r="T38" s="8">
        <f t="shared" si="13"/>
        <v>125603.67049999998</v>
      </c>
      <c r="U38" s="8">
        <f t="shared" si="13"/>
        <v>0</v>
      </c>
      <c r="V38" s="10">
        <f>SUM(S38:U38)</f>
        <v>125603.67049999998</v>
      </c>
    </row>
    <row r="39" spans="1:22" ht="14.1" customHeight="1" x14ac:dyDescent="0.2">
      <c r="A39" s="15" t="s">
        <v>2</v>
      </c>
      <c r="B39" s="14">
        <v>282</v>
      </c>
      <c r="C39" s="4" t="s">
        <v>72</v>
      </c>
      <c r="D39" s="13">
        <v>30</v>
      </c>
      <c r="E39" s="6" t="s">
        <v>7</v>
      </c>
      <c r="F39" s="6" t="s">
        <v>6</v>
      </c>
      <c r="G39" s="10">
        <v>23504</v>
      </c>
      <c r="I39" s="8"/>
      <c r="J39" s="8">
        <f>-K39*$I$7</f>
        <v>-452.452</v>
      </c>
      <c r="K39" s="8">
        <f>G39*$K$7</f>
        <v>1292.72</v>
      </c>
      <c r="L39" s="8">
        <f>SUM(I39:K39)</f>
        <v>840.26800000000003</v>
      </c>
      <c r="N39" s="8"/>
      <c r="O39" s="8">
        <f>-P39*$N$7</f>
        <v>-271.47120000000001</v>
      </c>
      <c r="P39" s="8">
        <f>G39*$P$7</f>
        <v>1292.72</v>
      </c>
      <c r="Q39" s="8">
        <f>SUM(N39:P39)</f>
        <v>1021.2488000000001</v>
      </c>
      <c r="S39" s="8">
        <f t="shared" si="13"/>
        <v>0</v>
      </c>
      <c r="T39" s="8">
        <f t="shared" si="13"/>
        <v>180.98079999999999</v>
      </c>
      <c r="U39" s="8">
        <f t="shared" si="13"/>
        <v>0</v>
      </c>
      <c r="V39" s="8">
        <f>SUM(S39:U39)</f>
        <v>180.98079999999999</v>
      </c>
    </row>
    <row r="40" spans="1:22" ht="14.1" customHeight="1" thickBot="1" x14ac:dyDescent="0.25">
      <c r="C40" s="14"/>
      <c r="D40" s="14"/>
      <c r="F40" s="18" t="s">
        <v>5</v>
      </c>
      <c r="G40" s="20">
        <f>SUM(G37:G39)</f>
        <v>16131143</v>
      </c>
      <c r="I40" s="20">
        <f>SUM(I37:I39)</f>
        <v>0</v>
      </c>
      <c r="J40" s="20">
        <f>SUM(J37:J39)</f>
        <v>-310524.50274999993</v>
      </c>
      <c r="K40" s="20">
        <f>SUM(K37:K39)</f>
        <v>887212.86499999987</v>
      </c>
      <c r="L40" s="20">
        <f>SUM(L37:L39)</f>
        <v>576688.36225000001</v>
      </c>
      <c r="N40" s="20">
        <f>SUM(N37:N39)</f>
        <v>0</v>
      </c>
      <c r="O40" s="20">
        <f>SUM(O37:O39)</f>
        <v>-186314.70164999997</v>
      </c>
      <c r="P40" s="20">
        <f>SUM(P37:P39)</f>
        <v>887212.86499999987</v>
      </c>
      <c r="Q40" s="20">
        <f>SUM(Q37:Q39)</f>
        <v>700898.16334999993</v>
      </c>
      <c r="S40" s="20">
        <f>SUM(S37:S39)</f>
        <v>0</v>
      </c>
      <c r="T40" s="20">
        <f>SUM(T37:T39)</f>
        <v>124209.80109999998</v>
      </c>
      <c r="U40" s="20">
        <f>SUM(U37:U39)</f>
        <v>0</v>
      </c>
      <c r="V40" s="20">
        <f>SUM(V37:V39)</f>
        <v>124209.80109999998</v>
      </c>
    </row>
    <row r="41" spans="1:22" s="11" customFormat="1" ht="14.1" customHeight="1" thickTop="1" x14ac:dyDescent="0.2">
      <c r="A41" s="5"/>
      <c r="B41" s="5"/>
      <c r="C41" s="14"/>
      <c r="D41" s="14"/>
      <c r="E41" s="5"/>
      <c r="F41" s="5"/>
      <c r="G41" s="17"/>
      <c r="H41" s="7"/>
      <c r="I41" s="17"/>
      <c r="J41" s="17"/>
      <c r="K41" s="17"/>
      <c r="L41" s="17"/>
      <c r="M41" s="5"/>
      <c r="N41" s="17"/>
      <c r="O41" s="17"/>
      <c r="P41" s="17"/>
      <c r="Q41" s="17"/>
      <c r="R41" s="5"/>
      <c r="S41" s="17"/>
      <c r="T41" s="17"/>
      <c r="U41" s="17"/>
      <c r="V41" s="17"/>
    </row>
    <row r="42" spans="1:22" s="11" customFormat="1" ht="14.1" customHeight="1" x14ac:dyDescent="0.2">
      <c r="A42" s="5"/>
      <c r="B42" s="5"/>
      <c r="C42" s="14"/>
      <c r="D42" s="14"/>
      <c r="E42" s="6"/>
      <c r="F42" s="18"/>
      <c r="G42" s="12"/>
      <c r="H42" s="7"/>
      <c r="I42" s="17"/>
      <c r="J42" s="17"/>
      <c r="K42" s="17"/>
      <c r="L42" s="17"/>
      <c r="M42" s="5"/>
      <c r="N42" s="17"/>
      <c r="O42" s="17"/>
      <c r="P42" s="17"/>
      <c r="Q42" s="17"/>
      <c r="R42" s="5"/>
      <c r="S42" s="17"/>
      <c r="T42" s="17"/>
      <c r="U42" s="17"/>
      <c r="V42" s="17"/>
    </row>
    <row r="43" spans="1:22" s="11" customFormat="1" ht="14.1" customHeight="1" x14ac:dyDescent="0.2">
      <c r="A43" s="19" t="s">
        <v>4</v>
      </c>
      <c r="B43" s="5"/>
      <c r="C43" s="14"/>
      <c r="D43" s="14"/>
      <c r="E43" s="6"/>
      <c r="F43" s="18"/>
      <c r="G43" s="12"/>
      <c r="H43" s="7"/>
      <c r="I43" s="17"/>
      <c r="J43" s="17"/>
      <c r="K43" s="17"/>
      <c r="L43" s="17"/>
      <c r="M43" s="5"/>
      <c r="N43" s="17"/>
      <c r="O43" s="17"/>
      <c r="P43" s="17"/>
      <c r="Q43" s="17"/>
      <c r="R43" s="5"/>
      <c r="S43" s="17"/>
      <c r="T43" s="17"/>
      <c r="U43" s="17"/>
      <c r="V43" s="17"/>
    </row>
    <row r="44" spans="1:22" s="11" customFormat="1" ht="14.1" customHeight="1" x14ac:dyDescent="0.2">
      <c r="A44" s="15" t="s">
        <v>2</v>
      </c>
      <c r="B44" s="14">
        <v>282</v>
      </c>
      <c r="C44" s="4" t="s">
        <v>72</v>
      </c>
      <c r="D44" s="13">
        <v>4</v>
      </c>
      <c r="E44" s="6" t="s">
        <v>3</v>
      </c>
      <c r="F44" s="6" t="s">
        <v>0</v>
      </c>
      <c r="G44" s="12"/>
      <c r="H44" s="7"/>
      <c r="I44" s="12">
        <v>-7949858.9000000004</v>
      </c>
      <c r="J44" s="12"/>
      <c r="K44" s="12"/>
      <c r="L44" s="8">
        <f>SUM(I44:K44)</f>
        <v>-7949858.9000000004</v>
      </c>
      <c r="M44" s="5"/>
      <c r="N44" s="12">
        <v>-7635859.3399999999</v>
      </c>
      <c r="O44" s="12"/>
      <c r="P44" s="12"/>
      <c r="Q44" s="8">
        <f>SUM(N44:P44)</f>
        <v>-7635859.3399999999</v>
      </c>
      <c r="R44" s="5"/>
      <c r="S44" s="8">
        <f>-N44</f>
        <v>7635859.3399999999</v>
      </c>
      <c r="T44" s="8"/>
      <c r="U44" s="8"/>
      <c r="V44" s="10">
        <f>SUM(S44:U44)</f>
        <v>7635859.3399999999</v>
      </c>
    </row>
    <row r="45" spans="1:22" s="11" customFormat="1" ht="14.1" customHeight="1" x14ac:dyDescent="0.2">
      <c r="A45" s="15" t="s">
        <v>2</v>
      </c>
      <c r="B45" s="14">
        <v>282</v>
      </c>
      <c r="C45" s="4" t="s">
        <v>72</v>
      </c>
      <c r="D45" s="13">
        <v>4</v>
      </c>
      <c r="E45" s="6" t="s">
        <v>1</v>
      </c>
      <c r="F45" s="6" t="s">
        <v>0</v>
      </c>
      <c r="G45" s="12"/>
      <c r="H45" s="7"/>
      <c r="I45" s="12"/>
      <c r="J45" s="12">
        <v>784998.89999999991</v>
      </c>
      <c r="K45" s="12">
        <v>-2242854</v>
      </c>
      <c r="L45" s="8">
        <f>SUM(I45:K45)</f>
        <v>-1457855.1</v>
      </c>
      <c r="M45" s="5"/>
      <c r="N45" s="12"/>
      <c r="O45" s="12">
        <v>470999.33999999997</v>
      </c>
      <c r="P45" s="12">
        <v>-2242854</v>
      </c>
      <c r="Q45" s="8">
        <f>SUM(N45:P45)</f>
        <v>-1771854.6600000001</v>
      </c>
      <c r="R45" s="5"/>
      <c r="S45" s="8"/>
      <c r="T45" s="8">
        <f>-O45</f>
        <v>-470999.33999999997</v>
      </c>
      <c r="U45" s="8">
        <f>-P45</f>
        <v>2242854</v>
      </c>
      <c r="V45" s="10">
        <f>SUM(S45:U45)</f>
        <v>1771854.6600000001</v>
      </c>
    </row>
    <row r="46" spans="1:22" s="11" customFormat="1" ht="14.1" customHeight="1" thickBot="1" x14ac:dyDescent="0.25">
      <c r="A46" s="15"/>
      <c r="B46" s="14"/>
      <c r="C46" s="13"/>
      <c r="D46" s="13"/>
      <c r="E46" s="6"/>
      <c r="F46" s="6"/>
      <c r="G46" s="12"/>
      <c r="H46" s="7"/>
      <c r="I46" s="16">
        <f>SUM(I44:I45)</f>
        <v>-7949858.9000000004</v>
      </c>
      <c r="J46" s="16">
        <f>SUM(J44:J45)</f>
        <v>784998.89999999991</v>
      </c>
      <c r="K46" s="16">
        <f>SUM(K44:K45)</f>
        <v>-2242854</v>
      </c>
      <c r="L46" s="16">
        <f>SUM(L44:L45)</f>
        <v>-9407714</v>
      </c>
      <c r="M46" s="5"/>
      <c r="N46" s="16">
        <f>SUM(N44:N45)</f>
        <v>-7635859.3399999999</v>
      </c>
      <c r="O46" s="16">
        <f>SUM(O44:O45)</f>
        <v>470999.33999999997</v>
      </c>
      <c r="P46" s="16">
        <f>SUM(P44:P45)</f>
        <v>-2242854</v>
      </c>
      <c r="Q46" s="38">
        <f>SUM(Q44:Q45)</f>
        <v>-9407714</v>
      </c>
      <c r="R46" s="5"/>
      <c r="S46" s="16">
        <f>SUM(S44:S45)</f>
        <v>7635859.3399999999</v>
      </c>
      <c r="T46" s="16">
        <f>SUM(T44:T45)</f>
        <v>-470999.33999999997</v>
      </c>
      <c r="U46" s="16">
        <f>SUM(U44:U45)</f>
        <v>2242854</v>
      </c>
      <c r="V46" s="16">
        <f>SUM(V44:V45)</f>
        <v>9407714</v>
      </c>
    </row>
    <row r="47" spans="1:22" s="11" customFormat="1" ht="14.1" customHeight="1" thickTop="1" x14ac:dyDescent="0.2">
      <c r="A47" s="15"/>
      <c r="B47" s="14"/>
      <c r="C47" s="13"/>
      <c r="D47" s="13"/>
      <c r="E47" s="6"/>
      <c r="F47" s="6"/>
      <c r="G47" s="12"/>
      <c r="H47" s="7"/>
      <c r="I47" s="12"/>
      <c r="J47" s="12"/>
      <c r="K47" s="12"/>
      <c r="L47" s="8"/>
      <c r="M47" s="5"/>
      <c r="N47" s="12"/>
      <c r="O47" s="12"/>
      <c r="P47" s="12"/>
      <c r="Q47" s="8"/>
      <c r="R47" s="5"/>
      <c r="S47" s="8"/>
      <c r="T47" s="8"/>
      <c r="U47" s="8"/>
      <c r="V47" s="10"/>
    </row>
    <row r="48" spans="1:22" ht="14.1" customHeight="1" x14ac:dyDescent="0.2">
      <c r="V48" s="10"/>
    </row>
    <row r="49" spans="6:22" ht="14.1" customHeight="1" x14ac:dyDescent="0.2">
      <c r="F49" s="18" t="s">
        <v>73</v>
      </c>
      <c r="I49" s="8"/>
      <c r="J49" s="8"/>
      <c r="K49" s="8"/>
      <c r="L49" s="8"/>
      <c r="N49" s="8"/>
      <c r="O49" s="8"/>
      <c r="P49" s="8"/>
      <c r="Q49" s="8"/>
      <c r="S49" s="39">
        <f>S33+S40+S46</f>
        <v>3260530335.0799999</v>
      </c>
      <c r="T49" s="39">
        <f>T33+T40+T46</f>
        <v>-179255985.70460004</v>
      </c>
      <c r="U49" s="39">
        <f>U33+U40+U46</f>
        <v>2242854</v>
      </c>
      <c r="V49" s="39">
        <f>V33+V40+V46</f>
        <v>3083517203.3754001</v>
      </c>
    </row>
    <row r="51" spans="6:22" ht="14.1" customHeight="1" x14ac:dyDescent="0.2">
      <c r="S51" s="8"/>
      <c r="T51" s="100" t="s">
        <v>332</v>
      </c>
      <c r="V51" s="8">
        <f>'&lt;4&gt;PowerTax Recon Summary'!G48</f>
        <v>2382157814.1164999</v>
      </c>
    </row>
    <row r="52" spans="6:22" ht="14.1" customHeight="1" x14ac:dyDescent="0.2">
      <c r="S52" s="8"/>
      <c r="T52" s="100" t="s">
        <v>330</v>
      </c>
      <c r="V52" s="8">
        <f>'&lt;4&gt;PowerTax Recon Summary'!G54</f>
        <v>701374225.456581</v>
      </c>
    </row>
    <row r="53" spans="6:22" ht="14.1" customHeight="1" thickBot="1" x14ac:dyDescent="0.25">
      <c r="S53" s="8"/>
      <c r="V53" s="38">
        <f>SUM(V51:V52)</f>
        <v>3083532039.573081</v>
      </c>
    </row>
    <row r="54" spans="6:22" ht="14.1" customHeight="1" thickTop="1" x14ac:dyDescent="0.2"/>
    <row r="56" spans="6:22" ht="14.1" customHeight="1" x14ac:dyDescent="0.2">
      <c r="V56" s="10"/>
    </row>
    <row r="57" spans="6:22" ht="14.1" customHeight="1" x14ac:dyDescent="0.2">
      <c r="V57" s="10"/>
    </row>
    <row r="58" spans="6:22" ht="14.1" customHeight="1" x14ac:dyDescent="0.2">
      <c r="V58" s="10"/>
    </row>
    <row r="59" spans="6:22" ht="14.1" customHeight="1" x14ac:dyDescent="0.2">
      <c r="V59" s="10"/>
    </row>
    <row r="60" spans="6:22" ht="14.1" customHeight="1" x14ac:dyDescent="0.2">
      <c r="V60" s="10"/>
    </row>
    <row r="61" spans="6:22" ht="14.1" customHeight="1" x14ac:dyDescent="0.2">
      <c r="V61" s="10"/>
    </row>
    <row r="62" spans="6:22" ht="14.1" customHeight="1" x14ac:dyDescent="0.2">
      <c r="V62" s="10"/>
    </row>
    <row r="63" spans="6:22" ht="14.1" customHeight="1" x14ac:dyDescent="0.2">
      <c r="V63" s="10"/>
    </row>
    <row r="64" spans="6:22" ht="14.1" customHeight="1" x14ac:dyDescent="0.2">
      <c r="V64" s="10"/>
    </row>
    <row r="65" spans="7:24" ht="14.1" customHeight="1" x14ac:dyDescent="0.2">
      <c r="V65" s="10"/>
    </row>
    <row r="66" spans="7:24" ht="14.1" customHeight="1" x14ac:dyDescent="0.2">
      <c r="V66" s="10"/>
    </row>
    <row r="67" spans="7:24" ht="14.1" customHeight="1" x14ac:dyDescent="0.2">
      <c r="V67" s="10"/>
    </row>
    <row r="68" spans="7:24" ht="14.1" customHeight="1" x14ac:dyDescent="0.2">
      <c r="V68" s="10"/>
      <c r="X68" s="8"/>
    </row>
    <row r="69" spans="7:24" ht="14.1" customHeight="1" x14ac:dyDescent="0.2">
      <c r="G69" s="8"/>
      <c r="H69" s="9"/>
      <c r="I69" s="8"/>
      <c r="J69" s="8"/>
    </row>
    <row r="70" spans="7:24" ht="14.1" customHeight="1" x14ac:dyDescent="0.2">
      <c r="G70" s="8"/>
      <c r="H70" s="9"/>
      <c r="I70" s="8"/>
      <c r="J70" s="8"/>
    </row>
    <row r="71" spans="7:24" ht="14.1" customHeight="1" x14ac:dyDescent="0.2">
      <c r="G71" s="8"/>
      <c r="H71" s="9"/>
      <c r="I71" s="8"/>
      <c r="J71" s="8"/>
    </row>
  </sheetData>
  <autoFilter ref="A9:V47"/>
  <mergeCells count="3">
    <mergeCell ref="I5:L5"/>
    <mergeCell ref="N5:Q5"/>
    <mergeCell ref="S5:V5"/>
  </mergeCells>
  <pageMargins left="0.25" right="0" top="0.25" bottom="0.25" header="0.3" footer="0"/>
  <pageSetup paperSize="5" scale="73" orientation="landscape" r:id="rId1"/>
  <headerFooter>
    <oddFooter>&amp;L&amp;"Calibri,Regular"&amp;9&amp;Z&amp;F&amp;R&amp;"Calibri,Regular"&amp;9&amp;A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7"/>
  <sheetViews>
    <sheetView zoomScaleNormal="100" workbookViewId="0">
      <pane xSplit="7" ySplit="9" topLeftCell="H139" activePane="bottomRight" state="frozen"/>
      <selection pane="topRight" activeCell="H1" sqref="H1"/>
      <selection pane="bottomLeft" activeCell="A10" sqref="A10"/>
      <selection pane="bottomRight" activeCell="A6" sqref="A6"/>
    </sheetView>
  </sheetViews>
  <sheetFormatPr defaultColWidth="9" defaultRowHeight="14.1" customHeight="1" x14ac:dyDescent="0.2"/>
  <cols>
    <col min="1" max="1" width="5.140625" style="5" customWidth="1"/>
    <col min="2" max="2" width="6.140625" style="5" customWidth="1"/>
    <col min="3" max="3" width="20" style="5" customWidth="1"/>
    <col min="4" max="4" width="8.28515625" style="5" customWidth="1"/>
    <col min="5" max="5" width="13.5703125" style="5" customWidth="1"/>
    <col min="6" max="6" width="28.42578125" style="5" customWidth="1"/>
    <col min="7" max="7" width="13.140625" style="5" bestFit="1" customWidth="1"/>
    <col min="8" max="8" width="3.140625" style="7" customWidth="1"/>
    <col min="9" max="9" width="11.42578125" style="5" customWidth="1"/>
    <col min="10" max="10" width="11.5703125" style="5" bestFit="1" customWidth="1"/>
    <col min="11" max="11" width="10.42578125" style="5" customWidth="1"/>
    <col min="12" max="12" width="12.28515625" style="6" bestFit="1" customWidth="1"/>
    <col min="13" max="14" width="9" style="5"/>
    <col min="15" max="15" width="12.7109375" style="5" customWidth="1"/>
    <col min="16" max="16" width="9" style="5"/>
    <col min="17" max="17" width="11.5703125" style="5" bestFit="1" customWidth="1"/>
    <col min="18" max="16384" width="9" style="5"/>
  </cols>
  <sheetData>
    <row r="1" spans="1:17" s="11" customFormat="1" ht="14.1" customHeight="1" x14ac:dyDescent="0.25">
      <c r="A1" s="141" t="s">
        <v>446</v>
      </c>
      <c r="B1" s="5"/>
      <c r="C1" s="5"/>
      <c r="D1" s="5"/>
      <c r="E1" s="6"/>
      <c r="F1" s="18" t="s">
        <v>293</v>
      </c>
      <c r="G1" s="5"/>
      <c r="H1" s="7"/>
      <c r="I1" s="5"/>
      <c r="J1" s="5"/>
      <c r="K1" s="5"/>
      <c r="L1" s="6"/>
    </row>
    <row r="2" spans="1:17" s="11" customFormat="1" ht="14.1" customHeight="1" x14ac:dyDescent="0.25">
      <c r="A2" s="141" t="s">
        <v>447</v>
      </c>
      <c r="B2" s="5"/>
      <c r="C2" s="5"/>
      <c r="D2" s="5"/>
      <c r="E2" s="6"/>
      <c r="F2" s="18" t="s">
        <v>292</v>
      </c>
      <c r="G2" s="5"/>
      <c r="H2" s="7"/>
      <c r="I2" s="5"/>
      <c r="J2" s="5"/>
      <c r="K2" s="5"/>
      <c r="L2" s="6"/>
    </row>
    <row r="3" spans="1:17" s="11" customFormat="1" ht="14.1" customHeight="1" x14ac:dyDescent="0.25">
      <c r="A3" s="141" t="s">
        <v>448</v>
      </c>
      <c r="B3" s="5"/>
      <c r="C3" s="5"/>
      <c r="D3" s="5"/>
      <c r="E3" s="6"/>
      <c r="F3" s="18" t="s">
        <v>291</v>
      </c>
      <c r="G3" s="5"/>
      <c r="H3" s="7"/>
      <c r="I3" s="5"/>
      <c r="J3" s="5"/>
      <c r="K3" s="5"/>
      <c r="L3" s="6"/>
    </row>
    <row r="4" spans="1:17" s="11" customFormat="1" ht="14.1" customHeight="1" x14ac:dyDescent="0.25">
      <c r="A4" s="141" t="s">
        <v>449</v>
      </c>
      <c r="B4" s="5"/>
      <c r="C4" s="5"/>
      <c r="D4" s="5"/>
      <c r="E4" s="6"/>
      <c r="F4" s="35" t="s">
        <v>69</v>
      </c>
      <c r="G4" s="5"/>
      <c r="H4" s="7"/>
      <c r="I4" s="5"/>
      <c r="J4" s="5"/>
      <c r="K4" s="5"/>
      <c r="L4" s="6"/>
    </row>
    <row r="5" spans="1:17" s="11" customFormat="1" ht="14.1" customHeight="1" x14ac:dyDescent="0.25">
      <c r="A5" s="141" t="s">
        <v>450</v>
      </c>
      <c r="B5" s="5"/>
      <c r="C5" s="5"/>
      <c r="D5" s="5"/>
      <c r="E5" s="6"/>
      <c r="F5" s="36"/>
      <c r="G5" s="5"/>
      <c r="H5" s="7"/>
      <c r="I5" s="138" t="s">
        <v>66</v>
      </c>
      <c r="J5" s="138"/>
      <c r="K5" s="138"/>
      <c r="L5" s="139"/>
    </row>
    <row r="6" spans="1:17" s="11" customFormat="1" ht="14.1" customHeight="1" x14ac:dyDescent="0.25">
      <c r="A6" s="141" t="s">
        <v>454</v>
      </c>
      <c r="B6" s="5"/>
      <c r="C6" s="5"/>
      <c r="D6" s="5"/>
      <c r="E6" s="34"/>
      <c r="F6" s="6"/>
      <c r="G6" s="5"/>
      <c r="H6" s="7"/>
      <c r="I6" s="5"/>
      <c r="J6" s="5"/>
      <c r="K6" s="5"/>
      <c r="L6" s="6"/>
    </row>
    <row r="7" spans="1:17" s="11" customFormat="1" ht="14.1" customHeight="1" x14ac:dyDescent="0.2">
      <c r="A7" s="5"/>
      <c r="B7" s="5"/>
      <c r="C7" s="5"/>
      <c r="D7" s="5"/>
      <c r="E7" s="6"/>
      <c r="F7" s="3" t="s">
        <v>74</v>
      </c>
      <c r="G7" s="5"/>
      <c r="H7" s="7"/>
      <c r="I7" s="30">
        <v>-0.13999999999999999</v>
      </c>
      <c r="J7" s="33">
        <v>7.7000000000000002E-3</v>
      </c>
      <c r="K7" s="30">
        <v>0</v>
      </c>
      <c r="L7" s="1">
        <v>-0.13229999999999997</v>
      </c>
    </row>
    <row r="8" spans="1:17" s="11" customFormat="1" ht="14.1" customHeight="1" x14ac:dyDescent="0.2">
      <c r="A8" s="5"/>
      <c r="B8" s="5"/>
      <c r="C8" s="5"/>
      <c r="D8" s="5"/>
      <c r="E8" s="6"/>
      <c r="F8" s="6"/>
      <c r="G8" s="5"/>
      <c r="H8" s="7"/>
      <c r="I8" s="5"/>
      <c r="J8" s="5"/>
      <c r="K8" s="5"/>
      <c r="L8" s="6"/>
      <c r="O8" s="64" t="s">
        <v>330</v>
      </c>
      <c r="Q8" s="64" t="s">
        <v>331</v>
      </c>
    </row>
    <row r="9" spans="1:17" s="11" customFormat="1" ht="36" customHeight="1" x14ac:dyDescent="0.2">
      <c r="A9" s="29" t="s">
        <v>65</v>
      </c>
      <c r="B9" s="29" t="s">
        <v>64</v>
      </c>
      <c r="C9" s="28" t="s">
        <v>63</v>
      </c>
      <c r="D9" s="27" t="s">
        <v>75</v>
      </c>
      <c r="E9" s="24" t="s">
        <v>62</v>
      </c>
      <c r="F9" s="24" t="s">
        <v>61</v>
      </c>
      <c r="G9" s="26" t="s">
        <v>60</v>
      </c>
      <c r="H9" s="25" t="s">
        <v>59</v>
      </c>
      <c r="I9" s="24" t="s">
        <v>56</v>
      </c>
      <c r="J9" s="24" t="s">
        <v>55</v>
      </c>
      <c r="K9" s="24" t="s">
        <v>54</v>
      </c>
      <c r="L9" s="24" t="s">
        <v>53</v>
      </c>
      <c r="O9" s="58" t="s">
        <v>297</v>
      </c>
      <c r="Q9" s="58" t="s">
        <v>296</v>
      </c>
    </row>
    <row r="10" spans="1:17" ht="14.1" customHeight="1" x14ac:dyDescent="0.2">
      <c r="A10" s="21">
        <v>1500</v>
      </c>
      <c r="B10" s="14">
        <v>190</v>
      </c>
      <c r="C10" s="55" t="s">
        <v>94</v>
      </c>
      <c r="D10" s="13">
        <v>5</v>
      </c>
      <c r="E10" s="6" t="s">
        <v>289</v>
      </c>
      <c r="F10" s="6" t="s">
        <v>288</v>
      </c>
      <c r="G10" s="8">
        <v>49560</v>
      </c>
      <c r="H10" s="7" t="s">
        <v>32</v>
      </c>
      <c r="I10" s="8">
        <v>-6938.4</v>
      </c>
      <c r="J10" s="8">
        <v>381.61199999999997</v>
      </c>
      <c r="K10" s="8">
        <v>0</v>
      </c>
      <c r="L10" s="8">
        <f t="shared" ref="L10:L41" si="0">SUM(I10:K10)</f>
        <v>-6556.7879999999996</v>
      </c>
      <c r="M10" s="11"/>
      <c r="N10" s="11"/>
      <c r="O10" s="12">
        <f t="shared" ref="O10:O50" si="1">L10/D10</f>
        <v>-1311.3575999999998</v>
      </c>
      <c r="P10" s="11"/>
    </row>
    <row r="11" spans="1:17" s="11" customFormat="1" ht="14.1" customHeight="1" x14ac:dyDescent="0.2">
      <c r="A11" s="21">
        <v>1500</v>
      </c>
      <c r="B11" s="14">
        <v>190</v>
      </c>
      <c r="C11" s="55" t="s">
        <v>94</v>
      </c>
      <c r="D11" s="13">
        <v>5</v>
      </c>
      <c r="E11" s="6" t="s">
        <v>287</v>
      </c>
      <c r="F11" s="6" t="s">
        <v>286</v>
      </c>
      <c r="G11" s="8">
        <v>33013660</v>
      </c>
      <c r="H11" s="7"/>
      <c r="I11" s="8">
        <v>-4621912.4000000004</v>
      </c>
      <c r="J11" s="8">
        <v>254205.18199999997</v>
      </c>
      <c r="K11" s="8">
        <v>0</v>
      </c>
      <c r="L11" s="8">
        <f t="shared" si="0"/>
        <v>-4367707.2180000003</v>
      </c>
      <c r="O11" s="12">
        <f t="shared" si="1"/>
        <v>-873541.44360000012</v>
      </c>
    </row>
    <row r="12" spans="1:17" s="11" customFormat="1" ht="14.1" customHeight="1" x14ac:dyDescent="0.2">
      <c r="A12" s="21">
        <v>1500</v>
      </c>
      <c r="B12" s="14">
        <v>190</v>
      </c>
      <c r="C12" s="55" t="s">
        <v>285</v>
      </c>
      <c r="D12" s="13">
        <v>15</v>
      </c>
      <c r="E12" s="6" t="s">
        <v>284</v>
      </c>
      <c r="F12" s="6" t="s">
        <v>283</v>
      </c>
      <c r="G12" s="8">
        <v>46801764</v>
      </c>
      <c r="H12" s="7"/>
      <c r="I12" s="8">
        <v>-6552246.959999999</v>
      </c>
      <c r="J12" s="8">
        <v>360373.58279999997</v>
      </c>
      <c r="K12" s="8">
        <v>0</v>
      </c>
      <c r="L12" s="8">
        <f t="shared" si="0"/>
        <v>-6191873.3771999991</v>
      </c>
      <c r="O12" s="12">
        <f t="shared" si="1"/>
        <v>-412791.55847999995</v>
      </c>
    </row>
    <row r="13" spans="1:17" s="11" customFormat="1" ht="14.1" customHeight="1" x14ac:dyDescent="0.2">
      <c r="A13" s="57" t="s">
        <v>187</v>
      </c>
      <c r="B13" s="14">
        <v>190</v>
      </c>
      <c r="C13" s="55" t="s">
        <v>97</v>
      </c>
      <c r="D13" s="13">
        <v>1</v>
      </c>
      <c r="E13" s="6" t="s">
        <v>282</v>
      </c>
      <c r="F13" s="6" t="s">
        <v>281</v>
      </c>
      <c r="G13" s="8">
        <v>14074913</v>
      </c>
      <c r="H13" s="5"/>
      <c r="I13" s="8">
        <v>-1970487.8199999998</v>
      </c>
      <c r="J13" s="8">
        <v>108376.83010000002</v>
      </c>
      <c r="K13" s="8">
        <v>0</v>
      </c>
      <c r="L13" s="8">
        <f t="shared" si="0"/>
        <v>-1862110.9898999999</v>
      </c>
      <c r="O13" s="12">
        <f t="shared" si="1"/>
        <v>-1862110.9898999999</v>
      </c>
    </row>
    <row r="14" spans="1:17" s="11" customFormat="1" ht="14.1" customHeight="1" x14ac:dyDescent="0.2">
      <c r="A14" s="57" t="s">
        <v>187</v>
      </c>
      <c r="B14" s="14">
        <v>190</v>
      </c>
      <c r="C14" s="55" t="s">
        <v>97</v>
      </c>
      <c r="D14" s="13">
        <v>1</v>
      </c>
      <c r="E14" s="6" t="s">
        <v>280</v>
      </c>
      <c r="F14" s="6" t="s">
        <v>279</v>
      </c>
      <c r="G14" s="8">
        <v>1893506</v>
      </c>
      <c r="H14" s="5"/>
      <c r="I14" s="8">
        <v>-265090.83999999997</v>
      </c>
      <c r="J14" s="8">
        <v>14579.996200000001</v>
      </c>
      <c r="K14" s="8">
        <v>0</v>
      </c>
      <c r="L14" s="8">
        <f t="shared" si="0"/>
        <v>-250510.84379999997</v>
      </c>
      <c r="O14" s="12">
        <f t="shared" si="1"/>
        <v>-250510.84379999997</v>
      </c>
    </row>
    <row r="15" spans="1:17" s="11" customFormat="1" ht="14.1" customHeight="1" x14ac:dyDescent="0.2">
      <c r="A15" s="21">
        <v>1500</v>
      </c>
      <c r="B15" s="14">
        <v>190</v>
      </c>
      <c r="C15" s="55" t="s">
        <v>97</v>
      </c>
      <c r="D15" s="13">
        <v>1</v>
      </c>
      <c r="E15" s="6" t="s">
        <v>278</v>
      </c>
      <c r="F15" s="6" t="s">
        <v>277</v>
      </c>
      <c r="G15" s="8">
        <v>2533098</v>
      </c>
      <c r="H15" s="7"/>
      <c r="I15" s="8">
        <v>-354633.72</v>
      </c>
      <c r="J15" s="8">
        <v>19504.854599999999</v>
      </c>
      <c r="K15" s="8">
        <v>0</v>
      </c>
      <c r="L15" s="8">
        <f t="shared" si="0"/>
        <v>-335128.86539999995</v>
      </c>
      <c r="O15" s="12">
        <f t="shared" si="1"/>
        <v>-335128.86539999995</v>
      </c>
    </row>
    <row r="16" spans="1:17" ht="14.1" customHeight="1" x14ac:dyDescent="0.2">
      <c r="A16" s="21">
        <v>1500</v>
      </c>
      <c r="B16" s="14">
        <v>190</v>
      </c>
      <c r="C16" s="55" t="s">
        <v>94</v>
      </c>
      <c r="D16" s="13">
        <v>5</v>
      </c>
      <c r="E16" s="6" t="s">
        <v>276</v>
      </c>
      <c r="F16" s="6" t="s">
        <v>275</v>
      </c>
      <c r="G16" s="8">
        <v>1620377</v>
      </c>
      <c r="I16" s="8">
        <v>-226852.77999999997</v>
      </c>
      <c r="J16" s="8">
        <v>12476.902900000001</v>
      </c>
      <c r="K16" s="8">
        <v>0</v>
      </c>
      <c r="L16" s="8">
        <f t="shared" si="0"/>
        <v>-214375.87709999998</v>
      </c>
      <c r="M16" s="11"/>
      <c r="N16" s="11"/>
      <c r="O16" s="12">
        <f t="shared" si="1"/>
        <v>-42875.17542</v>
      </c>
      <c r="P16" s="11"/>
    </row>
    <row r="17" spans="1:16" s="11" customFormat="1" ht="14.1" customHeight="1" x14ac:dyDescent="0.2">
      <c r="A17" s="21">
        <v>1500</v>
      </c>
      <c r="B17" s="14">
        <v>190</v>
      </c>
      <c r="C17" s="55" t="s">
        <v>80</v>
      </c>
      <c r="D17" s="13">
        <v>30</v>
      </c>
      <c r="E17" s="6" t="s">
        <v>274</v>
      </c>
      <c r="F17" s="6" t="s">
        <v>273</v>
      </c>
      <c r="G17" s="8">
        <v>356332180</v>
      </c>
      <c r="H17" s="7"/>
      <c r="I17" s="8">
        <v>-49886505.199999988</v>
      </c>
      <c r="J17" s="8">
        <v>2743757.7859999994</v>
      </c>
      <c r="K17" s="8">
        <v>0</v>
      </c>
      <c r="L17" s="8">
        <f t="shared" si="0"/>
        <v>-47142747.41399999</v>
      </c>
      <c r="O17" s="12">
        <f t="shared" si="1"/>
        <v>-1571424.9137999997</v>
      </c>
    </row>
    <row r="18" spans="1:16" s="11" customFormat="1" ht="14.1" customHeight="1" x14ac:dyDescent="0.2">
      <c r="A18" s="21">
        <v>1500</v>
      </c>
      <c r="B18" s="14">
        <v>190</v>
      </c>
      <c r="C18" s="55" t="s">
        <v>80</v>
      </c>
      <c r="D18" s="13">
        <v>30</v>
      </c>
      <c r="E18" s="6" t="s">
        <v>272</v>
      </c>
      <c r="F18" s="6" t="s">
        <v>271</v>
      </c>
      <c r="G18" s="8">
        <v>711184357</v>
      </c>
      <c r="H18" s="7" t="s">
        <v>32</v>
      </c>
      <c r="I18" s="8">
        <v>-99565809.979999989</v>
      </c>
      <c r="J18" s="8">
        <v>5476119.5488999989</v>
      </c>
      <c r="K18" s="8">
        <v>0</v>
      </c>
      <c r="L18" s="8">
        <f t="shared" si="0"/>
        <v>-94089690.431099996</v>
      </c>
      <c r="O18" s="12">
        <f t="shared" si="1"/>
        <v>-3136323.01437</v>
      </c>
    </row>
    <row r="19" spans="1:16" s="11" customFormat="1" ht="14.1" customHeight="1" x14ac:dyDescent="0.2">
      <c r="A19" s="21">
        <v>1500</v>
      </c>
      <c r="B19" s="14">
        <v>190</v>
      </c>
      <c r="C19" s="55" t="s">
        <v>97</v>
      </c>
      <c r="D19" s="13">
        <v>1</v>
      </c>
      <c r="E19" s="6" t="s">
        <v>270</v>
      </c>
      <c r="F19" s="6" t="s">
        <v>269</v>
      </c>
      <c r="G19" s="8">
        <v>2700883</v>
      </c>
      <c r="H19" s="7"/>
      <c r="I19" s="8">
        <v>-378123.62</v>
      </c>
      <c r="J19" s="8">
        <v>20796.799099999997</v>
      </c>
      <c r="K19" s="8">
        <v>0</v>
      </c>
      <c r="L19" s="8">
        <f t="shared" si="0"/>
        <v>-357326.82089999999</v>
      </c>
      <c r="O19" s="12">
        <f t="shared" si="1"/>
        <v>-357326.82089999999</v>
      </c>
    </row>
    <row r="20" spans="1:16" s="11" customFormat="1" ht="14.1" customHeight="1" x14ac:dyDescent="0.2">
      <c r="A20" s="21">
        <v>1500</v>
      </c>
      <c r="B20" s="14">
        <v>190</v>
      </c>
      <c r="C20" s="55" t="s">
        <v>97</v>
      </c>
      <c r="D20" s="13">
        <v>1</v>
      </c>
      <c r="E20" s="6" t="s">
        <v>268</v>
      </c>
      <c r="F20" s="6" t="s">
        <v>267</v>
      </c>
      <c r="G20" s="8">
        <v>112726470</v>
      </c>
      <c r="H20" s="7"/>
      <c r="I20" s="8">
        <v>-15781705.800000001</v>
      </c>
      <c r="J20" s="8">
        <v>867993.8189999999</v>
      </c>
      <c r="K20" s="8">
        <v>0</v>
      </c>
      <c r="L20" s="8">
        <f t="shared" si="0"/>
        <v>-14913711.981000001</v>
      </c>
      <c r="O20" s="12">
        <f t="shared" si="1"/>
        <v>-14913711.981000001</v>
      </c>
    </row>
    <row r="21" spans="1:16" s="11" customFormat="1" ht="14.1" customHeight="1" x14ac:dyDescent="0.2">
      <c r="A21" s="21">
        <v>1500</v>
      </c>
      <c r="B21" s="14">
        <v>190</v>
      </c>
      <c r="C21" s="55" t="s">
        <v>97</v>
      </c>
      <c r="D21" s="13">
        <v>1</v>
      </c>
      <c r="E21" s="6" t="s">
        <v>266</v>
      </c>
      <c r="F21" s="6" t="s">
        <v>265</v>
      </c>
      <c r="G21" s="8">
        <v>9163181</v>
      </c>
      <c r="H21" s="7"/>
      <c r="I21" s="8">
        <v>-1282845.3399999996</v>
      </c>
      <c r="J21" s="8">
        <v>70556.493700000006</v>
      </c>
      <c r="K21" s="8">
        <v>0</v>
      </c>
      <c r="L21" s="8">
        <f t="shared" si="0"/>
        <v>-1212288.8462999996</v>
      </c>
      <c r="M21" s="5"/>
      <c r="N21" s="5"/>
      <c r="O21" s="12">
        <f t="shared" si="1"/>
        <v>-1212288.8462999996</v>
      </c>
      <c r="P21" s="5"/>
    </row>
    <row r="22" spans="1:16" s="11" customFormat="1" ht="14.1" customHeight="1" x14ac:dyDescent="0.2">
      <c r="A22" s="21">
        <v>1500</v>
      </c>
      <c r="B22" s="14">
        <v>190</v>
      </c>
      <c r="C22" s="55" t="s">
        <v>143</v>
      </c>
      <c r="D22" s="13">
        <v>10</v>
      </c>
      <c r="E22" s="6" t="s">
        <v>264</v>
      </c>
      <c r="F22" s="6" t="s">
        <v>263</v>
      </c>
      <c r="G22" s="8">
        <v>19068000</v>
      </c>
      <c r="H22" s="7"/>
      <c r="I22" s="8">
        <v>-2669520</v>
      </c>
      <c r="J22" s="8">
        <v>146823.6</v>
      </c>
      <c r="K22" s="8">
        <v>0</v>
      </c>
      <c r="L22" s="8">
        <f t="shared" si="0"/>
        <v>-2522696.4</v>
      </c>
      <c r="M22" s="5"/>
      <c r="N22" s="5"/>
      <c r="O22" s="12">
        <f t="shared" si="1"/>
        <v>-252269.63999999998</v>
      </c>
      <c r="P22" s="5"/>
    </row>
    <row r="23" spans="1:16" s="11" customFormat="1" ht="14.1" customHeight="1" x14ac:dyDescent="0.2">
      <c r="A23" s="21">
        <v>1500</v>
      </c>
      <c r="B23" s="14">
        <v>190</v>
      </c>
      <c r="C23" s="55" t="s">
        <v>97</v>
      </c>
      <c r="D23" s="13">
        <v>1</v>
      </c>
      <c r="E23" s="6" t="s">
        <v>262</v>
      </c>
      <c r="F23" s="6" t="s">
        <v>261</v>
      </c>
      <c r="G23" s="8">
        <v>15845690</v>
      </c>
      <c r="H23" s="7"/>
      <c r="I23" s="8">
        <v>-2218396.6</v>
      </c>
      <c r="J23" s="8">
        <v>122011.81299999999</v>
      </c>
      <c r="K23" s="8">
        <v>0</v>
      </c>
      <c r="L23" s="8">
        <f t="shared" si="0"/>
        <v>-2096384.787</v>
      </c>
      <c r="M23" s="5"/>
      <c r="N23" s="5"/>
      <c r="O23" s="12">
        <f t="shared" si="1"/>
        <v>-2096384.787</v>
      </c>
      <c r="P23" s="5"/>
    </row>
    <row r="24" spans="1:16" s="11" customFormat="1" ht="14.1" customHeight="1" x14ac:dyDescent="0.2">
      <c r="A24" s="21">
        <v>1500</v>
      </c>
      <c r="B24" s="14">
        <v>190</v>
      </c>
      <c r="C24" s="55" t="s">
        <v>143</v>
      </c>
      <c r="D24" s="13">
        <v>10</v>
      </c>
      <c r="E24" s="6" t="s">
        <v>260</v>
      </c>
      <c r="F24" s="6" t="s">
        <v>259</v>
      </c>
      <c r="G24" s="8">
        <v>188314186</v>
      </c>
      <c r="H24" s="7"/>
      <c r="I24" s="8">
        <v>-26363986.039999999</v>
      </c>
      <c r="J24" s="8">
        <v>1450019.2322</v>
      </c>
      <c r="K24" s="8">
        <v>0</v>
      </c>
      <c r="L24" s="8">
        <f t="shared" si="0"/>
        <v>-24913966.807799999</v>
      </c>
      <c r="M24" s="5"/>
      <c r="N24" s="5"/>
      <c r="O24" s="12">
        <f t="shared" si="1"/>
        <v>-2491396.6807800001</v>
      </c>
      <c r="P24" s="5"/>
    </row>
    <row r="25" spans="1:16" s="11" customFormat="1" ht="14.1" customHeight="1" x14ac:dyDescent="0.2">
      <c r="A25" s="21">
        <v>1500</v>
      </c>
      <c r="B25" s="14">
        <v>190</v>
      </c>
      <c r="C25" s="55" t="s">
        <v>143</v>
      </c>
      <c r="D25" s="13">
        <v>10</v>
      </c>
      <c r="E25" s="6" t="s">
        <v>258</v>
      </c>
      <c r="F25" s="6" t="s">
        <v>257</v>
      </c>
      <c r="G25" s="8">
        <v>-4656347</v>
      </c>
      <c r="H25" s="7"/>
      <c r="I25" s="8">
        <v>651888.57999999996</v>
      </c>
      <c r="J25" s="8">
        <v>-35853.871899999998</v>
      </c>
      <c r="K25" s="8">
        <v>0</v>
      </c>
      <c r="L25" s="8">
        <f t="shared" si="0"/>
        <v>616034.70809999993</v>
      </c>
      <c r="M25" s="5"/>
      <c r="N25" s="5"/>
      <c r="O25" s="12">
        <f t="shared" si="1"/>
        <v>61603.470809999992</v>
      </c>
      <c r="P25" s="5"/>
    </row>
    <row r="26" spans="1:16" s="11" customFormat="1" ht="14.1" customHeight="1" x14ac:dyDescent="0.2">
      <c r="A26" s="21">
        <v>1500</v>
      </c>
      <c r="B26" s="14">
        <v>190</v>
      </c>
      <c r="C26" s="55" t="s">
        <v>143</v>
      </c>
      <c r="D26" s="13">
        <v>10</v>
      </c>
      <c r="E26" s="6" t="s">
        <v>256</v>
      </c>
      <c r="F26" s="6" t="s">
        <v>255</v>
      </c>
      <c r="G26" s="8">
        <v>3387857</v>
      </c>
      <c r="H26" s="7"/>
      <c r="I26" s="8">
        <v>-474299.98</v>
      </c>
      <c r="J26" s="8">
        <v>26086.498899999999</v>
      </c>
      <c r="K26" s="8">
        <v>0</v>
      </c>
      <c r="L26" s="8">
        <f t="shared" si="0"/>
        <v>-448213.48109999998</v>
      </c>
      <c r="M26" s="5"/>
      <c r="N26" s="5"/>
      <c r="O26" s="12">
        <f t="shared" si="1"/>
        <v>-44821.348109999999</v>
      </c>
      <c r="P26" s="5"/>
    </row>
    <row r="27" spans="1:16" s="11" customFormat="1" ht="14.1" customHeight="1" x14ac:dyDescent="0.2">
      <c r="A27" s="21">
        <v>1500</v>
      </c>
      <c r="B27" s="14">
        <v>190</v>
      </c>
      <c r="C27" s="55" t="s">
        <v>97</v>
      </c>
      <c r="D27" s="13">
        <v>1</v>
      </c>
      <c r="E27" s="6" t="s">
        <v>254</v>
      </c>
      <c r="F27" s="6" t="s">
        <v>253</v>
      </c>
      <c r="G27" s="8">
        <v>360882</v>
      </c>
      <c r="H27" s="7"/>
      <c r="I27" s="8">
        <v>-50523.479999999996</v>
      </c>
      <c r="J27" s="8">
        <v>2778.7914000000001</v>
      </c>
      <c r="K27" s="8">
        <v>0</v>
      </c>
      <c r="L27" s="8">
        <f t="shared" si="0"/>
        <v>-47744.688599999994</v>
      </c>
      <c r="O27" s="12">
        <f t="shared" si="1"/>
        <v>-47744.688599999994</v>
      </c>
    </row>
    <row r="28" spans="1:16" s="11" customFormat="1" ht="14.1" customHeight="1" x14ac:dyDescent="0.2">
      <c r="A28" s="21">
        <v>1500</v>
      </c>
      <c r="B28" s="14">
        <v>190</v>
      </c>
      <c r="C28" s="55" t="s">
        <v>143</v>
      </c>
      <c r="D28" s="13">
        <v>10</v>
      </c>
      <c r="E28" s="6" t="s">
        <v>252</v>
      </c>
      <c r="F28" s="6" t="s">
        <v>251</v>
      </c>
      <c r="G28" s="8">
        <v>7124177</v>
      </c>
      <c r="H28" s="7"/>
      <c r="I28" s="8">
        <v>-997384.7799999998</v>
      </c>
      <c r="J28" s="8">
        <v>54856.162899999996</v>
      </c>
      <c r="K28" s="8">
        <v>0</v>
      </c>
      <c r="L28" s="8">
        <f t="shared" si="0"/>
        <v>-942528.6170999998</v>
      </c>
      <c r="O28" s="12">
        <f t="shared" si="1"/>
        <v>-94252.861709999983</v>
      </c>
    </row>
    <row r="29" spans="1:16" s="11" customFormat="1" ht="14.1" customHeight="1" x14ac:dyDescent="0.2">
      <c r="A29" s="21">
        <v>1500</v>
      </c>
      <c r="B29" s="14">
        <v>190</v>
      </c>
      <c r="C29" s="55" t="s">
        <v>94</v>
      </c>
      <c r="D29" s="13">
        <v>5</v>
      </c>
      <c r="E29" s="6" t="s">
        <v>250</v>
      </c>
      <c r="F29" s="6" t="s">
        <v>249</v>
      </c>
      <c r="G29" s="8">
        <v>964905</v>
      </c>
      <c r="H29" s="7"/>
      <c r="I29" s="8">
        <v>-135086.70000000001</v>
      </c>
      <c r="J29" s="8">
        <v>7429.7685000000001</v>
      </c>
      <c r="K29" s="8">
        <v>0</v>
      </c>
      <c r="L29" s="8">
        <f t="shared" si="0"/>
        <v>-127656.93150000001</v>
      </c>
      <c r="O29" s="12">
        <f t="shared" si="1"/>
        <v>-25531.386300000002</v>
      </c>
    </row>
    <row r="30" spans="1:16" s="11" customFormat="1" ht="14.1" customHeight="1" x14ac:dyDescent="0.2">
      <c r="A30" s="21">
        <v>1500</v>
      </c>
      <c r="B30" s="14">
        <v>190</v>
      </c>
      <c r="C30" s="55" t="s">
        <v>94</v>
      </c>
      <c r="D30" s="13">
        <v>5</v>
      </c>
      <c r="E30" s="6" t="s">
        <v>248</v>
      </c>
      <c r="F30" s="6" t="s">
        <v>247</v>
      </c>
      <c r="G30" s="8">
        <v>393572</v>
      </c>
      <c r="H30" s="7"/>
      <c r="I30" s="8">
        <v>-55100.079999999987</v>
      </c>
      <c r="J30" s="8">
        <v>3030.5043999999998</v>
      </c>
      <c r="K30" s="8">
        <v>0</v>
      </c>
      <c r="L30" s="8">
        <f t="shared" si="0"/>
        <v>-52069.575599999989</v>
      </c>
      <c r="O30" s="12">
        <f t="shared" si="1"/>
        <v>-10413.915119999998</v>
      </c>
    </row>
    <row r="31" spans="1:16" s="11" customFormat="1" ht="14.1" customHeight="1" x14ac:dyDescent="0.2">
      <c r="A31" s="21">
        <v>1500</v>
      </c>
      <c r="B31" s="14">
        <v>190</v>
      </c>
      <c r="C31" s="55" t="s">
        <v>97</v>
      </c>
      <c r="D31" s="13">
        <v>1</v>
      </c>
      <c r="E31" s="6" t="s">
        <v>246</v>
      </c>
      <c r="F31" s="6" t="s">
        <v>245</v>
      </c>
      <c r="G31" s="8">
        <v>7731068</v>
      </c>
      <c r="H31" s="7"/>
      <c r="I31" s="8">
        <v>-1082349.5199999998</v>
      </c>
      <c r="J31" s="8">
        <v>59529.223599999983</v>
      </c>
      <c r="K31" s="8">
        <v>0</v>
      </c>
      <c r="L31" s="8">
        <f t="shared" si="0"/>
        <v>-1022820.2963999998</v>
      </c>
      <c r="O31" s="12">
        <f t="shared" si="1"/>
        <v>-1022820.2963999998</v>
      </c>
    </row>
    <row r="32" spans="1:16" s="11" customFormat="1" ht="14.1" customHeight="1" x14ac:dyDescent="0.2">
      <c r="A32" s="21">
        <v>1500</v>
      </c>
      <c r="B32" s="14">
        <v>190</v>
      </c>
      <c r="C32" s="55" t="s">
        <v>94</v>
      </c>
      <c r="D32" s="13">
        <v>5</v>
      </c>
      <c r="E32" s="6" t="s">
        <v>244</v>
      </c>
      <c r="F32" s="6" t="s">
        <v>243</v>
      </c>
      <c r="G32" s="8">
        <v>6198290</v>
      </c>
      <c r="H32" s="7"/>
      <c r="I32" s="8">
        <v>-867760.60000000009</v>
      </c>
      <c r="J32" s="8">
        <v>47726.832999999984</v>
      </c>
      <c r="K32" s="8">
        <v>0</v>
      </c>
      <c r="L32" s="8">
        <f t="shared" si="0"/>
        <v>-820033.76700000011</v>
      </c>
      <c r="O32" s="12">
        <f t="shared" si="1"/>
        <v>-164006.75340000002</v>
      </c>
    </row>
    <row r="33" spans="1:16" s="11" customFormat="1" ht="14.1" customHeight="1" x14ac:dyDescent="0.2">
      <c r="A33" s="21">
        <v>1500</v>
      </c>
      <c r="B33" s="14">
        <v>190</v>
      </c>
      <c r="C33" s="55" t="s">
        <v>143</v>
      </c>
      <c r="D33" s="13">
        <v>10</v>
      </c>
      <c r="E33" s="6" t="s">
        <v>242</v>
      </c>
      <c r="F33" s="6" t="s">
        <v>241</v>
      </c>
      <c r="G33" s="8">
        <v>386594</v>
      </c>
      <c r="H33" s="7"/>
      <c r="I33" s="8">
        <v>-54123.16</v>
      </c>
      <c r="J33" s="8">
        <v>2976.7737999999999</v>
      </c>
      <c r="K33" s="8">
        <v>0</v>
      </c>
      <c r="L33" s="8">
        <f t="shared" si="0"/>
        <v>-51146.386200000001</v>
      </c>
      <c r="M33" s="5"/>
      <c r="N33" s="5"/>
      <c r="O33" s="12">
        <f t="shared" si="1"/>
        <v>-5114.6386199999997</v>
      </c>
      <c r="P33" s="5"/>
    </row>
    <row r="34" spans="1:16" s="11" customFormat="1" ht="14.1" customHeight="1" x14ac:dyDescent="0.2">
      <c r="A34" s="21">
        <v>1500</v>
      </c>
      <c r="B34" s="14">
        <v>190</v>
      </c>
      <c r="C34" s="55" t="s">
        <v>94</v>
      </c>
      <c r="D34" s="13">
        <v>5</v>
      </c>
      <c r="E34" s="6" t="s">
        <v>240</v>
      </c>
      <c r="F34" s="6" t="s">
        <v>239</v>
      </c>
      <c r="G34" s="8">
        <v>17972160</v>
      </c>
      <c r="H34" s="7"/>
      <c r="I34" s="8">
        <v>-2516102.4000000004</v>
      </c>
      <c r="J34" s="8">
        <v>138385.63200000001</v>
      </c>
      <c r="K34" s="8">
        <v>0</v>
      </c>
      <c r="L34" s="8">
        <f t="shared" si="0"/>
        <v>-2377716.7680000002</v>
      </c>
      <c r="M34" s="5"/>
      <c r="N34" s="5"/>
      <c r="O34" s="12">
        <f t="shared" si="1"/>
        <v>-475543.35360000003</v>
      </c>
      <c r="P34" s="5"/>
    </row>
    <row r="35" spans="1:16" s="11" customFormat="1" ht="14.1" customHeight="1" x14ac:dyDescent="0.2">
      <c r="A35" s="21">
        <v>1500</v>
      </c>
      <c r="B35" s="14">
        <v>190</v>
      </c>
      <c r="C35" s="55" t="s">
        <v>112</v>
      </c>
      <c r="D35" s="13">
        <v>21</v>
      </c>
      <c r="E35" s="6" t="s">
        <v>238</v>
      </c>
      <c r="F35" s="6" t="s">
        <v>237</v>
      </c>
      <c r="G35" s="8">
        <v>52065738</v>
      </c>
      <c r="H35" s="7"/>
      <c r="I35" s="8">
        <v>-7289203.3199999966</v>
      </c>
      <c r="J35" s="8">
        <v>400906.18259999994</v>
      </c>
      <c r="K35" s="8">
        <v>0</v>
      </c>
      <c r="L35" s="8">
        <f t="shared" si="0"/>
        <v>-6888297.1373999966</v>
      </c>
      <c r="O35" s="12">
        <f t="shared" si="1"/>
        <v>-328014.14939999982</v>
      </c>
    </row>
    <row r="36" spans="1:16" s="11" customFormat="1" ht="14.1" customHeight="1" x14ac:dyDescent="0.2">
      <c r="A36" s="21">
        <v>1500</v>
      </c>
      <c r="B36" s="14">
        <v>190</v>
      </c>
      <c r="C36" s="55" t="s">
        <v>115</v>
      </c>
      <c r="D36" s="13">
        <v>22</v>
      </c>
      <c r="E36" s="6" t="s">
        <v>236</v>
      </c>
      <c r="F36" s="6" t="s">
        <v>235</v>
      </c>
      <c r="G36" s="8">
        <v>22292084</v>
      </c>
      <c r="H36" s="7"/>
      <c r="I36" s="8">
        <v>-3120891.76</v>
      </c>
      <c r="J36" s="8">
        <v>171649.04680000001</v>
      </c>
      <c r="K36" s="8">
        <v>0</v>
      </c>
      <c r="L36" s="8">
        <f t="shared" si="0"/>
        <v>-2949242.7131999996</v>
      </c>
      <c r="M36" s="5"/>
      <c r="N36" s="5"/>
      <c r="O36" s="12">
        <f t="shared" si="1"/>
        <v>-134056.48696363636</v>
      </c>
      <c r="P36" s="5"/>
    </row>
    <row r="37" spans="1:16" s="11" customFormat="1" ht="14.1" customHeight="1" x14ac:dyDescent="0.2">
      <c r="A37" s="21">
        <v>1500</v>
      </c>
      <c r="B37" s="14">
        <v>190</v>
      </c>
      <c r="C37" s="55" t="s">
        <v>112</v>
      </c>
      <c r="D37" s="13">
        <v>21</v>
      </c>
      <c r="E37" s="6" t="s">
        <v>234</v>
      </c>
      <c r="F37" s="6" t="s">
        <v>233</v>
      </c>
      <c r="G37" s="8">
        <v>154080973</v>
      </c>
      <c r="H37" s="7"/>
      <c r="I37" s="8">
        <v>-21571336.219999999</v>
      </c>
      <c r="J37" s="8">
        <v>1186423.4920999999</v>
      </c>
      <c r="K37" s="8">
        <v>0</v>
      </c>
      <c r="L37" s="8">
        <f t="shared" si="0"/>
        <v>-20384912.727899998</v>
      </c>
      <c r="O37" s="12">
        <f t="shared" si="1"/>
        <v>-970710.12989999994</v>
      </c>
    </row>
    <row r="38" spans="1:16" s="11" customFormat="1" ht="14.1" customHeight="1" x14ac:dyDescent="0.2">
      <c r="A38" s="21">
        <v>1500</v>
      </c>
      <c r="B38" s="14">
        <v>190</v>
      </c>
      <c r="C38" s="55" t="s">
        <v>80</v>
      </c>
      <c r="D38" s="13">
        <v>30</v>
      </c>
      <c r="E38" s="6" t="s">
        <v>232</v>
      </c>
      <c r="F38" s="6" t="s">
        <v>231</v>
      </c>
      <c r="G38" s="8">
        <v>250215443</v>
      </c>
      <c r="H38" s="7"/>
      <c r="I38" s="8">
        <v>-35030162.019999996</v>
      </c>
      <c r="J38" s="8">
        <v>1926658.9110999997</v>
      </c>
      <c r="K38" s="8">
        <v>0</v>
      </c>
      <c r="L38" s="8">
        <f t="shared" si="0"/>
        <v>-33103503.108899996</v>
      </c>
      <c r="O38" s="12">
        <f t="shared" si="1"/>
        <v>-1103450.1036299998</v>
      </c>
    </row>
    <row r="39" spans="1:16" s="11" customFormat="1" ht="14.1" customHeight="1" x14ac:dyDescent="0.2">
      <c r="A39" s="21">
        <v>1500</v>
      </c>
      <c r="B39" s="14">
        <v>190</v>
      </c>
      <c r="C39" s="55" t="s">
        <v>80</v>
      </c>
      <c r="D39" s="13">
        <v>30</v>
      </c>
      <c r="E39" s="6" t="s">
        <v>230</v>
      </c>
      <c r="F39" s="6" t="s">
        <v>229</v>
      </c>
      <c r="G39" s="8">
        <v>-8294334</v>
      </c>
      <c r="H39" s="7"/>
      <c r="I39" s="8">
        <v>1161206.76</v>
      </c>
      <c r="J39" s="8">
        <v>-63866.371800000008</v>
      </c>
      <c r="K39" s="8">
        <v>0</v>
      </c>
      <c r="L39" s="8">
        <f t="shared" si="0"/>
        <v>1097340.3881999999</v>
      </c>
      <c r="O39" s="12">
        <f t="shared" si="1"/>
        <v>36578.012940000001</v>
      </c>
    </row>
    <row r="40" spans="1:16" ht="14.1" customHeight="1" x14ac:dyDescent="0.2">
      <c r="A40" s="21">
        <v>1500</v>
      </c>
      <c r="B40" s="14">
        <v>190</v>
      </c>
      <c r="C40" s="55" t="s">
        <v>94</v>
      </c>
      <c r="D40" s="13">
        <v>5</v>
      </c>
      <c r="E40" s="6" t="s">
        <v>228</v>
      </c>
      <c r="F40" s="6" t="s">
        <v>227</v>
      </c>
      <c r="G40" s="8">
        <v>44414</v>
      </c>
      <c r="I40" s="8">
        <v>-6217.9599999999991</v>
      </c>
      <c r="J40" s="8">
        <v>341.98779999999999</v>
      </c>
      <c r="K40" s="8">
        <v>0</v>
      </c>
      <c r="L40" s="8">
        <f t="shared" si="0"/>
        <v>-5875.9721999999992</v>
      </c>
      <c r="O40" s="12">
        <f t="shared" si="1"/>
        <v>-1175.1944399999998</v>
      </c>
    </row>
    <row r="41" spans="1:16" ht="14.1" customHeight="1" x14ac:dyDescent="0.2">
      <c r="A41" s="21">
        <v>1500</v>
      </c>
      <c r="B41" s="14">
        <v>190</v>
      </c>
      <c r="C41" s="55" t="s">
        <v>138</v>
      </c>
      <c r="D41" s="13">
        <v>2</v>
      </c>
      <c r="E41" s="6" t="s">
        <v>226</v>
      </c>
      <c r="F41" s="6" t="s">
        <v>225</v>
      </c>
      <c r="G41" s="8">
        <v>16580661</v>
      </c>
      <c r="I41" s="8">
        <v>-2321292.5399999996</v>
      </c>
      <c r="J41" s="8">
        <v>127671.08969999998</v>
      </c>
      <c r="K41" s="8">
        <v>0</v>
      </c>
      <c r="L41" s="8">
        <f t="shared" si="0"/>
        <v>-2193621.4502999997</v>
      </c>
      <c r="O41" s="12">
        <f t="shared" si="1"/>
        <v>-1096810.7251499998</v>
      </c>
    </row>
    <row r="42" spans="1:16" ht="14.1" customHeight="1" x14ac:dyDescent="0.2">
      <c r="A42" s="21">
        <v>1500</v>
      </c>
      <c r="B42" s="14">
        <v>190</v>
      </c>
      <c r="C42" s="55" t="s">
        <v>94</v>
      </c>
      <c r="D42" s="13">
        <v>5</v>
      </c>
      <c r="E42" s="6" t="s">
        <v>224</v>
      </c>
      <c r="F42" s="6" t="s">
        <v>223</v>
      </c>
      <c r="G42" s="8">
        <v>7312500</v>
      </c>
      <c r="I42" s="8">
        <v>-1023750</v>
      </c>
      <c r="J42" s="8">
        <v>56306.25</v>
      </c>
      <c r="K42" s="8">
        <v>0</v>
      </c>
      <c r="L42" s="8">
        <f t="shared" ref="L42:L60" si="2">SUM(I42:K42)</f>
        <v>-967443.75</v>
      </c>
      <c r="M42" s="11"/>
      <c r="N42" s="11"/>
      <c r="O42" s="12">
        <f t="shared" si="1"/>
        <v>-193488.75</v>
      </c>
      <c r="P42" s="11"/>
    </row>
    <row r="43" spans="1:16" ht="14.1" customHeight="1" x14ac:dyDescent="0.2">
      <c r="A43" s="21">
        <v>1500</v>
      </c>
      <c r="B43" s="14">
        <v>190</v>
      </c>
      <c r="C43" s="55" t="s">
        <v>94</v>
      </c>
      <c r="D43" s="13">
        <v>5</v>
      </c>
      <c r="E43" s="6" t="s">
        <v>222</v>
      </c>
      <c r="F43" s="6" t="s">
        <v>221</v>
      </c>
      <c r="G43" s="8">
        <v>5447994</v>
      </c>
      <c r="I43" s="8">
        <v>-762719.15999999992</v>
      </c>
      <c r="J43" s="8">
        <v>41949.553799999994</v>
      </c>
      <c r="K43" s="8">
        <v>0</v>
      </c>
      <c r="L43" s="8">
        <f t="shared" si="2"/>
        <v>-720769.60619999992</v>
      </c>
      <c r="O43" s="12">
        <f t="shared" si="1"/>
        <v>-144153.92124</v>
      </c>
    </row>
    <row r="44" spans="1:16" ht="14.1" customHeight="1" x14ac:dyDescent="0.2">
      <c r="A44" s="21">
        <v>1500</v>
      </c>
      <c r="B44" s="14">
        <v>190</v>
      </c>
      <c r="C44" s="55" t="s">
        <v>80</v>
      </c>
      <c r="D44" s="13">
        <v>30</v>
      </c>
      <c r="E44" s="6" t="s">
        <v>220</v>
      </c>
      <c r="F44" s="6" t="s">
        <v>219</v>
      </c>
      <c r="G44" s="8">
        <v>111722086</v>
      </c>
      <c r="I44" s="8">
        <v>-15641092.039999995</v>
      </c>
      <c r="J44" s="8">
        <v>860260.06219999981</v>
      </c>
      <c r="K44" s="8">
        <v>0</v>
      </c>
      <c r="L44" s="8">
        <f t="shared" si="2"/>
        <v>-14780831.977799995</v>
      </c>
      <c r="O44" s="12">
        <f t="shared" si="1"/>
        <v>-492694.3992599998</v>
      </c>
    </row>
    <row r="45" spans="1:16" ht="14.1" customHeight="1" x14ac:dyDescent="0.2">
      <c r="A45" s="21">
        <v>1500</v>
      </c>
      <c r="B45" s="14">
        <v>190</v>
      </c>
      <c r="C45" s="55" t="s">
        <v>80</v>
      </c>
      <c r="D45" s="13">
        <v>30</v>
      </c>
      <c r="E45" s="6" t="s">
        <v>218</v>
      </c>
      <c r="F45" s="6" t="s">
        <v>217</v>
      </c>
      <c r="G45" s="8">
        <v>24065820</v>
      </c>
      <c r="I45" s="8">
        <v>-3369214.8</v>
      </c>
      <c r="J45" s="8">
        <v>185306.81399999995</v>
      </c>
      <c r="K45" s="8">
        <v>0</v>
      </c>
      <c r="L45" s="8">
        <f t="shared" si="2"/>
        <v>-3183907.986</v>
      </c>
      <c r="O45" s="12">
        <f t="shared" si="1"/>
        <v>-106130.2662</v>
      </c>
    </row>
    <row r="46" spans="1:16" ht="14.1" customHeight="1" x14ac:dyDescent="0.2">
      <c r="A46" s="21">
        <v>1500</v>
      </c>
      <c r="B46" s="14">
        <v>190</v>
      </c>
      <c r="C46" s="55" t="s">
        <v>97</v>
      </c>
      <c r="D46" s="13">
        <v>1</v>
      </c>
      <c r="E46" s="6" t="s">
        <v>216</v>
      </c>
      <c r="F46" s="6" t="s">
        <v>215</v>
      </c>
      <c r="G46" s="8">
        <v>9273516</v>
      </c>
      <c r="I46" s="8">
        <v>-1298292.2399999998</v>
      </c>
      <c r="J46" s="8">
        <v>71406.073199999999</v>
      </c>
      <c r="K46" s="8">
        <v>0</v>
      </c>
      <c r="L46" s="8">
        <f t="shared" si="2"/>
        <v>-1226886.1667999998</v>
      </c>
      <c r="O46" s="12">
        <f t="shared" si="1"/>
        <v>-1226886.1667999998</v>
      </c>
    </row>
    <row r="47" spans="1:16" ht="14.1" customHeight="1" x14ac:dyDescent="0.2">
      <c r="A47" s="21">
        <v>1500</v>
      </c>
      <c r="B47" s="14">
        <v>190</v>
      </c>
      <c r="C47" s="55" t="s">
        <v>143</v>
      </c>
      <c r="D47" s="13">
        <v>10</v>
      </c>
      <c r="E47" s="6" t="s">
        <v>214</v>
      </c>
      <c r="F47" s="6" t="s">
        <v>213</v>
      </c>
      <c r="G47" s="8">
        <v>42712</v>
      </c>
      <c r="I47" s="8">
        <v>-5979.6799999999985</v>
      </c>
      <c r="J47" s="8">
        <v>328.88239999999996</v>
      </c>
      <c r="K47" s="8">
        <v>0</v>
      </c>
      <c r="L47" s="8">
        <f t="shared" si="2"/>
        <v>-5650.7975999999981</v>
      </c>
      <c r="O47" s="12">
        <f t="shared" si="1"/>
        <v>-565.07975999999985</v>
      </c>
    </row>
    <row r="48" spans="1:16" ht="14.1" customHeight="1" x14ac:dyDescent="0.2">
      <c r="A48" s="57">
        <v>1511</v>
      </c>
      <c r="B48" s="14">
        <v>190</v>
      </c>
      <c r="C48" s="55" t="s">
        <v>97</v>
      </c>
      <c r="D48" s="13">
        <v>1</v>
      </c>
      <c r="E48" s="6" t="s">
        <v>214</v>
      </c>
      <c r="F48" s="6" t="s">
        <v>213</v>
      </c>
      <c r="G48" s="8">
        <v>118819</v>
      </c>
      <c r="I48" s="8">
        <v>-16634.659999999996</v>
      </c>
      <c r="J48" s="8">
        <v>914.9063000000001</v>
      </c>
      <c r="K48" s="8">
        <v>0</v>
      </c>
      <c r="L48" s="8">
        <f t="shared" si="2"/>
        <v>-15719.753699999996</v>
      </c>
      <c r="O48" s="12">
        <f t="shared" si="1"/>
        <v>-15719.753699999996</v>
      </c>
    </row>
    <row r="49" spans="1:17" ht="14.1" customHeight="1" x14ac:dyDescent="0.2">
      <c r="A49" s="21">
        <v>1500</v>
      </c>
      <c r="B49" s="14">
        <v>190</v>
      </c>
      <c r="C49" s="55" t="s">
        <v>97</v>
      </c>
      <c r="D49" s="13">
        <v>1</v>
      </c>
      <c r="E49" s="6" t="s">
        <v>212</v>
      </c>
      <c r="F49" s="6" t="s">
        <v>211</v>
      </c>
      <c r="G49" s="8">
        <v>6131708</v>
      </c>
      <c r="I49" s="8">
        <v>-858439.11999999988</v>
      </c>
      <c r="J49" s="8">
        <v>47214.151599999983</v>
      </c>
      <c r="K49" s="8">
        <v>0</v>
      </c>
      <c r="L49" s="8">
        <f t="shared" si="2"/>
        <v>-811224.9683999999</v>
      </c>
      <c r="M49" s="11"/>
      <c r="N49" s="11"/>
      <c r="O49" s="12">
        <f t="shared" si="1"/>
        <v>-811224.9683999999</v>
      </c>
      <c r="P49" s="11"/>
    </row>
    <row r="50" spans="1:17" ht="14.1" customHeight="1" x14ac:dyDescent="0.2">
      <c r="A50" s="21">
        <v>1500</v>
      </c>
      <c r="B50" s="14">
        <v>190</v>
      </c>
      <c r="C50" s="55" t="s">
        <v>143</v>
      </c>
      <c r="D50" s="13">
        <v>10</v>
      </c>
      <c r="E50" s="6" t="s">
        <v>52</v>
      </c>
      <c r="F50" s="6" t="s">
        <v>51</v>
      </c>
      <c r="G50" s="8">
        <v>135891407</v>
      </c>
      <c r="I50" s="8">
        <v>-19024796.979999997</v>
      </c>
      <c r="J50" s="8">
        <v>1046363.8339</v>
      </c>
      <c r="K50" s="8">
        <v>0</v>
      </c>
      <c r="L50" s="8">
        <f t="shared" si="2"/>
        <v>-17978433.146099996</v>
      </c>
      <c r="M50" s="11"/>
      <c r="N50" s="11"/>
      <c r="O50" s="12">
        <f t="shared" si="1"/>
        <v>-1797843.3146099995</v>
      </c>
      <c r="P50" s="11"/>
    </row>
    <row r="51" spans="1:17" ht="14.1" customHeight="1" x14ac:dyDescent="0.2">
      <c r="A51" s="56">
        <v>1500</v>
      </c>
      <c r="B51" s="48">
        <v>190</v>
      </c>
      <c r="C51" s="47" t="s">
        <v>72</v>
      </c>
      <c r="D51" s="46">
        <v>10</v>
      </c>
      <c r="E51" s="45" t="s">
        <v>52</v>
      </c>
      <c r="F51" s="45" t="s">
        <v>51</v>
      </c>
      <c r="G51" s="42">
        <v>4567546</v>
      </c>
      <c r="H51" s="43"/>
      <c r="I51" s="42">
        <v>-639456.43999999994</v>
      </c>
      <c r="J51" s="42">
        <v>35170.104199999994</v>
      </c>
      <c r="K51" s="42">
        <v>0</v>
      </c>
      <c r="L51" s="42">
        <f t="shared" si="2"/>
        <v>-604286.3358</v>
      </c>
      <c r="M51" s="61"/>
      <c r="N51" s="61"/>
      <c r="O51" s="44"/>
      <c r="P51" s="61"/>
      <c r="Q51" s="42">
        <f>L51</f>
        <v>-604286.3358</v>
      </c>
    </row>
    <row r="52" spans="1:17" ht="14.1" customHeight="1" x14ac:dyDescent="0.2">
      <c r="A52" s="21">
        <v>1500</v>
      </c>
      <c r="B52" s="14">
        <v>190</v>
      </c>
      <c r="C52" s="55" t="s">
        <v>97</v>
      </c>
      <c r="D52" s="13">
        <v>1</v>
      </c>
      <c r="E52" s="6" t="s">
        <v>210</v>
      </c>
      <c r="F52" s="6" t="s">
        <v>209</v>
      </c>
      <c r="G52" s="8">
        <v>5457391</v>
      </c>
      <c r="I52" s="8">
        <v>-764034.74</v>
      </c>
      <c r="J52" s="8">
        <v>42021.910699999993</v>
      </c>
      <c r="K52" s="8">
        <v>0</v>
      </c>
      <c r="L52" s="8">
        <f t="shared" si="2"/>
        <v>-722012.82929999998</v>
      </c>
      <c r="M52" s="11"/>
      <c r="N52" s="11"/>
      <c r="O52" s="12">
        <f t="shared" ref="O52:O60" si="3">L52/D52</f>
        <v>-722012.82929999998</v>
      </c>
      <c r="P52" s="11"/>
    </row>
    <row r="53" spans="1:17" ht="14.1" customHeight="1" x14ac:dyDescent="0.2">
      <c r="A53" s="21">
        <v>1500</v>
      </c>
      <c r="B53" s="14">
        <v>190</v>
      </c>
      <c r="C53" s="55" t="s">
        <v>94</v>
      </c>
      <c r="D53" s="13">
        <v>5</v>
      </c>
      <c r="E53" s="6" t="s">
        <v>208</v>
      </c>
      <c r="F53" s="6" t="s">
        <v>207</v>
      </c>
      <c r="G53" s="8">
        <v>63554</v>
      </c>
      <c r="I53" s="8">
        <v>-8897.5599999999977</v>
      </c>
      <c r="J53" s="8">
        <v>489.36579999999992</v>
      </c>
      <c r="K53" s="8">
        <v>0</v>
      </c>
      <c r="L53" s="8">
        <f t="shared" si="2"/>
        <v>-8408.1941999999981</v>
      </c>
      <c r="M53" s="11"/>
      <c r="N53" s="11"/>
      <c r="O53" s="12">
        <f t="shared" si="3"/>
        <v>-1681.6388399999996</v>
      </c>
      <c r="P53" s="11"/>
    </row>
    <row r="54" spans="1:17" ht="14.1" customHeight="1" x14ac:dyDescent="0.2">
      <c r="A54" s="57">
        <v>1511</v>
      </c>
      <c r="B54" s="14">
        <v>190</v>
      </c>
      <c r="C54" s="55" t="s">
        <v>97</v>
      </c>
      <c r="D54" s="13">
        <v>1</v>
      </c>
      <c r="E54" s="6" t="s">
        <v>206</v>
      </c>
      <c r="F54" s="6" t="s">
        <v>205</v>
      </c>
      <c r="G54" s="8">
        <v>1289929</v>
      </c>
      <c r="I54" s="8">
        <v>-180590.06</v>
      </c>
      <c r="J54" s="8">
        <v>9932.4532999999992</v>
      </c>
      <c r="K54" s="8">
        <v>0</v>
      </c>
      <c r="L54" s="8">
        <f t="shared" si="2"/>
        <v>-170657.6067</v>
      </c>
      <c r="M54" s="11"/>
      <c r="N54" s="11"/>
      <c r="O54" s="12">
        <f t="shared" si="3"/>
        <v>-170657.6067</v>
      </c>
      <c r="P54" s="11"/>
    </row>
    <row r="55" spans="1:17" ht="14.1" customHeight="1" x14ac:dyDescent="0.2">
      <c r="A55" s="21">
        <v>1500</v>
      </c>
      <c r="B55" s="14">
        <v>190</v>
      </c>
      <c r="C55" s="55" t="s">
        <v>94</v>
      </c>
      <c r="D55" s="13">
        <v>5</v>
      </c>
      <c r="E55" s="6" t="s">
        <v>204</v>
      </c>
      <c r="F55" s="6" t="s">
        <v>203</v>
      </c>
      <c r="G55" s="8">
        <v>886</v>
      </c>
      <c r="I55" s="8">
        <v>-124.03999999999996</v>
      </c>
      <c r="J55" s="8">
        <v>6.8221999999999987</v>
      </c>
      <c r="K55" s="8">
        <v>0</v>
      </c>
      <c r="L55" s="8">
        <f t="shared" si="2"/>
        <v>-117.21779999999997</v>
      </c>
      <c r="M55" s="11"/>
      <c r="N55" s="11"/>
      <c r="O55" s="12">
        <f t="shared" si="3"/>
        <v>-23.443559999999994</v>
      </c>
      <c r="P55" s="11"/>
    </row>
    <row r="56" spans="1:17" ht="14.1" customHeight="1" x14ac:dyDescent="0.2">
      <c r="A56" s="21">
        <v>1500</v>
      </c>
      <c r="B56" s="14">
        <v>190</v>
      </c>
      <c r="C56" s="55" t="s">
        <v>200</v>
      </c>
      <c r="D56" s="13">
        <v>3</v>
      </c>
      <c r="E56" s="6" t="s">
        <v>202</v>
      </c>
      <c r="F56" s="6" t="s">
        <v>201</v>
      </c>
      <c r="G56" s="8">
        <v>39923306</v>
      </c>
      <c r="I56" s="8">
        <v>-5589262.8399999999</v>
      </c>
      <c r="J56" s="8">
        <v>307409.45619999996</v>
      </c>
      <c r="K56" s="8">
        <v>0</v>
      </c>
      <c r="L56" s="8">
        <f t="shared" si="2"/>
        <v>-5281853.3838</v>
      </c>
      <c r="O56" s="12">
        <f t="shared" si="3"/>
        <v>-1760617.7945999999</v>
      </c>
    </row>
    <row r="57" spans="1:17" ht="14.1" customHeight="1" x14ac:dyDescent="0.2">
      <c r="A57" s="21">
        <v>1500</v>
      </c>
      <c r="B57" s="14">
        <v>190</v>
      </c>
      <c r="C57" s="55" t="s">
        <v>200</v>
      </c>
      <c r="D57" s="13">
        <v>3</v>
      </c>
      <c r="E57" s="6" t="s">
        <v>199</v>
      </c>
      <c r="F57" s="6" t="s">
        <v>198</v>
      </c>
      <c r="G57" s="8">
        <v>12382353</v>
      </c>
      <c r="I57" s="8">
        <v>-1733529.42</v>
      </c>
      <c r="J57" s="8">
        <v>95344.118099999992</v>
      </c>
      <c r="K57" s="8">
        <v>0</v>
      </c>
      <c r="L57" s="8">
        <f t="shared" si="2"/>
        <v>-1638185.3018999998</v>
      </c>
      <c r="O57" s="12">
        <f t="shared" si="3"/>
        <v>-546061.76729999995</v>
      </c>
    </row>
    <row r="58" spans="1:17" ht="14.1" customHeight="1" x14ac:dyDescent="0.2">
      <c r="A58" s="21">
        <v>1500</v>
      </c>
      <c r="B58" s="14">
        <v>190</v>
      </c>
      <c r="C58" s="55" t="s">
        <v>97</v>
      </c>
      <c r="D58" s="13">
        <v>1</v>
      </c>
      <c r="E58" s="6" t="s">
        <v>197</v>
      </c>
      <c r="F58" s="6" t="s">
        <v>196</v>
      </c>
      <c r="G58" s="8">
        <v>4897596</v>
      </c>
      <c r="I58" s="8">
        <v>-685663.44</v>
      </c>
      <c r="J58" s="8">
        <v>37711.489199999996</v>
      </c>
      <c r="K58" s="8">
        <v>0</v>
      </c>
      <c r="L58" s="8">
        <f t="shared" si="2"/>
        <v>-647951.95079999999</v>
      </c>
      <c r="O58" s="12">
        <f t="shared" si="3"/>
        <v>-647951.95079999999</v>
      </c>
    </row>
    <row r="59" spans="1:17" ht="14.1" customHeight="1" x14ac:dyDescent="0.2">
      <c r="A59" s="21">
        <v>1500</v>
      </c>
      <c r="B59" s="14">
        <v>190</v>
      </c>
      <c r="C59" s="55" t="s">
        <v>97</v>
      </c>
      <c r="D59" s="13">
        <v>1</v>
      </c>
      <c r="E59" s="6" t="s">
        <v>195</v>
      </c>
      <c r="F59" s="6" t="s">
        <v>194</v>
      </c>
      <c r="G59" s="8">
        <v>74274946</v>
      </c>
      <c r="I59" s="8">
        <v>-10398492.439999998</v>
      </c>
      <c r="J59" s="8">
        <v>571917.08419999992</v>
      </c>
      <c r="K59" s="8">
        <v>0</v>
      </c>
      <c r="L59" s="8">
        <f t="shared" si="2"/>
        <v>-9826575.3557999972</v>
      </c>
      <c r="O59" s="12">
        <f t="shared" si="3"/>
        <v>-9826575.3557999972</v>
      </c>
    </row>
    <row r="60" spans="1:17" ht="14.1" customHeight="1" x14ac:dyDescent="0.2">
      <c r="A60" s="21">
        <v>1500</v>
      </c>
      <c r="B60" s="14">
        <v>190</v>
      </c>
      <c r="C60" s="55" t="s">
        <v>97</v>
      </c>
      <c r="D60" s="13">
        <v>1</v>
      </c>
      <c r="E60" s="6" t="s">
        <v>193</v>
      </c>
      <c r="F60" s="6" t="s">
        <v>192</v>
      </c>
      <c r="G60" s="8">
        <v>22311769</v>
      </c>
      <c r="I60" s="8">
        <v>-3123647.6599999992</v>
      </c>
      <c r="J60" s="8">
        <v>171800.62129999997</v>
      </c>
      <c r="K60" s="8">
        <v>0</v>
      </c>
      <c r="L60" s="8">
        <f t="shared" si="2"/>
        <v>-2951847.0386999995</v>
      </c>
      <c r="O60" s="12">
        <f t="shared" si="3"/>
        <v>-2951847.0386999995</v>
      </c>
    </row>
    <row r="61" spans="1:17" ht="14.1" customHeight="1" x14ac:dyDescent="0.2">
      <c r="A61" s="21"/>
      <c r="C61" s="52"/>
      <c r="D61" s="14"/>
      <c r="E61" s="6"/>
      <c r="F61" s="23" t="s">
        <v>191</v>
      </c>
      <c r="G61" s="22">
        <f>SUM(G10:G60)</f>
        <v>2507345800</v>
      </c>
      <c r="I61" s="22">
        <f>SUM(I10:I60)</f>
        <v>-351028412.00000012</v>
      </c>
      <c r="J61" s="22">
        <f>SUM(J10:J60)</f>
        <v>19306562.66</v>
      </c>
      <c r="K61" s="22">
        <f>SUM(K10:K60)</f>
        <v>0</v>
      </c>
      <c r="L61" s="22">
        <f>SUM(L10:L60)</f>
        <v>-331721849.34000003</v>
      </c>
      <c r="O61" s="22">
        <f>SUM(O10:O60)</f>
        <v>-56651817.511513643</v>
      </c>
      <c r="Q61" s="22">
        <f>SUM(Q10:Q60)</f>
        <v>-604286.3358</v>
      </c>
    </row>
    <row r="62" spans="1:17" ht="14.1" customHeight="1" x14ac:dyDescent="0.2">
      <c r="A62" s="21"/>
      <c r="C62" s="52"/>
      <c r="D62" s="14"/>
      <c r="E62" s="6"/>
      <c r="F62" s="6"/>
      <c r="G62" s="8"/>
      <c r="L62" s="5"/>
    </row>
    <row r="63" spans="1:17" ht="14.1" customHeight="1" x14ac:dyDescent="0.2">
      <c r="A63" s="56">
        <v>1500</v>
      </c>
      <c r="B63" s="48">
        <v>282</v>
      </c>
      <c r="C63" s="54" t="s">
        <v>72</v>
      </c>
      <c r="D63" s="46">
        <v>30</v>
      </c>
      <c r="E63" s="45" t="s">
        <v>50</v>
      </c>
      <c r="F63" s="45" t="s">
        <v>49</v>
      </c>
      <c r="G63" s="42">
        <v>-33787292</v>
      </c>
      <c r="H63" s="43"/>
      <c r="I63" s="42">
        <v>4730220.88</v>
      </c>
      <c r="J63" s="42">
        <v>-260162.14839999995</v>
      </c>
      <c r="K63" s="42">
        <v>0</v>
      </c>
      <c r="L63" s="42">
        <f t="shared" ref="L63:L94" si="4">SUM(I63:K63)</f>
        <v>4470058.7315999996</v>
      </c>
      <c r="M63" s="45"/>
      <c r="N63" s="45"/>
      <c r="O63" s="45"/>
      <c r="P63" s="45"/>
      <c r="Q63" s="42">
        <f>L63</f>
        <v>4470058.7315999996</v>
      </c>
    </row>
    <row r="64" spans="1:17" ht="14.1" customHeight="1" x14ac:dyDescent="0.2">
      <c r="A64" s="56">
        <v>1500</v>
      </c>
      <c r="B64" s="48">
        <v>282</v>
      </c>
      <c r="C64" s="54" t="s">
        <v>72</v>
      </c>
      <c r="D64" s="46">
        <v>30</v>
      </c>
      <c r="E64" s="45" t="s">
        <v>48</v>
      </c>
      <c r="F64" s="45" t="s">
        <v>47</v>
      </c>
      <c r="G64" s="42">
        <v>51177809</v>
      </c>
      <c r="H64" s="43"/>
      <c r="I64" s="42">
        <v>-7164893.2599999998</v>
      </c>
      <c r="J64" s="42">
        <v>394069.12930000003</v>
      </c>
      <c r="K64" s="42">
        <v>0</v>
      </c>
      <c r="L64" s="42">
        <f t="shared" si="4"/>
        <v>-6770824.1306999996</v>
      </c>
      <c r="M64" s="45"/>
      <c r="N64" s="45"/>
      <c r="O64" s="45"/>
      <c r="P64" s="45"/>
      <c r="Q64" s="42">
        <f>L64</f>
        <v>-6770824.1306999996</v>
      </c>
    </row>
    <row r="65" spans="1:17" ht="14.1" customHeight="1" x14ac:dyDescent="0.2">
      <c r="A65" s="21">
        <v>1500</v>
      </c>
      <c r="B65" s="14">
        <v>282</v>
      </c>
      <c r="C65" s="55" t="s">
        <v>97</v>
      </c>
      <c r="D65" s="13">
        <v>1</v>
      </c>
      <c r="E65" s="6" t="s">
        <v>190</v>
      </c>
      <c r="F65" s="6" t="s">
        <v>189</v>
      </c>
      <c r="G65" s="10">
        <v>661</v>
      </c>
      <c r="H65" s="37" t="s">
        <v>32</v>
      </c>
      <c r="I65" s="8">
        <v>-92.539999999999992</v>
      </c>
      <c r="J65" s="8">
        <v>5.0896999999999988</v>
      </c>
      <c r="K65" s="8">
        <v>0</v>
      </c>
      <c r="L65" s="8">
        <f t="shared" si="4"/>
        <v>-87.450299999999999</v>
      </c>
      <c r="O65" s="12">
        <f>L65/D65</f>
        <v>-87.450299999999999</v>
      </c>
    </row>
    <row r="66" spans="1:17" ht="14.1" customHeight="1" x14ac:dyDescent="0.2">
      <c r="A66" s="56">
        <v>1500</v>
      </c>
      <c r="B66" s="48">
        <v>282</v>
      </c>
      <c r="C66" s="54" t="s">
        <v>72</v>
      </c>
      <c r="D66" s="46">
        <v>30</v>
      </c>
      <c r="E66" s="45" t="s">
        <v>11</v>
      </c>
      <c r="F66" s="45" t="s">
        <v>10</v>
      </c>
      <c r="G66" s="42">
        <v>-1184329452</v>
      </c>
      <c r="H66" s="43"/>
      <c r="I66" s="42">
        <v>165806123.28</v>
      </c>
      <c r="J66" s="42">
        <v>-9119336.7803999986</v>
      </c>
      <c r="K66" s="42">
        <v>0</v>
      </c>
      <c r="L66" s="42">
        <f t="shared" si="4"/>
        <v>156686786.49959999</v>
      </c>
      <c r="M66" s="45"/>
      <c r="N66" s="45"/>
      <c r="O66" s="45"/>
      <c r="P66" s="45"/>
      <c r="Q66" s="42">
        <f>L66</f>
        <v>156686786.49959999</v>
      </c>
    </row>
    <row r="67" spans="1:17" ht="14.1" customHeight="1" x14ac:dyDescent="0.2">
      <c r="A67" s="56">
        <v>1500</v>
      </c>
      <c r="B67" s="48">
        <v>282</v>
      </c>
      <c r="C67" s="54" t="s">
        <v>72</v>
      </c>
      <c r="D67" s="46">
        <v>30</v>
      </c>
      <c r="E67" s="45" t="s">
        <v>11</v>
      </c>
      <c r="F67" s="45" t="s">
        <v>46</v>
      </c>
      <c r="G67" s="42">
        <v>-63831</v>
      </c>
      <c r="H67" s="43" t="s">
        <v>32</v>
      </c>
      <c r="I67" s="42">
        <v>8936.3399999999983</v>
      </c>
      <c r="J67" s="42">
        <v>-491.49869999999987</v>
      </c>
      <c r="K67" s="42">
        <v>0</v>
      </c>
      <c r="L67" s="42">
        <f t="shared" si="4"/>
        <v>8444.8412999999982</v>
      </c>
      <c r="M67" s="45"/>
      <c r="N67" s="45"/>
      <c r="O67" s="45"/>
      <c r="P67" s="45"/>
      <c r="Q67" s="42">
        <f>L67</f>
        <v>8444.8412999999982</v>
      </c>
    </row>
    <row r="68" spans="1:17" ht="14.1" customHeight="1" x14ac:dyDescent="0.2">
      <c r="A68" s="57" t="s">
        <v>187</v>
      </c>
      <c r="B68" s="14">
        <v>282</v>
      </c>
      <c r="C68" s="55" t="s">
        <v>97</v>
      </c>
      <c r="D68" s="13">
        <v>1</v>
      </c>
      <c r="E68" s="6" t="s">
        <v>11</v>
      </c>
      <c r="F68" s="6" t="s">
        <v>10</v>
      </c>
      <c r="G68" s="10">
        <v>-10855470</v>
      </c>
      <c r="H68" s="10"/>
      <c r="I68" s="8">
        <v>1519765.7999999998</v>
      </c>
      <c r="J68" s="8">
        <v>-83587.118999999992</v>
      </c>
      <c r="K68" s="8">
        <v>0</v>
      </c>
      <c r="L68" s="10">
        <f t="shared" si="4"/>
        <v>1436178.6809999999</v>
      </c>
      <c r="O68" s="12">
        <f>L68/D68</f>
        <v>1436178.6809999999</v>
      </c>
    </row>
    <row r="69" spans="1:17" ht="14.1" customHeight="1" x14ac:dyDescent="0.2">
      <c r="A69" s="57">
        <v>1508</v>
      </c>
      <c r="B69" s="14">
        <v>282</v>
      </c>
      <c r="C69" s="55" t="s">
        <v>188</v>
      </c>
      <c r="D69" s="13">
        <v>20</v>
      </c>
      <c r="E69" s="6" t="s">
        <v>11</v>
      </c>
      <c r="F69" s="6" t="s">
        <v>10</v>
      </c>
      <c r="G69" s="10">
        <v>434568750</v>
      </c>
      <c r="H69" s="10"/>
      <c r="I69" s="8">
        <v>-60839625</v>
      </c>
      <c r="J69" s="8">
        <v>3346179.3749999991</v>
      </c>
      <c r="K69" s="8">
        <v>0</v>
      </c>
      <c r="L69" s="10">
        <f t="shared" si="4"/>
        <v>-57493445.625</v>
      </c>
      <c r="O69" s="12">
        <f>L69/D69</f>
        <v>-2874672.28125</v>
      </c>
    </row>
    <row r="70" spans="1:17" ht="14.1" customHeight="1" x14ac:dyDescent="0.2">
      <c r="A70" s="21">
        <v>1500</v>
      </c>
      <c r="B70" s="14">
        <v>282</v>
      </c>
      <c r="C70" s="55" t="s">
        <v>143</v>
      </c>
      <c r="D70" s="13">
        <v>10</v>
      </c>
      <c r="E70" s="6" t="s">
        <v>186</v>
      </c>
      <c r="F70" s="6" t="s">
        <v>185</v>
      </c>
      <c r="G70" s="10">
        <v>370901893</v>
      </c>
      <c r="H70" s="37"/>
      <c r="I70" s="8">
        <v>-51926265.019999996</v>
      </c>
      <c r="J70" s="8">
        <v>2855944.5760999992</v>
      </c>
      <c r="K70" s="8">
        <v>0</v>
      </c>
      <c r="L70" s="8">
        <f t="shared" si="4"/>
        <v>-49070320.443899997</v>
      </c>
      <c r="O70" s="12">
        <f>L70/D70</f>
        <v>-4907032.0443899995</v>
      </c>
    </row>
    <row r="71" spans="1:17" ht="14.1" customHeight="1" x14ac:dyDescent="0.2">
      <c r="A71" s="57" t="s">
        <v>187</v>
      </c>
      <c r="B71" s="14">
        <v>282</v>
      </c>
      <c r="C71" s="55" t="s">
        <v>97</v>
      </c>
      <c r="D71" s="13">
        <v>1</v>
      </c>
      <c r="E71" s="6" t="s">
        <v>186</v>
      </c>
      <c r="F71" s="6" t="s">
        <v>185</v>
      </c>
      <c r="G71" s="10">
        <v>-5540839</v>
      </c>
      <c r="H71" s="10"/>
      <c r="I71" s="8">
        <v>775717.46</v>
      </c>
      <c r="J71" s="8">
        <v>-42664.460299999999</v>
      </c>
      <c r="K71" s="8">
        <v>0</v>
      </c>
      <c r="L71" s="10">
        <f t="shared" si="4"/>
        <v>733052.99969999993</v>
      </c>
      <c r="O71" s="12">
        <f>L71/D71</f>
        <v>733052.99969999993</v>
      </c>
    </row>
    <row r="72" spans="1:17" ht="14.1" customHeight="1" x14ac:dyDescent="0.2">
      <c r="A72" s="56">
        <v>1500</v>
      </c>
      <c r="B72" s="48">
        <v>282</v>
      </c>
      <c r="C72" s="54" t="s">
        <v>72</v>
      </c>
      <c r="D72" s="46">
        <v>30</v>
      </c>
      <c r="E72" s="45" t="s">
        <v>45</v>
      </c>
      <c r="F72" s="45" t="s">
        <v>44</v>
      </c>
      <c r="G72" s="42">
        <v>2134862495</v>
      </c>
      <c r="H72" s="43"/>
      <c r="I72" s="42">
        <v>-298880749.30000001</v>
      </c>
      <c r="J72" s="42">
        <v>16438441.211499996</v>
      </c>
      <c r="K72" s="42">
        <v>0</v>
      </c>
      <c r="L72" s="42">
        <f t="shared" si="4"/>
        <v>-282442308.08850002</v>
      </c>
      <c r="M72" s="45"/>
      <c r="N72" s="45"/>
      <c r="O72" s="45"/>
      <c r="P72" s="45"/>
      <c r="Q72" s="42">
        <f>L72</f>
        <v>-282442308.08850002</v>
      </c>
    </row>
    <row r="73" spans="1:17" ht="14.1" customHeight="1" x14ac:dyDescent="0.2">
      <c r="A73" s="56">
        <v>1500</v>
      </c>
      <c r="B73" s="48">
        <v>282</v>
      </c>
      <c r="C73" s="54" t="s">
        <v>72</v>
      </c>
      <c r="D73" s="46">
        <v>30</v>
      </c>
      <c r="E73" s="45" t="s">
        <v>43</v>
      </c>
      <c r="F73" s="45" t="s">
        <v>42</v>
      </c>
      <c r="G73" s="42">
        <v>-59841401</v>
      </c>
      <c r="H73" s="43"/>
      <c r="I73" s="42">
        <v>8377796.1399999987</v>
      </c>
      <c r="J73" s="42">
        <v>-460778.7877000001</v>
      </c>
      <c r="K73" s="42">
        <v>0</v>
      </c>
      <c r="L73" s="42">
        <f t="shared" si="4"/>
        <v>7917017.3522999985</v>
      </c>
      <c r="M73" s="45"/>
      <c r="N73" s="45"/>
      <c r="O73" s="45"/>
      <c r="P73" s="45"/>
      <c r="Q73" s="42">
        <f>L73</f>
        <v>7917017.3522999985</v>
      </c>
    </row>
    <row r="74" spans="1:17" ht="14.1" customHeight="1" x14ac:dyDescent="0.2">
      <c r="A74" s="21">
        <v>1500</v>
      </c>
      <c r="B74" s="14">
        <v>282</v>
      </c>
      <c r="C74" s="55" t="s">
        <v>80</v>
      </c>
      <c r="D74" s="13">
        <v>30</v>
      </c>
      <c r="E74" s="6" t="s">
        <v>184</v>
      </c>
      <c r="F74" s="6" t="s">
        <v>183</v>
      </c>
      <c r="G74" s="10">
        <v>6779781</v>
      </c>
      <c r="H74" s="37"/>
      <c r="I74" s="8">
        <v>-949169.33999999962</v>
      </c>
      <c r="J74" s="8">
        <v>52204.313699999999</v>
      </c>
      <c r="K74" s="8">
        <v>0</v>
      </c>
      <c r="L74" s="8">
        <f t="shared" si="4"/>
        <v>-896965.02629999956</v>
      </c>
      <c r="O74" s="12">
        <f>L74/D74</f>
        <v>-29898.834209999986</v>
      </c>
    </row>
    <row r="75" spans="1:17" ht="14.1" customHeight="1" x14ac:dyDescent="0.2">
      <c r="A75" s="56">
        <v>1500</v>
      </c>
      <c r="B75" s="48">
        <v>282</v>
      </c>
      <c r="C75" s="54" t="s">
        <v>72</v>
      </c>
      <c r="D75" s="46">
        <v>30</v>
      </c>
      <c r="E75" s="45" t="s">
        <v>40</v>
      </c>
      <c r="F75" s="45" t="s">
        <v>41</v>
      </c>
      <c r="G75" s="42">
        <v>-1384603982</v>
      </c>
      <c r="H75" s="43"/>
      <c r="I75" s="42">
        <v>193844557.48000002</v>
      </c>
      <c r="J75" s="42">
        <v>-10661450.661400001</v>
      </c>
      <c r="K75" s="42">
        <v>0</v>
      </c>
      <c r="L75" s="42">
        <f t="shared" si="4"/>
        <v>183183106.81860003</v>
      </c>
      <c r="M75" s="45"/>
      <c r="N75" s="45"/>
      <c r="O75" s="45"/>
      <c r="P75" s="45"/>
      <c r="Q75" s="42">
        <f>L75</f>
        <v>183183106.81860003</v>
      </c>
    </row>
    <row r="76" spans="1:17" ht="14.1" customHeight="1" x14ac:dyDescent="0.2">
      <c r="A76" s="56">
        <v>1500</v>
      </c>
      <c r="B76" s="48">
        <v>282</v>
      </c>
      <c r="C76" s="54" t="s">
        <v>72</v>
      </c>
      <c r="D76" s="46">
        <v>30</v>
      </c>
      <c r="E76" s="45" t="s">
        <v>40</v>
      </c>
      <c r="F76" s="45" t="s">
        <v>39</v>
      </c>
      <c r="G76" s="42">
        <v>-446820</v>
      </c>
      <c r="H76" s="43" t="s">
        <v>32</v>
      </c>
      <c r="I76" s="42">
        <v>62554.8</v>
      </c>
      <c r="J76" s="42">
        <v>-3440.5140000000001</v>
      </c>
      <c r="K76" s="42">
        <v>0</v>
      </c>
      <c r="L76" s="42">
        <f t="shared" si="4"/>
        <v>59114.286</v>
      </c>
      <c r="M76" s="45"/>
      <c r="N76" s="45"/>
      <c r="O76" s="45"/>
      <c r="P76" s="45"/>
      <c r="Q76" s="42">
        <f>L76</f>
        <v>59114.286</v>
      </c>
    </row>
    <row r="77" spans="1:17" ht="14.1" customHeight="1" x14ac:dyDescent="0.2">
      <c r="A77" s="21">
        <v>1500</v>
      </c>
      <c r="B77" s="14">
        <v>282</v>
      </c>
      <c r="C77" s="55" t="s">
        <v>80</v>
      </c>
      <c r="D77" s="13">
        <v>30</v>
      </c>
      <c r="E77" s="6" t="s">
        <v>182</v>
      </c>
      <c r="F77" s="6" t="s">
        <v>181</v>
      </c>
      <c r="G77" s="10">
        <v>87006154</v>
      </c>
      <c r="H77" s="37"/>
      <c r="I77" s="8">
        <v>-12180861.559999999</v>
      </c>
      <c r="J77" s="8">
        <v>669947.38579999981</v>
      </c>
      <c r="K77" s="8">
        <v>0</v>
      </c>
      <c r="L77" s="8">
        <f t="shared" si="4"/>
        <v>-11510914.174199998</v>
      </c>
      <c r="O77" s="12">
        <f>L77/D77</f>
        <v>-383697.13913999993</v>
      </c>
    </row>
    <row r="78" spans="1:17" ht="14.1" customHeight="1" x14ac:dyDescent="0.2">
      <c r="A78" s="56">
        <v>1500</v>
      </c>
      <c r="B78" s="48">
        <v>282</v>
      </c>
      <c r="C78" s="54" t="s">
        <v>72</v>
      </c>
      <c r="D78" s="46">
        <v>30</v>
      </c>
      <c r="E78" s="45" t="s">
        <v>38</v>
      </c>
      <c r="F78" s="45" t="s">
        <v>37</v>
      </c>
      <c r="G78" s="42">
        <v>-3497935</v>
      </c>
      <c r="H78" s="43"/>
      <c r="I78" s="42">
        <v>489710.9</v>
      </c>
      <c r="J78" s="42">
        <v>-26934.099500000004</v>
      </c>
      <c r="K78" s="42">
        <v>0</v>
      </c>
      <c r="L78" s="42">
        <f t="shared" si="4"/>
        <v>462776.80050000001</v>
      </c>
      <c r="M78" s="45"/>
      <c r="N78" s="45"/>
      <c r="O78" s="45"/>
      <c r="P78" s="45"/>
      <c r="Q78" s="42">
        <f>L78</f>
        <v>462776.80050000001</v>
      </c>
    </row>
    <row r="79" spans="1:17" ht="14.1" customHeight="1" x14ac:dyDescent="0.2">
      <c r="A79" s="56">
        <v>1500</v>
      </c>
      <c r="B79" s="48">
        <v>282</v>
      </c>
      <c r="C79" s="54" t="s">
        <v>72</v>
      </c>
      <c r="D79" s="46">
        <v>30</v>
      </c>
      <c r="E79" s="45" t="s">
        <v>36</v>
      </c>
      <c r="F79" s="45" t="s">
        <v>35</v>
      </c>
      <c r="G79" s="42">
        <v>-2524080</v>
      </c>
      <c r="H79" s="43"/>
      <c r="I79" s="42">
        <v>353371.20000000007</v>
      </c>
      <c r="J79" s="42">
        <v>-19435.415999999997</v>
      </c>
      <c r="K79" s="42">
        <v>0</v>
      </c>
      <c r="L79" s="42">
        <f t="shared" si="4"/>
        <v>333935.7840000001</v>
      </c>
      <c r="M79" s="45"/>
      <c r="N79" s="45"/>
      <c r="O79" s="45"/>
      <c r="P79" s="45"/>
      <c r="Q79" s="42">
        <f>L79</f>
        <v>333935.7840000001</v>
      </c>
    </row>
    <row r="80" spans="1:17" ht="14.1" customHeight="1" x14ac:dyDescent="0.2">
      <c r="A80" s="56">
        <v>1500</v>
      </c>
      <c r="B80" s="48">
        <v>282</v>
      </c>
      <c r="C80" s="54" t="s">
        <v>72</v>
      </c>
      <c r="D80" s="46">
        <v>30</v>
      </c>
      <c r="E80" s="45" t="s">
        <v>34</v>
      </c>
      <c r="F80" s="45" t="s">
        <v>33</v>
      </c>
      <c r="G80" s="42">
        <v>101066</v>
      </c>
      <c r="H80" s="43" t="s">
        <v>32</v>
      </c>
      <c r="I80" s="42">
        <v>-14149.239999999998</v>
      </c>
      <c r="J80" s="42">
        <v>778.20819999999981</v>
      </c>
      <c r="K80" s="42">
        <v>0</v>
      </c>
      <c r="L80" s="42">
        <f t="shared" si="4"/>
        <v>-13371.031799999999</v>
      </c>
      <c r="M80" s="45"/>
      <c r="N80" s="45"/>
      <c r="O80" s="45"/>
      <c r="P80" s="45"/>
      <c r="Q80" s="42">
        <f>L80</f>
        <v>-13371.031799999999</v>
      </c>
    </row>
    <row r="81" spans="1:17" ht="14.1" customHeight="1" x14ac:dyDescent="0.2">
      <c r="A81" s="56">
        <v>1500</v>
      </c>
      <c r="B81" s="48">
        <v>282</v>
      </c>
      <c r="C81" s="54" t="s">
        <v>72</v>
      </c>
      <c r="D81" s="46">
        <v>30</v>
      </c>
      <c r="E81" s="45" t="s">
        <v>9</v>
      </c>
      <c r="F81" s="45" t="s">
        <v>8</v>
      </c>
      <c r="G81" s="42">
        <v>-21004256712</v>
      </c>
      <c r="H81" s="43"/>
      <c r="I81" s="42">
        <v>2940595939.6800003</v>
      </c>
      <c r="J81" s="42">
        <v>-161732776.68240002</v>
      </c>
      <c r="K81" s="42">
        <v>0</v>
      </c>
      <c r="L81" s="42">
        <f t="shared" si="4"/>
        <v>2778863162.9976001</v>
      </c>
      <c r="M81" s="45"/>
      <c r="N81" s="45"/>
      <c r="O81" s="45"/>
      <c r="P81" s="45"/>
      <c r="Q81" s="42">
        <f>L81</f>
        <v>2778863162.9976001</v>
      </c>
    </row>
    <row r="82" spans="1:17" ht="14.1" customHeight="1" x14ac:dyDescent="0.2">
      <c r="A82" s="57">
        <v>1508</v>
      </c>
      <c r="B82" s="14">
        <v>282</v>
      </c>
      <c r="C82" s="55" t="s">
        <v>159</v>
      </c>
      <c r="D82" s="13">
        <v>20</v>
      </c>
      <c r="E82" s="6" t="s">
        <v>180</v>
      </c>
      <c r="F82" s="6" t="s">
        <v>179</v>
      </c>
      <c r="G82" s="10">
        <v>10885315</v>
      </c>
      <c r="H82" s="10"/>
      <c r="I82" s="8">
        <v>-1523944.0999999996</v>
      </c>
      <c r="J82" s="8">
        <v>83816.925499999983</v>
      </c>
      <c r="K82" s="8">
        <v>0</v>
      </c>
      <c r="L82" s="10">
        <f t="shared" si="4"/>
        <v>-1440127.1744999997</v>
      </c>
      <c r="O82" s="12">
        <f>L82/D82</f>
        <v>-72006.358724999984</v>
      </c>
    </row>
    <row r="83" spans="1:17" ht="14.1" customHeight="1" x14ac:dyDescent="0.2">
      <c r="A83" s="57">
        <v>1508</v>
      </c>
      <c r="B83" s="14">
        <v>282</v>
      </c>
      <c r="C83" s="55" t="s">
        <v>159</v>
      </c>
      <c r="D83" s="13">
        <v>20</v>
      </c>
      <c r="E83" s="6" t="s">
        <v>178</v>
      </c>
      <c r="F83" s="6" t="s">
        <v>177</v>
      </c>
      <c r="G83" s="10">
        <v>-10885315</v>
      </c>
      <c r="H83" s="10"/>
      <c r="I83" s="8">
        <v>1523944.0999999996</v>
      </c>
      <c r="J83" s="8">
        <v>-83816.925499999983</v>
      </c>
      <c r="K83" s="8">
        <v>0</v>
      </c>
      <c r="L83" s="10">
        <f t="shared" si="4"/>
        <v>1440127.1744999997</v>
      </c>
      <c r="O83" s="12">
        <f>L83/D83</f>
        <v>72006.358724999984</v>
      </c>
    </row>
    <row r="84" spans="1:17" ht="14.1" customHeight="1" x14ac:dyDescent="0.2">
      <c r="A84" s="56">
        <v>1500</v>
      </c>
      <c r="B84" s="48">
        <v>282</v>
      </c>
      <c r="C84" s="54" t="s">
        <v>72</v>
      </c>
      <c r="D84" s="46">
        <v>30</v>
      </c>
      <c r="E84" s="45" t="s">
        <v>31</v>
      </c>
      <c r="F84" s="45" t="s">
        <v>30</v>
      </c>
      <c r="G84" s="42">
        <v>14306108</v>
      </c>
      <c r="H84" s="43"/>
      <c r="I84" s="42">
        <v>-2002855.12</v>
      </c>
      <c r="J84" s="42">
        <v>110157.03160000002</v>
      </c>
      <c r="K84" s="42">
        <v>0</v>
      </c>
      <c r="L84" s="42">
        <f t="shared" si="4"/>
        <v>-1892698.0884</v>
      </c>
      <c r="M84" s="45"/>
      <c r="N84" s="45"/>
      <c r="O84" s="45"/>
      <c r="P84" s="45"/>
      <c r="Q84" s="42">
        <f>L84</f>
        <v>-1892698.0884</v>
      </c>
    </row>
    <row r="85" spans="1:17" ht="14.1" customHeight="1" x14ac:dyDescent="0.2">
      <c r="A85" s="56">
        <v>1500</v>
      </c>
      <c r="B85" s="48">
        <v>282</v>
      </c>
      <c r="C85" s="54" t="s">
        <v>72</v>
      </c>
      <c r="D85" s="46">
        <v>30</v>
      </c>
      <c r="E85" s="45" t="s">
        <v>29</v>
      </c>
      <c r="F85" s="45" t="s">
        <v>28</v>
      </c>
      <c r="G85" s="42">
        <v>101239536</v>
      </c>
      <c r="H85" s="43"/>
      <c r="I85" s="42">
        <v>-14173535.039999995</v>
      </c>
      <c r="J85" s="42">
        <v>779544.42720000003</v>
      </c>
      <c r="K85" s="42">
        <v>0</v>
      </c>
      <c r="L85" s="42">
        <f t="shared" si="4"/>
        <v>-13393990.612799995</v>
      </c>
      <c r="M85" s="45"/>
      <c r="N85" s="45"/>
      <c r="O85" s="45"/>
      <c r="P85" s="45"/>
      <c r="Q85" s="42">
        <f>L85</f>
        <v>-13393990.612799995</v>
      </c>
    </row>
    <row r="86" spans="1:17" ht="14.1" customHeight="1" x14ac:dyDescent="0.2">
      <c r="A86" s="56">
        <v>1500</v>
      </c>
      <c r="B86" s="48">
        <v>282</v>
      </c>
      <c r="C86" s="54" t="s">
        <v>72</v>
      </c>
      <c r="D86" s="46">
        <v>30</v>
      </c>
      <c r="E86" s="45" t="s">
        <v>27</v>
      </c>
      <c r="F86" s="45" t="s">
        <v>26</v>
      </c>
      <c r="G86" s="42">
        <v>-442998</v>
      </c>
      <c r="H86" s="43"/>
      <c r="I86" s="42">
        <v>62019.719999999987</v>
      </c>
      <c r="J86" s="42">
        <v>-3411.0846000000001</v>
      </c>
      <c r="K86" s="42">
        <v>0</v>
      </c>
      <c r="L86" s="42">
        <f t="shared" si="4"/>
        <v>58608.635399999985</v>
      </c>
      <c r="M86" s="45"/>
      <c r="N86" s="45"/>
      <c r="O86" s="45"/>
      <c r="P86" s="45"/>
      <c r="Q86" s="42">
        <f>L86</f>
        <v>58608.635399999985</v>
      </c>
    </row>
    <row r="87" spans="1:17" ht="14.1" customHeight="1" x14ac:dyDescent="0.2">
      <c r="A87" s="56">
        <v>1500</v>
      </c>
      <c r="B87" s="48">
        <v>282</v>
      </c>
      <c r="C87" s="54" t="s">
        <v>72</v>
      </c>
      <c r="D87" s="46">
        <v>30</v>
      </c>
      <c r="E87" s="45" t="s">
        <v>25</v>
      </c>
      <c r="F87" s="45" t="s">
        <v>24</v>
      </c>
      <c r="G87" s="42">
        <v>-108316291</v>
      </c>
      <c r="H87" s="43"/>
      <c r="I87" s="42">
        <v>15164280.739999995</v>
      </c>
      <c r="J87" s="42">
        <v>-834035.44069999992</v>
      </c>
      <c r="K87" s="42">
        <v>0</v>
      </c>
      <c r="L87" s="42">
        <f t="shared" si="4"/>
        <v>14330245.299299994</v>
      </c>
      <c r="M87" s="45"/>
      <c r="N87" s="45"/>
      <c r="O87" s="45"/>
      <c r="P87" s="45"/>
      <c r="Q87" s="42">
        <f>L87</f>
        <v>14330245.299299994</v>
      </c>
    </row>
    <row r="88" spans="1:17" ht="14.1" customHeight="1" x14ac:dyDescent="0.2">
      <c r="A88" s="21">
        <v>1500</v>
      </c>
      <c r="B88" s="14">
        <v>282</v>
      </c>
      <c r="C88" s="55" t="s">
        <v>80</v>
      </c>
      <c r="D88" s="13">
        <v>30</v>
      </c>
      <c r="E88" s="6" t="s">
        <v>176</v>
      </c>
      <c r="F88" s="6" t="s">
        <v>175</v>
      </c>
      <c r="G88" s="10">
        <v>7541981</v>
      </c>
      <c r="H88" s="37"/>
      <c r="I88" s="8">
        <v>-1055877.3399999996</v>
      </c>
      <c r="J88" s="8">
        <v>58073.253700000001</v>
      </c>
      <c r="K88" s="8">
        <v>0</v>
      </c>
      <c r="L88" s="8">
        <f t="shared" si="4"/>
        <v>-997804.08629999962</v>
      </c>
      <c r="O88" s="12">
        <f>L88/D88</f>
        <v>-33260.13620999999</v>
      </c>
    </row>
    <row r="89" spans="1:17" ht="14.1" customHeight="1" x14ac:dyDescent="0.2">
      <c r="A89" s="56">
        <v>1500</v>
      </c>
      <c r="B89" s="48">
        <v>282</v>
      </c>
      <c r="C89" s="54" t="s">
        <v>72</v>
      </c>
      <c r="D89" s="46">
        <v>30</v>
      </c>
      <c r="E89" s="45" t="s">
        <v>23</v>
      </c>
      <c r="F89" s="45" t="s">
        <v>22</v>
      </c>
      <c r="G89" s="42">
        <v>-223545316</v>
      </c>
      <c r="H89" s="43"/>
      <c r="I89" s="42">
        <v>31296344.239999995</v>
      </c>
      <c r="J89" s="42">
        <v>-1721298.9331999994</v>
      </c>
      <c r="K89" s="42">
        <v>0</v>
      </c>
      <c r="L89" s="42">
        <f t="shared" si="4"/>
        <v>29575045.306799997</v>
      </c>
      <c r="M89" s="45"/>
      <c r="N89" s="45"/>
      <c r="O89" s="45"/>
      <c r="P89" s="45"/>
      <c r="Q89" s="42">
        <f>L89</f>
        <v>29575045.306799997</v>
      </c>
    </row>
    <row r="90" spans="1:17" ht="14.1" customHeight="1" x14ac:dyDescent="0.2">
      <c r="A90" s="56">
        <v>1500</v>
      </c>
      <c r="B90" s="48">
        <v>282</v>
      </c>
      <c r="C90" s="54" t="s">
        <v>72</v>
      </c>
      <c r="D90" s="46">
        <v>30</v>
      </c>
      <c r="E90" s="45" t="s">
        <v>21</v>
      </c>
      <c r="F90" s="45" t="s">
        <v>20</v>
      </c>
      <c r="G90" s="42">
        <v>-368563094</v>
      </c>
      <c r="H90" s="43"/>
      <c r="I90" s="42">
        <v>51598833.159999996</v>
      </c>
      <c r="J90" s="42">
        <v>-2837935.8238000004</v>
      </c>
      <c r="K90" s="42">
        <v>0</v>
      </c>
      <c r="L90" s="42">
        <f t="shared" si="4"/>
        <v>48760897.336199999</v>
      </c>
      <c r="M90" s="45"/>
      <c r="N90" s="45"/>
      <c r="O90" s="45"/>
      <c r="P90" s="45"/>
      <c r="Q90" s="42">
        <f>L90</f>
        <v>48760897.336199999</v>
      </c>
    </row>
    <row r="91" spans="1:17" ht="14.1" customHeight="1" x14ac:dyDescent="0.2">
      <c r="A91" s="56">
        <v>1500</v>
      </c>
      <c r="B91" s="48">
        <v>282</v>
      </c>
      <c r="C91" s="54" t="s">
        <v>72</v>
      </c>
      <c r="D91" s="46">
        <v>30</v>
      </c>
      <c r="E91" s="45" t="s">
        <v>19</v>
      </c>
      <c r="F91" s="45" t="s">
        <v>18</v>
      </c>
      <c r="G91" s="42">
        <v>-70343869</v>
      </c>
      <c r="H91" s="43"/>
      <c r="I91" s="42">
        <v>9848141.6599999983</v>
      </c>
      <c r="J91" s="42">
        <v>-541647.79129999992</v>
      </c>
      <c r="K91" s="42">
        <v>0</v>
      </c>
      <c r="L91" s="42">
        <f t="shared" si="4"/>
        <v>9306493.8686999977</v>
      </c>
      <c r="M91" s="45"/>
      <c r="N91" s="45"/>
      <c r="O91" s="45"/>
      <c r="P91" s="45"/>
      <c r="Q91" s="42">
        <f>L91</f>
        <v>9306493.8686999977</v>
      </c>
    </row>
    <row r="92" spans="1:17" ht="14.1" customHeight="1" x14ac:dyDescent="0.2">
      <c r="A92" s="56">
        <v>1500</v>
      </c>
      <c r="B92" s="48">
        <v>282</v>
      </c>
      <c r="C92" s="54" t="s">
        <v>72</v>
      </c>
      <c r="D92" s="46">
        <v>30</v>
      </c>
      <c r="E92" s="45" t="s">
        <v>7</v>
      </c>
      <c r="F92" s="45" t="s">
        <v>6</v>
      </c>
      <c r="G92" s="42">
        <v>-37318093</v>
      </c>
      <c r="H92" s="43"/>
      <c r="I92" s="42">
        <v>5224533.0199999996</v>
      </c>
      <c r="J92" s="42">
        <v>-287349.3161</v>
      </c>
      <c r="K92" s="42">
        <v>0</v>
      </c>
      <c r="L92" s="42">
        <f t="shared" si="4"/>
        <v>4937183.7038999991</v>
      </c>
      <c r="M92" s="45"/>
      <c r="N92" s="45"/>
      <c r="O92" s="45"/>
      <c r="P92" s="45"/>
      <c r="Q92" s="42">
        <f>L92</f>
        <v>4937183.7038999991</v>
      </c>
    </row>
    <row r="93" spans="1:17" ht="14.1" customHeight="1" x14ac:dyDescent="0.2">
      <c r="A93" s="21">
        <v>1500</v>
      </c>
      <c r="B93" s="14">
        <v>282</v>
      </c>
      <c r="C93" s="55" t="s">
        <v>94</v>
      </c>
      <c r="D93" s="13">
        <v>5</v>
      </c>
      <c r="E93" s="6" t="s">
        <v>174</v>
      </c>
      <c r="F93" s="6" t="s">
        <v>173</v>
      </c>
      <c r="G93" s="10">
        <v>110606293</v>
      </c>
      <c r="H93" s="37"/>
      <c r="I93" s="8">
        <v>-15484881.02</v>
      </c>
      <c r="J93" s="8">
        <v>851668.45610000007</v>
      </c>
      <c r="K93" s="8">
        <v>0</v>
      </c>
      <c r="L93" s="8">
        <f t="shared" si="4"/>
        <v>-14633212.563899999</v>
      </c>
      <c r="O93" s="12">
        <f>L93/D93</f>
        <v>-2926642.51278</v>
      </c>
    </row>
    <row r="94" spans="1:17" ht="14.1" customHeight="1" x14ac:dyDescent="0.2">
      <c r="A94" s="56">
        <v>1500</v>
      </c>
      <c r="B94" s="48">
        <v>282</v>
      </c>
      <c r="C94" s="54" t="s">
        <v>72</v>
      </c>
      <c r="D94" s="46">
        <v>30</v>
      </c>
      <c r="E94" s="45" t="s">
        <v>17</v>
      </c>
      <c r="F94" s="45" t="s">
        <v>16</v>
      </c>
      <c r="G94" s="42">
        <v>-59333935</v>
      </c>
      <c r="H94" s="43"/>
      <c r="I94" s="42">
        <v>8306750.9000000004</v>
      </c>
      <c r="J94" s="42">
        <v>-456871.29949999985</v>
      </c>
      <c r="K94" s="42">
        <v>0</v>
      </c>
      <c r="L94" s="42">
        <f t="shared" si="4"/>
        <v>7849879.6005000006</v>
      </c>
      <c r="M94" s="45"/>
      <c r="N94" s="45"/>
      <c r="O94" s="45"/>
      <c r="P94" s="45"/>
      <c r="Q94" s="42">
        <f>L94</f>
        <v>7849879.6005000006</v>
      </c>
    </row>
    <row r="95" spans="1:17" ht="14.1" customHeight="1" x14ac:dyDescent="0.2">
      <c r="A95" s="21"/>
      <c r="C95" s="52"/>
      <c r="D95" s="14"/>
      <c r="E95" s="6"/>
      <c r="F95" s="23" t="s">
        <v>172</v>
      </c>
      <c r="G95" s="22">
        <f>SUM(G63:G94)</f>
        <v>-21238518883</v>
      </c>
      <c r="I95" s="22">
        <f>SUM(I63:I94)</f>
        <v>2973392643.6199994</v>
      </c>
      <c r="J95" s="22">
        <f>SUM(J63:J94)</f>
        <v>-163536595.39910004</v>
      </c>
      <c r="K95" s="22">
        <f>SUM(K63:K94)</f>
        <v>0</v>
      </c>
      <c r="L95" s="22">
        <f>SUM(L63:L94)</f>
        <v>2809856048.2209001</v>
      </c>
      <c r="O95" s="22">
        <f>SUM(O63:O94)</f>
        <v>-8986058.7175799999</v>
      </c>
      <c r="Q95" s="22">
        <f>SUM(Q63:Q94)</f>
        <v>2942289565.9100995</v>
      </c>
    </row>
    <row r="96" spans="1:17" ht="14.1" customHeight="1" x14ac:dyDescent="0.2">
      <c r="A96" s="21"/>
      <c r="C96" s="52"/>
      <c r="D96" s="14"/>
      <c r="E96" s="6"/>
      <c r="F96" s="6"/>
      <c r="G96" s="8"/>
      <c r="L96" s="5"/>
    </row>
    <row r="97" spans="1:17" ht="14.1" customHeight="1" x14ac:dyDescent="0.2">
      <c r="A97" s="21">
        <v>1500</v>
      </c>
      <c r="B97" s="14">
        <v>283</v>
      </c>
      <c r="C97" s="55" t="s">
        <v>97</v>
      </c>
      <c r="D97" s="13">
        <v>1</v>
      </c>
      <c r="E97" s="6" t="s">
        <v>171</v>
      </c>
      <c r="F97" s="6" t="s">
        <v>170</v>
      </c>
      <c r="G97" s="8">
        <v>258666</v>
      </c>
      <c r="I97" s="8">
        <v>-36213.239999999991</v>
      </c>
      <c r="J97" s="8">
        <v>1991.7282</v>
      </c>
      <c r="K97" s="8">
        <v>0</v>
      </c>
      <c r="L97" s="8">
        <f t="shared" ref="L97:L133" si="5">SUM(I97:K97)</f>
        <v>-34221.511799999993</v>
      </c>
      <c r="O97" s="12">
        <f t="shared" ref="O97:O110" si="6">L97/D97</f>
        <v>-34221.511799999993</v>
      </c>
    </row>
    <row r="98" spans="1:17" ht="14.1" customHeight="1" x14ac:dyDescent="0.2">
      <c r="A98" s="21">
        <v>1500</v>
      </c>
      <c r="B98" s="14">
        <v>283</v>
      </c>
      <c r="C98" s="55" t="s">
        <v>97</v>
      </c>
      <c r="D98" s="13">
        <v>1</v>
      </c>
      <c r="E98" s="6" t="s">
        <v>169</v>
      </c>
      <c r="F98" s="6" t="s">
        <v>168</v>
      </c>
      <c r="G98" s="8">
        <v>-1737676</v>
      </c>
      <c r="I98" s="8">
        <v>243274.64</v>
      </c>
      <c r="J98" s="8">
        <v>-13380.105199999998</v>
      </c>
      <c r="K98" s="8">
        <v>0</v>
      </c>
      <c r="L98" s="8">
        <f t="shared" si="5"/>
        <v>229894.53480000002</v>
      </c>
      <c r="O98" s="12">
        <f t="shared" si="6"/>
        <v>229894.53480000002</v>
      </c>
    </row>
    <row r="99" spans="1:17" ht="14.1" customHeight="1" x14ac:dyDescent="0.2">
      <c r="A99" s="21">
        <v>1500</v>
      </c>
      <c r="B99" s="14">
        <v>283</v>
      </c>
      <c r="C99" s="55" t="s">
        <v>94</v>
      </c>
      <c r="D99" s="13">
        <v>5</v>
      </c>
      <c r="E99" s="6" t="s">
        <v>167</v>
      </c>
      <c r="F99" s="6" t="s">
        <v>166</v>
      </c>
      <c r="G99" s="8">
        <v>-193657</v>
      </c>
      <c r="I99" s="8">
        <v>27111.979999999996</v>
      </c>
      <c r="J99" s="8">
        <v>-1491.1588999999999</v>
      </c>
      <c r="K99" s="8">
        <v>0</v>
      </c>
      <c r="L99" s="8">
        <f t="shared" si="5"/>
        <v>25620.821099999997</v>
      </c>
      <c r="O99" s="12">
        <f t="shared" si="6"/>
        <v>5124.1642199999997</v>
      </c>
    </row>
    <row r="100" spans="1:17" ht="14.1" customHeight="1" x14ac:dyDescent="0.2">
      <c r="A100" s="21">
        <v>1500</v>
      </c>
      <c r="B100" s="14">
        <v>283</v>
      </c>
      <c r="C100" s="55" t="s">
        <v>159</v>
      </c>
      <c r="D100" s="13">
        <v>20</v>
      </c>
      <c r="E100" s="6" t="s">
        <v>165</v>
      </c>
      <c r="F100" s="6" t="s">
        <v>164</v>
      </c>
      <c r="G100" s="8">
        <v>-1208675515</v>
      </c>
      <c r="I100" s="8">
        <v>169214572.10000002</v>
      </c>
      <c r="J100" s="8">
        <v>-9306801.4655000009</v>
      </c>
      <c r="K100" s="8">
        <v>0</v>
      </c>
      <c r="L100" s="8">
        <f t="shared" si="5"/>
        <v>159907770.63450003</v>
      </c>
      <c r="O100" s="12">
        <f t="shared" si="6"/>
        <v>7995388.5317250015</v>
      </c>
    </row>
    <row r="101" spans="1:17" ht="14.1" customHeight="1" x14ac:dyDescent="0.2">
      <c r="A101" s="21">
        <v>1500</v>
      </c>
      <c r="B101" s="14">
        <v>283</v>
      </c>
      <c r="C101" s="55" t="s">
        <v>97</v>
      </c>
      <c r="D101" s="13">
        <v>1</v>
      </c>
      <c r="E101" s="6" t="s">
        <v>163</v>
      </c>
      <c r="F101" s="6" t="s">
        <v>162</v>
      </c>
      <c r="G101" s="8">
        <v>4526984</v>
      </c>
      <c r="I101" s="8">
        <v>-633777.75999999989</v>
      </c>
      <c r="J101" s="8">
        <v>34857.7768</v>
      </c>
      <c r="K101" s="8">
        <v>0</v>
      </c>
      <c r="L101" s="8">
        <f t="shared" si="5"/>
        <v>-598919.9831999999</v>
      </c>
      <c r="O101" s="12">
        <f t="shared" si="6"/>
        <v>-598919.9831999999</v>
      </c>
    </row>
    <row r="102" spans="1:17" s="11" customFormat="1" ht="14.1" customHeight="1" x14ac:dyDescent="0.2">
      <c r="A102" s="21">
        <v>1500</v>
      </c>
      <c r="B102" s="14">
        <v>283</v>
      </c>
      <c r="C102" s="55" t="s">
        <v>80</v>
      </c>
      <c r="D102" s="13">
        <v>30</v>
      </c>
      <c r="E102" s="6" t="s">
        <v>161</v>
      </c>
      <c r="F102" s="6" t="s">
        <v>160</v>
      </c>
      <c r="G102" s="8">
        <v>-91533137</v>
      </c>
      <c r="H102" s="7"/>
      <c r="I102" s="8">
        <v>12814639.18</v>
      </c>
      <c r="J102" s="8">
        <v>-704805.15489999996</v>
      </c>
      <c r="K102" s="8">
        <v>0</v>
      </c>
      <c r="L102" s="8">
        <f t="shared" si="5"/>
        <v>12109834.0251</v>
      </c>
      <c r="O102" s="12">
        <f t="shared" si="6"/>
        <v>403661.13417000003</v>
      </c>
    </row>
    <row r="103" spans="1:17" s="11" customFormat="1" ht="14.1" customHeight="1" x14ac:dyDescent="0.2">
      <c r="A103" s="21">
        <v>1500</v>
      </c>
      <c r="B103" s="14">
        <v>283</v>
      </c>
      <c r="C103" s="55" t="s">
        <v>159</v>
      </c>
      <c r="D103" s="13">
        <v>20</v>
      </c>
      <c r="E103" s="6" t="s">
        <v>158</v>
      </c>
      <c r="F103" s="6" t="s">
        <v>157</v>
      </c>
      <c r="G103" s="8">
        <v>-146014234</v>
      </c>
      <c r="H103" s="7"/>
      <c r="I103" s="8">
        <v>20441992.759999998</v>
      </c>
      <c r="J103" s="8">
        <v>-1124309.6017999998</v>
      </c>
      <c r="K103" s="8">
        <v>0</v>
      </c>
      <c r="L103" s="8">
        <f t="shared" si="5"/>
        <v>19317683.158199999</v>
      </c>
      <c r="O103" s="12">
        <f t="shared" si="6"/>
        <v>965884.15790999995</v>
      </c>
    </row>
    <row r="104" spans="1:17" s="11" customFormat="1" ht="14.1" customHeight="1" x14ac:dyDescent="0.2">
      <c r="A104" s="21">
        <v>1500</v>
      </c>
      <c r="B104" s="14">
        <v>283</v>
      </c>
      <c r="C104" s="55" t="s">
        <v>150</v>
      </c>
      <c r="D104" s="13">
        <v>6</v>
      </c>
      <c r="E104" s="6" t="s">
        <v>156</v>
      </c>
      <c r="F104" s="6" t="s">
        <v>155</v>
      </c>
      <c r="G104" s="8">
        <v>-334607191</v>
      </c>
      <c r="H104" s="7"/>
      <c r="I104" s="8">
        <v>46845006.739999995</v>
      </c>
      <c r="J104" s="8">
        <v>-2576475.3706999999</v>
      </c>
      <c r="K104" s="8">
        <v>0</v>
      </c>
      <c r="L104" s="8">
        <f t="shared" si="5"/>
        <v>44268531.369299993</v>
      </c>
      <c r="O104" s="12">
        <f t="shared" si="6"/>
        <v>7378088.5615499988</v>
      </c>
    </row>
    <row r="105" spans="1:17" s="11" customFormat="1" ht="14.1" customHeight="1" x14ac:dyDescent="0.2">
      <c r="A105" s="21">
        <v>1500</v>
      </c>
      <c r="B105" s="14">
        <v>283</v>
      </c>
      <c r="C105" s="55" t="s">
        <v>150</v>
      </c>
      <c r="D105" s="13">
        <v>6</v>
      </c>
      <c r="E105" s="6" t="s">
        <v>154</v>
      </c>
      <c r="F105" s="6" t="s">
        <v>153</v>
      </c>
      <c r="G105" s="8">
        <v>-210133794</v>
      </c>
      <c r="H105" s="7"/>
      <c r="I105" s="8">
        <v>29418731.159999989</v>
      </c>
      <c r="J105" s="8">
        <v>-1618030.2137999996</v>
      </c>
      <c r="K105" s="8">
        <v>0</v>
      </c>
      <c r="L105" s="8">
        <f t="shared" si="5"/>
        <v>27800700.946199991</v>
      </c>
      <c r="O105" s="12">
        <f t="shared" si="6"/>
        <v>4633450.1576999985</v>
      </c>
    </row>
    <row r="106" spans="1:17" s="11" customFormat="1" ht="14.1" customHeight="1" x14ac:dyDescent="0.2">
      <c r="A106" s="21">
        <v>1500</v>
      </c>
      <c r="B106" s="14">
        <v>283</v>
      </c>
      <c r="C106" s="55" t="s">
        <v>150</v>
      </c>
      <c r="D106" s="13">
        <v>6</v>
      </c>
      <c r="E106" s="6" t="s">
        <v>152</v>
      </c>
      <c r="F106" s="6" t="s">
        <v>151</v>
      </c>
      <c r="G106" s="8">
        <v>-55767857</v>
      </c>
      <c r="H106" s="7"/>
      <c r="I106" s="8">
        <v>7807499.9800000004</v>
      </c>
      <c r="J106" s="8">
        <v>-429412.49890000001</v>
      </c>
      <c r="K106" s="8">
        <v>0</v>
      </c>
      <c r="L106" s="8">
        <f t="shared" si="5"/>
        <v>7378087.4811000004</v>
      </c>
      <c r="O106" s="12">
        <f t="shared" si="6"/>
        <v>1229681.24685</v>
      </c>
    </row>
    <row r="107" spans="1:17" s="11" customFormat="1" ht="14.1" customHeight="1" x14ac:dyDescent="0.2">
      <c r="A107" s="21">
        <v>1500</v>
      </c>
      <c r="B107" s="14">
        <v>283</v>
      </c>
      <c r="C107" s="55" t="s">
        <v>150</v>
      </c>
      <c r="D107" s="13">
        <v>6</v>
      </c>
      <c r="E107" s="6" t="s">
        <v>149</v>
      </c>
      <c r="F107" s="6" t="s">
        <v>148</v>
      </c>
      <c r="G107" s="8">
        <v>-35022306</v>
      </c>
      <c r="H107" s="7"/>
      <c r="I107" s="8">
        <v>4903122.84</v>
      </c>
      <c r="J107" s="8">
        <v>-269671.7562</v>
      </c>
      <c r="K107" s="8">
        <v>0</v>
      </c>
      <c r="L107" s="8">
        <f t="shared" si="5"/>
        <v>4633451.0838000001</v>
      </c>
      <c r="O107" s="12">
        <f t="shared" si="6"/>
        <v>772241.84730000002</v>
      </c>
    </row>
    <row r="108" spans="1:17" s="11" customFormat="1" ht="14.1" customHeight="1" x14ac:dyDescent="0.2">
      <c r="A108" s="21">
        <v>1500</v>
      </c>
      <c r="B108" s="14">
        <v>283</v>
      </c>
      <c r="C108" s="55" t="s">
        <v>143</v>
      </c>
      <c r="D108" s="13">
        <v>10</v>
      </c>
      <c r="E108" s="6" t="s">
        <v>147</v>
      </c>
      <c r="F108" s="6" t="s">
        <v>146</v>
      </c>
      <c r="G108" s="8">
        <v>-112422793</v>
      </c>
      <c r="H108" s="7"/>
      <c r="I108" s="8">
        <v>15739191.02</v>
      </c>
      <c r="J108" s="8">
        <v>-865655.50610000012</v>
      </c>
      <c r="K108" s="8">
        <v>0</v>
      </c>
      <c r="L108" s="8">
        <f t="shared" si="5"/>
        <v>14873535.513899999</v>
      </c>
      <c r="O108" s="12">
        <f t="shared" si="6"/>
        <v>1487353.5513899999</v>
      </c>
    </row>
    <row r="109" spans="1:17" s="11" customFormat="1" ht="14.1" customHeight="1" x14ac:dyDescent="0.2">
      <c r="A109" s="21">
        <v>1500</v>
      </c>
      <c r="B109" s="14">
        <v>283</v>
      </c>
      <c r="C109" s="55" t="s">
        <v>80</v>
      </c>
      <c r="D109" s="13">
        <v>30</v>
      </c>
      <c r="E109" s="6" t="s">
        <v>145</v>
      </c>
      <c r="F109" s="6" t="s">
        <v>144</v>
      </c>
      <c r="G109" s="8">
        <v>-401333333</v>
      </c>
      <c r="H109" s="7"/>
      <c r="I109" s="8">
        <v>56186666.61999999</v>
      </c>
      <c r="J109" s="8">
        <v>-3090266.6640999997</v>
      </c>
      <c r="K109" s="8">
        <v>0</v>
      </c>
      <c r="L109" s="8">
        <f t="shared" si="5"/>
        <v>53096399.955899991</v>
      </c>
      <c r="O109" s="12">
        <f t="shared" si="6"/>
        <v>1769879.9985299997</v>
      </c>
    </row>
    <row r="110" spans="1:17" s="11" customFormat="1" ht="14.1" customHeight="1" x14ac:dyDescent="0.2">
      <c r="A110" s="21">
        <v>1500</v>
      </c>
      <c r="B110" s="14">
        <v>283</v>
      </c>
      <c r="C110" s="55" t="s">
        <v>143</v>
      </c>
      <c r="D110" s="13">
        <v>10</v>
      </c>
      <c r="E110" s="6" t="s">
        <v>142</v>
      </c>
      <c r="F110" s="6" t="s">
        <v>141</v>
      </c>
      <c r="G110" s="8">
        <v>-687448</v>
      </c>
      <c r="H110" s="7"/>
      <c r="I110" s="8">
        <v>96242.72</v>
      </c>
      <c r="J110" s="8">
        <v>-5293.3496000000005</v>
      </c>
      <c r="K110" s="8">
        <v>0</v>
      </c>
      <c r="L110" s="8">
        <f t="shared" si="5"/>
        <v>90949.3704</v>
      </c>
      <c r="O110" s="12">
        <f t="shared" si="6"/>
        <v>9094.9370400000007</v>
      </c>
    </row>
    <row r="111" spans="1:17" s="11" customFormat="1" ht="14.1" customHeight="1" x14ac:dyDescent="0.2">
      <c r="A111" s="56">
        <v>1500</v>
      </c>
      <c r="B111" s="48">
        <v>283</v>
      </c>
      <c r="C111" s="54" t="s">
        <v>72</v>
      </c>
      <c r="D111" s="46">
        <v>30</v>
      </c>
      <c r="E111" s="45" t="s">
        <v>15</v>
      </c>
      <c r="F111" s="45" t="s">
        <v>14</v>
      </c>
      <c r="G111" s="42">
        <v>-1000000000</v>
      </c>
      <c r="H111" s="43"/>
      <c r="I111" s="42">
        <v>140000000</v>
      </c>
      <c r="J111" s="42">
        <v>-7700000</v>
      </c>
      <c r="K111" s="42">
        <v>0</v>
      </c>
      <c r="L111" s="42">
        <f t="shared" si="5"/>
        <v>132300000</v>
      </c>
      <c r="M111" s="61"/>
      <c r="N111" s="61"/>
      <c r="O111" s="61"/>
      <c r="P111" s="61"/>
      <c r="Q111" s="42">
        <f>L111</f>
        <v>132300000</v>
      </c>
    </row>
    <row r="112" spans="1:17" s="11" customFormat="1" ht="14.1" customHeight="1" x14ac:dyDescent="0.2">
      <c r="A112" s="21">
        <v>1500</v>
      </c>
      <c r="B112" s="14">
        <v>283</v>
      </c>
      <c r="C112" s="55" t="s">
        <v>80</v>
      </c>
      <c r="D112" s="13">
        <v>30</v>
      </c>
      <c r="E112" s="6" t="s">
        <v>140</v>
      </c>
      <c r="F112" s="6" t="s">
        <v>139</v>
      </c>
      <c r="G112" s="8">
        <v>-1812112</v>
      </c>
      <c r="H112" s="7"/>
      <c r="I112" s="8">
        <v>253695.68</v>
      </c>
      <c r="J112" s="8">
        <v>-13953.262399999996</v>
      </c>
      <c r="K112" s="8">
        <v>0</v>
      </c>
      <c r="L112" s="8">
        <f t="shared" si="5"/>
        <v>239742.41759999999</v>
      </c>
      <c r="O112" s="12">
        <f t="shared" ref="O112:O133" si="7">L112/D112</f>
        <v>7991.41392</v>
      </c>
    </row>
    <row r="113" spans="1:15" s="11" customFormat="1" ht="14.1" customHeight="1" x14ac:dyDescent="0.2">
      <c r="A113" s="21">
        <v>1500</v>
      </c>
      <c r="B113" s="14">
        <v>283</v>
      </c>
      <c r="C113" s="55" t="s">
        <v>138</v>
      </c>
      <c r="D113" s="13">
        <v>2</v>
      </c>
      <c r="E113" s="6" t="s">
        <v>137</v>
      </c>
      <c r="F113" s="6" t="s">
        <v>136</v>
      </c>
      <c r="G113" s="8">
        <v>-2519917</v>
      </c>
      <c r="H113" s="7"/>
      <c r="I113" s="8">
        <v>352788.38</v>
      </c>
      <c r="J113" s="8">
        <v>-19403.3609</v>
      </c>
      <c r="K113" s="8">
        <v>0</v>
      </c>
      <c r="L113" s="8">
        <f t="shared" si="5"/>
        <v>333385.01910000003</v>
      </c>
      <c r="O113" s="12">
        <f t="shared" si="7"/>
        <v>166692.50955000002</v>
      </c>
    </row>
    <row r="114" spans="1:15" s="11" customFormat="1" ht="14.1" customHeight="1" x14ac:dyDescent="0.2">
      <c r="A114" s="21">
        <v>1500</v>
      </c>
      <c r="B114" s="14">
        <v>283</v>
      </c>
      <c r="C114" s="55" t="s">
        <v>94</v>
      </c>
      <c r="D114" s="13">
        <v>5</v>
      </c>
      <c r="E114" s="6" t="s">
        <v>135</v>
      </c>
      <c r="F114" s="6" t="s">
        <v>134</v>
      </c>
      <c r="G114" s="8">
        <v>-92180381</v>
      </c>
      <c r="H114" s="7"/>
      <c r="I114" s="8">
        <v>12905253.34</v>
      </c>
      <c r="J114" s="8">
        <v>-709788.93369999994</v>
      </c>
      <c r="K114" s="8">
        <v>0</v>
      </c>
      <c r="L114" s="8">
        <f t="shared" si="5"/>
        <v>12195464.406300001</v>
      </c>
      <c r="O114" s="12">
        <f t="shared" si="7"/>
        <v>2439092.8812600002</v>
      </c>
    </row>
    <row r="115" spans="1:15" s="11" customFormat="1" ht="14.1" customHeight="1" x14ac:dyDescent="0.2">
      <c r="A115" s="21">
        <v>1500</v>
      </c>
      <c r="B115" s="14">
        <v>283</v>
      </c>
      <c r="C115" s="55" t="s">
        <v>80</v>
      </c>
      <c r="D115" s="13">
        <v>30</v>
      </c>
      <c r="E115" s="6" t="s">
        <v>133</v>
      </c>
      <c r="F115" s="6" t="s">
        <v>132</v>
      </c>
      <c r="G115" s="8">
        <v>-1350835622</v>
      </c>
      <c r="H115" s="7"/>
      <c r="I115" s="8">
        <v>189116987.07999998</v>
      </c>
      <c r="J115" s="8">
        <v>-10401434.289399996</v>
      </c>
      <c r="K115" s="8">
        <v>0</v>
      </c>
      <c r="L115" s="8">
        <f t="shared" si="5"/>
        <v>178715552.7906</v>
      </c>
      <c r="O115" s="12">
        <f t="shared" si="7"/>
        <v>5957185.0930200005</v>
      </c>
    </row>
    <row r="116" spans="1:15" s="11" customFormat="1" ht="14.1" customHeight="1" x14ac:dyDescent="0.2">
      <c r="A116" s="21">
        <v>1500</v>
      </c>
      <c r="B116" s="14">
        <v>283</v>
      </c>
      <c r="C116" s="55" t="s">
        <v>94</v>
      </c>
      <c r="D116" s="13">
        <v>5</v>
      </c>
      <c r="E116" s="6" t="s">
        <v>131</v>
      </c>
      <c r="F116" s="6" t="s">
        <v>130</v>
      </c>
      <c r="G116" s="8">
        <v>-1358477</v>
      </c>
      <c r="H116" s="7"/>
      <c r="I116" s="8">
        <v>190186.77999999997</v>
      </c>
      <c r="J116" s="8">
        <v>-10460.272899999998</v>
      </c>
      <c r="K116" s="8">
        <v>0</v>
      </c>
      <c r="L116" s="8">
        <f t="shared" si="5"/>
        <v>179726.50709999996</v>
      </c>
      <c r="O116" s="12">
        <f t="shared" si="7"/>
        <v>35945.301419999989</v>
      </c>
    </row>
    <row r="117" spans="1:15" s="11" customFormat="1" ht="14.1" customHeight="1" x14ac:dyDescent="0.2">
      <c r="A117" s="21">
        <v>1500</v>
      </c>
      <c r="B117" s="14">
        <v>283</v>
      </c>
      <c r="C117" s="55" t="s">
        <v>97</v>
      </c>
      <c r="D117" s="13">
        <v>1</v>
      </c>
      <c r="E117" s="6" t="s">
        <v>129</v>
      </c>
      <c r="F117" s="6" t="s">
        <v>128</v>
      </c>
      <c r="G117" s="8">
        <v>-30351</v>
      </c>
      <c r="H117" s="7"/>
      <c r="I117" s="8">
        <v>4249.1399999999985</v>
      </c>
      <c r="J117" s="8">
        <v>-233.70269999999999</v>
      </c>
      <c r="K117" s="8">
        <v>0</v>
      </c>
      <c r="L117" s="8">
        <f t="shared" si="5"/>
        <v>4015.4372999999987</v>
      </c>
      <c r="O117" s="12">
        <f t="shared" si="7"/>
        <v>4015.4372999999987</v>
      </c>
    </row>
    <row r="118" spans="1:15" s="11" customFormat="1" ht="14.1" customHeight="1" x14ac:dyDescent="0.2">
      <c r="A118" s="21">
        <v>1500</v>
      </c>
      <c r="B118" s="14">
        <v>283</v>
      </c>
      <c r="C118" s="55" t="s">
        <v>97</v>
      </c>
      <c r="D118" s="13">
        <v>1</v>
      </c>
      <c r="E118" s="6" t="s">
        <v>127</v>
      </c>
      <c r="F118" s="6" t="s">
        <v>126</v>
      </c>
      <c r="G118" s="8">
        <v>-6358244</v>
      </c>
      <c r="H118" s="7"/>
      <c r="I118" s="8">
        <v>890154.15999999992</v>
      </c>
      <c r="J118" s="8">
        <v>-48958.478799999997</v>
      </c>
      <c r="K118" s="8">
        <v>0</v>
      </c>
      <c r="L118" s="8">
        <f t="shared" si="5"/>
        <v>841195.68119999988</v>
      </c>
      <c r="O118" s="12">
        <f t="shared" si="7"/>
        <v>841195.68119999988</v>
      </c>
    </row>
    <row r="119" spans="1:15" s="11" customFormat="1" ht="14.1" customHeight="1" x14ac:dyDescent="0.2">
      <c r="A119" s="21">
        <v>1500</v>
      </c>
      <c r="B119" s="14">
        <v>283</v>
      </c>
      <c r="C119" s="55" t="s">
        <v>97</v>
      </c>
      <c r="D119" s="13">
        <v>1</v>
      </c>
      <c r="E119" s="6" t="s">
        <v>125</v>
      </c>
      <c r="F119" s="6" t="s">
        <v>124</v>
      </c>
      <c r="G119" s="8">
        <v>-1008527</v>
      </c>
      <c r="H119" s="7"/>
      <c r="I119" s="8">
        <v>141193.77999999997</v>
      </c>
      <c r="J119" s="8">
        <v>-7765.6579000000002</v>
      </c>
      <c r="K119" s="8">
        <v>0</v>
      </c>
      <c r="L119" s="8">
        <f t="shared" si="5"/>
        <v>133428.12209999998</v>
      </c>
      <c r="O119" s="12">
        <f t="shared" si="7"/>
        <v>133428.12209999998</v>
      </c>
    </row>
    <row r="120" spans="1:15" s="11" customFormat="1" ht="14.1" customHeight="1" x14ac:dyDescent="0.2">
      <c r="A120" s="21">
        <v>1500</v>
      </c>
      <c r="B120" s="14">
        <v>283</v>
      </c>
      <c r="C120" s="55" t="s">
        <v>97</v>
      </c>
      <c r="D120" s="13">
        <v>1</v>
      </c>
      <c r="E120" s="6" t="s">
        <v>123</v>
      </c>
      <c r="F120" s="6" t="s">
        <v>122</v>
      </c>
      <c r="G120" s="8">
        <v>-3389162</v>
      </c>
      <c r="H120" s="7"/>
      <c r="I120" s="8">
        <v>474482.67999999993</v>
      </c>
      <c r="J120" s="8">
        <v>-26096.547399999996</v>
      </c>
      <c r="K120" s="8">
        <v>0</v>
      </c>
      <c r="L120" s="8">
        <f t="shared" si="5"/>
        <v>448386.13259999995</v>
      </c>
      <c r="O120" s="12">
        <f t="shared" si="7"/>
        <v>448386.13259999995</v>
      </c>
    </row>
    <row r="121" spans="1:15" s="11" customFormat="1" ht="14.1" customHeight="1" x14ac:dyDescent="0.2">
      <c r="A121" s="21">
        <v>1500</v>
      </c>
      <c r="B121" s="14">
        <v>283</v>
      </c>
      <c r="C121" s="55" t="s">
        <v>97</v>
      </c>
      <c r="D121" s="13">
        <v>1</v>
      </c>
      <c r="E121" s="6" t="s">
        <v>121</v>
      </c>
      <c r="F121" s="6" t="s">
        <v>120</v>
      </c>
      <c r="G121" s="8">
        <v>-9656036</v>
      </c>
      <c r="H121" s="7"/>
      <c r="I121" s="8">
        <v>1351845.0399999998</v>
      </c>
      <c r="J121" s="8">
        <v>-74351.477199999979</v>
      </c>
      <c r="K121" s="8">
        <v>0</v>
      </c>
      <c r="L121" s="8">
        <f t="shared" si="5"/>
        <v>1277493.5627999997</v>
      </c>
      <c r="O121" s="12">
        <f t="shared" si="7"/>
        <v>1277493.5627999997</v>
      </c>
    </row>
    <row r="122" spans="1:15" s="11" customFormat="1" ht="14.1" customHeight="1" x14ac:dyDescent="0.2">
      <c r="A122" s="21">
        <v>1500</v>
      </c>
      <c r="B122" s="14">
        <v>283</v>
      </c>
      <c r="C122" s="55" t="s">
        <v>97</v>
      </c>
      <c r="D122" s="13">
        <v>1</v>
      </c>
      <c r="E122" s="6" t="s">
        <v>119</v>
      </c>
      <c r="F122" s="6" t="s">
        <v>118</v>
      </c>
      <c r="G122" s="8">
        <v>-10101485</v>
      </c>
      <c r="H122" s="7"/>
      <c r="I122" s="8">
        <v>1414207.9</v>
      </c>
      <c r="J122" s="8">
        <v>-77781.434499999988</v>
      </c>
      <c r="K122" s="8">
        <v>0</v>
      </c>
      <c r="L122" s="8">
        <f t="shared" si="5"/>
        <v>1336426.4654999999</v>
      </c>
      <c r="O122" s="12">
        <f t="shared" si="7"/>
        <v>1336426.4654999999</v>
      </c>
    </row>
    <row r="123" spans="1:15" s="11" customFormat="1" ht="14.1" customHeight="1" x14ac:dyDescent="0.2">
      <c r="A123" s="21">
        <v>1500</v>
      </c>
      <c r="B123" s="14">
        <v>283</v>
      </c>
      <c r="C123" s="55" t="s">
        <v>112</v>
      </c>
      <c r="D123" s="13">
        <v>21</v>
      </c>
      <c r="E123" s="6" t="s">
        <v>117</v>
      </c>
      <c r="F123" s="6" t="s">
        <v>116</v>
      </c>
      <c r="G123" s="8">
        <v>-26032853</v>
      </c>
      <c r="H123" s="7"/>
      <c r="I123" s="8">
        <v>3644599.419999999</v>
      </c>
      <c r="J123" s="8">
        <v>-200452.9681</v>
      </c>
      <c r="K123" s="8">
        <v>0</v>
      </c>
      <c r="L123" s="8">
        <f t="shared" si="5"/>
        <v>3444146.4518999988</v>
      </c>
      <c r="O123" s="12">
        <f t="shared" si="7"/>
        <v>164006.97389999995</v>
      </c>
    </row>
    <row r="124" spans="1:15" s="11" customFormat="1" ht="14.1" customHeight="1" x14ac:dyDescent="0.2">
      <c r="A124" s="21">
        <v>1500</v>
      </c>
      <c r="B124" s="14">
        <v>283</v>
      </c>
      <c r="C124" s="55" t="s">
        <v>115</v>
      </c>
      <c r="D124" s="13">
        <v>22</v>
      </c>
      <c r="E124" s="6" t="s">
        <v>114</v>
      </c>
      <c r="F124" s="6" t="s">
        <v>113</v>
      </c>
      <c r="G124" s="8">
        <v>-11146139</v>
      </c>
      <c r="H124" s="7"/>
      <c r="I124" s="8">
        <v>1560459.46</v>
      </c>
      <c r="J124" s="8">
        <v>-85825.270299999989</v>
      </c>
      <c r="K124" s="8">
        <v>0</v>
      </c>
      <c r="L124" s="8">
        <f t="shared" si="5"/>
        <v>1474634.1897</v>
      </c>
      <c r="O124" s="12">
        <f t="shared" si="7"/>
        <v>67028.826804545461</v>
      </c>
    </row>
    <row r="125" spans="1:15" s="11" customFormat="1" ht="14.1" customHeight="1" x14ac:dyDescent="0.2">
      <c r="A125" s="21">
        <v>1500</v>
      </c>
      <c r="B125" s="14">
        <v>283</v>
      </c>
      <c r="C125" s="55" t="s">
        <v>112</v>
      </c>
      <c r="D125" s="13">
        <v>21</v>
      </c>
      <c r="E125" s="6" t="s">
        <v>111</v>
      </c>
      <c r="F125" s="6" t="s">
        <v>110</v>
      </c>
      <c r="G125" s="8">
        <v>-77040475</v>
      </c>
      <c r="H125" s="7"/>
      <c r="I125" s="8">
        <v>10785666.5</v>
      </c>
      <c r="J125" s="8">
        <v>-593211.65749999986</v>
      </c>
      <c r="K125" s="8">
        <v>0</v>
      </c>
      <c r="L125" s="8">
        <f t="shared" si="5"/>
        <v>10192454.842499999</v>
      </c>
      <c r="O125" s="12">
        <f t="shared" si="7"/>
        <v>485354.99249999999</v>
      </c>
    </row>
    <row r="126" spans="1:15" s="11" customFormat="1" ht="14.1" customHeight="1" x14ac:dyDescent="0.2">
      <c r="A126" s="21">
        <v>1500</v>
      </c>
      <c r="B126" s="14">
        <v>283</v>
      </c>
      <c r="C126" s="55" t="s">
        <v>80</v>
      </c>
      <c r="D126" s="13">
        <v>30</v>
      </c>
      <c r="E126" s="6" t="s">
        <v>109</v>
      </c>
      <c r="F126" s="6" t="s">
        <v>108</v>
      </c>
      <c r="G126" s="8">
        <v>-29298885</v>
      </c>
      <c r="H126" s="7"/>
      <c r="I126" s="8">
        <v>4101843.9000000004</v>
      </c>
      <c r="J126" s="8">
        <v>-225601.41450000001</v>
      </c>
      <c r="K126" s="8">
        <v>0</v>
      </c>
      <c r="L126" s="8">
        <f t="shared" si="5"/>
        <v>3876242.4855000004</v>
      </c>
      <c r="O126" s="12">
        <f t="shared" si="7"/>
        <v>129208.08285000002</v>
      </c>
    </row>
    <row r="127" spans="1:15" s="11" customFormat="1" ht="14.1" customHeight="1" x14ac:dyDescent="0.2">
      <c r="A127" s="21">
        <v>1500</v>
      </c>
      <c r="B127" s="14">
        <v>283</v>
      </c>
      <c r="C127" s="55" t="s">
        <v>97</v>
      </c>
      <c r="D127" s="13">
        <v>1</v>
      </c>
      <c r="E127" s="6" t="s">
        <v>107</v>
      </c>
      <c r="F127" s="6" t="s">
        <v>106</v>
      </c>
      <c r="G127" s="8">
        <v>-12825069</v>
      </c>
      <c r="H127" s="7"/>
      <c r="I127" s="8">
        <v>1795509.6599999997</v>
      </c>
      <c r="J127" s="8">
        <v>-98753.031300000002</v>
      </c>
      <c r="K127" s="8">
        <v>0</v>
      </c>
      <c r="L127" s="8">
        <f t="shared" si="5"/>
        <v>1696756.6286999998</v>
      </c>
      <c r="O127" s="12">
        <f t="shared" si="7"/>
        <v>1696756.6286999998</v>
      </c>
    </row>
    <row r="128" spans="1:15" s="11" customFormat="1" ht="14.1" customHeight="1" x14ac:dyDescent="0.2">
      <c r="A128" s="21">
        <v>1500</v>
      </c>
      <c r="B128" s="14">
        <v>283</v>
      </c>
      <c r="C128" s="55" t="s">
        <v>97</v>
      </c>
      <c r="D128" s="13">
        <v>1</v>
      </c>
      <c r="E128" s="6" t="s">
        <v>105</v>
      </c>
      <c r="F128" s="6" t="s">
        <v>104</v>
      </c>
      <c r="G128" s="8">
        <v>-14597066</v>
      </c>
      <c r="H128" s="7"/>
      <c r="I128" s="8">
        <v>2043589.2399999998</v>
      </c>
      <c r="J128" s="8">
        <v>-112397.40819999998</v>
      </c>
      <c r="K128" s="8">
        <v>0</v>
      </c>
      <c r="L128" s="8">
        <f t="shared" si="5"/>
        <v>1931191.8317999998</v>
      </c>
      <c r="O128" s="12">
        <f t="shared" si="7"/>
        <v>1931191.8317999998</v>
      </c>
    </row>
    <row r="129" spans="1:17" s="11" customFormat="1" ht="14.1" customHeight="1" x14ac:dyDescent="0.2">
      <c r="A129" s="21">
        <v>1500</v>
      </c>
      <c r="B129" s="14">
        <v>283</v>
      </c>
      <c r="C129" s="55" t="s">
        <v>97</v>
      </c>
      <c r="D129" s="13">
        <v>1</v>
      </c>
      <c r="E129" s="6" t="s">
        <v>103</v>
      </c>
      <c r="F129" s="6" t="s">
        <v>102</v>
      </c>
      <c r="G129" s="8">
        <v>-742563</v>
      </c>
      <c r="H129" s="7"/>
      <c r="I129" s="8">
        <v>103958.82</v>
      </c>
      <c r="J129" s="8">
        <v>-5717.7350999999999</v>
      </c>
      <c r="K129" s="8">
        <v>0</v>
      </c>
      <c r="L129" s="8">
        <f t="shared" si="5"/>
        <v>98241.084900000002</v>
      </c>
      <c r="O129" s="12">
        <f t="shared" si="7"/>
        <v>98241.084900000002</v>
      </c>
    </row>
    <row r="130" spans="1:17" s="11" customFormat="1" ht="14.1" customHeight="1" x14ac:dyDescent="0.2">
      <c r="A130" s="21">
        <v>1500</v>
      </c>
      <c r="B130" s="14">
        <v>283</v>
      </c>
      <c r="C130" s="55" t="s">
        <v>80</v>
      </c>
      <c r="D130" s="13">
        <v>30</v>
      </c>
      <c r="E130" s="6" t="s">
        <v>101</v>
      </c>
      <c r="F130" s="6" t="s">
        <v>100</v>
      </c>
      <c r="G130" s="8">
        <v>-2804913</v>
      </c>
      <c r="H130" s="7"/>
      <c r="I130" s="8">
        <v>392687.81999999995</v>
      </c>
      <c r="J130" s="8">
        <v>-21597.830099999996</v>
      </c>
      <c r="K130" s="8">
        <v>0</v>
      </c>
      <c r="L130" s="8">
        <f t="shared" si="5"/>
        <v>371089.98989999993</v>
      </c>
      <c r="O130" s="12">
        <f t="shared" si="7"/>
        <v>12369.666329999998</v>
      </c>
    </row>
    <row r="131" spans="1:17" s="11" customFormat="1" ht="14.1" customHeight="1" x14ac:dyDescent="0.2">
      <c r="A131" s="21">
        <v>1500</v>
      </c>
      <c r="B131" s="14">
        <v>283</v>
      </c>
      <c r="C131" s="55" t="s">
        <v>97</v>
      </c>
      <c r="D131" s="13">
        <v>1</v>
      </c>
      <c r="E131" s="6" t="s">
        <v>99</v>
      </c>
      <c r="F131" s="6" t="s">
        <v>98</v>
      </c>
      <c r="G131" s="8">
        <v>-67547937</v>
      </c>
      <c r="H131" s="7"/>
      <c r="I131" s="8">
        <v>9456711.1799999997</v>
      </c>
      <c r="J131" s="8">
        <v>-520119.11490000004</v>
      </c>
      <c r="K131" s="8">
        <v>0</v>
      </c>
      <c r="L131" s="8">
        <f t="shared" si="5"/>
        <v>8936592.0650999993</v>
      </c>
      <c r="O131" s="12">
        <f t="shared" si="7"/>
        <v>8936592.0650999993</v>
      </c>
    </row>
    <row r="132" spans="1:17" s="11" customFormat="1" ht="14.1" customHeight="1" x14ac:dyDescent="0.2">
      <c r="A132" s="21">
        <v>1500</v>
      </c>
      <c r="B132" s="14">
        <v>283</v>
      </c>
      <c r="C132" s="55" t="s">
        <v>97</v>
      </c>
      <c r="D132" s="13">
        <v>1</v>
      </c>
      <c r="E132" s="6" t="s">
        <v>96</v>
      </c>
      <c r="F132" s="6" t="s">
        <v>95</v>
      </c>
      <c r="G132" s="8">
        <v>-115491986</v>
      </c>
      <c r="H132" s="7"/>
      <c r="I132" s="8">
        <v>16168878.039999995</v>
      </c>
      <c r="J132" s="8">
        <v>-889288.29220000003</v>
      </c>
      <c r="K132" s="8">
        <v>0</v>
      </c>
      <c r="L132" s="8">
        <f t="shared" si="5"/>
        <v>15279589.747799996</v>
      </c>
      <c r="O132" s="12">
        <f t="shared" si="7"/>
        <v>15279589.747799996</v>
      </c>
    </row>
    <row r="133" spans="1:17" s="11" customFormat="1" ht="14.1" customHeight="1" x14ac:dyDescent="0.2">
      <c r="A133" s="21">
        <v>1500</v>
      </c>
      <c r="B133" s="14">
        <v>283</v>
      </c>
      <c r="C133" s="55" t="s">
        <v>94</v>
      </c>
      <c r="D133" s="13">
        <v>5</v>
      </c>
      <c r="E133" s="6" t="s">
        <v>93</v>
      </c>
      <c r="F133" s="6" t="s">
        <v>92</v>
      </c>
      <c r="G133" s="8">
        <v>5224057</v>
      </c>
      <c r="H133" s="7"/>
      <c r="I133" s="8">
        <v>-731367.98</v>
      </c>
      <c r="J133" s="8">
        <v>40225.238899999989</v>
      </c>
      <c r="K133" s="8">
        <v>0</v>
      </c>
      <c r="L133" s="8">
        <f t="shared" si="5"/>
        <v>-691142.74109999998</v>
      </c>
      <c r="O133" s="12">
        <f t="shared" si="7"/>
        <v>-138228.54822</v>
      </c>
    </row>
    <row r="134" spans="1:17" ht="14.1" customHeight="1" x14ac:dyDescent="0.2">
      <c r="A134" s="21"/>
      <c r="C134" s="52"/>
      <c r="D134" s="14"/>
      <c r="E134" s="6"/>
      <c r="F134" s="23" t="s">
        <v>91</v>
      </c>
      <c r="G134" s="22">
        <f>SUM(G97:G133)</f>
        <v>-5424897434</v>
      </c>
      <c r="I134" s="22">
        <f>SUM(I97:I133)</f>
        <v>759485640.75999975</v>
      </c>
      <c r="J134" s="22">
        <f>SUM(J97:J133)</f>
        <v>-41771710.241799988</v>
      </c>
      <c r="K134" s="22">
        <f>SUM(K97:K133)</f>
        <v>0</v>
      </c>
      <c r="L134" s="22">
        <f>SUM(L97:L133)</f>
        <v>717713930.51819992</v>
      </c>
      <c r="O134" s="22">
        <f>SUM(O97:O133)</f>
        <v>67556565.281319559</v>
      </c>
      <c r="Q134" s="22">
        <f>SUM(Q97:Q133)</f>
        <v>132300000</v>
      </c>
    </row>
    <row r="135" spans="1:17" ht="14.1" customHeight="1" x14ac:dyDescent="0.2">
      <c r="A135" s="21"/>
      <c r="C135" s="52"/>
      <c r="D135" s="14"/>
      <c r="E135" s="6"/>
      <c r="F135" s="6"/>
      <c r="G135" s="8"/>
      <c r="L135" s="5"/>
    </row>
    <row r="136" spans="1:17" ht="14.1" customHeight="1" x14ac:dyDescent="0.2">
      <c r="C136" s="52"/>
      <c r="D136" s="14"/>
      <c r="L136" s="5"/>
    </row>
    <row r="137" spans="1:17" ht="14.1" customHeight="1" thickBot="1" x14ac:dyDescent="0.25">
      <c r="C137" s="52"/>
      <c r="D137" s="14"/>
      <c r="F137" s="18" t="s">
        <v>90</v>
      </c>
      <c r="G137" s="51">
        <f>G61+G95+G134</f>
        <v>-24156070517</v>
      </c>
      <c r="I137" s="51">
        <f>I61+I95+I134</f>
        <v>3381849872.3799992</v>
      </c>
      <c r="J137" s="51">
        <f>J61+J95+J134</f>
        <v>-186001742.98090002</v>
      </c>
      <c r="K137" s="51">
        <f>K61+K95+K134</f>
        <v>0</v>
      </c>
      <c r="L137" s="51">
        <f>L61+L95+L134</f>
        <v>3195848129.3990998</v>
      </c>
      <c r="O137" s="51">
        <f>O61+O95+O134</f>
        <v>1918689.0522259176</v>
      </c>
      <c r="Q137" s="51">
        <f>Q61+Q95+Q134</f>
        <v>3073985279.5742993</v>
      </c>
    </row>
    <row r="138" spans="1:17" ht="14.1" customHeight="1" thickTop="1" x14ac:dyDescent="0.2">
      <c r="C138" s="52"/>
      <c r="D138" s="14"/>
      <c r="F138" s="53" t="s">
        <v>82</v>
      </c>
      <c r="G138" s="8">
        <v>2</v>
      </c>
      <c r="I138" s="17"/>
      <c r="J138" s="17"/>
      <c r="K138" s="17"/>
      <c r="L138" s="17"/>
    </row>
    <row r="139" spans="1:17" ht="14.1" customHeight="1" x14ac:dyDescent="0.2">
      <c r="A139" s="19" t="s">
        <v>12</v>
      </c>
      <c r="C139" s="52"/>
      <c r="D139" s="14"/>
      <c r="G139" s="17"/>
      <c r="I139" s="17"/>
      <c r="J139" s="17"/>
      <c r="K139" s="17"/>
      <c r="L139" s="17"/>
    </row>
    <row r="140" spans="1:17" ht="14.1" customHeight="1" x14ac:dyDescent="0.2">
      <c r="A140" s="49" t="s">
        <v>2</v>
      </c>
      <c r="B140" s="48">
        <v>282</v>
      </c>
      <c r="C140" s="54" t="s">
        <v>72</v>
      </c>
      <c r="D140" s="46">
        <v>30</v>
      </c>
      <c r="E140" s="45" t="s">
        <v>11</v>
      </c>
      <c r="F140" s="45" t="s">
        <v>10</v>
      </c>
      <c r="G140" s="42">
        <v>-204526</v>
      </c>
      <c r="H140" s="43"/>
      <c r="I140" s="42">
        <v>0</v>
      </c>
      <c r="J140" s="42">
        <v>-1574.8501999999999</v>
      </c>
      <c r="K140" s="42">
        <v>0</v>
      </c>
      <c r="L140" s="42">
        <f t="shared" ref="L140:L145" si="8">SUM(I140:K140)</f>
        <v>-1574.8501999999999</v>
      </c>
      <c r="M140" s="45"/>
      <c r="N140" s="45"/>
      <c r="O140" s="45"/>
      <c r="P140" s="45"/>
      <c r="Q140" s="42">
        <f>L140</f>
        <v>-1574.8501999999999</v>
      </c>
    </row>
    <row r="141" spans="1:17" ht="14.1" customHeight="1" x14ac:dyDescent="0.2">
      <c r="A141" s="49" t="s">
        <v>2</v>
      </c>
      <c r="B141" s="48">
        <v>282</v>
      </c>
      <c r="C141" s="54" t="s">
        <v>72</v>
      </c>
      <c r="D141" s="46">
        <v>30</v>
      </c>
      <c r="E141" s="45" t="s">
        <v>9</v>
      </c>
      <c r="F141" s="45" t="s">
        <v>8</v>
      </c>
      <c r="G141" s="42">
        <v>16312165</v>
      </c>
      <c r="H141" s="43"/>
      <c r="I141" s="42">
        <v>0</v>
      </c>
      <c r="J141" s="42">
        <v>125603.67049999998</v>
      </c>
      <c r="K141" s="42">
        <v>0</v>
      </c>
      <c r="L141" s="42">
        <f t="shared" si="8"/>
        <v>125603.67049999998</v>
      </c>
      <c r="M141" s="45"/>
      <c r="N141" s="45"/>
      <c r="O141" s="45"/>
      <c r="P141" s="45"/>
      <c r="Q141" s="42">
        <f>L141</f>
        <v>125603.67049999998</v>
      </c>
    </row>
    <row r="142" spans="1:17" ht="14.1" customHeight="1" x14ac:dyDescent="0.2">
      <c r="A142" s="15" t="s">
        <v>2</v>
      </c>
      <c r="B142" s="14">
        <v>282</v>
      </c>
      <c r="C142" s="55" t="s">
        <v>441</v>
      </c>
      <c r="D142" s="13">
        <v>6</v>
      </c>
      <c r="E142" s="6" t="s">
        <v>89</v>
      </c>
      <c r="F142" s="6" t="s">
        <v>88</v>
      </c>
      <c r="G142" s="8">
        <v>4674495003</v>
      </c>
      <c r="I142" s="8">
        <v>0</v>
      </c>
      <c r="J142" s="8">
        <v>35993611.523099989</v>
      </c>
      <c r="K142" s="8">
        <v>0</v>
      </c>
      <c r="L142" s="10">
        <f t="shared" si="8"/>
        <v>35993611.523099989</v>
      </c>
      <c r="O142" s="12">
        <f>L142/D142</f>
        <v>5998935.2538499981</v>
      </c>
    </row>
    <row r="143" spans="1:17" ht="14.1" customHeight="1" x14ac:dyDescent="0.2">
      <c r="A143" s="15" t="s">
        <v>2</v>
      </c>
      <c r="B143" s="14">
        <v>282</v>
      </c>
      <c r="C143" s="55" t="s">
        <v>443</v>
      </c>
      <c r="D143" s="13">
        <v>2</v>
      </c>
      <c r="E143" s="6" t="s">
        <v>87</v>
      </c>
      <c r="F143" s="6" t="s">
        <v>86</v>
      </c>
      <c r="G143" s="8">
        <v>23579500</v>
      </c>
      <c r="I143" s="8">
        <v>0</v>
      </c>
      <c r="J143" s="8">
        <v>181562.15000000002</v>
      </c>
      <c r="K143" s="8">
        <v>0</v>
      </c>
      <c r="L143" s="10">
        <f t="shared" si="8"/>
        <v>181562.15000000002</v>
      </c>
      <c r="O143" s="12">
        <f>L143/D143</f>
        <v>90781.075000000012</v>
      </c>
    </row>
    <row r="144" spans="1:17" ht="14.1" customHeight="1" x14ac:dyDescent="0.2">
      <c r="A144" s="15" t="s">
        <v>2</v>
      </c>
      <c r="B144" s="14">
        <v>282</v>
      </c>
      <c r="C144" s="55" t="s">
        <v>442</v>
      </c>
      <c r="D144" s="13">
        <v>3</v>
      </c>
      <c r="E144" s="6" t="s">
        <v>85</v>
      </c>
      <c r="F144" s="6" t="s">
        <v>84</v>
      </c>
      <c r="G144" s="8">
        <v>-3929917</v>
      </c>
      <c r="I144" s="8">
        <v>0</v>
      </c>
      <c r="J144" s="8">
        <v>-30260.3609</v>
      </c>
      <c r="K144" s="8">
        <v>0</v>
      </c>
      <c r="L144" s="10">
        <f t="shared" si="8"/>
        <v>-30260.3609</v>
      </c>
      <c r="O144" s="12">
        <f>L144/D144</f>
        <v>-10086.786966666667</v>
      </c>
    </row>
    <row r="145" spans="1:17" ht="14.1" customHeight="1" x14ac:dyDescent="0.2">
      <c r="A145" s="49" t="s">
        <v>2</v>
      </c>
      <c r="B145" s="48">
        <v>282</v>
      </c>
      <c r="C145" s="54" t="s">
        <v>72</v>
      </c>
      <c r="D145" s="46">
        <v>30</v>
      </c>
      <c r="E145" s="45" t="s">
        <v>7</v>
      </c>
      <c r="F145" s="45" t="s">
        <v>6</v>
      </c>
      <c r="G145" s="42">
        <v>23504</v>
      </c>
      <c r="H145" s="43"/>
      <c r="I145" s="42">
        <v>0</v>
      </c>
      <c r="J145" s="42">
        <v>180.98079999999999</v>
      </c>
      <c r="K145" s="42">
        <v>0</v>
      </c>
      <c r="L145" s="42">
        <f t="shared" si="8"/>
        <v>180.98079999999999</v>
      </c>
      <c r="M145" s="45"/>
      <c r="N145" s="45"/>
      <c r="O145" s="45"/>
      <c r="P145" s="45"/>
      <c r="Q145" s="42">
        <f>L145</f>
        <v>180.98079999999999</v>
      </c>
    </row>
    <row r="146" spans="1:17" ht="14.1" customHeight="1" thickBot="1" x14ac:dyDescent="0.25">
      <c r="C146" s="52"/>
      <c r="D146" s="14"/>
      <c r="F146" s="18" t="s">
        <v>5</v>
      </c>
      <c r="G146" s="20">
        <f>SUM(G140:G145)</f>
        <v>4710275729</v>
      </c>
      <c r="I146" s="20">
        <f>SUM(I140:I145)</f>
        <v>0</v>
      </c>
      <c r="J146" s="20">
        <f>SUM(J140:J145)</f>
        <v>36269123.113299988</v>
      </c>
      <c r="K146" s="20">
        <f>SUM(K140:K145)</f>
        <v>0</v>
      </c>
      <c r="L146" s="20">
        <f>SUM(L140:L145)</f>
        <v>36269123.113299988</v>
      </c>
      <c r="O146" s="20">
        <f>SUM(O140:O145)</f>
        <v>6079629.5418833317</v>
      </c>
      <c r="Q146" s="20">
        <f>SUM(Q140:Q145)</f>
        <v>124209.80109999998</v>
      </c>
    </row>
    <row r="147" spans="1:17" s="11" customFormat="1" ht="14.1" customHeight="1" thickTop="1" x14ac:dyDescent="0.2">
      <c r="A147" s="5"/>
      <c r="B147" s="5"/>
      <c r="C147" s="52"/>
      <c r="D147" s="14"/>
      <c r="E147" s="5"/>
      <c r="F147" s="5"/>
      <c r="G147" s="17"/>
      <c r="H147" s="7"/>
      <c r="I147" s="17"/>
      <c r="J147" s="17"/>
      <c r="K147" s="17"/>
      <c r="L147" s="17"/>
      <c r="Q147" s="17"/>
    </row>
    <row r="148" spans="1:17" s="11" customFormat="1" ht="14.1" customHeight="1" thickBot="1" x14ac:dyDescent="0.25">
      <c r="A148" s="5"/>
      <c r="B148" s="5"/>
      <c r="C148" s="52"/>
      <c r="D148" s="14"/>
      <c r="E148" s="5"/>
      <c r="F148" s="18" t="s">
        <v>83</v>
      </c>
      <c r="G148" s="51">
        <f>G137+G146</f>
        <v>-19445794788</v>
      </c>
      <c r="H148" s="7"/>
      <c r="I148" s="51">
        <f>I137+I146</f>
        <v>3381849872.3799992</v>
      </c>
      <c r="J148" s="51">
        <f>J137+J146</f>
        <v>-149732619.86760002</v>
      </c>
      <c r="K148" s="51">
        <f>K137+K146</f>
        <v>0</v>
      </c>
      <c r="L148" s="51">
        <f>L137+L146</f>
        <v>3232117252.5123997</v>
      </c>
      <c r="O148" s="51">
        <f>O137+O146</f>
        <v>7998318.5941092493</v>
      </c>
      <c r="Q148" s="51">
        <f>Q137+Q146</f>
        <v>3074109489.3753991</v>
      </c>
    </row>
    <row r="149" spans="1:17" s="11" customFormat="1" ht="14.1" customHeight="1" thickTop="1" x14ac:dyDescent="0.2">
      <c r="A149" s="5"/>
      <c r="B149" s="5"/>
      <c r="C149" s="52"/>
      <c r="D149" s="14"/>
      <c r="E149" s="5"/>
      <c r="F149" s="53" t="s">
        <v>82</v>
      </c>
      <c r="G149" s="17">
        <v>2</v>
      </c>
      <c r="H149" s="7"/>
      <c r="I149" s="17"/>
      <c r="J149" s="17"/>
      <c r="K149" s="17"/>
      <c r="L149" s="17"/>
      <c r="O149" s="17"/>
    </row>
    <row r="150" spans="1:17" s="11" customFormat="1" ht="14.1" customHeight="1" x14ac:dyDescent="0.2">
      <c r="A150" s="19" t="s">
        <v>81</v>
      </c>
      <c r="B150" s="5"/>
      <c r="C150" s="52"/>
      <c r="D150" s="14"/>
      <c r="E150" s="6"/>
      <c r="F150" s="6"/>
      <c r="G150" s="12"/>
      <c r="H150" s="7"/>
      <c r="I150" s="12"/>
      <c r="J150" s="12"/>
      <c r="K150" s="12"/>
      <c r="L150" s="12"/>
      <c r="O150" s="12"/>
    </row>
    <row r="151" spans="1:17" s="11" customFormat="1" ht="14.1" customHeight="1" x14ac:dyDescent="0.2">
      <c r="A151" s="15" t="s">
        <v>2</v>
      </c>
      <c r="B151" s="14">
        <v>282</v>
      </c>
      <c r="C151" s="4" t="s">
        <v>80</v>
      </c>
      <c r="D151" s="13">
        <v>30</v>
      </c>
      <c r="E151" s="6" t="s">
        <v>79</v>
      </c>
      <c r="F151" s="6" t="s">
        <v>78</v>
      </c>
      <c r="G151" s="12"/>
      <c r="H151" s="7" t="s">
        <v>32</v>
      </c>
      <c r="I151" s="8">
        <v>0</v>
      </c>
      <c r="J151" s="8">
        <v>-662684.67999999993</v>
      </c>
      <c r="K151" s="8">
        <v>0</v>
      </c>
      <c r="L151" s="8">
        <f>SUM(I151:K151)</f>
        <v>-662684.67999999993</v>
      </c>
      <c r="O151" s="12">
        <f>L51/D51</f>
        <v>-60428.633580000002</v>
      </c>
      <c r="Q151" s="12"/>
    </row>
    <row r="152" spans="1:17" s="11" customFormat="1" ht="14.1" customHeight="1" thickBot="1" x14ac:dyDescent="0.25">
      <c r="A152" s="15"/>
      <c r="B152" s="5"/>
      <c r="C152" s="14"/>
      <c r="D152" s="14"/>
      <c r="E152" s="6"/>
      <c r="F152" s="18" t="s">
        <v>77</v>
      </c>
      <c r="G152" s="12"/>
      <c r="H152" s="7"/>
      <c r="I152" s="16">
        <f>SUM(I151:I151)</f>
        <v>0</v>
      </c>
      <c r="J152" s="16">
        <f>SUM(J151:J151)</f>
        <v>-662684.67999999993</v>
      </c>
      <c r="K152" s="16">
        <f>SUM(K151:K151)</f>
        <v>0</v>
      </c>
      <c r="L152" s="16">
        <f>SUM(L151:L151)</f>
        <v>-662684.67999999993</v>
      </c>
      <c r="O152" s="16">
        <f>SUM(O151:O151)</f>
        <v>-60428.633580000002</v>
      </c>
      <c r="Q152" s="12"/>
    </row>
    <row r="153" spans="1:17" s="11" customFormat="1" ht="14.1" customHeight="1" thickTop="1" x14ac:dyDescent="0.2">
      <c r="A153" s="15"/>
      <c r="B153" s="5"/>
      <c r="C153" s="14"/>
      <c r="D153" s="14"/>
      <c r="E153" s="6"/>
      <c r="F153" s="18"/>
      <c r="G153" s="12"/>
      <c r="H153" s="7"/>
      <c r="I153" s="12"/>
      <c r="J153" s="12"/>
      <c r="K153" s="12"/>
      <c r="L153" s="12"/>
      <c r="O153" s="12"/>
    </row>
    <row r="154" spans="1:17" s="11" customFormat="1" ht="14.1" customHeight="1" thickBot="1" x14ac:dyDescent="0.25">
      <c r="A154" s="5"/>
      <c r="B154" s="5"/>
      <c r="C154" s="14"/>
      <c r="D154" s="14"/>
      <c r="E154" s="6"/>
      <c r="F154" s="18" t="s">
        <v>76</v>
      </c>
      <c r="G154" s="12"/>
      <c r="H154" s="7"/>
      <c r="I154" s="51">
        <f>I148+I152</f>
        <v>3381849872.3799992</v>
      </c>
      <c r="J154" s="51">
        <f>J148+J152</f>
        <v>-150395304.54760003</v>
      </c>
      <c r="K154" s="51">
        <f>K148+K152</f>
        <v>0</v>
      </c>
      <c r="L154" s="51">
        <f>L148+L152</f>
        <v>3231454567.8323998</v>
      </c>
      <c r="O154" s="40">
        <f>O148+O152</f>
        <v>7937889.9605292492</v>
      </c>
      <c r="Q154" s="51">
        <f>Q148+Q152</f>
        <v>3074109489.3753991</v>
      </c>
    </row>
    <row r="155" spans="1:17" s="11" customFormat="1" ht="14.1" customHeight="1" thickTop="1" x14ac:dyDescent="0.2">
      <c r="A155" s="5"/>
      <c r="B155" s="5"/>
      <c r="C155" s="14"/>
      <c r="D155" s="14"/>
      <c r="E155" s="6"/>
      <c r="F155" s="18"/>
      <c r="G155" s="12"/>
      <c r="H155" s="7"/>
      <c r="I155" s="17"/>
      <c r="J155" s="17"/>
      <c r="K155" s="17"/>
      <c r="L155" s="17"/>
    </row>
    <row r="156" spans="1:17" ht="14.1" customHeight="1" x14ac:dyDescent="0.2">
      <c r="A156" s="19" t="s">
        <v>4</v>
      </c>
      <c r="C156" s="50"/>
      <c r="D156" s="14"/>
      <c r="E156" s="6"/>
      <c r="F156" s="18"/>
      <c r="G156" s="12"/>
    </row>
    <row r="157" spans="1:17" ht="14.1" customHeight="1" x14ac:dyDescent="0.2">
      <c r="A157" s="49" t="s">
        <v>2</v>
      </c>
      <c r="B157" s="48">
        <v>282</v>
      </c>
      <c r="C157" s="47" t="s">
        <v>72</v>
      </c>
      <c r="D157" s="46">
        <v>4</v>
      </c>
      <c r="E157" s="45" t="s">
        <v>3</v>
      </c>
      <c r="F157" s="45" t="s">
        <v>0</v>
      </c>
      <c r="G157" s="44"/>
      <c r="H157" s="43"/>
      <c r="I157" s="42">
        <v>7635859.3399999999</v>
      </c>
      <c r="J157" s="42"/>
      <c r="K157" s="42"/>
      <c r="L157" s="42">
        <f>SUM(I157:K157)</f>
        <v>7635859.3399999999</v>
      </c>
      <c r="M157" s="45"/>
      <c r="N157" s="45"/>
      <c r="O157" s="45"/>
      <c r="P157" s="45"/>
      <c r="Q157" s="42">
        <f>L157</f>
        <v>7635859.3399999999</v>
      </c>
    </row>
    <row r="158" spans="1:17" ht="14.1" customHeight="1" x14ac:dyDescent="0.2">
      <c r="A158" s="49" t="s">
        <v>2</v>
      </c>
      <c r="B158" s="48">
        <v>282</v>
      </c>
      <c r="C158" s="47" t="s">
        <v>72</v>
      </c>
      <c r="D158" s="46">
        <v>4</v>
      </c>
      <c r="E158" s="45" t="s">
        <v>1</v>
      </c>
      <c r="F158" s="45" t="s">
        <v>0</v>
      </c>
      <c r="G158" s="44"/>
      <c r="H158" s="43"/>
      <c r="I158" s="42"/>
      <c r="J158" s="42">
        <v>-470999.34</v>
      </c>
      <c r="K158" s="42">
        <v>2242854</v>
      </c>
      <c r="L158" s="42">
        <f>SUM(I158:K158)</f>
        <v>1771854.66</v>
      </c>
      <c r="M158" s="45"/>
      <c r="N158" s="45"/>
      <c r="O158" s="45"/>
      <c r="P158" s="45"/>
      <c r="Q158" s="42">
        <f>L158</f>
        <v>1771854.66</v>
      </c>
    </row>
    <row r="159" spans="1:17" ht="14.1" customHeight="1" thickBot="1" x14ac:dyDescent="0.25">
      <c r="C159" s="8"/>
      <c r="D159" s="8"/>
      <c r="I159" s="41">
        <f>SUM(I157:I158)</f>
        <v>7635859.3399999999</v>
      </c>
      <c r="J159" s="41">
        <f>SUM(J157:J158)</f>
        <v>-470999.34</v>
      </c>
      <c r="K159" s="41">
        <f>SUM(K157:K158)</f>
        <v>2242854</v>
      </c>
      <c r="L159" s="41">
        <f>SUM(L157:L158)</f>
        <v>9407714</v>
      </c>
      <c r="Q159" s="41">
        <f>SUM(Q157:Q158)</f>
        <v>9407714</v>
      </c>
    </row>
    <row r="160" spans="1:17" ht="14.1" customHeight="1" thickTop="1" x14ac:dyDescent="0.2">
      <c r="C160" s="8"/>
      <c r="D160" s="8"/>
    </row>
    <row r="161" spans="6:17" ht="14.1" customHeight="1" thickBot="1" x14ac:dyDescent="0.25">
      <c r="F161" s="18" t="s">
        <v>73</v>
      </c>
      <c r="I161" s="40">
        <f>I154+I159</f>
        <v>3389485731.7199993</v>
      </c>
      <c r="J161" s="40">
        <f>J154+J159</f>
        <v>-150866303.88760003</v>
      </c>
      <c r="K161" s="40">
        <f>K154+K159</f>
        <v>2242854</v>
      </c>
      <c r="L161" s="40">
        <f>L154+L159</f>
        <v>3240862281.8323998</v>
      </c>
      <c r="O161" s="40">
        <f>O154+O159</f>
        <v>7937889.9605292492</v>
      </c>
      <c r="Q161" s="40">
        <f>Q154+Q159</f>
        <v>3083517203.3753991</v>
      </c>
    </row>
    <row r="162" spans="6:17" ht="14.1" customHeight="1" thickTop="1" x14ac:dyDescent="0.2"/>
    <row r="163" spans="6:17" ht="14.1" customHeight="1" x14ac:dyDescent="0.2">
      <c r="O163" s="8"/>
      <c r="Q163" s="8"/>
    </row>
    <row r="164" spans="6:17" ht="14.1" customHeight="1" x14ac:dyDescent="0.2">
      <c r="L164" s="10"/>
      <c r="O164" s="8"/>
      <c r="Q164" s="8"/>
    </row>
    <row r="165" spans="6:17" ht="14.1" customHeight="1" x14ac:dyDescent="0.2">
      <c r="L165" s="10"/>
    </row>
    <row r="166" spans="6:17" ht="14.1" customHeight="1" x14ac:dyDescent="0.2">
      <c r="L166" s="10"/>
    </row>
    <row r="167" spans="6:17" ht="14.1" customHeight="1" x14ac:dyDescent="0.2">
      <c r="Q167" s="8"/>
    </row>
  </sheetData>
  <autoFilter ref="A9:L158"/>
  <mergeCells count="1">
    <mergeCell ref="I5:L5"/>
  </mergeCells>
  <pageMargins left="0.25" right="0" top="0.25" bottom="0.25" header="0.3" footer="0"/>
  <pageSetup paperSize="5" scale="76" orientation="landscape" r:id="rId1"/>
  <headerFooter>
    <oddFooter>&amp;L&amp;"Calibri,Regular"&amp;9&amp;Z&amp;F&amp;R&amp;"Calibri,Regular"&amp;9&amp;A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68"/>
  <sheetViews>
    <sheetView zoomScaleNormal="100" workbookViewId="0">
      <pane xSplit="3" ySplit="11" topLeftCell="D12" activePane="bottomRight" state="frozen"/>
      <selection activeCell="I42" sqref="I42"/>
      <selection pane="topRight" activeCell="I42" sqref="I42"/>
      <selection pane="bottomLeft" activeCell="I42" sqref="I42"/>
      <selection pane="bottomRight" activeCell="B6" sqref="B6"/>
    </sheetView>
  </sheetViews>
  <sheetFormatPr defaultColWidth="10.140625" defaultRowHeight="14.1" customHeight="1" x14ac:dyDescent="0.2"/>
  <cols>
    <col min="1" max="1" width="1.7109375" style="67" customWidth="1"/>
    <col min="2" max="2" width="10.140625" style="67"/>
    <col min="3" max="3" width="43.42578125" style="67" customWidth="1"/>
    <col min="4" max="4" width="19.85546875" style="67" bestFit="1" customWidth="1"/>
    <col min="5" max="5" width="20.85546875" style="67" bestFit="1" customWidth="1"/>
    <col min="6" max="6" width="17.42578125" style="67" bestFit="1" customWidth="1"/>
    <col min="7" max="7" width="20.85546875" style="67" customWidth="1"/>
    <col min="8" max="8" width="17.42578125" style="67" bestFit="1" customWidth="1"/>
    <col min="9" max="10" width="15.7109375" style="67" bestFit="1" customWidth="1"/>
    <col min="11" max="12" width="17.42578125" style="67" bestFit="1" customWidth="1"/>
    <col min="13" max="13" width="18.7109375" style="67" bestFit="1" customWidth="1"/>
    <col min="14" max="16384" width="10.140625" style="67"/>
  </cols>
  <sheetData>
    <row r="1" spans="2:6" ht="14.1" customHeight="1" x14ac:dyDescent="0.25">
      <c r="B1" s="141" t="s">
        <v>446</v>
      </c>
    </row>
    <row r="2" spans="2:6" ht="14.1" customHeight="1" x14ac:dyDescent="0.25">
      <c r="B2" s="141" t="s">
        <v>447</v>
      </c>
    </row>
    <row r="3" spans="2:6" ht="14.1" customHeight="1" x14ac:dyDescent="0.25">
      <c r="B3" s="141" t="s">
        <v>448</v>
      </c>
    </row>
    <row r="4" spans="2:6" ht="14.1" customHeight="1" x14ac:dyDescent="0.25">
      <c r="B4" s="141" t="s">
        <v>449</v>
      </c>
    </row>
    <row r="5" spans="2:6" ht="14.1" customHeight="1" x14ac:dyDescent="0.25">
      <c r="B5" s="141" t="s">
        <v>450</v>
      </c>
    </row>
    <row r="6" spans="2:6" ht="14.1" customHeight="1" x14ac:dyDescent="0.25">
      <c r="B6" s="141" t="s">
        <v>455</v>
      </c>
    </row>
    <row r="7" spans="2:6" ht="14.1" customHeight="1" x14ac:dyDescent="0.2">
      <c r="B7" s="101" t="s">
        <v>387</v>
      </c>
    </row>
    <row r="8" spans="2:6" ht="14.1" customHeight="1" x14ac:dyDescent="0.2">
      <c r="B8" s="102" t="s">
        <v>386</v>
      </c>
    </row>
    <row r="9" spans="2:6" ht="14.1" customHeight="1" x14ac:dyDescent="0.2">
      <c r="B9" s="103" t="s">
        <v>385</v>
      </c>
    </row>
    <row r="10" spans="2:6" ht="14.1" customHeight="1" x14ac:dyDescent="0.2">
      <c r="D10" s="104" t="s">
        <v>384</v>
      </c>
      <c r="E10" s="104" t="s">
        <v>32</v>
      </c>
      <c r="F10" s="104" t="s">
        <v>383</v>
      </c>
    </row>
    <row r="11" spans="2:6" ht="14.1" customHeight="1" x14ac:dyDescent="0.2">
      <c r="B11" s="105" t="s">
        <v>382</v>
      </c>
      <c r="D11" s="106" t="s">
        <v>381</v>
      </c>
      <c r="E11" s="106" t="s">
        <v>380</v>
      </c>
      <c r="F11" s="106" t="s">
        <v>379</v>
      </c>
    </row>
    <row r="12" spans="2:6" ht="14.1" customHeight="1" x14ac:dyDescent="0.2">
      <c r="B12" s="80" t="s">
        <v>50</v>
      </c>
      <c r="C12" s="80" t="s">
        <v>49</v>
      </c>
      <c r="D12" s="107">
        <v>-33787292</v>
      </c>
      <c r="E12" s="108">
        <v>-6439891</v>
      </c>
      <c r="F12" s="74">
        <f t="shared" ref="F12:F36" si="0">+E12-D12</f>
        <v>27347401</v>
      </c>
    </row>
    <row r="13" spans="2:6" ht="14.1" customHeight="1" x14ac:dyDescent="0.2">
      <c r="B13" s="80" t="s">
        <v>48</v>
      </c>
      <c r="C13" s="80" t="s">
        <v>47</v>
      </c>
      <c r="D13" s="107">
        <v>51177809</v>
      </c>
      <c r="E13" s="108">
        <v>26600230</v>
      </c>
      <c r="F13" s="74">
        <f t="shared" si="0"/>
        <v>-24577579</v>
      </c>
    </row>
    <row r="14" spans="2:6" ht="14.1" customHeight="1" x14ac:dyDescent="0.2">
      <c r="B14" s="80" t="s">
        <v>11</v>
      </c>
      <c r="C14" s="80" t="s">
        <v>10</v>
      </c>
      <c r="D14" s="107">
        <v>-1184393283</v>
      </c>
      <c r="E14" s="108">
        <v>-2569444085</v>
      </c>
      <c r="F14" s="74">
        <f t="shared" si="0"/>
        <v>-1385050802</v>
      </c>
    </row>
    <row r="15" spans="2:6" ht="14.1" customHeight="1" x14ac:dyDescent="0.2">
      <c r="B15" s="80" t="s">
        <v>45</v>
      </c>
      <c r="C15" s="80" t="s">
        <v>44</v>
      </c>
      <c r="D15" s="107">
        <v>2134862495</v>
      </c>
      <c r="E15" s="108">
        <v>1129432324.4568796</v>
      </c>
      <c r="F15" s="74">
        <f t="shared" si="0"/>
        <v>-1005430170.5431204</v>
      </c>
    </row>
    <row r="16" spans="2:6" ht="14.1" customHeight="1" x14ac:dyDescent="0.2">
      <c r="B16" s="80" t="s">
        <v>43</v>
      </c>
      <c r="C16" s="80" t="s">
        <v>42</v>
      </c>
      <c r="D16" s="107">
        <v>-59841401</v>
      </c>
      <c r="E16" s="108">
        <v>-59841401</v>
      </c>
      <c r="F16" s="74">
        <f t="shared" si="0"/>
        <v>0</v>
      </c>
    </row>
    <row r="17" spans="2:9" ht="14.1" customHeight="1" x14ac:dyDescent="0.2">
      <c r="B17" s="80" t="s">
        <v>40</v>
      </c>
      <c r="C17" s="80" t="s">
        <v>41</v>
      </c>
      <c r="D17" s="107">
        <v>-1385050802</v>
      </c>
      <c r="E17" s="108"/>
      <c r="F17" s="74">
        <f t="shared" si="0"/>
        <v>1385050802</v>
      </c>
    </row>
    <row r="18" spans="2:9" ht="14.1" customHeight="1" x14ac:dyDescent="0.2">
      <c r="B18" s="80" t="s">
        <v>38</v>
      </c>
      <c r="C18" s="80" t="s">
        <v>37</v>
      </c>
      <c r="D18" s="107">
        <v>-3497935</v>
      </c>
      <c r="E18" s="108">
        <v>-3497935</v>
      </c>
      <c r="F18" s="74">
        <f t="shared" si="0"/>
        <v>0</v>
      </c>
    </row>
    <row r="19" spans="2:9" ht="14.1" customHeight="1" x14ac:dyDescent="0.2">
      <c r="B19" s="80" t="s">
        <v>36</v>
      </c>
      <c r="C19" s="80" t="s">
        <v>35</v>
      </c>
      <c r="D19" s="107">
        <v>-2524080</v>
      </c>
      <c r="E19" s="108">
        <v>-2524080</v>
      </c>
      <c r="F19" s="74">
        <f t="shared" si="0"/>
        <v>0</v>
      </c>
    </row>
    <row r="20" spans="2:9" ht="14.1" customHeight="1" x14ac:dyDescent="0.2">
      <c r="B20" s="80" t="s">
        <v>9</v>
      </c>
      <c r="C20" s="80" t="s">
        <v>8</v>
      </c>
      <c r="D20" s="107">
        <v>-21004256712</v>
      </c>
      <c r="E20" s="108">
        <v>-21004256708.080593</v>
      </c>
      <c r="F20" s="74">
        <f t="shared" si="0"/>
        <v>3.9194068908691406</v>
      </c>
    </row>
    <row r="21" spans="2:9" ht="14.1" customHeight="1" x14ac:dyDescent="0.2">
      <c r="B21" s="80" t="s">
        <v>31</v>
      </c>
      <c r="C21" s="80" t="s">
        <v>30</v>
      </c>
      <c r="D21" s="107">
        <v>14306108</v>
      </c>
      <c r="E21" s="108">
        <v>5481912</v>
      </c>
      <c r="F21" s="74">
        <f t="shared" si="0"/>
        <v>-8824196</v>
      </c>
      <c r="G21" s="74"/>
    </row>
    <row r="22" spans="2:9" ht="14.1" customHeight="1" x14ac:dyDescent="0.2">
      <c r="B22" s="80" t="s">
        <v>29</v>
      </c>
      <c r="C22" s="80" t="s">
        <v>28</v>
      </c>
      <c r="D22" s="107">
        <v>101239536</v>
      </c>
      <c r="E22" s="108">
        <v>14929136</v>
      </c>
      <c r="F22" s="74">
        <f t="shared" si="0"/>
        <v>-86310400</v>
      </c>
    </row>
    <row r="23" spans="2:9" ht="14.1" customHeight="1" x14ac:dyDescent="0.2">
      <c r="B23" s="80" t="s">
        <v>27</v>
      </c>
      <c r="C23" s="80" t="s">
        <v>26</v>
      </c>
      <c r="D23" s="107">
        <v>-442998</v>
      </c>
      <c r="E23" s="108">
        <v>-336497</v>
      </c>
      <c r="F23" s="74">
        <f t="shared" si="0"/>
        <v>106501</v>
      </c>
    </row>
    <row r="24" spans="2:9" ht="14.1" customHeight="1" x14ac:dyDescent="0.2">
      <c r="B24" s="80" t="s">
        <v>25</v>
      </c>
      <c r="C24" s="80" t="s">
        <v>24</v>
      </c>
      <c r="D24" s="107">
        <v>-108316291</v>
      </c>
      <c r="E24" s="108">
        <v>-108316291.90483423</v>
      </c>
      <c r="F24" s="74">
        <f t="shared" si="0"/>
        <v>-0.90483422577381134</v>
      </c>
    </row>
    <row r="25" spans="2:9" ht="14.1" customHeight="1" x14ac:dyDescent="0.2">
      <c r="B25" s="80" t="s">
        <v>23</v>
      </c>
      <c r="C25" s="80" t="s">
        <v>22</v>
      </c>
      <c r="D25" s="107">
        <v>-223545316</v>
      </c>
      <c r="E25" s="108">
        <v>-201382597</v>
      </c>
      <c r="F25" s="74">
        <f t="shared" si="0"/>
        <v>22162719</v>
      </c>
    </row>
    <row r="26" spans="2:9" ht="14.1" customHeight="1" x14ac:dyDescent="0.2">
      <c r="B26" s="80" t="s">
        <v>21</v>
      </c>
      <c r="C26" s="80" t="s">
        <v>20</v>
      </c>
      <c r="D26" s="107">
        <v>-368563094</v>
      </c>
      <c r="E26" s="108">
        <v>-368563093</v>
      </c>
      <c r="F26" s="74">
        <f t="shared" si="0"/>
        <v>1</v>
      </c>
    </row>
    <row r="27" spans="2:9" ht="14.1" customHeight="1" x14ac:dyDescent="0.2">
      <c r="B27" s="80" t="s">
        <v>19</v>
      </c>
      <c r="C27" s="80" t="s">
        <v>18</v>
      </c>
      <c r="D27" s="107">
        <v>-70343869</v>
      </c>
      <c r="E27" s="108">
        <v>-10611620</v>
      </c>
      <c r="F27" s="74">
        <f t="shared" si="0"/>
        <v>59732249</v>
      </c>
    </row>
    <row r="28" spans="2:9" ht="14.1" customHeight="1" x14ac:dyDescent="0.2">
      <c r="B28" s="80" t="s">
        <v>7</v>
      </c>
      <c r="C28" s="80" t="s">
        <v>6</v>
      </c>
      <c r="D28" s="107">
        <v>-37318093</v>
      </c>
      <c r="E28" s="108">
        <v>83501448</v>
      </c>
      <c r="F28" s="74">
        <f t="shared" si="0"/>
        <v>120819541</v>
      </c>
    </row>
    <row r="29" spans="2:9" ht="14.1" customHeight="1" x14ac:dyDescent="0.2">
      <c r="B29" s="80" t="s">
        <v>17</v>
      </c>
      <c r="C29" s="80" t="s">
        <v>16</v>
      </c>
      <c r="D29" s="107">
        <v>-59333935</v>
      </c>
      <c r="E29" s="108">
        <v>-60144013</v>
      </c>
      <c r="F29" s="74">
        <f t="shared" si="0"/>
        <v>-810078</v>
      </c>
    </row>
    <row r="30" spans="2:9" ht="14.1" customHeight="1" x14ac:dyDescent="0.2">
      <c r="B30" s="80" t="s">
        <v>15</v>
      </c>
      <c r="C30" s="109" t="s">
        <v>14</v>
      </c>
      <c r="D30" s="107">
        <v>-1000000000</v>
      </c>
      <c r="E30" s="108"/>
      <c r="F30" s="74">
        <f t="shared" si="0"/>
        <v>1000000000</v>
      </c>
    </row>
    <row r="31" spans="2:9" ht="14.1" customHeight="1" x14ac:dyDescent="0.2">
      <c r="B31" s="80" t="s">
        <v>34</v>
      </c>
      <c r="C31" s="80" t="s">
        <v>44</v>
      </c>
      <c r="D31" s="107">
        <v>101066</v>
      </c>
      <c r="E31" s="108"/>
      <c r="F31" s="74">
        <f t="shared" si="0"/>
        <v>-101066</v>
      </c>
      <c r="I31" s="110"/>
    </row>
    <row r="32" spans="2:9" ht="14.1" customHeight="1" x14ac:dyDescent="0.2">
      <c r="C32" s="80" t="s">
        <v>378</v>
      </c>
      <c r="E32" s="108">
        <v>-8623148</v>
      </c>
      <c r="F32" s="74">
        <f t="shared" si="0"/>
        <v>-8623148</v>
      </c>
      <c r="I32" s="110"/>
    </row>
    <row r="33" spans="2:11" ht="14.1" customHeight="1" x14ac:dyDescent="0.2">
      <c r="C33" s="80" t="s">
        <v>377</v>
      </c>
      <c r="E33" s="108">
        <v>-93001787</v>
      </c>
      <c r="F33" s="74">
        <f t="shared" si="0"/>
        <v>-93001787</v>
      </c>
      <c r="I33" s="110"/>
    </row>
    <row r="34" spans="2:11" ht="14.1" customHeight="1" x14ac:dyDescent="0.2">
      <c r="B34" s="80" t="s">
        <v>52</v>
      </c>
      <c r="C34" s="80" t="s">
        <v>376</v>
      </c>
      <c r="D34" s="111">
        <v>4567545.6599999992</v>
      </c>
      <c r="E34" s="108">
        <v>4027117</v>
      </c>
      <c r="F34" s="74">
        <f t="shared" si="0"/>
        <v>-540428.65999999922</v>
      </c>
      <c r="H34" s="110"/>
      <c r="I34" s="110"/>
      <c r="J34" s="74"/>
    </row>
    <row r="35" spans="2:11" ht="14.1" customHeight="1" x14ac:dyDescent="0.2">
      <c r="B35" s="109"/>
      <c r="C35" s="109" t="s">
        <v>375</v>
      </c>
      <c r="D35" s="107"/>
      <c r="E35" s="108">
        <v>-9958288</v>
      </c>
      <c r="F35" s="74">
        <f t="shared" si="0"/>
        <v>-9958288</v>
      </c>
      <c r="I35" s="110"/>
    </row>
    <row r="36" spans="2:11" ht="14.1" customHeight="1" x14ac:dyDescent="0.2">
      <c r="C36" s="80"/>
      <c r="E36" s="108"/>
      <c r="F36" s="74">
        <f t="shared" si="0"/>
        <v>0</v>
      </c>
      <c r="I36" s="110"/>
    </row>
    <row r="37" spans="2:11" ht="14.1" customHeight="1" x14ac:dyDescent="0.2">
      <c r="B37" s="80" t="s">
        <v>374</v>
      </c>
      <c r="D37" s="76">
        <f>SUM(D12:D36)</f>
        <v>-23234960541.34</v>
      </c>
      <c r="E37" s="76">
        <f>SUM(E12:E36)</f>
        <v>-23242969267.528549</v>
      </c>
      <c r="F37" s="76">
        <f>SUM(F12:F36)</f>
        <v>-8008726.188547763</v>
      </c>
      <c r="I37" s="110"/>
    </row>
    <row r="38" spans="2:11" ht="14.1" customHeight="1" x14ac:dyDescent="0.2">
      <c r="B38" s="67" t="s">
        <v>373</v>
      </c>
      <c r="D38" s="74">
        <v>0</v>
      </c>
      <c r="E38" s="74">
        <v>13283024</v>
      </c>
      <c r="F38" s="74">
        <f>+E38-D38</f>
        <v>13283024</v>
      </c>
      <c r="H38" s="110"/>
    </row>
    <row r="39" spans="2:11" ht="14.1" customHeight="1" x14ac:dyDescent="0.2">
      <c r="B39" s="67" t="s">
        <v>372</v>
      </c>
      <c r="D39" s="76">
        <f>+D37+D38</f>
        <v>-23234960541.34</v>
      </c>
      <c r="E39" s="72">
        <f>+E37+E38</f>
        <v>-23229686243.528549</v>
      </c>
      <c r="F39" s="76">
        <f>+F37+F38</f>
        <v>5274297.811452237</v>
      </c>
    </row>
    <row r="41" spans="2:11" ht="14.1" customHeight="1" x14ac:dyDescent="0.2">
      <c r="H41" s="82"/>
      <c r="I41" s="82"/>
      <c r="J41" s="82"/>
      <c r="K41" s="82"/>
    </row>
    <row r="42" spans="2:11" ht="14.1" customHeight="1" x14ac:dyDescent="0.2">
      <c r="H42" s="82"/>
      <c r="I42" s="82"/>
      <c r="J42" s="82"/>
      <c r="K42" s="82"/>
    </row>
    <row r="43" spans="2:11" ht="14.1" customHeight="1" x14ac:dyDescent="0.2">
      <c r="B43" s="101" t="s">
        <v>371</v>
      </c>
      <c r="D43" s="112" t="s">
        <v>350</v>
      </c>
      <c r="E43" s="113" t="s">
        <v>349</v>
      </c>
      <c r="F43" s="113" t="s">
        <v>348</v>
      </c>
      <c r="G43" s="112" t="s">
        <v>347</v>
      </c>
      <c r="H43" s="82"/>
      <c r="I43" s="82"/>
      <c r="J43" s="82"/>
      <c r="K43" s="82"/>
    </row>
    <row r="44" spans="2:11" ht="14.1" customHeight="1" x14ac:dyDescent="0.2">
      <c r="B44" s="114" t="s">
        <v>346</v>
      </c>
      <c r="D44" s="110">
        <f>+D92</f>
        <v>151914853</v>
      </c>
      <c r="E44" s="115">
        <f t="shared" ref="E44:G45" si="1">+E119</f>
        <v>58601154.544749998</v>
      </c>
      <c r="F44" s="115">
        <f t="shared" si="1"/>
        <v>38502819.492849998</v>
      </c>
      <c r="G44" s="115">
        <f t="shared" si="1"/>
        <v>-20098335.051899999</v>
      </c>
      <c r="H44" s="82"/>
      <c r="I44" s="82"/>
      <c r="J44" s="82"/>
      <c r="K44" s="82"/>
    </row>
    <row r="45" spans="2:11" ht="14.1" customHeight="1" x14ac:dyDescent="0.2">
      <c r="B45" s="114" t="s">
        <v>345</v>
      </c>
      <c r="D45" s="110">
        <f>+D93</f>
        <v>-18100681941</v>
      </c>
      <c r="E45" s="115">
        <f t="shared" si="1"/>
        <v>-6981698524.9172497</v>
      </c>
      <c r="F45" s="115">
        <f t="shared" si="1"/>
        <v>-4586840558.3763504</v>
      </c>
      <c r="G45" s="115">
        <f t="shared" si="1"/>
        <v>2394857966.5408993</v>
      </c>
      <c r="H45" s="82"/>
      <c r="I45" s="84"/>
      <c r="J45" s="84"/>
      <c r="K45" s="84"/>
    </row>
    <row r="46" spans="2:11" ht="14.1" customHeight="1" x14ac:dyDescent="0.2">
      <c r="B46" s="116" t="s">
        <v>344</v>
      </c>
      <c r="D46" s="117">
        <f>+SUM(D44:D45)</f>
        <v>-17948767088</v>
      </c>
      <c r="E46" s="117">
        <f>+SUM(E44:E45)</f>
        <v>-6923097370.3724995</v>
      </c>
      <c r="F46" s="117">
        <f>+SUM(F44:F45)</f>
        <v>-4548337738.8835001</v>
      </c>
      <c r="G46" s="117">
        <f>+SUM(G44:G45)</f>
        <v>2374759631.4889994</v>
      </c>
      <c r="H46" s="82"/>
      <c r="I46" s="84"/>
      <c r="J46" s="84"/>
      <c r="K46" s="84"/>
    </row>
    <row r="47" spans="2:11" ht="14.1" customHeight="1" x14ac:dyDescent="0.2">
      <c r="B47" s="116" t="s">
        <v>343</v>
      </c>
      <c r="D47" s="110">
        <f>+D95</f>
        <v>0</v>
      </c>
      <c r="E47" s="115">
        <f>+E122</f>
        <v>0</v>
      </c>
      <c r="F47" s="115">
        <f>+F122</f>
        <v>0</v>
      </c>
      <c r="G47" s="115">
        <f>+G122-G109</f>
        <v>7398182.6275007725</v>
      </c>
      <c r="H47" s="82"/>
      <c r="I47" s="84"/>
      <c r="J47" s="84"/>
      <c r="K47" s="84"/>
    </row>
    <row r="48" spans="2:11" ht="14.1" customHeight="1" x14ac:dyDescent="0.2">
      <c r="B48" s="116" t="s">
        <v>444</v>
      </c>
      <c r="D48" s="117">
        <f>+D46+D47</f>
        <v>-17948767088</v>
      </c>
      <c r="E48" s="117">
        <f>+E46+E47</f>
        <v>-6923097370.3724995</v>
      </c>
      <c r="F48" s="117">
        <f>+F46+F47</f>
        <v>-4548337738.8835001</v>
      </c>
      <c r="G48" s="118">
        <f>+G46+G47</f>
        <v>2382157814.1164999</v>
      </c>
      <c r="H48" s="74">
        <f>+G48-'&lt;5&gt; PowerTax Summary'!I17</f>
        <v>0</v>
      </c>
      <c r="I48" s="84"/>
      <c r="J48" s="84"/>
      <c r="K48" s="84"/>
    </row>
    <row r="49" spans="2:13" ht="14.1" customHeight="1" x14ac:dyDescent="0.2">
      <c r="B49" s="116" t="s">
        <v>370</v>
      </c>
      <c r="D49" s="115"/>
      <c r="E49" s="115"/>
      <c r="F49" s="115"/>
      <c r="G49" s="115">
        <f>+G109</f>
        <v>-14842.994999885519</v>
      </c>
      <c r="I49" s="84"/>
      <c r="J49" s="84"/>
      <c r="K49" s="84"/>
    </row>
    <row r="50" spans="2:13" ht="14.1" customHeight="1" x14ac:dyDescent="0.2">
      <c r="B50" s="119" t="s">
        <v>369</v>
      </c>
      <c r="D50" s="120">
        <f>+D48+D49</f>
        <v>-17948767088</v>
      </c>
      <c r="E50" s="76">
        <f>+E48+E49</f>
        <v>-6923097370.3724995</v>
      </c>
      <c r="F50" s="76">
        <f>+F48+F49</f>
        <v>-4548337738.8835001</v>
      </c>
      <c r="G50" s="120">
        <f>+G48+G49</f>
        <v>2382142971.1215</v>
      </c>
      <c r="H50" s="74"/>
      <c r="I50" s="74"/>
      <c r="J50" s="74"/>
      <c r="K50" s="74"/>
    </row>
    <row r="51" spans="2:13" ht="14.1" customHeight="1" x14ac:dyDescent="0.2">
      <c r="B51" s="116"/>
      <c r="D51" s="84"/>
      <c r="E51" s="84"/>
      <c r="F51" s="84"/>
      <c r="G51" s="121"/>
      <c r="H51" s="74"/>
    </row>
    <row r="52" spans="2:13" ht="14.1" customHeight="1" x14ac:dyDescent="0.2">
      <c r="B52" s="116" t="s">
        <v>330</v>
      </c>
      <c r="D52" s="110">
        <f>+D39-D50</f>
        <v>-5286193453.3400002</v>
      </c>
      <c r="E52" s="115">
        <f>+E124</f>
        <v>-2039211970.051405</v>
      </c>
      <c r="F52" s="115">
        <f>+F124</f>
        <v>-1339862112.112323</v>
      </c>
      <c r="G52" s="115">
        <f>+G124</f>
        <v>699349857.93908191</v>
      </c>
      <c r="H52" s="74"/>
      <c r="I52" s="74"/>
    </row>
    <row r="53" spans="2:13" ht="14.1" customHeight="1" x14ac:dyDescent="0.2">
      <c r="B53" s="116" t="s">
        <v>343</v>
      </c>
      <c r="D53" s="110">
        <f>+D98</f>
        <v>0</v>
      </c>
      <c r="E53" s="115">
        <f>+E125</f>
        <v>0</v>
      </c>
      <c r="F53" s="115">
        <f>+F125</f>
        <v>0</v>
      </c>
      <c r="G53" s="115">
        <f>+G125+G126</f>
        <v>2024367.5174991132</v>
      </c>
      <c r="I53" s="74"/>
      <c r="J53" s="74"/>
    </row>
    <row r="54" spans="2:13" ht="14.1" customHeight="1" x14ac:dyDescent="0.2">
      <c r="B54" s="119" t="s">
        <v>368</v>
      </c>
      <c r="D54" s="120">
        <f>+D52+D53</f>
        <v>-5286193453.3400002</v>
      </c>
      <c r="E54" s="76">
        <f>+E52+E53</f>
        <v>-2039211970.051405</v>
      </c>
      <c r="F54" s="76">
        <f>+F52+F53</f>
        <v>-1339862112.112323</v>
      </c>
      <c r="G54" s="76">
        <f>+G52+G53</f>
        <v>701374225.456581</v>
      </c>
      <c r="H54" s="74"/>
      <c r="I54" s="74"/>
    </row>
    <row r="55" spans="2:13" ht="14.1" customHeight="1" x14ac:dyDescent="0.2">
      <c r="B55" s="116"/>
      <c r="D55" s="84"/>
      <c r="E55" s="84"/>
      <c r="F55" s="84"/>
      <c r="G55" s="84">
        <f>+G54-G127</f>
        <v>0</v>
      </c>
      <c r="H55" s="74"/>
      <c r="I55" s="74"/>
    </row>
    <row r="56" spans="2:13" ht="14.1" customHeight="1" thickBot="1" x14ac:dyDescent="0.25">
      <c r="B56" s="101" t="s">
        <v>367</v>
      </c>
      <c r="D56" s="122">
        <f>+D50+D54</f>
        <v>-23234960541.34</v>
      </c>
      <c r="E56" s="123">
        <f>+E50+E54</f>
        <v>-8962309340.4239044</v>
      </c>
      <c r="F56" s="123">
        <f>+F50+F54</f>
        <v>-5888199850.9958229</v>
      </c>
      <c r="G56" s="122">
        <f>+G50+G54</f>
        <v>3083517196.5780811</v>
      </c>
    </row>
    <row r="57" spans="2:13" ht="14.1" customHeight="1" thickTop="1" x14ac:dyDescent="0.2">
      <c r="D57" s="121"/>
      <c r="E57" s="84"/>
      <c r="F57" s="84"/>
      <c r="G57" s="121">
        <f>+I47</f>
        <v>0</v>
      </c>
    </row>
    <row r="58" spans="2:13" ht="14.1" customHeight="1" x14ac:dyDescent="0.2">
      <c r="B58" s="68"/>
      <c r="C58" s="68"/>
      <c r="D58" s="68"/>
      <c r="E58" s="68"/>
      <c r="F58" s="71"/>
      <c r="G58" s="124"/>
      <c r="H58" s="110"/>
    </row>
    <row r="59" spans="2:13" ht="14.1" customHeight="1" x14ac:dyDescent="0.2">
      <c r="B59" s="68"/>
      <c r="C59" s="68"/>
      <c r="D59" s="68"/>
      <c r="E59" s="68"/>
      <c r="F59" s="68"/>
      <c r="G59" s="125"/>
    </row>
    <row r="60" spans="2:13" ht="14.1" customHeight="1" x14ac:dyDescent="0.2">
      <c r="B60" s="68"/>
      <c r="C60" s="68"/>
      <c r="D60" s="68"/>
      <c r="E60" s="68"/>
      <c r="F60" s="68"/>
      <c r="G60" s="125"/>
    </row>
    <row r="61" spans="2:13" ht="14.1" customHeight="1" x14ac:dyDescent="0.2">
      <c r="B61" s="126"/>
      <c r="C61" s="68"/>
      <c r="D61" s="68"/>
      <c r="E61" s="68"/>
      <c r="F61" s="68"/>
      <c r="G61" s="127"/>
    </row>
    <row r="63" spans="2:13" ht="14.1" customHeight="1" x14ac:dyDescent="0.2">
      <c r="B63" s="128"/>
      <c r="C63" s="128"/>
      <c r="D63" s="128"/>
      <c r="E63" s="128"/>
      <c r="F63" s="129"/>
      <c r="G63" s="128"/>
    </row>
    <row r="64" spans="2:13" ht="14.1" customHeight="1" x14ac:dyDescent="0.2">
      <c r="F64" s="74"/>
      <c r="K64" s="130" t="s">
        <v>53</v>
      </c>
      <c r="L64" s="67" t="s">
        <v>366</v>
      </c>
      <c r="M64" s="67" t="s">
        <v>365</v>
      </c>
    </row>
    <row r="65" spans="2:13" ht="14.1" customHeight="1" x14ac:dyDescent="0.2">
      <c r="B65" s="101" t="s">
        <v>364</v>
      </c>
      <c r="D65" s="112" t="s">
        <v>350</v>
      </c>
      <c r="E65" s="113" t="s">
        <v>349</v>
      </c>
      <c r="F65" s="113" t="s">
        <v>348</v>
      </c>
      <c r="G65" s="113" t="s">
        <v>347</v>
      </c>
      <c r="H65" s="115"/>
      <c r="I65" s="110"/>
      <c r="J65" s="110" t="s">
        <v>363</v>
      </c>
      <c r="K65" s="110">
        <f>+D39</f>
        <v>-23234960541.34</v>
      </c>
      <c r="L65" s="110">
        <v>-17948767089</v>
      </c>
      <c r="M65" s="110">
        <f>+K65-L65</f>
        <v>-5286193452.3400002</v>
      </c>
    </row>
    <row r="66" spans="2:13" ht="14.1" customHeight="1" x14ac:dyDescent="0.2">
      <c r="B66" s="114" t="s">
        <v>346</v>
      </c>
      <c r="D66" s="110">
        <v>151914853</v>
      </c>
      <c r="E66" s="115">
        <f>+D66*$D$133</f>
        <v>53170198.549999997</v>
      </c>
      <c r="F66" s="115">
        <f>+D66*$E$133</f>
        <v>31902119.129999999</v>
      </c>
      <c r="G66" s="74">
        <f>+F66-E66</f>
        <v>-21268079.419999998</v>
      </c>
      <c r="H66" s="115"/>
      <c r="I66" s="110"/>
      <c r="J66" s="110" t="s">
        <v>362</v>
      </c>
      <c r="K66" s="110">
        <v>16131143</v>
      </c>
      <c r="L66" s="110">
        <v>17889058</v>
      </c>
      <c r="M66" s="110">
        <f>+K66-L66</f>
        <v>-1757915</v>
      </c>
    </row>
    <row r="67" spans="2:13" ht="14.1" customHeight="1" x14ac:dyDescent="0.2">
      <c r="B67" s="114" t="s">
        <v>345</v>
      </c>
      <c r="D67" s="110">
        <v>-18100681941</v>
      </c>
      <c r="E67" s="115">
        <f>+D67*$D$133</f>
        <v>-6335238679.3499994</v>
      </c>
      <c r="F67" s="115">
        <f>+D67*$E$133</f>
        <v>-3801143207.6099997</v>
      </c>
      <c r="G67" s="74">
        <f>+F67-E67</f>
        <v>2534095471.7399998</v>
      </c>
      <c r="H67" s="115"/>
      <c r="I67" s="110"/>
      <c r="J67" s="110" t="s">
        <v>361</v>
      </c>
      <c r="K67" s="117">
        <f>+K65+K66</f>
        <v>-23218829398.34</v>
      </c>
      <c r="L67" s="117">
        <f>+L65+L66</f>
        <v>-17930878031</v>
      </c>
      <c r="M67" s="117">
        <f>+M65+M66</f>
        <v>-5287951367.3400002</v>
      </c>
    </row>
    <row r="68" spans="2:13" ht="14.1" customHeight="1" x14ac:dyDescent="0.2">
      <c r="B68" s="116" t="s">
        <v>360</v>
      </c>
      <c r="D68" s="117">
        <f>+SUM(D66:D67)</f>
        <v>-17948767088</v>
      </c>
      <c r="E68" s="117">
        <f>+SUM(E66:E67)</f>
        <v>-6282068480.7999992</v>
      </c>
      <c r="F68" s="117">
        <f>+SUM(F66:F67)</f>
        <v>-3769241088.4799995</v>
      </c>
      <c r="G68" s="117">
        <f>+SUM(G66:G67)</f>
        <v>2512827392.3199997</v>
      </c>
      <c r="H68" s="115"/>
      <c r="I68" s="110"/>
      <c r="J68" s="110"/>
      <c r="K68" s="110"/>
      <c r="L68" s="110"/>
      <c r="M68" s="110"/>
    </row>
    <row r="69" spans="2:13" ht="14.1" customHeight="1" x14ac:dyDescent="0.2">
      <c r="B69" s="116" t="s">
        <v>343</v>
      </c>
      <c r="D69" s="115"/>
      <c r="E69" s="115"/>
      <c r="F69" s="115"/>
      <c r="G69" s="115">
        <f>+'&lt;5&gt; PowerTax Summary'!H14</f>
        <v>7120114.2000007629</v>
      </c>
      <c r="H69" s="115"/>
      <c r="I69" s="110"/>
      <c r="J69" s="110"/>
      <c r="K69" s="110"/>
      <c r="M69" s="110"/>
    </row>
    <row r="70" spans="2:13" ht="14.1" customHeight="1" x14ac:dyDescent="0.2">
      <c r="B70" s="116" t="s">
        <v>342</v>
      </c>
      <c r="D70" s="117">
        <f>+D68+D69</f>
        <v>-17948767088</v>
      </c>
      <c r="E70" s="117">
        <f>+E68+E69</f>
        <v>-6282068480.7999992</v>
      </c>
      <c r="F70" s="117">
        <f>+F68+F69</f>
        <v>-3769241088.4799995</v>
      </c>
      <c r="G70" s="117">
        <f>+G68+G69</f>
        <v>2519947506.5200005</v>
      </c>
      <c r="H70" s="115"/>
      <c r="I70" s="110"/>
      <c r="J70" s="110"/>
      <c r="K70" s="110"/>
      <c r="M70" s="110"/>
    </row>
    <row r="71" spans="2:13" ht="14.1" customHeight="1" x14ac:dyDescent="0.2">
      <c r="B71" s="116" t="s">
        <v>330</v>
      </c>
      <c r="D71" s="110">
        <f>+D39-D50</f>
        <v>-5286193453.3400002</v>
      </c>
      <c r="E71" s="115">
        <f>+D71*$D$133</f>
        <v>-1850167708.6689999</v>
      </c>
      <c r="F71" s="115">
        <f>+D71*$E$133</f>
        <v>-1110100625.2014</v>
      </c>
      <c r="G71" s="74">
        <f>+F71-E71</f>
        <v>740067083.46759987</v>
      </c>
      <c r="H71" s="115"/>
      <c r="I71" s="110"/>
      <c r="J71" s="110"/>
      <c r="K71" s="110"/>
    </row>
    <row r="72" spans="2:13" ht="14.1" customHeight="1" x14ac:dyDescent="0.2">
      <c r="B72" s="116" t="s">
        <v>341</v>
      </c>
      <c r="D72" s="110"/>
      <c r="E72" s="115"/>
      <c r="F72" s="115"/>
      <c r="G72" s="74">
        <f>+'&lt;5&gt; PowerTax Summary'!M14</f>
        <v>1212532.4500007629</v>
      </c>
      <c r="H72" s="115"/>
      <c r="I72" s="110"/>
      <c r="J72" s="110"/>
      <c r="K72" s="110"/>
    </row>
    <row r="73" spans="2:13" ht="14.1" customHeight="1" x14ac:dyDescent="0.2">
      <c r="B73" s="116" t="s">
        <v>340</v>
      </c>
      <c r="D73" s="110"/>
      <c r="E73" s="115"/>
      <c r="F73" s="115"/>
      <c r="G73" s="74">
        <f>-+'&lt;5&gt; PowerTax Summary'!J46</f>
        <v>-382792.65000152588</v>
      </c>
      <c r="H73" s="115"/>
      <c r="I73" s="110"/>
      <c r="J73" s="110"/>
      <c r="K73" s="110"/>
    </row>
    <row r="74" spans="2:13" ht="14.1" customHeight="1" x14ac:dyDescent="0.2">
      <c r="B74" s="116" t="s">
        <v>339</v>
      </c>
      <c r="D74" s="117">
        <f>+SUM(D71:D73)</f>
        <v>-5286193453.3400002</v>
      </c>
      <c r="E74" s="117">
        <f>+SUM(E71:E73)</f>
        <v>-1850167708.6689999</v>
      </c>
      <c r="F74" s="117">
        <f>+SUM(F71:F73)</f>
        <v>-1110100625.2014</v>
      </c>
      <c r="G74" s="117">
        <f>+SUM(G71:G73)</f>
        <v>740896823.26759911</v>
      </c>
      <c r="H74" s="115"/>
      <c r="I74" s="110"/>
      <c r="J74" s="110"/>
      <c r="K74" s="110"/>
    </row>
    <row r="75" spans="2:13" ht="14.1" customHeight="1" thickBot="1" x14ac:dyDescent="0.25">
      <c r="B75" s="101" t="s">
        <v>359</v>
      </c>
      <c r="D75" s="131">
        <f>+D74+D70</f>
        <v>-23234960541.34</v>
      </c>
      <c r="E75" s="132">
        <f>+E74+E70</f>
        <v>-8132236189.4689989</v>
      </c>
      <c r="F75" s="132">
        <f>+F74+F70</f>
        <v>-4879341713.6813993</v>
      </c>
      <c r="G75" s="133">
        <f>+G74+G70</f>
        <v>3260844329.7875996</v>
      </c>
      <c r="H75" s="110"/>
      <c r="I75" s="110"/>
      <c r="J75" s="110"/>
      <c r="K75" s="110"/>
    </row>
    <row r="76" spans="2:13" ht="14.1" customHeight="1" thickTop="1" x14ac:dyDescent="0.2">
      <c r="D76" s="115"/>
      <c r="E76" s="115"/>
      <c r="F76" s="115"/>
      <c r="G76" s="115"/>
      <c r="H76" s="110"/>
      <c r="I76" s="110"/>
      <c r="J76" s="110"/>
      <c r="K76" s="110"/>
    </row>
    <row r="77" spans="2:13" ht="14.1" customHeight="1" x14ac:dyDescent="0.2">
      <c r="D77" s="115"/>
      <c r="E77" s="115"/>
      <c r="F77" s="115"/>
      <c r="G77" s="115"/>
      <c r="H77" s="110"/>
      <c r="I77" s="110"/>
      <c r="J77" s="110"/>
      <c r="K77" s="110"/>
    </row>
    <row r="78" spans="2:13" ht="14.1" customHeight="1" x14ac:dyDescent="0.2">
      <c r="B78" s="101" t="s">
        <v>358</v>
      </c>
      <c r="D78" s="112" t="s">
        <v>350</v>
      </c>
      <c r="E78" s="113" t="s">
        <v>349</v>
      </c>
      <c r="F78" s="113" t="s">
        <v>348</v>
      </c>
      <c r="G78" s="113" t="s">
        <v>347</v>
      </c>
      <c r="H78" s="110"/>
      <c r="I78" s="110"/>
      <c r="J78" s="110"/>
      <c r="K78" s="110"/>
    </row>
    <row r="79" spans="2:13" ht="14.1" customHeight="1" x14ac:dyDescent="0.2">
      <c r="B79" s="114" t="s">
        <v>346</v>
      </c>
      <c r="D79" s="110">
        <f>+D105</f>
        <v>151914853</v>
      </c>
      <c r="E79" s="115">
        <f>+D79*$D$134</f>
        <v>-2924360.92025</v>
      </c>
      <c r="F79" s="115">
        <f>+D79*$E$134</f>
        <v>-1754616.5521499999</v>
      </c>
      <c r="G79" s="74">
        <f>+F79-E79</f>
        <v>1169744.3681000001</v>
      </c>
      <c r="H79" s="110"/>
      <c r="I79" s="110"/>
      <c r="J79" s="110"/>
      <c r="K79" s="110"/>
    </row>
    <row r="80" spans="2:13" ht="14.1" customHeight="1" x14ac:dyDescent="0.2">
      <c r="B80" s="114" t="s">
        <v>345</v>
      </c>
      <c r="D80" s="110">
        <f>+D106</f>
        <v>-18082792883</v>
      </c>
      <c r="E80" s="115">
        <f>+D80*$D$134</f>
        <v>348093762.99774998</v>
      </c>
      <c r="F80" s="115">
        <f>+D80*$E$134</f>
        <v>208856257.79865</v>
      </c>
      <c r="G80" s="74">
        <f>+F80-E80</f>
        <v>-139237505.19909999</v>
      </c>
      <c r="H80" s="110"/>
      <c r="I80" s="110"/>
      <c r="J80" s="110"/>
      <c r="K80" s="110"/>
    </row>
    <row r="81" spans="2:11" ht="14.1" customHeight="1" x14ac:dyDescent="0.2">
      <c r="B81" s="116" t="s">
        <v>344</v>
      </c>
      <c r="D81" s="117">
        <f>+D79+D80</f>
        <v>-17930878030</v>
      </c>
      <c r="E81" s="117">
        <f>+SUM(E79:E80)</f>
        <v>345169402.07749999</v>
      </c>
      <c r="F81" s="117">
        <f>+SUM(F79:F80)</f>
        <v>207101641.24649999</v>
      </c>
      <c r="G81" s="117">
        <f>+SUM(G79:G80)</f>
        <v>-138067760.831</v>
      </c>
      <c r="H81" s="110"/>
      <c r="I81" s="110"/>
      <c r="J81" s="110"/>
      <c r="K81" s="110"/>
    </row>
    <row r="82" spans="2:11" ht="14.1" customHeight="1" x14ac:dyDescent="0.2">
      <c r="B82" s="116" t="s">
        <v>343</v>
      </c>
      <c r="D82" s="115"/>
      <c r="E82" s="115"/>
      <c r="F82" s="115"/>
      <c r="G82" s="115">
        <f>+'&lt;5&gt; PowerTax Summary'!H16</f>
        <v>-1961396.9225000143</v>
      </c>
      <c r="H82" s="110"/>
      <c r="I82" s="110"/>
      <c r="J82" s="110"/>
      <c r="K82" s="110"/>
    </row>
    <row r="83" spans="2:11" ht="14.1" customHeight="1" x14ac:dyDescent="0.2">
      <c r="B83" s="116" t="s">
        <v>342</v>
      </c>
      <c r="D83" s="117">
        <f>+D81+D82</f>
        <v>-17930878030</v>
      </c>
      <c r="E83" s="117">
        <f>+E81+E82</f>
        <v>345169402.07749999</v>
      </c>
      <c r="F83" s="117">
        <f>+F81+F82</f>
        <v>207101641.24649999</v>
      </c>
      <c r="G83" s="117">
        <f>+G81+G82</f>
        <v>-140029157.75350001</v>
      </c>
      <c r="H83" s="110"/>
      <c r="I83" s="110"/>
      <c r="J83" s="110"/>
      <c r="K83" s="110"/>
    </row>
    <row r="84" spans="2:11" ht="14.1" customHeight="1" x14ac:dyDescent="0.2">
      <c r="B84" s="116" t="s">
        <v>330</v>
      </c>
      <c r="D84" s="110">
        <f>+M67</f>
        <v>-5287951367.3400002</v>
      </c>
      <c r="E84" s="115">
        <f>+D84*$D$134</f>
        <v>101793063.82129501</v>
      </c>
      <c r="F84" s="115">
        <f>+D84*$E$134</f>
        <v>61075838.292777002</v>
      </c>
      <c r="G84" s="74">
        <f>+F84-E84</f>
        <v>-40717225.528518006</v>
      </c>
      <c r="H84" s="110"/>
      <c r="I84" s="110"/>
      <c r="J84" s="110"/>
      <c r="K84" s="110"/>
    </row>
    <row r="85" spans="2:11" ht="14.1" customHeight="1" x14ac:dyDescent="0.2">
      <c r="B85" s="116" t="s">
        <v>341</v>
      </c>
      <c r="D85" s="110"/>
      <c r="E85" s="115"/>
      <c r="F85" s="115"/>
      <c r="G85" s="74">
        <f>+'&lt;5&gt; PowerTax Summary'!M16</f>
        <v>-6380.1257500052452</v>
      </c>
      <c r="H85" s="115"/>
      <c r="I85" s="110"/>
      <c r="J85" s="110"/>
      <c r="K85" s="110"/>
    </row>
    <row r="86" spans="2:11" ht="14.1" customHeight="1" x14ac:dyDescent="0.2">
      <c r="B86" s="116" t="s">
        <v>340</v>
      </c>
      <c r="D86" s="110"/>
      <c r="E86" s="115"/>
      <c r="F86" s="115"/>
      <c r="G86" s="74">
        <f>-+'&lt;5&gt; PowerTax Summary'!J48</f>
        <v>1182779.1982500197</v>
      </c>
      <c r="H86" s="115"/>
      <c r="I86" s="110"/>
      <c r="J86" s="110"/>
      <c r="K86" s="110"/>
    </row>
    <row r="87" spans="2:11" ht="14.1" customHeight="1" x14ac:dyDescent="0.2">
      <c r="B87" s="116" t="s">
        <v>339</v>
      </c>
      <c r="D87" s="117">
        <f>+SUM(D84:D86)</f>
        <v>-5287951367.3400002</v>
      </c>
      <c r="E87" s="117">
        <f>+SUM(E84:E86)</f>
        <v>101793063.82129501</v>
      </c>
      <c r="F87" s="117">
        <f>+SUM(F84:F86)</f>
        <v>61075838.292777002</v>
      </c>
      <c r="G87" s="117">
        <f>+SUM(G84:G86)</f>
        <v>-39540826.456017993</v>
      </c>
      <c r="H87" s="110"/>
      <c r="I87" s="110"/>
      <c r="J87" s="110"/>
      <c r="K87" s="110"/>
    </row>
    <row r="88" spans="2:11" ht="14.1" customHeight="1" thickBot="1" x14ac:dyDescent="0.25">
      <c r="B88" s="67" t="s">
        <v>357</v>
      </c>
      <c r="D88" s="132">
        <f>+D83+D87</f>
        <v>-23218829397.34</v>
      </c>
      <c r="E88" s="132">
        <f>+E83+E87</f>
        <v>446962465.89879501</v>
      </c>
      <c r="F88" s="132">
        <f>+F83+F87</f>
        <v>268177479.53927699</v>
      </c>
      <c r="G88" s="133">
        <f>+G83+G87</f>
        <v>-179569984.20951802</v>
      </c>
      <c r="H88" s="110"/>
      <c r="I88" s="110"/>
      <c r="J88" s="110"/>
      <c r="K88" s="110"/>
    </row>
    <row r="89" spans="2:11" ht="14.1" customHeight="1" thickTop="1" x14ac:dyDescent="0.2">
      <c r="D89" s="110">
        <f>+D88-K67</f>
        <v>1</v>
      </c>
      <c r="E89" s="110"/>
      <c r="F89" s="110"/>
      <c r="G89" s="110"/>
      <c r="H89" s="110"/>
      <c r="I89" s="110"/>
      <c r="J89" s="110"/>
      <c r="K89" s="110"/>
    </row>
    <row r="90" spans="2:11" ht="14.1" customHeight="1" x14ac:dyDescent="0.2">
      <c r="D90" s="110"/>
      <c r="E90" s="110"/>
      <c r="F90" s="110"/>
      <c r="G90" s="110"/>
      <c r="H90" s="110"/>
      <c r="I90" s="110"/>
      <c r="J90" s="110"/>
      <c r="K90" s="110"/>
    </row>
    <row r="91" spans="2:11" ht="14.1" customHeight="1" x14ac:dyDescent="0.2">
      <c r="B91" s="101" t="s">
        <v>356</v>
      </c>
      <c r="D91" s="112" t="s">
        <v>350</v>
      </c>
      <c r="E91" s="113" t="s">
        <v>349</v>
      </c>
      <c r="F91" s="113" t="s">
        <v>348</v>
      </c>
      <c r="G91" s="113" t="s">
        <v>347</v>
      </c>
      <c r="H91" s="110"/>
      <c r="I91" s="110"/>
      <c r="J91" s="110"/>
      <c r="K91" s="110"/>
    </row>
    <row r="92" spans="2:11" ht="14.1" customHeight="1" x14ac:dyDescent="0.2">
      <c r="B92" s="114" t="s">
        <v>346</v>
      </c>
      <c r="D92" s="110">
        <f>+D66</f>
        <v>151914853</v>
      </c>
      <c r="E92" s="115">
        <f t="shared" ref="E92:G93" si="2">+E66+E79</f>
        <v>50245837.629749998</v>
      </c>
      <c r="F92" s="115">
        <f t="shared" si="2"/>
        <v>30147502.577849999</v>
      </c>
      <c r="G92" s="115">
        <f t="shared" si="2"/>
        <v>-20098335.051899999</v>
      </c>
      <c r="H92" s="110"/>
      <c r="I92" s="110"/>
      <c r="J92" s="110"/>
      <c r="K92" s="110"/>
    </row>
    <row r="93" spans="2:11" ht="14.1" customHeight="1" x14ac:dyDescent="0.2">
      <c r="B93" s="114" t="s">
        <v>345</v>
      </c>
      <c r="D93" s="110">
        <f>+D67</f>
        <v>-18100681941</v>
      </c>
      <c r="E93" s="115">
        <f t="shared" si="2"/>
        <v>-5987144916.3522491</v>
      </c>
      <c r="F93" s="115">
        <f t="shared" si="2"/>
        <v>-3592286949.8113499</v>
      </c>
      <c r="G93" s="115">
        <f t="shared" si="2"/>
        <v>2394857966.5408998</v>
      </c>
      <c r="H93" s="110"/>
      <c r="I93" s="110"/>
      <c r="J93" s="110"/>
      <c r="K93" s="110"/>
    </row>
    <row r="94" spans="2:11" ht="14.1" customHeight="1" x14ac:dyDescent="0.2">
      <c r="B94" s="116" t="s">
        <v>344</v>
      </c>
      <c r="D94" s="117">
        <f>+D92+D93</f>
        <v>-17948767088</v>
      </c>
      <c r="E94" s="117">
        <f>+SUM(E92:E93)</f>
        <v>-5936899078.7224989</v>
      </c>
      <c r="F94" s="117">
        <f>+SUM(F92:F93)</f>
        <v>-3562139447.2335</v>
      </c>
      <c r="G94" s="117">
        <f>+SUM(G92:G93)</f>
        <v>2374759631.4889998</v>
      </c>
      <c r="H94" s="110"/>
      <c r="I94" s="110"/>
      <c r="J94" s="110"/>
      <c r="K94" s="110"/>
    </row>
    <row r="95" spans="2:11" ht="14.1" customHeight="1" x14ac:dyDescent="0.2">
      <c r="B95" s="116" t="s">
        <v>343</v>
      </c>
      <c r="D95" s="115">
        <f>+D69+D82</f>
        <v>0</v>
      </c>
      <c r="E95" s="115">
        <f>+E69+E82</f>
        <v>0</v>
      </c>
      <c r="F95" s="115">
        <f>+F69+F82</f>
        <v>0</v>
      </c>
      <c r="G95" s="115">
        <f>+G69+G82</f>
        <v>5158717.2775007486</v>
      </c>
      <c r="H95" s="110"/>
      <c r="I95" s="110"/>
      <c r="J95" s="110"/>
      <c r="K95" s="110"/>
    </row>
    <row r="96" spans="2:11" ht="14.1" customHeight="1" x14ac:dyDescent="0.2">
      <c r="B96" s="116" t="s">
        <v>342</v>
      </c>
      <c r="D96" s="117">
        <f>+SUM(D94:D95)</f>
        <v>-17948767088</v>
      </c>
      <c r="E96" s="117">
        <f>+SUM(E94:E95)</f>
        <v>-5936899078.7224989</v>
      </c>
      <c r="F96" s="117">
        <f>+SUM(F94:F95)</f>
        <v>-3562139447.2335</v>
      </c>
      <c r="G96" s="117">
        <f>+SUM(G94:G95)</f>
        <v>2379918348.7665005</v>
      </c>
      <c r="H96" s="110"/>
      <c r="I96" s="110"/>
      <c r="J96" s="110"/>
      <c r="K96" s="110"/>
    </row>
    <row r="97" spans="2:11" ht="14.1" customHeight="1" x14ac:dyDescent="0.2">
      <c r="B97" s="116" t="s">
        <v>330</v>
      </c>
      <c r="D97" s="110">
        <f>+D71</f>
        <v>-5286193453.3400002</v>
      </c>
      <c r="E97" s="115">
        <f t="shared" ref="E97:G99" si="3">+E71+E84</f>
        <v>-1748374644.8477049</v>
      </c>
      <c r="F97" s="115">
        <f t="shared" si="3"/>
        <v>-1049024786.908623</v>
      </c>
      <c r="G97" s="115">
        <f t="shared" si="3"/>
        <v>699349857.93908191</v>
      </c>
      <c r="H97" s="110"/>
      <c r="I97" s="110"/>
      <c r="J97" s="110"/>
      <c r="K97" s="110"/>
    </row>
    <row r="98" spans="2:11" ht="14.1" customHeight="1" x14ac:dyDescent="0.2">
      <c r="B98" s="116" t="s">
        <v>341</v>
      </c>
      <c r="D98" s="115">
        <f>+D72+D85</f>
        <v>0</v>
      </c>
      <c r="E98" s="115">
        <f t="shared" si="3"/>
        <v>0</v>
      </c>
      <c r="F98" s="115">
        <f t="shared" si="3"/>
        <v>0</v>
      </c>
      <c r="G98" s="115">
        <f t="shared" si="3"/>
        <v>1206152.3242507577</v>
      </c>
      <c r="H98" s="110"/>
      <c r="I98" s="110"/>
      <c r="J98" s="110"/>
      <c r="K98" s="110"/>
    </row>
    <row r="99" spans="2:11" ht="14.1" customHeight="1" x14ac:dyDescent="0.2">
      <c r="B99" s="116" t="s">
        <v>340</v>
      </c>
      <c r="D99" s="115">
        <f>+D73+D86</f>
        <v>0</v>
      </c>
      <c r="E99" s="115">
        <f t="shared" si="3"/>
        <v>0</v>
      </c>
      <c r="F99" s="115">
        <f t="shared" si="3"/>
        <v>0</v>
      </c>
      <c r="G99" s="115">
        <f t="shared" si="3"/>
        <v>799986.54824849381</v>
      </c>
      <c r="H99" s="110"/>
      <c r="I99" s="110"/>
      <c r="J99" s="110"/>
      <c r="K99" s="110"/>
    </row>
    <row r="100" spans="2:11" ht="14.1" customHeight="1" x14ac:dyDescent="0.2">
      <c r="B100" s="116" t="s">
        <v>339</v>
      </c>
      <c r="D100" s="134">
        <f>+SUM(D97:D99)</f>
        <v>-5286193453.3400002</v>
      </c>
      <c r="E100" s="134">
        <f>+SUM(E97:E99)</f>
        <v>-1748374644.8477049</v>
      </c>
      <c r="F100" s="134">
        <f>+SUM(F97:F99)</f>
        <v>-1049024786.908623</v>
      </c>
      <c r="G100" s="134">
        <f>+SUM(G97:G99)</f>
        <v>701355996.81158113</v>
      </c>
      <c r="H100" s="110"/>
      <c r="I100" s="110"/>
      <c r="J100" s="110"/>
      <c r="K100" s="110"/>
    </row>
    <row r="101" spans="2:11" ht="14.1" customHeight="1" thickBot="1" x14ac:dyDescent="0.25">
      <c r="B101" s="101" t="s">
        <v>355</v>
      </c>
      <c r="D101" s="131">
        <f>+D94+D97</f>
        <v>-23234960541.34</v>
      </c>
      <c r="E101" s="132">
        <f>+E75+E88</f>
        <v>-7685273723.5702038</v>
      </c>
      <c r="F101" s="132">
        <f>+F75+F88</f>
        <v>-4611164234.1421223</v>
      </c>
      <c r="G101" s="133">
        <f>+G75+G88</f>
        <v>3081274345.5780816</v>
      </c>
      <c r="H101" s="110"/>
      <c r="I101" s="110"/>
      <c r="J101" s="110"/>
      <c r="K101" s="110"/>
    </row>
    <row r="102" spans="2:11" ht="14.1" customHeight="1" thickTop="1" x14ac:dyDescent="0.2">
      <c r="D102" s="110"/>
      <c r="E102" s="110">
        <f>+E75+E88-E101</f>
        <v>0</v>
      </c>
      <c r="F102" s="110">
        <f>+F75+F88-F101</f>
        <v>0</v>
      </c>
      <c r="G102" s="110">
        <f>+G75+G88-G101</f>
        <v>0</v>
      </c>
      <c r="H102" s="110"/>
      <c r="I102" s="110"/>
      <c r="J102" s="110"/>
      <c r="K102" s="110"/>
    </row>
    <row r="103" spans="2:11" ht="14.1" customHeight="1" x14ac:dyDescent="0.2">
      <c r="D103" s="110"/>
      <c r="E103" s="110"/>
      <c r="F103" s="110"/>
      <c r="G103" s="110"/>
      <c r="H103" s="110"/>
      <c r="I103" s="110"/>
      <c r="J103" s="110"/>
      <c r="K103" s="110"/>
    </row>
    <row r="104" spans="2:11" ht="14.1" customHeight="1" x14ac:dyDescent="0.2">
      <c r="B104" s="101" t="s">
        <v>354</v>
      </c>
      <c r="D104" s="112" t="s">
        <v>350</v>
      </c>
      <c r="E104" s="113" t="s">
        <v>353</v>
      </c>
      <c r="F104" s="113" t="s">
        <v>353</v>
      </c>
      <c r="G104" s="113" t="s">
        <v>347</v>
      </c>
      <c r="H104" s="110"/>
      <c r="I104" s="110"/>
      <c r="J104" s="110"/>
      <c r="K104" s="110"/>
    </row>
    <row r="105" spans="2:11" ht="14.1" customHeight="1" x14ac:dyDescent="0.2">
      <c r="B105" s="114" t="s">
        <v>346</v>
      </c>
      <c r="D105" s="110">
        <f>+D66</f>
        <v>151914853</v>
      </c>
      <c r="E105" s="115">
        <f>+D105*$D$135</f>
        <v>8355316.915</v>
      </c>
      <c r="F105" s="115">
        <f>+D105*$E$135</f>
        <v>8355316.915</v>
      </c>
      <c r="G105" s="74">
        <f>+F105-E105</f>
        <v>0</v>
      </c>
      <c r="H105" s="110"/>
      <c r="I105" s="110"/>
      <c r="J105" s="110"/>
      <c r="K105" s="110"/>
    </row>
    <row r="106" spans="2:11" ht="14.1" customHeight="1" x14ac:dyDescent="0.2">
      <c r="B106" s="114" t="s">
        <v>345</v>
      </c>
      <c r="D106" s="110">
        <v>-18082792883</v>
      </c>
      <c r="E106" s="115">
        <f>+D106*$D$135</f>
        <v>-994553608.56500006</v>
      </c>
      <c r="F106" s="115">
        <f>+D106*$E$135</f>
        <v>-994553608.56500006</v>
      </c>
      <c r="G106" s="74">
        <f>+F106-E106</f>
        <v>0</v>
      </c>
      <c r="H106" s="110"/>
      <c r="I106" s="110"/>
      <c r="J106" s="110"/>
      <c r="K106" s="110"/>
    </row>
    <row r="107" spans="2:11" ht="14.1" customHeight="1" x14ac:dyDescent="0.2">
      <c r="B107" s="116" t="s">
        <v>344</v>
      </c>
      <c r="D107" s="117">
        <f>+D105+D106</f>
        <v>-17930878030</v>
      </c>
      <c r="E107" s="117">
        <f>+SUM(E105:E106)</f>
        <v>-986198291.6500001</v>
      </c>
      <c r="F107" s="117">
        <f>+SUM(F105:F106)</f>
        <v>-986198291.6500001</v>
      </c>
      <c r="G107" s="117">
        <f>+SUM(G105:G106)</f>
        <v>0</v>
      </c>
      <c r="H107" s="110"/>
      <c r="I107" s="110"/>
      <c r="J107" s="110"/>
      <c r="K107" s="110"/>
    </row>
    <row r="108" spans="2:11" ht="14.1" customHeight="1" x14ac:dyDescent="0.2">
      <c r="B108" s="116" t="s">
        <v>343</v>
      </c>
      <c r="D108" s="115"/>
      <c r="E108" s="115"/>
      <c r="F108" s="115"/>
      <c r="G108" s="74">
        <f>+'&lt;5&gt; PowerTax Summary'!H15</f>
        <v>2239465.3500000238</v>
      </c>
      <c r="H108" s="110"/>
      <c r="I108" s="110"/>
      <c r="J108" s="110"/>
      <c r="K108" s="110"/>
    </row>
    <row r="109" spans="2:11" ht="14.1" customHeight="1" x14ac:dyDescent="0.2">
      <c r="B109" s="116" t="s">
        <v>340</v>
      </c>
      <c r="D109" s="115"/>
      <c r="E109" s="115"/>
      <c r="F109" s="115"/>
      <c r="G109" s="74">
        <f>-+'&lt;5&gt; PowerTax Summary'!J47</f>
        <v>-14842.994999885519</v>
      </c>
      <c r="H109" s="110"/>
      <c r="I109" s="110"/>
      <c r="J109" s="110"/>
      <c r="K109" s="110"/>
    </row>
    <row r="110" spans="2:11" ht="14.1" customHeight="1" x14ac:dyDescent="0.2">
      <c r="B110" s="116" t="s">
        <v>342</v>
      </c>
      <c r="D110" s="117">
        <f>+SUM(D107:D109)</f>
        <v>-17930878030</v>
      </c>
      <c r="E110" s="117">
        <f>+SUM(E107:E109)</f>
        <v>-986198291.6500001</v>
      </c>
      <c r="F110" s="117">
        <f>+SUM(F107:F109)</f>
        <v>-986198291.6500001</v>
      </c>
      <c r="G110" s="117">
        <f>+SUM(G107:G109)</f>
        <v>2224622.3550001383</v>
      </c>
      <c r="H110" s="110"/>
      <c r="I110" s="110"/>
      <c r="J110" s="110"/>
      <c r="K110" s="110"/>
    </row>
    <row r="111" spans="2:11" ht="14.1" customHeight="1" x14ac:dyDescent="0.2">
      <c r="B111" s="116" t="s">
        <v>330</v>
      </c>
      <c r="D111" s="115">
        <f>+M67</f>
        <v>-5287951367.3400002</v>
      </c>
      <c r="E111" s="115">
        <f>+D111*$D$135</f>
        <v>-290837325.20370001</v>
      </c>
      <c r="F111" s="115">
        <f>+D111*$E$135</f>
        <v>-290837325.20370001</v>
      </c>
      <c r="G111" s="84">
        <f>+F111-E111</f>
        <v>0</v>
      </c>
      <c r="H111" s="110"/>
      <c r="I111" s="110"/>
      <c r="J111" s="110"/>
      <c r="K111" s="110"/>
    </row>
    <row r="112" spans="2:11" ht="14.1" customHeight="1" x14ac:dyDescent="0.2">
      <c r="B112" s="116" t="s">
        <v>341</v>
      </c>
      <c r="G112" s="74">
        <f>+'&lt;5&gt; PowerTax Summary'!M15</f>
        <v>18228.644999861717</v>
      </c>
      <c r="H112" s="115"/>
      <c r="I112" s="110"/>
      <c r="J112" s="110"/>
      <c r="K112" s="110"/>
    </row>
    <row r="113" spans="2:11" ht="14.1" customHeight="1" x14ac:dyDescent="0.2">
      <c r="B113" s="116" t="s">
        <v>340</v>
      </c>
      <c r="G113" s="74">
        <v>0</v>
      </c>
      <c r="H113" s="115"/>
      <c r="I113" s="110"/>
      <c r="J113" s="110"/>
      <c r="K113" s="110"/>
    </row>
    <row r="114" spans="2:11" ht="14.1" customHeight="1" x14ac:dyDescent="0.2">
      <c r="B114" s="116" t="s">
        <v>339</v>
      </c>
      <c r="D114" s="117">
        <f>+SUM(D111:D113)</f>
        <v>-5287951367.3400002</v>
      </c>
      <c r="E114" s="117">
        <f>+SUM(E111:E113)</f>
        <v>-290837325.20370001</v>
      </c>
      <c r="F114" s="117">
        <f>+SUM(F111:F113)</f>
        <v>-290837325.20370001</v>
      </c>
      <c r="G114" s="117">
        <f>+SUM(G111:G113)</f>
        <v>18228.644999861717</v>
      </c>
      <c r="H114" s="110"/>
      <c r="I114" s="110">
        <f>+I112-I113</f>
        <v>0</v>
      </c>
      <c r="J114" s="110"/>
      <c r="K114" s="110"/>
    </row>
    <row r="115" spans="2:11" ht="14.1" customHeight="1" thickBot="1" x14ac:dyDescent="0.25">
      <c r="B115" s="67" t="s">
        <v>352</v>
      </c>
      <c r="D115" s="132">
        <f>+D110+D114</f>
        <v>-23218829397.34</v>
      </c>
      <c r="E115" s="132">
        <f>+E110+E114</f>
        <v>-1277035616.8537002</v>
      </c>
      <c r="F115" s="132">
        <f>+F110+F114</f>
        <v>-1277035616.8537002</v>
      </c>
      <c r="G115" s="133">
        <f>+G110+G114</f>
        <v>2242851</v>
      </c>
      <c r="H115" s="110"/>
      <c r="I115" s="110"/>
      <c r="J115" s="110"/>
      <c r="K115" s="110"/>
    </row>
    <row r="116" spans="2:11" ht="14.1" customHeight="1" thickTop="1" x14ac:dyDescent="0.2">
      <c r="D116" s="110">
        <f>+D115-K67</f>
        <v>1</v>
      </c>
      <c r="E116" s="110"/>
      <c r="F116" s="110"/>
      <c r="G116" s="110"/>
      <c r="H116" s="110"/>
      <c r="I116" s="110"/>
      <c r="J116" s="110"/>
      <c r="K116" s="110"/>
    </row>
    <row r="117" spans="2:11" ht="14.1" customHeight="1" x14ac:dyDescent="0.2">
      <c r="D117" s="110"/>
      <c r="E117" s="110"/>
      <c r="F117" s="110"/>
      <c r="G117" s="110"/>
      <c r="H117" s="110"/>
      <c r="I117" s="110"/>
      <c r="J117" s="110"/>
      <c r="K117" s="110"/>
    </row>
    <row r="118" spans="2:11" ht="14.1" customHeight="1" x14ac:dyDescent="0.2">
      <c r="B118" s="101" t="s">
        <v>351</v>
      </c>
      <c r="D118" s="112" t="s">
        <v>350</v>
      </c>
      <c r="E118" s="113" t="s">
        <v>349</v>
      </c>
      <c r="F118" s="113" t="s">
        <v>348</v>
      </c>
      <c r="G118" s="113" t="s">
        <v>347</v>
      </c>
      <c r="H118" s="110"/>
      <c r="I118" s="110"/>
      <c r="J118" s="110"/>
      <c r="K118" s="110"/>
    </row>
    <row r="119" spans="2:11" ht="14.1" customHeight="1" x14ac:dyDescent="0.2">
      <c r="B119" s="114" t="s">
        <v>346</v>
      </c>
      <c r="D119" s="110"/>
      <c r="E119" s="115">
        <f>+E92+E105</f>
        <v>58601154.544749998</v>
      </c>
      <c r="F119" s="115">
        <f>+F92+F105</f>
        <v>38502819.492849998</v>
      </c>
      <c r="G119" s="74">
        <f>+F119-E119</f>
        <v>-20098335.051899999</v>
      </c>
      <c r="H119" s="110"/>
      <c r="I119" s="110"/>
      <c r="J119" s="110"/>
      <c r="K119" s="110"/>
    </row>
    <row r="120" spans="2:11" ht="14.1" customHeight="1" x14ac:dyDescent="0.2">
      <c r="B120" s="114" t="s">
        <v>345</v>
      </c>
      <c r="D120" s="110"/>
      <c r="E120" s="115">
        <f>+E93+E106</f>
        <v>-6981698524.9172497</v>
      </c>
      <c r="F120" s="115">
        <f>+F93+F106</f>
        <v>-4586840558.3763504</v>
      </c>
      <c r="G120" s="74">
        <f>+F120-E120</f>
        <v>2394857966.5408993</v>
      </c>
      <c r="H120" s="110"/>
      <c r="I120" s="110"/>
      <c r="J120" s="110"/>
      <c r="K120" s="110"/>
    </row>
    <row r="121" spans="2:11" ht="14.1" customHeight="1" x14ac:dyDescent="0.2">
      <c r="B121" s="116" t="s">
        <v>344</v>
      </c>
      <c r="D121" s="117"/>
      <c r="E121" s="117">
        <f>+SUM(E119:E120)</f>
        <v>-6923097370.3724995</v>
      </c>
      <c r="F121" s="117">
        <f>+SUM(F119:F120)</f>
        <v>-4548337738.8835001</v>
      </c>
      <c r="G121" s="117">
        <f>+SUM(G119:G120)</f>
        <v>2374759631.4889994</v>
      </c>
      <c r="H121" s="110"/>
      <c r="I121" s="110"/>
      <c r="J121" s="110"/>
      <c r="K121" s="110"/>
    </row>
    <row r="122" spans="2:11" ht="14.1" customHeight="1" x14ac:dyDescent="0.2">
      <c r="B122" s="116" t="s">
        <v>343</v>
      </c>
      <c r="D122" s="115"/>
      <c r="E122" s="115">
        <f>+E95+E108</f>
        <v>0</v>
      </c>
      <c r="F122" s="115">
        <f>+F95+F108</f>
        <v>0</v>
      </c>
      <c r="G122" s="115">
        <f>+G95+G110</f>
        <v>7383339.6325008869</v>
      </c>
      <c r="H122" s="110"/>
      <c r="I122" s="110"/>
      <c r="J122" s="110"/>
      <c r="K122" s="110"/>
    </row>
    <row r="123" spans="2:11" ht="14.1" customHeight="1" x14ac:dyDescent="0.2">
      <c r="B123" s="116" t="s">
        <v>342</v>
      </c>
      <c r="D123" s="117"/>
      <c r="E123" s="117">
        <f>+SUM(E121:E122)</f>
        <v>-6923097370.3724995</v>
      </c>
      <c r="F123" s="117">
        <f>+SUM(F121:F122)</f>
        <v>-4548337738.8835001</v>
      </c>
      <c r="G123" s="135">
        <f>+SUM(G121:G122)</f>
        <v>2382142971.1215</v>
      </c>
      <c r="H123" s="110"/>
      <c r="I123" s="110"/>
      <c r="J123" s="110"/>
      <c r="K123" s="110"/>
    </row>
    <row r="124" spans="2:11" ht="14.1" customHeight="1" x14ac:dyDescent="0.2">
      <c r="B124" s="116" t="s">
        <v>330</v>
      </c>
      <c r="D124" s="115"/>
      <c r="E124" s="115">
        <f t="shared" ref="E124:G126" si="4">+E97+E111</f>
        <v>-2039211970.051405</v>
      </c>
      <c r="F124" s="115">
        <f t="shared" si="4"/>
        <v>-1339862112.112323</v>
      </c>
      <c r="G124" s="115">
        <f t="shared" si="4"/>
        <v>699349857.93908191</v>
      </c>
      <c r="H124" s="110"/>
      <c r="I124" s="110"/>
      <c r="J124" s="110"/>
      <c r="K124" s="110"/>
    </row>
    <row r="125" spans="2:11" ht="14.1" customHeight="1" x14ac:dyDescent="0.2">
      <c r="B125" s="116" t="s">
        <v>341</v>
      </c>
      <c r="E125" s="115">
        <f t="shared" si="4"/>
        <v>0</v>
      </c>
      <c r="F125" s="115">
        <f t="shared" si="4"/>
        <v>0</v>
      </c>
      <c r="G125" s="115">
        <f t="shared" si="4"/>
        <v>1224380.9692506194</v>
      </c>
      <c r="H125" s="115"/>
      <c r="I125" s="110"/>
      <c r="J125" s="110"/>
      <c r="K125" s="110"/>
    </row>
    <row r="126" spans="2:11" ht="14.1" customHeight="1" x14ac:dyDescent="0.2">
      <c r="B126" s="116" t="s">
        <v>340</v>
      </c>
      <c r="E126" s="115">
        <f t="shared" si="4"/>
        <v>0</v>
      </c>
      <c r="F126" s="115">
        <f t="shared" si="4"/>
        <v>0</v>
      </c>
      <c r="G126" s="115">
        <f t="shared" si="4"/>
        <v>799986.54824849381</v>
      </c>
      <c r="H126" s="115"/>
      <c r="I126" s="110"/>
      <c r="J126" s="110"/>
      <c r="K126" s="110"/>
    </row>
    <row r="127" spans="2:11" ht="14.1" customHeight="1" x14ac:dyDescent="0.2">
      <c r="B127" s="116" t="s">
        <v>339</v>
      </c>
      <c r="D127" s="117"/>
      <c r="E127" s="117">
        <f>+SUM(E124:E126)</f>
        <v>-2039211970.051405</v>
      </c>
      <c r="F127" s="117">
        <f>+SUM(F124:F126)</f>
        <v>-1339862112.112323</v>
      </c>
      <c r="G127" s="117">
        <f>+SUM(G124:G126)</f>
        <v>701374225.45658112</v>
      </c>
      <c r="H127" s="110"/>
      <c r="I127" s="110"/>
      <c r="J127" s="110"/>
      <c r="K127" s="110"/>
    </row>
    <row r="128" spans="2:11" ht="14.1" customHeight="1" thickBot="1" x14ac:dyDescent="0.25">
      <c r="B128" s="101" t="s">
        <v>338</v>
      </c>
      <c r="D128" s="132"/>
      <c r="E128" s="132">
        <f>+E123+E127</f>
        <v>-8962309340.4239044</v>
      </c>
      <c r="F128" s="132">
        <f>+F123+F127</f>
        <v>-5888199850.9958229</v>
      </c>
      <c r="G128" s="133">
        <f>+G123+G127</f>
        <v>3083517196.5780811</v>
      </c>
      <c r="H128" s="110"/>
      <c r="I128" s="110"/>
      <c r="J128" s="110"/>
      <c r="K128" s="110"/>
    </row>
    <row r="129" spans="3:11" ht="14.1" customHeight="1" thickTop="1" x14ac:dyDescent="0.2">
      <c r="D129" s="110"/>
      <c r="E129" s="110"/>
      <c r="F129" s="110"/>
      <c r="G129" s="110">
        <f>+G128-G56</f>
        <v>0</v>
      </c>
      <c r="H129" s="110"/>
      <c r="I129" s="110"/>
      <c r="J129" s="110"/>
      <c r="K129" s="110"/>
    </row>
    <row r="130" spans="3:11" ht="14.1" customHeight="1" x14ac:dyDescent="0.2">
      <c r="D130" s="110"/>
      <c r="E130" s="110"/>
      <c r="F130" s="110"/>
      <c r="G130" s="110"/>
      <c r="H130" s="110"/>
      <c r="I130" s="110"/>
      <c r="J130" s="110"/>
      <c r="K130" s="110"/>
    </row>
    <row r="131" spans="3:11" ht="14.1" customHeight="1" x14ac:dyDescent="0.2">
      <c r="D131" s="110"/>
      <c r="E131" s="110"/>
      <c r="F131" s="110"/>
      <c r="G131" s="110"/>
      <c r="H131" s="110"/>
      <c r="I131" s="110"/>
      <c r="J131" s="110"/>
      <c r="K131" s="110"/>
    </row>
    <row r="132" spans="3:11" ht="14.1" customHeight="1" x14ac:dyDescent="0.2">
      <c r="C132" s="67" t="s">
        <v>337</v>
      </c>
      <c r="D132" s="110"/>
      <c r="E132" s="110"/>
      <c r="F132" s="110"/>
      <c r="G132" s="110"/>
      <c r="H132" s="110"/>
      <c r="I132" s="110"/>
      <c r="J132" s="110"/>
      <c r="K132" s="110"/>
    </row>
    <row r="133" spans="3:11" ht="14.1" customHeight="1" x14ac:dyDescent="0.2">
      <c r="C133" s="114" t="s">
        <v>336</v>
      </c>
      <c r="D133" s="136">
        <v>0.35</v>
      </c>
      <c r="E133" s="136">
        <v>0.21</v>
      </c>
      <c r="F133" s="110"/>
      <c r="G133" s="110"/>
      <c r="H133" s="110"/>
      <c r="I133" s="110"/>
      <c r="J133" s="110"/>
      <c r="K133" s="110"/>
    </row>
    <row r="134" spans="3:11" ht="14.1" customHeight="1" x14ac:dyDescent="0.2">
      <c r="C134" s="114" t="s">
        <v>335</v>
      </c>
      <c r="D134" s="136">
        <f>-D135*D133</f>
        <v>-1.925E-2</v>
      </c>
      <c r="E134" s="136">
        <f>-E135*E133</f>
        <v>-1.155E-2</v>
      </c>
      <c r="F134" s="110"/>
      <c r="G134" s="110"/>
      <c r="H134" s="110"/>
      <c r="I134" s="110"/>
      <c r="J134" s="110"/>
      <c r="K134" s="110"/>
    </row>
    <row r="135" spans="3:11" ht="14.1" customHeight="1" x14ac:dyDescent="0.2">
      <c r="C135" s="114" t="s">
        <v>334</v>
      </c>
      <c r="D135" s="136">
        <v>5.5E-2</v>
      </c>
      <c r="E135" s="136">
        <v>5.5E-2</v>
      </c>
      <c r="F135" s="110"/>
      <c r="G135" s="110"/>
      <c r="H135" s="110"/>
      <c r="I135" s="110"/>
      <c r="J135" s="110"/>
      <c r="K135" s="110"/>
    </row>
    <row r="136" spans="3:11" ht="14.1" customHeight="1" x14ac:dyDescent="0.2">
      <c r="C136" s="67" t="s">
        <v>53</v>
      </c>
      <c r="D136" s="137">
        <f>+SUM(D133:D135)</f>
        <v>0.38574999999999998</v>
      </c>
      <c r="E136" s="137">
        <f>+SUM(E133:E135)</f>
        <v>0.25345000000000001</v>
      </c>
      <c r="F136" s="110"/>
      <c r="G136" s="110"/>
      <c r="H136" s="110"/>
      <c r="I136" s="110"/>
      <c r="J136" s="110"/>
      <c r="K136" s="110"/>
    </row>
    <row r="137" spans="3:11" ht="14.1" customHeight="1" x14ac:dyDescent="0.2">
      <c r="D137" s="110"/>
      <c r="E137" s="110"/>
      <c r="F137" s="110"/>
      <c r="G137" s="110"/>
      <c r="H137" s="110"/>
      <c r="I137" s="110"/>
      <c r="J137" s="110"/>
      <c r="K137" s="110"/>
    </row>
    <row r="138" spans="3:11" ht="14.1" customHeight="1" x14ac:dyDescent="0.2">
      <c r="D138" s="110"/>
      <c r="E138" s="110"/>
      <c r="F138" s="110"/>
      <c r="G138" s="110"/>
      <c r="H138" s="110"/>
      <c r="I138" s="110"/>
      <c r="J138" s="110"/>
      <c r="K138" s="110"/>
    </row>
    <row r="139" spans="3:11" ht="14.1" customHeight="1" x14ac:dyDescent="0.2">
      <c r="D139" s="110"/>
      <c r="E139" s="110"/>
      <c r="F139" s="110"/>
      <c r="G139" s="110"/>
      <c r="H139" s="110"/>
      <c r="I139" s="110"/>
      <c r="J139" s="110"/>
      <c r="K139" s="110"/>
    </row>
    <row r="140" spans="3:11" ht="14.1" customHeight="1" x14ac:dyDescent="0.2">
      <c r="D140" s="110"/>
      <c r="E140" s="110"/>
      <c r="F140" s="110"/>
      <c r="G140" s="110"/>
      <c r="H140" s="110"/>
      <c r="I140" s="110"/>
      <c r="J140" s="110"/>
      <c r="K140" s="110"/>
    </row>
    <row r="141" spans="3:11" ht="14.1" customHeight="1" x14ac:dyDescent="0.2">
      <c r="D141" s="110"/>
      <c r="E141" s="110"/>
      <c r="F141" s="110"/>
      <c r="G141" s="110"/>
      <c r="H141" s="110"/>
      <c r="I141" s="110"/>
      <c r="J141" s="110"/>
      <c r="K141" s="110"/>
    </row>
    <row r="142" spans="3:11" ht="14.1" customHeight="1" x14ac:dyDescent="0.2">
      <c r="D142" s="110"/>
      <c r="E142" s="110"/>
      <c r="F142" s="110"/>
      <c r="G142" s="110"/>
      <c r="H142" s="110"/>
      <c r="I142" s="110"/>
      <c r="J142" s="110"/>
      <c r="K142" s="110"/>
    </row>
    <row r="143" spans="3:11" ht="14.1" customHeight="1" x14ac:dyDescent="0.2">
      <c r="D143" s="110"/>
      <c r="E143" s="110"/>
      <c r="F143" s="110"/>
      <c r="G143" s="110"/>
      <c r="H143" s="110"/>
      <c r="I143" s="110"/>
      <c r="J143" s="110"/>
      <c r="K143" s="110"/>
    </row>
    <row r="144" spans="3:11" ht="14.1" customHeight="1" x14ac:dyDescent="0.2">
      <c r="D144" s="110"/>
      <c r="E144" s="110"/>
      <c r="F144" s="110"/>
      <c r="G144" s="110"/>
      <c r="H144" s="110"/>
      <c r="I144" s="110"/>
      <c r="J144" s="110"/>
      <c r="K144" s="110"/>
    </row>
    <row r="145" spans="4:11" ht="14.1" customHeight="1" x14ac:dyDescent="0.2">
      <c r="D145" s="110"/>
      <c r="E145" s="110"/>
      <c r="F145" s="110"/>
      <c r="G145" s="110"/>
      <c r="H145" s="110"/>
      <c r="I145" s="110"/>
      <c r="J145" s="110"/>
      <c r="K145" s="110"/>
    </row>
    <row r="146" spans="4:11" ht="14.1" customHeight="1" x14ac:dyDescent="0.2">
      <c r="D146" s="110"/>
      <c r="E146" s="110"/>
      <c r="F146" s="110"/>
      <c r="G146" s="110"/>
      <c r="H146" s="110"/>
      <c r="I146" s="110"/>
      <c r="J146" s="110"/>
      <c r="K146" s="110"/>
    </row>
    <row r="147" spans="4:11" ht="14.1" customHeight="1" x14ac:dyDescent="0.2">
      <c r="D147" s="110"/>
      <c r="E147" s="110"/>
      <c r="F147" s="110"/>
      <c r="G147" s="110"/>
      <c r="H147" s="110"/>
      <c r="I147" s="110"/>
      <c r="J147" s="110"/>
      <c r="K147" s="110"/>
    </row>
    <row r="148" spans="4:11" ht="14.1" customHeight="1" x14ac:dyDescent="0.2">
      <c r="D148" s="110"/>
      <c r="E148" s="110"/>
      <c r="F148" s="110"/>
      <c r="G148" s="110"/>
      <c r="H148" s="110"/>
      <c r="I148" s="110"/>
      <c r="J148" s="110"/>
      <c r="K148" s="110"/>
    </row>
    <row r="149" spans="4:11" ht="14.1" customHeight="1" x14ac:dyDescent="0.2">
      <c r="D149" s="110"/>
      <c r="E149" s="110"/>
      <c r="F149" s="110"/>
      <c r="G149" s="110"/>
      <c r="H149" s="110"/>
      <c r="I149" s="110"/>
      <c r="J149" s="110"/>
      <c r="K149" s="110"/>
    </row>
    <row r="150" spans="4:11" ht="14.1" customHeight="1" x14ac:dyDescent="0.2">
      <c r="D150" s="110"/>
      <c r="E150" s="110"/>
      <c r="F150" s="110"/>
      <c r="G150" s="110"/>
      <c r="H150" s="110"/>
      <c r="I150" s="110"/>
      <c r="J150" s="110"/>
      <c r="K150" s="110"/>
    </row>
    <row r="151" spans="4:11" ht="14.1" customHeight="1" x14ac:dyDescent="0.2">
      <c r="D151" s="110"/>
      <c r="E151" s="110"/>
      <c r="F151" s="110"/>
      <c r="G151" s="110"/>
      <c r="H151" s="110"/>
      <c r="I151" s="110"/>
      <c r="J151" s="110"/>
      <c r="K151" s="110"/>
    </row>
    <row r="152" spans="4:11" ht="14.1" customHeight="1" x14ac:dyDescent="0.2">
      <c r="D152" s="110"/>
      <c r="E152" s="110"/>
      <c r="F152" s="110"/>
      <c r="G152" s="110"/>
      <c r="H152" s="110"/>
      <c r="I152" s="110"/>
      <c r="J152" s="110"/>
      <c r="K152" s="110"/>
    </row>
    <row r="153" spans="4:11" ht="14.1" customHeight="1" x14ac:dyDescent="0.2">
      <c r="D153" s="110"/>
      <c r="E153" s="110"/>
      <c r="F153" s="110"/>
      <c r="G153" s="110"/>
      <c r="H153" s="110"/>
      <c r="I153" s="110"/>
      <c r="J153" s="110"/>
      <c r="K153" s="110"/>
    </row>
    <row r="154" spans="4:11" ht="14.1" customHeight="1" x14ac:dyDescent="0.2">
      <c r="D154" s="110"/>
      <c r="E154" s="110"/>
      <c r="F154" s="110"/>
      <c r="G154" s="110"/>
      <c r="H154" s="110"/>
      <c r="I154" s="110"/>
      <c r="J154" s="110"/>
      <c r="K154" s="110"/>
    </row>
    <row r="155" spans="4:11" ht="14.1" customHeight="1" x14ac:dyDescent="0.2">
      <c r="D155" s="110"/>
      <c r="E155" s="110"/>
      <c r="F155" s="110"/>
      <c r="G155" s="110"/>
      <c r="H155" s="110"/>
      <c r="I155" s="110"/>
      <c r="J155" s="110"/>
      <c r="K155" s="110"/>
    </row>
    <row r="156" spans="4:11" ht="14.1" customHeight="1" x14ac:dyDescent="0.2">
      <c r="D156" s="110"/>
      <c r="E156" s="110"/>
      <c r="F156" s="110"/>
      <c r="G156" s="110"/>
      <c r="H156" s="110"/>
      <c r="I156" s="110"/>
      <c r="J156" s="110"/>
      <c r="K156" s="110"/>
    </row>
    <row r="157" spans="4:11" ht="14.1" customHeight="1" x14ac:dyDescent="0.2">
      <c r="D157" s="110"/>
      <c r="E157" s="110"/>
      <c r="F157" s="110"/>
      <c r="G157" s="110"/>
      <c r="H157" s="110"/>
      <c r="I157" s="110"/>
      <c r="J157" s="110"/>
      <c r="K157" s="110"/>
    </row>
    <row r="158" spans="4:11" ht="14.1" customHeight="1" x14ac:dyDescent="0.2">
      <c r="D158" s="110"/>
      <c r="E158" s="110"/>
      <c r="F158" s="110"/>
      <c r="G158" s="110"/>
      <c r="H158" s="110"/>
      <c r="I158" s="110"/>
      <c r="J158" s="110"/>
      <c r="K158" s="110"/>
    </row>
    <row r="159" spans="4:11" ht="14.1" customHeight="1" x14ac:dyDescent="0.2">
      <c r="D159" s="110"/>
      <c r="E159" s="110"/>
      <c r="F159" s="110"/>
      <c r="G159" s="110"/>
      <c r="H159" s="110"/>
      <c r="I159" s="110"/>
      <c r="J159" s="110"/>
      <c r="K159" s="110"/>
    </row>
    <row r="160" spans="4:11" ht="14.1" customHeight="1" x14ac:dyDescent="0.2">
      <c r="D160" s="110"/>
      <c r="E160" s="110"/>
      <c r="F160" s="110"/>
      <c r="G160" s="110"/>
      <c r="H160" s="110"/>
      <c r="I160" s="110"/>
      <c r="J160" s="110"/>
      <c r="K160" s="110"/>
    </row>
    <row r="161" spans="4:11" ht="14.1" customHeight="1" x14ac:dyDescent="0.2">
      <c r="D161" s="110"/>
      <c r="E161" s="110"/>
      <c r="F161" s="110"/>
      <c r="G161" s="110"/>
      <c r="H161" s="110"/>
      <c r="I161" s="110"/>
      <c r="J161" s="110"/>
      <c r="K161" s="110"/>
    </row>
    <row r="162" spans="4:11" ht="14.1" customHeight="1" x14ac:dyDescent="0.2">
      <c r="D162" s="110"/>
      <c r="E162" s="110"/>
      <c r="F162" s="110"/>
      <c r="G162" s="110"/>
      <c r="H162" s="110"/>
      <c r="I162" s="110"/>
      <c r="J162" s="110"/>
      <c r="K162" s="110"/>
    </row>
    <row r="163" spans="4:11" ht="14.1" customHeight="1" x14ac:dyDescent="0.2">
      <c r="D163" s="110"/>
      <c r="E163" s="110"/>
      <c r="F163" s="110"/>
      <c r="G163" s="110"/>
      <c r="H163" s="110"/>
      <c r="I163" s="110"/>
      <c r="J163" s="110"/>
      <c r="K163" s="110"/>
    </row>
    <row r="164" spans="4:11" ht="14.1" customHeight="1" x14ac:dyDescent="0.2">
      <c r="D164" s="110"/>
      <c r="E164" s="110"/>
      <c r="F164" s="110"/>
      <c r="G164" s="110"/>
      <c r="H164" s="110"/>
      <c r="I164" s="110"/>
      <c r="J164" s="110"/>
      <c r="K164" s="110"/>
    </row>
    <row r="165" spans="4:11" ht="14.1" customHeight="1" x14ac:dyDescent="0.2">
      <c r="D165" s="110"/>
      <c r="E165" s="110"/>
      <c r="F165" s="110"/>
      <c r="G165" s="110"/>
      <c r="H165" s="110"/>
      <c r="I165" s="110"/>
      <c r="J165" s="110"/>
      <c r="K165" s="110"/>
    </row>
    <row r="166" spans="4:11" ht="14.1" customHeight="1" x14ac:dyDescent="0.2">
      <c r="D166" s="110"/>
      <c r="E166" s="110"/>
      <c r="F166" s="110"/>
      <c r="G166" s="110"/>
      <c r="H166" s="110"/>
      <c r="I166" s="110"/>
      <c r="J166" s="110"/>
      <c r="K166" s="110"/>
    </row>
    <row r="167" spans="4:11" ht="14.1" customHeight="1" x14ac:dyDescent="0.2">
      <c r="D167" s="110"/>
      <c r="E167" s="110"/>
      <c r="F167" s="110"/>
      <c r="G167" s="110"/>
      <c r="H167" s="110"/>
      <c r="I167" s="110"/>
      <c r="J167" s="110"/>
      <c r="K167" s="110"/>
    </row>
    <row r="168" spans="4:11" ht="14.1" customHeight="1" x14ac:dyDescent="0.2">
      <c r="D168" s="110"/>
      <c r="E168" s="110"/>
      <c r="F168" s="110"/>
      <c r="G168" s="110"/>
      <c r="H168" s="110"/>
      <c r="I168" s="110"/>
      <c r="J168" s="110"/>
      <c r="K168" s="110"/>
    </row>
  </sheetData>
  <pageMargins left="0.7" right="0.7" top="0.75" bottom="0.75" header="0.3" footer="0.3"/>
  <pageSetup scale="84" orientation="landscape" r:id="rId1"/>
  <headerFooter>
    <oddFooter>&amp;L&amp;Z&amp;F&amp;R&amp;A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6"/>
  <sheetViews>
    <sheetView topLeftCell="B1" zoomScaleNormal="100" workbookViewId="0">
      <pane xSplit="1" ySplit="12" topLeftCell="C13" activePane="bottomRight" state="frozen"/>
      <selection activeCell="B1" sqref="B1"/>
      <selection pane="topRight" activeCell="C1" sqref="C1"/>
      <selection pane="bottomLeft" activeCell="B7" sqref="B7"/>
      <selection pane="bottomRight" activeCell="B6" sqref="B6"/>
    </sheetView>
  </sheetViews>
  <sheetFormatPr defaultColWidth="10.28515625" defaultRowHeight="14.1" customHeight="1" x14ac:dyDescent="0.2"/>
  <cols>
    <col min="1" max="1" width="3.28515625" style="67" customWidth="1"/>
    <col min="2" max="2" width="38.5703125" style="67" customWidth="1"/>
    <col min="3" max="6" width="15.42578125" style="67" customWidth="1"/>
    <col min="7" max="7" width="3.85546875" style="67" customWidth="1"/>
    <col min="8" max="11" width="15.42578125" style="67" customWidth="1"/>
    <col min="12" max="12" width="2.7109375" style="67" customWidth="1"/>
    <col min="13" max="16" width="15.42578125" style="67" customWidth="1"/>
    <col min="17" max="16384" width="10.28515625" style="67"/>
  </cols>
  <sheetData>
    <row r="1" spans="2:16" ht="14.1" customHeight="1" x14ac:dyDescent="0.25">
      <c r="B1" s="141" t="s">
        <v>446</v>
      </c>
    </row>
    <row r="2" spans="2:16" ht="14.1" customHeight="1" x14ac:dyDescent="0.25">
      <c r="B2" s="141" t="s">
        <v>447</v>
      </c>
    </row>
    <row r="3" spans="2:16" ht="14.1" customHeight="1" x14ac:dyDescent="0.25">
      <c r="B3" s="141" t="s">
        <v>448</v>
      </c>
    </row>
    <row r="4" spans="2:16" ht="14.1" customHeight="1" x14ac:dyDescent="0.25">
      <c r="B4" s="141" t="s">
        <v>449</v>
      </c>
    </row>
    <row r="5" spans="2:16" ht="14.1" customHeight="1" x14ac:dyDescent="0.25">
      <c r="B5" s="141" t="s">
        <v>450</v>
      </c>
    </row>
    <row r="6" spans="2:16" ht="14.1" customHeight="1" x14ac:dyDescent="0.25">
      <c r="B6" s="141" t="s">
        <v>452</v>
      </c>
    </row>
    <row r="7" spans="2:16" ht="14.1" customHeight="1" x14ac:dyDescent="0.2">
      <c r="B7" s="66" t="s">
        <v>425</v>
      </c>
    </row>
    <row r="8" spans="2:16" ht="14.1" customHeight="1" x14ac:dyDescent="0.2">
      <c r="B8" s="66" t="s">
        <v>424</v>
      </c>
    </row>
    <row r="9" spans="2:16" ht="14.1" customHeight="1" x14ac:dyDescent="0.2">
      <c r="B9" s="66" t="s">
        <v>423</v>
      </c>
    </row>
    <row r="10" spans="2:16" ht="14.1" customHeight="1" x14ac:dyDescent="0.2">
      <c r="B10" s="66" t="s">
        <v>422</v>
      </c>
    </row>
    <row r="12" spans="2:16" ht="18.95" customHeight="1" x14ac:dyDescent="0.2">
      <c r="C12" s="140" t="s">
        <v>426</v>
      </c>
      <c r="D12" s="140"/>
      <c r="E12" s="140"/>
      <c r="F12" s="140"/>
      <c r="H12" s="140" t="s">
        <v>427</v>
      </c>
      <c r="I12" s="140"/>
      <c r="J12" s="140"/>
      <c r="K12" s="140"/>
      <c r="M12" s="140" t="s">
        <v>428</v>
      </c>
      <c r="N12" s="140"/>
      <c r="O12" s="140"/>
      <c r="P12" s="140"/>
    </row>
    <row r="13" spans="2:16" ht="50.85" customHeight="1" x14ac:dyDescent="0.2">
      <c r="B13" s="68" t="s">
        <v>429</v>
      </c>
      <c r="C13" s="69" t="s">
        <v>435</v>
      </c>
      <c r="D13" s="69" t="s">
        <v>414</v>
      </c>
      <c r="E13" s="69" t="s">
        <v>436</v>
      </c>
      <c r="F13" s="69" t="s">
        <v>434</v>
      </c>
      <c r="G13" s="68"/>
      <c r="H13" s="69" t="s">
        <v>435</v>
      </c>
      <c r="I13" s="69" t="s">
        <v>414</v>
      </c>
      <c r="J13" s="69" t="s">
        <v>436</v>
      </c>
      <c r="K13" s="69" t="s">
        <v>434</v>
      </c>
      <c r="M13" s="69" t="s">
        <v>435</v>
      </c>
      <c r="N13" s="69" t="s">
        <v>414</v>
      </c>
      <c r="O13" s="69" t="s">
        <v>436</v>
      </c>
      <c r="P13" s="69" t="s">
        <v>434</v>
      </c>
    </row>
    <row r="14" spans="2:16" ht="14.1" customHeight="1" x14ac:dyDescent="0.2">
      <c r="B14" s="70" t="s">
        <v>391</v>
      </c>
      <c r="C14" s="71">
        <v>8332646.6500015259</v>
      </c>
      <c r="D14" s="71">
        <v>3260488723.1900005</v>
      </c>
      <c r="E14" s="71">
        <v>-116328565.25</v>
      </c>
      <c r="F14" s="71">
        <v>3144160157.9400005</v>
      </c>
      <c r="G14" s="68"/>
      <c r="H14" s="71">
        <v>7120114.2000007629</v>
      </c>
      <c r="I14" s="71">
        <v>2519947506.52</v>
      </c>
      <c r="J14" s="71">
        <v>-86186427.689999998</v>
      </c>
      <c r="K14" s="71">
        <v>2433761078.8299999</v>
      </c>
      <c r="M14" s="71">
        <v>1212532.4500007629</v>
      </c>
      <c r="N14" s="71">
        <v>740541216.67000055</v>
      </c>
      <c r="O14" s="71">
        <v>-30142137.560000002</v>
      </c>
      <c r="P14" s="71">
        <v>710399079.11000061</v>
      </c>
    </row>
    <row r="15" spans="2:16" ht="14.1" customHeight="1" x14ac:dyDescent="0.2">
      <c r="B15" s="70" t="s">
        <v>390</v>
      </c>
      <c r="C15" s="71">
        <v>2257693.9949998856</v>
      </c>
      <c r="D15" s="71">
        <v>2257693.9949998856</v>
      </c>
      <c r="E15" s="71">
        <v>-105155.67499999702</v>
      </c>
      <c r="F15" s="71">
        <v>2152538.3199998885</v>
      </c>
      <c r="G15" s="68"/>
      <c r="H15" s="71">
        <v>2239465.3500000238</v>
      </c>
      <c r="I15" s="71">
        <v>2239465.3500000238</v>
      </c>
      <c r="J15" s="71">
        <v>-104268.79999999981</v>
      </c>
      <c r="K15" s="71">
        <v>2135196.550000024</v>
      </c>
      <c r="M15" s="71">
        <v>18228.644999861717</v>
      </c>
      <c r="N15" s="71">
        <v>18228.644999861717</v>
      </c>
      <c r="O15" s="71">
        <v>-886.87499999720603</v>
      </c>
      <c r="P15" s="71">
        <v>17341.769999864511</v>
      </c>
    </row>
    <row r="16" spans="2:16" ht="14.1" customHeight="1" x14ac:dyDescent="0.2">
      <c r="B16" s="70" t="s">
        <v>389</v>
      </c>
      <c r="C16" s="71">
        <v>-1967777.0482500196</v>
      </c>
      <c r="D16" s="71">
        <v>-180713963.82895005</v>
      </c>
      <c r="E16" s="71">
        <v>6374846.3417499987</v>
      </c>
      <c r="F16" s="71">
        <v>-174339117.48720005</v>
      </c>
      <c r="G16" s="68"/>
      <c r="H16" s="71">
        <v>-1961396.9225000143</v>
      </c>
      <c r="I16" s="71">
        <v>-140029157.75350001</v>
      </c>
      <c r="J16" s="71">
        <v>4759401.1380000003</v>
      </c>
      <c r="K16" s="71">
        <v>-135269756.6155</v>
      </c>
      <c r="M16" s="71">
        <v>-6380.1257500052452</v>
      </c>
      <c r="N16" s="71">
        <v>-40684806.075450033</v>
      </c>
      <c r="O16" s="71">
        <v>1615445.2037499985</v>
      </c>
      <c r="P16" s="71">
        <v>-39069360.871700034</v>
      </c>
    </row>
    <row r="17" spans="2:16" ht="14.1" customHeight="1" x14ac:dyDescent="0.2">
      <c r="B17" s="68" t="s">
        <v>421</v>
      </c>
      <c r="C17" s="72">
        <v>8622563.5967513919</v>
      </c>
      <c r="D17" s="72">
        <v>3082032453.3560505</v>
      </c>
      <c r="E17" s="72">
        <v>-110058874.58325</v>
      </c>
      <c r="F17" s="72">
        <v>2971973578.7728</v>
      </c>
      <c r="G17" s="68"/>
      <c r="H17" s="72">
        <v>7398182.6275007725</v>
      </c>
      <c r="I17" s="73">
        <v>2382157814.1164999</v>
      </c>
      <c r="J17" s="72">
        <v>-81531295.351999998</v>
      </c>
      <c r="K17" s="72">
        <v>2300626518.7645001</v>
      </c>
      <c r="M17" s="72">
        <v>1224380.9692506194</v>
      </c>
      <c r="N17" s="72">
        <v>699874639.23955035</v>
      </c>
      <c r="O17" s="72">
        <v>-28527579.231249999</v>
      </c>
      <c r="P17" s="72">
        <v>671347060.00830042</v>
      </c>
    </row>
    <row r="18" spans="2:16" ht="14.1" customHeight="1" x14ac:dyDescent="0.2">
      <c r="B18" s="68"/>
      <c r="C18" s="68"/>
      <c r="D18" s="68"/>
      <c r="E18" s="68"/>
      <c r="F18" s="68"/>
      <c r="G18" s="68"/>
      <c r="H18" s="68"/>
      <c r="I18" s="68"/>
      <c r="J18" s="68"/>
      <c r="K18" s="71">
        <v>0</v>
      </c>
      <c r="M18" s="68"/>
      <c r="N18" s="68"/>
      <c r="O18" s="68"/>
      <c r="P18" s="71">
        <v>0</v>
      </c>
    </row>
    <row r="19" spans="2:16" ht="14.1" customHeight="1" x14ac:dyDescent="0.2">
      <c r="B19" s="68"/>
      <c r="C19" s="68"/>
      <c r="D19" s="68"/>
      <c r="E19" s="68"/>
      <c r="F19" s="68"/>
      <c r="G19" s="68"/>
      <c r="H19" s="68"/>
      <c r="I19" s="68"/>
      <c r="J19" s="68"/>
      <c r="K19" s="68"/>
      <c r="M19" s="68"/>
      <c r="N19" s="68"/>
      <c r="O19" s="68"/>
      <c r="P19" s="68"/>
    </row>
    <row r="20" spans="2:16" ht="50.85" customHeight="1" x14ac:dyDescent="0.2">
      <c r="B20" s="68" t="s">
        <v>430</v>
      </c>
      <c r="C20" s="69" t="s">
        <v>435</v>
      </c>
      <c r="D20" s="69" t="s">
        <v>414</v>
      </c>
      <c r="E20" s="69" t="s">
        <v>436</v>
      </c>
      <c r="F20" s="69" t="s">
        <v>434</v>
      </c>
      <c r="H20" s="69" t="s">
        <v>435</v>
      </c>
      <c r="I20" s="69" t="s">
        <v>414</v>
      </c>
      <c r="J20" s="69" t="s">
        <v>436</v>
      </c>
      <c r="K20" s="69" t="s">
        <v>434</v>
      </c>
      <c r="M20" s="69" t="s">
        <v>435</v>
      </c>
      <c r="N20" s="69" t="s">
        <v>414</v>
      </c>
      <c r="O20" s="69" t="s">
        <v>436</v>
      </c>
      <c r="P20" s="69" t="s">
        <v>434</v>
      </c>
    </row>
    <row r="21" spans="2:16" ht="14.1" customHeight="1" x14ac:dyDescent="0.2">
      <c r="B21" s="70" t="s">
        <v>391</v>
      </c>
      <c r="C21" s="71">
        <v>1.9499999994877726E-2</v>
      </c>
      <c r="D21" s="71">
        <v>56274.199699999997</v>
      </c>
      <c r="E21" s="71">
        <v>1.0000000111176632E-4</v>
      </c>
      <c r="F21" s="71">
        <v>56274.199800000002</v>
      </c>
      <c r="H21" s="71">
        <v>1.4500000019324943E-2</v>
      </c>
      <c r="I21" s="71">
        <v>56323.460700000011</v>
      </c>
      <c r="J21" s="71">
        <v>1.0000000111176632E-4</v>
      </c>
      <c r="K21" s="71">
        <v>56323.460800000015</v>
      </c>
      <c r="M21" s="71">
        <v>4.9999999755527824E-3</v>
      </c>
      <c r="N21" s="71">
        <v>-49.261000000013155</v>
      </c>
      <c r="O21" s="71">
        <v>0</v>
      </c>
      <c r="P21" s="71">
        <v>-49.261000000013155</v>
      </c>
    </row>
    <row r="22" spans="2:16" ht="14.1" customHeight="1" x14ac:dyDescent="0.2">
      <c r="B22" s="70" t="s">
        <v>390</v>
      </c>
      <c r="C22" s="71">
        <v>6.3499999996565748E-3</v>
      </c>
      <c r="D22" s="71">
        <v>6.3499999996565748E-3</v>
      </c>
      <c r="E22" s="71">
        <v>4.5500000005631591E-3</v>
      </c>
      <c r="F22" s="71">
        <v>1.0900000000219734E-2</v>
      </c>
      <c r="H22" s="71">
        <v>1.1849999998958083E-2</v>
      </c>
      <c r="I22" s="71">
        <v>1.1849999998958083E-2</v>
      </c>
      <c r="J22" s="71">
        <v>4.5500000005631591E-3</v>
      </c>
      <c r="K22" s="71">
        <v>1.6399999999521242E-2</v>
      </c>
      <c r="M22" s="71">
        <v>-5.4999999993015081E-3</v>
      </c>
      <c r="N22" s="71">
        <v>-5.4999999993015081E-3</v>
      </c>
      <c r="O22" s="71">
        <v>0</v>
      </c>
      <c r="P22" s="71">
        <v>-5.4999999993015081E-3</v>
      </c>
    </row>
    <row r="23" spans="2:16" ht="14.1" customHeight="1" x14ac:dyDescent="0.2">
      <c r="B23" s="70" t="s">
        <v>389</v>
      </c>
      <c r="C23" s="71">
        <v>-4.0222499999799766E-2</v>
      </c>
      <c r="D23" s="71">
        <v>-3095.1201334999996</v>
      </c>
      <c r="E23" s="71">
        <v>9.4450000005963375E-4</v>
      </c>
      <c r="F23" s="71">
        <v>-3095.1191889999996</v>
      </c>
      <c r="H23" s="71">
        <v>-3.6147499999970023E-2</v>
      </c>
      <c r="I23" s="71">
        <v>-3097.8256885000001</v>
      </c>
      <c r="J23" s="71">
        <v>9.4450000005963375E-4</v>
      </c>
      <c r="K23" s="71">
        <v>-3097.824744</v>
      </c>
      <c r="M23" s="71">
        <v>-4.0749999998297426E-3</v>
      </c>
      <c r="N23" s="71">
        <v>2.7055550000004587</v>
      </c>
      <c r="O23" s="71">
        <v>0</v>
      </c>
      <c r="P23" s="71">
        <v>2.7055550000004587</v>
      </c>
    </row>
    <row r="24" spans="2:16" ht="14.1" customHeight="1" x14ac:dyDescent="0.2">
      <c r="B24" s="68" t="s">
        <v>421</v>
      </c>
      <c r="C24" s="72">
        <v>-1.4372500005265465E-2</v>
      </c>
      <c r="D24" s="72">
        <v>53179.085916499993</v>
      </c>
      <c r="E24" s="72">
        <v>5.5945000017345592E-3</v>
      </c>
      <c r="F24" s="72">
        <v>53179.091511000006</v>
      </c>
      <c r="H24" s="72">
        <v>-9.7974999816869968E-3</v>
      </c>
      <c r="I24" s="72">
        <v>53225.646861500005</v>
      </c>
      <c r="J24" s="72">
        <v>5.5945000017345592E-3</v>
      </c>
      <c r="K24" s="72">
        <v>53225.652456000018</v>
      </c>
      <c r="M24" s="72">
        <v>-4.5750000235784682E-3</v>
      </c>
      <c r="N24" s="72">
        <v>-46.560945000011998</v>
      </c>
      <c r="O24" s="72">
        <v>0</v>
      </c>
      <c r="P24" s="72">
        <v>-46.560945000011998</v>
      </c>
    </row>
    <row r="25" spans="2:16" ht="14.1" customHeight="1" x14ac:dyDescent="0.2">
      <c r="K25" s="74">
        <v>0</v>
      </c>
      <c r="P25" s="71">
        <v>0</v>
      </c>
    </row>
    <row r="27" spans="2:16" ht="50.85" customHeight="1" x14ac:dyDescent="0.2">
      <c r="B27" s="68" t="s">
        <v>431</v>
      </c>
      <c r="C27" s="69" t="s">
        <v>435</v>
      </c>
      <c r="D27" s="69" t="s">
        <v>414</v>
      </c>
      <c r="E27" s="69" t="s">
        <v>436</v>
      </c>
      <c r="F27" s="69" t="s">
        <v>434</v>
      </c>
      <c r="H27" s="69" t="s">
        <v>435</v>
      </c>
      <c r="I27" s="69" t="s">
        <v>414</v>
      </c>
      <c r="J27" s="69" t="s">
        <v>436</v>
      </c>
      <c r="K27" s="69" t="s">
        <v>434</v>
      </c>
      <c r="M27" s="69" t="s">
        <v>435</v>
      </c>
      <c r="N27" s="69" t="s">
        <v>414</v>
      </c>
      <c r="O27" s="69" t="s">
        <v>436</v>
      </c>
      <c r="P27" s="69" t="s">
        <v>434</v>
      </c>
    </row>
    <row r="28" spans="2:16" ht="14.1" customHeight="1" x14ac:dyDescent="0.2">
      <c r="B28" s="70" t="s">
        <v>391</v>
      </c>
      <c r="C28" s="71">
        <v>8332646.6305017471</v>
      </c>
      <c r="D28" s="71">
        <v>3260432448.9903002</v>
      </c>
      <c r="E28" s="71">
        <v>-116328565.25009999</v>
      </c>
      <c r="F28" s="71">
        <v>3144103883.7402</v>
      </c>
      <c r="H28" s="71">
        <v>7120114.1855010986</v>
      </c>
      <c r="I28" s="71">
        <v>2519891183.0593004</v>
      </c>
      <c r="J28" s="71">
        <v>-86186427.690099999</v>
      </c>
      <c r="K28" s="71">
        <v>2433704755.3692002</v>
      </c>
      <c r="M28" s="71">
        <v>1212532.4450006485</v>
      </c>
      <c r="N28" s="71">
        <v>740541265.93099976</v>
      </c>
      <c r="O28" s="71">
        <v>-30142137.559999987</v>
      </c>
      <c r="P28" s="71">
        <v>710399128.37099981</v>
      </c>
    </row>
    <row r="29" spans="2:16" ht="14.1" customHeight="1" x14ac:dyDescent="0.2">
      <c r="B29" s="70" t="s">
        <v>390</v>
      </c>
      <c r="C29" s="71">
        <v>2257693.9886498451</v>
      </c>
      <c r="D29" s="71">
        <v>2257693.9886498451</v>
      </c>
      <c r="E29" s="71">
        <v>-105155.67954999954</v>
      </c>
      <c r="F29" s="71">
        <v>2152538.3090998456</v>
      </c>
      <c r="H29" s="71">
        <v>2239465.3381500244</v>
      </c>
      <c r="I29" s="71">
        <v>2239465.3381500244</v>
      </c>
      <c r="J29" s="71">
        <v>-104268.80454999954</v>
      </c>
      <c r="K29" s="71">
        <v>2135196.5336000249</v>
      </c>
      <c r="M29" s="71">
        <v>18228.650499820709</v>
      </c>
      <c r="N29" s="71">
        <v>18228.650499820709</v>
      </c>
      <c r="O29" s="71">
        <v>-886.875</v>
      </c>
      <c r="P29" s="71">
        <v>17341.775499820709</v>
      </c>
    </row>
    <row r="30" spans="2:16" ht="14.1" customHeight="1" x14ac:dyDescent="0.2">
      <c r="B30" s="70" t="s">
        <v>389</v>
      </c>
      <c r="C30" s="71">
        <v>-1967777.008027494</v>
      </c>
      <c r="D30" s="71">
        <v>-180710868.70881653</v>
      </c>
      <c r="E30" s="71">
        <v>6374846.3408054998</v>
      </c>
      <c r="F30" s="71">
        <v>-174336022.36801103</v>
      </c>
      <c r="H30" s="71">
        <v>-1961396.8863525391</v>
      </c>
      <c r="I30" s="71">
        <v>-140026059.92781153</v>
      </c>
      <c r="J30" s="71">
        <v>4759401.1370554995</v>
      </c>
      <c r="K30" s="71">
        <v>-135266658.79075605</v>
      </c>
      <c r="M30" s="71">
        <v>-6380.1216749548912</v>
      </c>
      <c r="N30" s="71">
        <v>-40684808.781004995</v>
      </c>
      <c r="O30" s="71">
        <v>1615445.2037500003</v>
      </c>
      <c r="P30" s="71">
        <v>-39069363.577254996</v>
      </c>
    </row>
    <row r="31" spans="2:16" ht="14.1" customHeight="1" x14ac:dyDescent="0.2">
      <c r="B31" s="68" t="s">
        <v>421</v>
      </c>
      <c r="C31" s="72">
        <v>8622563.6111240983</v>
      </c>
      <c r="D31" s="72">
        <v>3081979274.2701335</v>
      </c>
      <c r="E31" s="72">
        <v>-110058874.58884448</v>
      </c>
      <c r="F31" s="72">
        <v>2971920399.6812887</v>
      </c>
      <c r="H31" s="72">
        <v>7398182.637298584</v>
      </c>
      <c r="I31" s="72">
        <v>2382104588.4696388</v>
      </c>
      <c r="J31" s="75">
        <v>-81531295.357594505</v>
      </c>
      <c r="K31" s="72">
        <v>2300573293.1120439</v>
      </c>
      <c r="M31" s="72">
        <v>1224380.9738255143</v>
      </c>
      <c r="N31" s="72">
        <v>699874685.80049455</v>
      </c>
      <c r="O31" s="75">
        <v>-28527579.231249988</v>
      </c>
      <c r="P31" s="72">
        <v>671347106.56924462</v>
      </c>
    </row>
    <row r="32" spans="2:16" ht="14.1" customHeight="1" x14ac:dyDescent="0.2">
      <c r="C32" s="74">
        <v>-2.0675361156463623E-7</v>
      </c>
      <c r="D32" s="74">
        <v>0</v>
      </c>
      <c r="E32" s="74">
        <v>0</v>
      </c>
      <c r="F32" s="74">
        <v>0</v>
      </c>
      <c r="H32" s="74">
        <v>-3.1106173992156982E-7</v>
      </c>
      <c r="I32" s="74">
        <v>0</v>
      </c>
      <c r="J32" s="74">
        <v>0</v>
      </c>
      <c r="K32" s="74">
        <v>0</v>
      </c>
      <c r="P32" s="71">
        <v>0</v>
      </c>
    </row>
    <row r="33" spans="2:16" ht="14.1" customHeight="1" x14ac:dyDescent="0.2">
      <c r="C33" s="74"/>
      <c r="D33" s="74"/>
      <c r="E33" s="74"/>
      <c r="F33" s="74"/>
      <c r="H33" s="74"/>
      <c r="I33" s="74"/>
      <c r="J33" s="74"/>
      <c r="K33" s="74"/>
      <c r="P33" s="71"/>
    </row>
    <row r="34" spans="2:16" ht="14.1" customHeight="1" x14ac:dyDescent="0.2">
      <c r="C34" s="74"/>
      <c r="D34" s="74"/>
      <c r="E34" s="74"/>
      <c r="F34" s="74"/>
      <c r="H34" s="74"/>
      <c r="I34" s="74"/>
      <c r="J34" s="74"/>
      <c r="K34" s="74"/>
      <c r="P34" s="71"/>
    </row>
    <row r="35" spans="2:16" ht="50.85" customHeight="1" x14ac:dyDescent="0.2">
      <c r="B35" s="85" t="s">
        <v>420</v>
      </c>
      <c r="C35" s="69" t="s">
        <v>419</v>
      </c>
      <c r="D35" s="69" t="s">
        <v>418</v>
      </c>
      <c r="E35" s="69" t="s">
        <v>417</v>
      </c>
      <c r="F35" s="69" t="s">
        <v>416</v>
      </c>
      <c r="H35" s="69" t="s">
        <v>415</v>
      </c>
      <c r="I35" s="69" t="s">
        <v>414</v>
      </c>
      <c r="J35" s="69" t="s">
        <v>413</v>
      </c>
      <c r="K35" s="69" t="s">
        <v>412</v>
      </c>
    </row>
    <row r="36" spans="2:16" ht="14.1" customHeight="1" x14ac:dyDescent="0.2">
      <c r="B36" s="65" t="s">
        <v>3</v>
      </c>
      <c r="C36" s="74">
        <v>7478855</v>
      </c>
      <c r="D36" s="81">
        <f>+D46+D48</f>
        <v>-794749.14675015211</v>
      </c>
      <c r="E36" s="81">
        <f>+E46+E48</f>
        <v>-9496.4975000031154</v>
      </c>
      <c r="F36" s="74">
        <f>+I46+I48</f>
        <v>4259.0960016613826</v>
      </c>
      <c r="H36" s="74">
        <f>+SUM(C36:F36)</f>
        <v>6678868.451751506</v>
      </c>
      <c r="I36" s="74">
        <f>+$D$28+$D$30</f>
        <v>3079721580.2814837</v>
      </c>
      <c r="J36" s="74">
        <f>+I36-H36</f>
        <v>3073042711.8297319</v>
      </c>
      <c r="K36" s="74">
        <f>+H36+J36</f>
        <v>3079721580.2814837</v>
      </c>
      <c r="O36" s="74">
        <v>-7478855</v>
      </c>
      <c r="P36" s="67" t="s">
        <v>411</v>
      </c>
    </row>
    <row r="37" spans="2:16" ht="14.1" customHeight="1" x14ac:dyDescent="0.2">
      <c r="B37" s="65" t="s">
        <v>1</v>
      </c>
      <c r="C37" s="74">
        <v>2242851</v>
      </c>
      <c r="D37" s="81">
        <f>+D47</f>
        <v>1071.7049999237061</v>
      </c>
      <c r="E37" s="81">
        <f>+E47</f>
        <v>27132.850000008901</v>
      </c>
      <c r="F37" s="74">
        <f>+I47</f>
        <v>-13361.560000047088</v>
      </c>
      <c r="H37" s="74">
        <f>+SUM(C37:F37)</f>
        <v>2257693.9949998856</v>
      </c>
      <c r="I37" s="74">
        <f>+D15</f>
        <v>2257693.9949998856</v>
      </c>
      <c r="J37" s="74">
        <f>+I37-H37</f>
        <v>0</v>
      </c>
      <c r="K37" s="74">
        <f>+H37+J37</f>
        <v>2257693.9949998856</v>
      </c>
      <c r="O37" s="74">
        <f>-J36</f>
        <v>-3073042711.8297319</v>
      </c>
      <c r="P37" s="67" t="s">
        <v>410</v>
      </c>
    </row>
    <row r="38" spans="2:16" ht="14.1" customHeight="1" x14ac:dyDescent="0.2">
      <c r="B38" s="65" t="s">
        <v>409</v>
      </c>
      <c r="C38" s="74">
        <f>-(+C37*0.35-C37*0.21)</f>
        <v>-313999.14</v>
      </c>
      <c r="D38" s="81"/>
      <c r="E38" s="81"/>
      <c r="F38" s="74"/>
      <c r="H38" s="74">
        <f>+SUM(C38:F38)</f>
        <v>-313999.14</v>
      </c>
      <c r="I38" s="74"/>
      <c r="J38" s="74">
        <f>+I38-H38</f>
        <v>313999.14</v>
      </c>
      <c r="K38" s="74">
        <f>+H38+J38</f>
        <v>0</v>
      </c>
      <c r="O38" s="74">
        <f>-C37</f>
        <v>-2242851</v>
      </c>
      <c r="P38" s="67" t="s">
        <v>54</v>
      </c>
    </row>
    <row r="39" spans="2:16" ht="14.1" customHeight="1" x14ac:dyDescent="0.2">
      <c r="B39" s="65" t="s">
        <v>408</v>
      </c>
      <c r="C39" s="67">
        <v>0</v>
      </c>
      <c r="D39" s="81"/>
      <c r="E39" s="81"/>
      <c r="F39" s="74">
        <f>+SUM(C39:E39)</f>
        <v>0</v>
      </c>
      <c r="H39" s="74">
        <f>+SUM(C39:F39)</f>
        <v>0</v>
      </c>
      <c r="I39" s="74">
        <f>+D24</f>
        <v>53179.085916499993</v>
      </c>
      <c r="J39" s="74">
        <f>+I39</f>
        <v>53179.085916499993</v>
      </c>
      <c r="K39" s="74">
        <f>+H39+J39</f>
        <v>53179.085916499993</v>
      </c>
      <c r="O39" s="74">
        <f>-+K39</f>
        <v>-53179.085916499993</v>
      </c>
      <c r="P39" s="67" t="s">
        <v>407</v>
      </c>
    </row>
    <row r="40" spans="2:16" ht="14.1" customHeight="1" x14ac:dyDescent="0.2">
      <c r="B40" s="67" t="s">
        <v>395</v>
      </c>
      <c r="C40" s="76">
        <f>+SUM(C36:C39)</f>
        <v>9407706.8599999994</v>
      </c>
      <c r="D40" s="76">
        <f>+SUM(D36:D39)</f>
        <v>-793677.4417502284</v>
      </c>
      <c r="E40" s="76">
        <f>+SUM(E36:E39)</f>
        <v>17636.352500005785</v>
      </c>
      <c r="F40" s="76">
        <f>+SUM(F36:F39)</f>
        <v>-9102.4639983857051</v>
      </c>
      <c r="H40" s="76">
        <f>+SUM(H36:H39)</f>
        <v>8622563.3067513909</v>
      </c>
      <c r="I40" s="76">
        <f>+SUM(I36:I39)</f>
        <v>3082032453.3624001</v>
      </c>
      <c r="J40" s="76">
        <f>+SUM(J36:J39)</f>
        <v>3073409890.0556483</v>
      </c>
      <c r="K40" s="76">
        <f>+SUM(K36:K39)</f>
        <v>3082032453.3624001</v>
      </c>
      <c r="O40" s="76">
        <f>+SUM(O36:O39)</f>
        <v>-3082817596.9156485</v>
      </c>
      <c r="P40" s="67" t="s">
        <v>53</v>
      </c>
    </row>
    <row r="41" spans="2:16" ht="14.1" customHeight="1" x14ac:dyDescent="0.2">
      <c r="C41" s="74"/>
      <c r="H41" s="74">
        <f>+H40-C17</f>
        <v>-0.29000000096857548</v>
      </c>
      <c r="I41" s="74">
        <f>+I40-D17</f>
        <v>6.3495635986328125E-3</v>
      </c>
      <c r="J41" s="74"/>
      <c r="K41" s="74">
        <f>+$D$17</f>
        <v>3082032453.3560505</v>
      </c>
      <c r="O41" s="74">
        <f>-+D17</f>
        <v>-3082032453.3560505</v>
      </c>
      <c r="P41" s="67" t="s">
        <v>406</v>
      </c>
    </row>
    <row r="42" spans="2:16" ht="14.1" customHeight="1" x14ac:dyDescent="0.2">
      <c r="B42" s="80"/>
      <c r="C42" s="80"/>
      <c r="D42" s="80"/>
      <c r="E42" s="80"/>
      <c r="F42" s="80"/>
      <c r="K42" s="74">
        <f>+K40-K41</f>
        <v>6.3495635986328125E-3</v>
      </c>
      <c r="O42" s="74">
        <f>+O40-O41</f>
        <v>-785143.55959796906</v>
      </c>
      <c r="P42" s="67" t="s">
        <v>379</v>
      </c>
    </row>
    <row r="43" spans="2:16" ht="14.1" customHeight="1" x14ac:dyDescent="0.2">
      <c r="B43" s="65"/>
      <c r="D43" s="74"/>
      <c r="H43" s="74"/>
      <c r="I43" s="74"/>
      <c r="J43" s="74"/>
      <c r="O43" s="74">
        <f>+SUM(D40:F40)</f>
        <v>-785143.55324860837</v>
      </c>
      <c r="P43" s="67" t="s">
        <v>405</v>
      </c>
    </row>
    <row r="44" spans="2:16" ht="14.1" customHeight="1" x14ac:dyDescent="0.2">
      <c r="B44" s="80" t="s">
        <v>404</v>
      </c>
      <c r="C44" s="80"/>
      <c r="D44" s="80"/>
      <c r="E44" s="80"/>
      <c r="F44" s="80"/>
      <c r="O44" s="76">
        <f>+O42-O43</f>
        <v>-6.3493606867268682E-3</v>
      </c>
    </row>
    <row r="45" spans="2:16" ht="36" customHeight="1" x14ac:dyDescent="0.2">
      <c r="B45" s="80" t="s">
        <v>403</v>
      </c>
      <c r="C45" s="77" t="s">
        <v>402</v>
      </c>
      <c r="D45" s="77" t="s">
        <v>401</v>
      </c>
      <c r="E45" s="77" t="s">
        <v>400</v>
      </c>
      <c r="F45" s="77" t="s">
        <v>399</v>
      </c>
      <c r="G45" s="78"/>
      <c r="H45" s="77" t="s">
        <v>392</v>
      </c>
      <c r="I45" s="77" t="s">
        <v>398</v>
      </c>
      <c r="J45" s="77" t="s">
        <v>397</v>
      </c>
      <c r="O45" s="74"/>
    </row>
    <row r="46" spans="2:16" ht="14.1" customHeight="1" x14ac:dyDescent="0.2">
      <c r="B46" s="79" t="s">
        <v>391</v>
      </c>
      <c r="C46" s="86">
        <v>7949854</v>
      </c>
      <c r="D46" s="81">
        <f>-+E52</f>
        <v>-794151.80000019073</v>
      </c>
      <c r="E46" s="81"/>
      <c r="F46" s="81">
        <f>+SUM(C46:E46)</f>
        <v>7155702.1999998093</v>
      </c>
      <c r="H46" s="74">
        <f>+D52</f>
        <v>8332646.6500015259</v>
      </c>
      <c r="I46" s="74">
        <f>+H46-F46</f>
        <v>1176944.4500017166</v>
      </c>
      <c r="J46" s="71">
        <f>+I46+D46+E46</f>
        <v>382792.65000152588</v>
      </c>
    </row>
    <row r="47" spans="2:16" ht="14.1" customHeight="1" x14ac:dyDescent="0.2">
      <c r="B47" s="79" t="s">
        <v>390</v>
      </c>
      <c r="C47" s="86">
        <v>2242851</v>
      </c>
      <c r="D47" s="81">
        <f>-+E53</f>
        <v>1071.7049999237061</v>
      </c>
      <c r="E47" s="81">
        <v>27132.850000008901</v>
      </c>
      <c r="F47" s="81">
        <f>+SUM(C47:E47)</f>
        <v>2271055.5549999326</v>
      </c>
      <c r="H47" s="74">
        <f>+D53</f>
        <v>2257693.9949998856</v>
      </c>
      <c r="I47" s="74">
        <f>+H47-F47</f>
        <v>-13361.560000047088</v>
      </c>
      <c r="J47" s="71">
        <f>+I47+D47+E47</f>
        <v>14842.994999885519</v>
      </c>
      <c r="O47" s="74"/>
    </row>
    <row r="48" spans="2:16" ht="14.1" customHeight="1" x14ac:dyDescent="0.2">
      <c r="B48" s="79" t="s">
        <v>396</v>
      </c>
      <c r="C48" s="86">
        <f>-+C47*0.35</f>
        <v>-784997.85</v>
      </c>
      <c r="D48" s="81">
        <f>-+E54</f>
        <v>-597.34674996137619</v>
      </c>
      <c r="E48" s="86">
        <f>-+E47*0.35</f>
        <v>-9496.4975000031154</v>
      </c>
      <c r="F48" s="81">
        <f>+SUM(C48:E48)</f>
        <v>-795091.69424996444</v>
      </c>
      <c r="H48" s="74">
        <f>+D54</f>
        <v>-1967777.0482500196</v>
      </c>
      <c r="I48" s="74">
        <f>+H48-F48</f>
        <v>-1172685.3540000552</v>
      </c>
      <c r="J48" s="71">
        <f>+I48+D48+E48</f>
        <v>-1182779.1982500197</v>
      </c>
      <c r="O48" s="74"/>
    </row>
    <row r="49" spans="2:15" ht="14.1" customHeight="1" x14ac:dyDescent="0.2">
      <c r="B49" s="80" t="s">
        <v>395</v>
      </c>
      <c r="C49" s="87">
        <f>+C46+C47+C48</f>
        <v>9407707.1500000004</v>
      </c>
      <c r="D49" s="87">
        <f>+D46+D47+D48</f>
        <v>-793677.4417502284</v>
      </c>
      <c r="E49" s="87">
        <f>+E46+E47+E48</f>
        <v>17636.352500005785</v>
      </c>
      <c r="F49" s="87">
        <f>+F46+F47+F48</f>
        <v>8631666.0607497767</v>
      </c>
      <c r="H49" s="88">
        <f>+H46+H47+H48</f>
        <v>8622563.5967513919</v>
      </c>
      <c r="I49" s="72">
        <f>+H49-F49</f>
        <v>-9102.4639983847737</v>
      </c>
      <c r="J49" s="72">
        <f>SUM(J46:J48)</f>
        <v>-785143.55324860825</v>
      </c>
      <c r="O49" s="74"/>
    </row>
    <row r="50" spans="2:15" ht="14.1" customHeight="1" x14ac:dyDescent="0.2">
      <c r="B50" s="80"/>
      <c r="C50" s="81"/>
      <c r="D50" s="80"/>
      <c r="E50" s="80"/>
      <c r="F50" s="81"/>
      <c r="I50" s="74"/>
      <c r="O50" s="74"/>
    </row>
    <row r="51" spans="2:15" ht="14.1" customHeight="1" x14ac:dyDescent="0.2">
      <c r="B51" s="80" t="s">
        <v>394</v>
      </c>
      <c r="C51" s="89" t="s">
        <v>393</v>
      </c>
      <c r="D51" s="89" t="s">
        <v>392</v>
      </c>
      <c r="E51" s="89" t="s">
        <v>379</v>
      </c>
      <c r="F51" s="80"/>
      <c r="I51" s="74"/>
    </row>
    <row r="52" spans="2:15" ht="14.1" customHeight="1" x14ac:dyDescent="0.2">
      <c r="B52" s="79" t="s">
        <v>391</v>
      </c>
      <c r="C52" s="81">
        <v>9126798.4500017166</v>
      </c>
      <c r="D52" s="81">
        <v>8332646.6500015259</v>
      </c>
      <c r="E52" s="81">
        <f>+C52-D52</f>
        <v>794151.80000019073</v>
      </c>
      <c r="F52" s="80"/>
      <c r="H52" s="74"/>
      <c r="I52" s="82"/>
      <c r="J52" s="82"/>
      <c r="K52" s="82"/>
      <c r="L52" s="82"/>
    </row>
    <row r="53" spans="2:15" ht="14.1" customHeight="1" x14ac:dyDescent="0.2">
      <c r="B53" s="79" t="s">
        <v>390</v>
      </c>
      <c r="C53" s="81">
        <v>2256622.2899999619</v>
      </c>
      <c r="D53" s="81">
        <v>2257693.9949998856</v>
      </c>
      <c r="E53" s="81">
        <f>+C53-D53</f>
        <v>-1071.7049999237061</v>
      </c>
      <c r="F53" s="80"/>
      <c r="H53" s="74"/>
      <c r="I53" s="82"/>
      <c r="J53" s="82"/>
      <c r="K53" s="82"/>
      <c r="L53" s="82"/>
    </row>
    <row r="54" spans="2:15" ht="14.1" customHeight="1" x14ac:dyDescent="0.2">
      <c r="B54" s="79" t="s">
        <v>389</v>
      </c>
      <c r="C54" s="81">
        <v>-1967179.7015000582</v>
      </c>
      <c r="D54" s="81">
        <v>-1967777.0482500196</v>
      </c>
      <c r="E54" s="81">
        <f>+C54-D54</f>
        <v>597.34674996137619</v>
      </c>
      <c r="F54" s="80"/>
      <c r="H54" s="74"/>
      <c r="I54" s="82"/>
      <c r="J54" s="82"/>
      <c r="K54" s="82"/>
      <c r="L54" s="82"/>
    </row>
    <row r="55" spans="2:15" ht="14.1" customHeight="1" x14ac:dyDescent="0.2">
      <c r="B55" s="80" t="s">
        <v>388</v>
      </c>
      <c r="C55" s="83">
        <v>9416241.0385016203</v>
      </c>
      <c r="D55" s="83">
        <v>8622563.5967513919</v>
      </c>
      <c r="E55" s="83">
        <v>8622563.5967513919</v>
      </c>
      <c r="F55" s="80"/>
      <c r="I55" s="82"/>
      <c r="J55" s="90"/>
      <c r="K55" s="90"/>
      <c r="L55" s="82"/>
    </row>
    <row r="56" spans="2:15" ht="14.1" customHeight="1" x14ac:dyDescent="0.2">
      <c r="I56" s="82"/>
      <c r="J56" s="84"/>
      <c r="K56" s="84"/>
      <c r="L56" s="82"/>
    </row>
    <row r="57" spans="2:15" ht="14.1" customHeight="1" x14ac:dyDescent="0.2">
      <c r="I57" s="82"/>
      <c r="J57" s="82"/>
      <c r="K57" s="82"/>
      <c r="L57" s="82"/>
    </row>
    <row r="58" spans="2:15" ht="14.1" customHeight="1" x14ac:dyDescent="0.2">
      <c r="I58" s="82"/>
      <c r="J58" s="82"/>
      <c r="K58" s="82"/>
      <c r="L58" s="82"/>
    </row>
    <row r="59" spans="2:15" ht="14.1" customHeight="1" x14ac:dyDescent="0.2">
      <c r="D59" s="91"/>
      <c r="E59" s="91"/>
      <c r="F59" s="91"/>
    </row>
    <row r="60" spans="2:15" ht="14.1" customHeight="1" x14ac:dyDescent="0.2">
      <c r="D60" s="91"/>
      <c r="E60" s="91"/>
      <c r="F60" s="91"/>
    </row>
    <row r="61" spans="2:15" ht="14.1" customHeight="1" x14ac:dyDescent="0.2">
      <c r="D61" s="91"/>
      <c r="E61" s="91"/>
      <c r="F61" s="91"/>
    </row>
    <row r="62" spans="2:15" ht="14.1" customHeight="1" x14ac:dyDescent="0.2">
      <c r="D62" s="91"/>
      <c r="E62" s="91"/>
      <c r="F62" s="91"/>
    </row>
    <row r="63" spans="2:15" ht="14.1" customHeight="1" x14ac:dyDescent="0.2">
      <c r="D63" s="91"/>
      <c r="E63" s="91"/>
      <c r="F63" s="91"/>
    </row>
    <row r="64" spans="2:15" ht="14.1" customHeight="1" x14ac:dyDescent="0.2">
      <c r="D64" s="91"/>
      <c r="E64" s="91"/>
      <c r="F64" s="91"/>
    </row>
    <row r="65" spans="4:6" ht="14.1" customHeight="1" x14ac:dyDescent="0.2">
      <c r="D65" s="91"/>
      <c r="E65" s="91"/>
      <c r="F65" s="91"/>
    </row>
    <row r="66" spans="4:6" ht="14.1" customHeight="1" x14ac:dyDescent="0.2">
      <c r="D66" s="91"/>
      <c r="E66" s="91"/>
      <c r="F66" s="91"/>
    </row>
  </sheetData>
  <mergeCells count="3">
    <mergeCell ref="C12:F12"/>
    <mergeCell ref="H12:K12"/>
    <mergeCell ref="M12:P12"/>
  </mergeCells>
  <printOptions gridLines="1"/>
  <pageMargins left="0.7" right="0.7" top="0.5" bottom="0.5" header="0.3" footer="0"/>
  <pageSetup paperSize="5" scale="63" orientation="landscape" r:id="rId1"/>
  <headerFooter>
    <oddFooter>&amp;L&amp;Z&amp;F&amp;R&amp;A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&lt;1&gt;Turnaround of EADIT</vt:lpstr>
      <vt:lpstr>&lt;2&gt; FPL PowerTax EADIT-Acct 282</vt:lpstr>
      <vt:lpstr>&lt;3&gt;Total Excess ADIT</vt:lpstr>
      <vt:lpstr>&lt;4&gt;PowerTax Recon Summary</vt:lpstr>
      <vt:lpstr>&lt;5&gt; PowerTax Summary</vt:lpstr>
      <vt:lpstr>'&lt;1&gt;Turnaround of EADIT'!Print_Area</vt:lpstr>
      <vt:lpstr>'&lt;2&gt; FPL PowerTax EADIT-Acct 282'!Print_Area</vt:lpstr>
      <vt:lpstr>'&lt;3&gt;Total Excess ADIT'!Print_Area</vt:lpstr>
      <vt:lpstr>'&lt;4&gt;PowerTax Recon Summary'!Print_Area</vt:lpstr>
      <vt:lpstr>'&lt;5&gt; PowerTax Summary'!Print_Area</vt:lpstr>
      <vt:lpstr>'&lt;1&gt;Turnaround of EADIT'!Print_Titles</vt:lpstr>
      <vt:lpstr>'&lt;3&gt;Total Excess ADIT'!Print_Titles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2018-04-30T16:19:05Z</dcterms:created>
  <dcterms:modified xsi:type="dcterms:W3CDTF">2018-04-30T16:19:16Z</dcterms:modified>
</cp:coreProperties>
</file>