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15" yWindow="360" windowWidth="24450" windowHeight="9780" tabRatio="794"/>
  </bookViews>
  <sheets>
    <sheet name="&lt;1&gt; 2018 EADIT Reversal" sheetId="39" r:id="rId1"/>
    <sheet name="&lt;2&gt; PowerTax Summary" sheetId="40" r:id="rId2"/>
    <sheet name="&lt;3&gt; Excess Summary FPL" sheetId="43" r:id="rId3"/>
    <sheet name="&lt;4&gt; FAS109 Entry FPL" sheetId="24" r:id="rId4"/>
    <sheet name="&lt;5&gt; 201712 Tax Stream Balances" sheetId="31" r:id="rId5"/>
  </sheets>
  <externalReferences>
    <externalReference r:id="rId6"/>
    <externalReference r:id="rId7"/>
  </externalReferences>
  <definedNames>
    <definedName name="____n4" localSheetId="3" hidden="1">{"EXCELHLP.HLP!1802";5;10;5;10;13;13;13;8;5;5;10;14;13;13;13;13;5;10;14;13;5;10;1;2;24}</definedName>
    <definedName name="____n4" hidden="1">{"EXCELHLP.HLP!1802";5;10;5;10;13;13;13;8;5;5;10;14;13;13;13;13;5;10;14;13;5;10;1;2;24}</definedName>
    <definedName name="___n4" localSheetId="3" hidden="1">{"EXCELHLP.HLP!1802";5;10;5;10;13;13;13;8;5;5;10;14;13;13;13;13;5;10;14;13;5;10;1;2;24}</definedName>
    <definedName name="___n4" hidden="1">{"EXCELHLP.HLP!1802";5;10;5;10;13;13;13;8;5;5;10;14;13;13;13;13;5;10;14;13;5;10;1;2;24}</definedName>
    <definedName name="__n4" localSheetId="3" hidden="1">{"EXCELHLP.HLP!1802";5;10;5;10;13;13;13;8;5;5;10;14;13;13;13;13;5;10;14;13;5;10;1;2;24}</definedName>
    <definedName name="__n4" hidden="1">{"EXCELHLP.HLP!1802";5;10;5;10;13;13;13;8;5;5;10;14;13;13;13;13;5;10;14;13;5;10;1;2;24}</definedName>
    <definedName name="_ATPRegress_Dlg_Results" localSheetId="3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3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localSheetId="0" hidden="1">'[1]ST Corrections'!#REF!</definedName>
    <definedName name="_ATPRegress_Range1" localSheetId="2" hidden="1">'[1]ST Corrections'!#REF!</definedName>
    <definedName name="_ATPRegress_Range1" hidden="1">'[1]ST Corrections'!#REF!</definedName>
    <definedName name="_ATPRegress_Range2" localSheetId="0" hidden="1">'[1]ST Corrections'!#REF!</definedName>
    <definedName name="_ATPRegress_Range2" localSheetId="2" hidden="1">'[1]ST Corrections'!#REF!</definedName>
    <definedName name="_ATPRegress_Range2" hidden="1">'[1]ST Corrections'!#REF!</definedName>
    <definedName name="_ATPRegress_Range3" localSheetId="0" hidden="1">'[1]ST Corrections'!#REF!</definedName>
    <definedName name="_ATPRegress_Range3" localSheetId="2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Fill" localSheetId="0" hidden="1">#REF!</definedName>
    <definedName name="_Fill" localSheetId="2" hidden="1">#REF!</definedName>
    <definedName name="_Fill" hidden="1">#REF!</definedName>
    <definedName name="_xlnm._FilterDatabase" localSheetId="3" hidden="1">'&lt;4&gt; FAS109 Entry FPL'!$A$8:$AA$168</definedName>
    <definedName name="_Key1" localSheetId="0" hidden="1">#REF!</definedName>
    <definedName name="_Key1" localSheetId="2" hidden="1">#REF!</definedName>
    <definedName name="_Key1" localSheetId="3" hidden="1">#REF!</definedName>
    <definedName name="_Key1" hidden="1">#REF!</definedName>
    <definedName name="_n4" localSheetId="3" hidden="1">{"EXCELHLP.HLP!1802";5;10;5;10;13;13;13;8;5;5;10;14;13;13;13;13;5;10;14;13;5;10;1;2;24}</definedName>
    <definedName name="_n4" hidden="1">{"EXCELHLP.HLP!1802";5;10;5;10;13;13;13;8;5;5;10;14;13;13;13;13;5;10;14;13;5;10;1;2;24}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_Table1_In1" localSheetId="0" hidden="1">#REF!</definedName>
    <definedName name="_Table1_In1" localSheetId="2" hidden="1">#REF!</definedName>
    <definedName name="_Table1_In1" hidden="1">#REF!</definedName>
    <definedName name="_Table1_Out" localSheetId="0" hidden="1">#REF!</definedName>
    <definedName name="_Table1_Out" localSheetId="2" hidden="1">#REF!</definedName>
    <definedName name="_Table1_Out" hidden="1">#REF!</definedName>
    <definedName name="_Table2_In1" localSheetId="0" hidden="1">#REF!</definedName>
    <definedName name="_Table2_In1" localSheetId="2" hidden="1">#REF!</definedName>
    <definedName name="_Table2_In1" hidden="1">#REF!</definedName>
    <definedName name="_Table2_In2" localSheetId="0" hidden="1">#REF!</definedName>
    <definedName name="_Table2_In2" localSheetId="2" hidden="1">#REF!</definedName>
    <definedName name="_Table2_In2" hidden="1">#REF!</definedName>
    <definedName name="_Table2_Out" localSheetId="0" hidden="1">#REF!</definedName>
    <definedName name="_Table2_Out" localSheetId="2" hidden="1">#REF!</definedName>
    <definedName name="_Table2_Out" hidden="1">#REF!</definedName>
    <definedName name="_Table3_In2" localSheetId="0" hidden="1">#REF!</definedName>
    <definedName name="_Table3_In2" localSheetId="2" hidden="1">#REF!</definedName>
    <definedName name="_Table3_In2" hidden="1">#REF!</definedName>
    <definedName name="anscount" hidden="1">1</definedName>
    <definedName name="AS2DocOpenMode" hidden="1">"AS2DocumentEdit"</definedName>
    <definedName name="cost" localSheetId="3" hidden="1">{#N/A,#N/A,FALSE,"T COST";#N/A,#N/A,FALSE,"COST_FH"}</definedName>
    <definedName name="cost" hidden="1">{#N/A,#N/A,FALSE,"T COST";#N/A,#N/A,FALSE,"COST_FH"}</definedName>
    <definedName name="Cwvu.GREY_ALL." localSheetId="0" hidden="1">#REF!</definedName>
    <definedName name="Cwvu.GREY_ALL." localSheetId="2" hidden="1">#REF!</definedName>
    <definedName name="Cwvu.GREY_ALL." hidden="1">#REF!</definedName>
    <definedName name="nada" localSheetId="3" hidden="1">{2;#N/A;"R13C16:R17C16";#N/A;"R13C14:R17C15";FALSE;FALSE;FALSE;95;#N/A;#N/A;"R13C19";#N/A;FALSE;FALSE;FALSE;FALSE;#N/A;"";#N/A;FALSE;"";"";#N/A;#N/A;#N/A}</definedName>
    <definedName name="nada" hidden="1">{2;#N/A;"R13C16:R17C16";#N/A;"R13C14:R17C15";FALSE;FALSE;FALSE;95;#N/A;#N/A;"R13C19";#N/A;FALSE;FALSE;FALSE;FALSE;#N/A;"";#N/A;FALSE;"";"";#N/A;#N/A;#N/A}</definedName>
    <definedName name="_xlnm.Print_Area" localSheetId="3">'&lt;4&gt; FAS109 Entry FPL'!$A$9:$U$188</definedName>
    <definedName name="_xlnm.Print_Titles" localSheetId="0">'&lt;1&gt; 2018 EADIT Reversal'!$A:$A</definedName>
    <definedName name="_xlnm.Print_Titles" localSheetId="3">'&lt;4&gt; FAS109 Entry FPL'!$1:$8</definedName>
    <definedName name="SAPBEXdnldView" hidden="1">"4FF00RAMDPJZ88O2AGW5D406R"</definedName>
    <definedName name="SAPBEXhrIndnt" hidden="1">1</definedName>
    <definedName name="SAPBEXrevision" hidden="1">0</definedName>
    <definedName name="SAPBEXsysID" hidden="1">"GP1"</definedName>
    <definedName name="SAPBEXwbID" hidden="1">"4EHVVTWW5NJH9YQ89TMHA90XF"</definedName>
    <definedName name="SAPsysID" hidden="1">"708C5W7SBKP804JT78WJ0JNKI"</definedName>
    <definedName name="SAPwbID" hidden="1">"ARS"</definedName>
    <definedName name="sencount" hidden="1">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hs1" hidden="1">17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wrn.3cases." localSheetId="3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Accretion." localSheetId="3" hidden="1">{"Accretion",#N/A,FALSE,"Assum"}</definedName>
    <definedName name="wrn.Accretion." hidden="1">{"Accretion",#N/A,FALSE,"Assum"}</definedName>
    <definedName name="wrn.ALL." localSheetId="3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ssumptions." localSheetId="3" hidden="1">{"Assumptions",#N/A,FALSE,"Assum"}</definedName>
    <definedName name="wrn.Assumptions." hidden="1">{"Assumptions",#N/A,FALSE,"Assum"}</definedName>
    <definedName name="wrn.Component._.Analy." localSheetId="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3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3" hidden="1">{#N/A,#N/A,FALSE,"T COST";#N/A,#N/A,FALSE,"COST_FH"}</definedName>
    <definedName name="wrn.COST." hidden="1">{#N/A,#N/A,FALSE,"T COST";#N/A,#N/A,FALSE,"COST_FH"}</definedName>
    <definedName name="wrn.Engr._.Summary." localSheetId="3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3" hidden="1">{#N/A,#N/A,FALSE,"INPUTDATA";#N/A,#N/A,FALSE,"SUMMARY"}</definedName>
    <definedName name="wrn.Exec._.Summary." hidden="1">{#N/A,#N/A,FALSE,"INPUTDATA";#N/A,#N/A,FALSE,"SUMMARY"}</definedName>
    <definedName name="wrn.FCB." localSheetId="3" hidden="1">{"FCB_ALL",#N/A,FALSE,"FCB"}</definedName>
    <definedName name="wrn.FCB." hidden="1">{"FCB_ALL",#N/A,FALSE,"FCB"}</definedName>
    <definedName name="wrn.fcb2" localSheetId="3" hidden="1">{"FCB_ALL",#N/A,FALSE,"FCB"}</definedName>
    <definedName name="wrn.fcb2" hidden="1">{"FCB_ALL",#N/A,FALSE,"FCB"}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3" hidden="1">{"inputs raw data",#N/A,TRUE,"INPUT"}</definedName>
    <definedName name="wrn.print._.raw._.data._.entry." hidden="1">{"inputs raw data",#N/A,TRUE,"INPUT"}</definedName>
    <definedName name="wrn.print._.summary._.sheets." localSheetId="3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3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3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3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STAND_ALONE_BOTH." localSheetId="3" hidden="1">{"FCB_ALL",#N/A,FALSE,"FCB";"GREY_ALL",#N/A,FALSE,"GREY"}</definedName>
    <definedName name="wrn.STAND_ALONE_BOTH." hidden="1">{"FCB_ALL",#N/A,FALSE,"FCB";"GREY_ALL",#N/A,FALSE,"GREY"}</definedName>
    <definedName name="wrn.SUM._.OF._.UNIT._.3." localSheetId="3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xx.detail" localSheetId="3" hidden="1">{"detail305",#N/A,FALSE,"BI-305"}</definedName>
    <definedName name="xxx.detail" hidden="1">{"detail305",#N/A,FALSE,"BI-305"}</definedName>
    <definedName name="xxx.directory" localSheetId="3" hidden="1">{"summary",#N/A,FALSE,"PCR DIRECTORY"}</definedName>
    <definedName name="xxx.directory" hidden="1">{"summary",#N/A,FALSE,"PCR DIRECTORY"}</definedName>
  </definedNames>
  <calcPr calcId="162913"/>
  <pivotCaches>
    <pivotCache cacheId="0" r:id="rId8"/>
  </pivotCaches>
</workbook>
</file>

<file path=xl/calcChain.xml><?xml version="1.0" encoding="utf-8"?>
<calcChain xmlns="http://schemas.openxmlformats.org/spreadsheetml/2006/main">
  <c r="F80" i="43" l="1"/>
  <c r="J181" i="24" l="1"/>
  <c r="D14" i="39"/>
  <c r="D13" i="39"/>
  <c r="D12" i="39"/>
  <c r="D9" i="39" s="1"/>
  <c r="K181" i="24"/>
  <c r="K184" i="24" s="1"/>
  <c r="K183" i="24"/>
  <c r="K182" i="24"/>
  <c r="J184" i="24" l="1"/>
  <c r="O30" i="40" l="1"/>
  <c r="O35" i="40"/>
  <c r="Q18" i="39"/>
  <c r="Q45" i="39" s="1"/>
  <c r="Q42" i="39" s="1"/>
  <c r="P18" i="39"/>
  <c r="P45" i="39" s="1"/>
  <c r="P42" i="39" s="1"/>
  <c r="O18" i="39"/>
  <c r="O45" i="39" s="1"/>
  <c r="O42" i="39" s="1"/>
  <c r="N18" i="39"/>
  <c r="N45" i="39" s="1"/>
  <c r="N42" i="39" s="1"/>
  <c r="M18" i="39"/>
  <c r="M45" i="39" s="1"/>
  <c r="M42" i="39" s="1"/>
  <c r="L18" i="39"/>
  <c r="L45" i="39" s="1"/>
  <c r="L42" i="39" s="1"/>
  <c r="K18" i="39"/>
  <c r="K45" i="39" s="1"/>
  <c r="K42" i="39" s="1"/>
  <c r="J18" i="39"/>
  <c r="J45" i="39" s="1"/>
  <c r="J42" i="39" s="1"/>
  <c r="I18" i="39"/>
  <c r="I45" i="39" s="1"/>
  <c r="I42" i="39" s="1"/>
  <c r="H18" i="39"/>
  <c r="H45" i="39" s="1"/>
  <c r="H42" i="39" s="1"/>
  <c r="G18" i="39"/>
  <c r="G45" i="39" s="1"/>
  <c r="G42" i="39" s="1"/>
  <c r="Q17" i="39"/>
  <c r="P17" i="39"/>
  <c r="O17" i="39"/>
  <c r="O41" i="39" s="1"/>
  <c r="O43" i="39" s="1"/>
  <c r="O47" i="39" s="1"/>
  <c r="N17" i="39"/>
  <c r="M17" i="39"/>
  <c r="L17" i="39"/>
  <c r="K17" i="39"/>
  <c r="J17" i="39"/>
  <c r="I17" i="39"/>
  <c r="H17" i="39"/>
  <c r="G17" i="39"/>
  <c r="G41" i="39" s="1"/>
  <c r="G43" i="39" s="1"/>
  <c r="G47" i="39" s="1"/>
  <c r="F18" i="39"/>
  <c r="F45" i="39" s="1"/>
  <c r="F17" i="39"/>
  <c r="C29" i="39"/>
  <c r="C31" i="40"/>
  <c r="O32" i="40" s="1"/>
  <c r="C30" i="40"/>
  <c r="C24" i="39"/>
  <c r="C14" i="39"/>
  <c r="C13" i="39"/>
  <c r="C12" i="39"/>
  <c r="C11" i="39"/>
  <c r="C10" i="39"/>
  <c r="C9" i="39"/>
  <c r="J41" i="39" l="1"/>
  <c r="J43" i="39" s="1"/>
  <c r="J47" i="39" s="1"/>
  <c r="K41" i="39"/>
  <c r="K43" i="39" s="1"/>
  <c r="K47" i="39" s="1"/>
  <c r="L41" i="39"/>
  <c r="L43" i="39" s="1"/>
  <c r="L47" i="39" s="1"/>
  <c r="M41" i="39"/>
  <c r="M43" i="39" s="1"/>
  <c r="M47" i="39" s="1"/>
  <c r="N41" i="39"/>
  <c r="N43" i="39" s="1"/>
  <c r="N47" i="39" s="1"/>
  <c r="H41" i="39"/>
  <c r="H43" i="39" s="1"/>
  <c r="H47" i="39" s="1"/>
  <c r="P41" i="39"/>
  <c r="P43" i="39" s="1"/>
  <c r="P47" i="39" s="1"/>
  <c r="F42" i="39"/>
  <c r="R45" i="39"/>
  <c r="I41" i="39"/>
  <c r="I43" i="39" s="1"/>
  <c r="I47" i="39" s="1"/>
  <c r="Q41" i="39"/>
  <c r="Q43" i="39" s="1"/>
  <c r="Q47" i="39" s="1"/>
  <c r="F81" i="43"/>
  <c r="F82" i="43" s="1"/>
  <c r="F41" i="39" l="1"/>
  <c r="R42" i="39"/>
  <c r="C19" i="39"/>
  <c r="C28" i="39"/>
  <c r="P19" i="39"/>
  <c r="O19" i="39"/>
  <c r="N19" i="39"/>
  <c r="M19" i="39"/>
  <c r="L19" i="39"/>
  <c r="J19" i="39"/>
  <c r="I19" i="39"/>
  <c r="H19" i="39"/>
  <c r="G19" i="39"/>
  <c r="Q19" i="39"/>
  <c r="K19" i="39"/>
  <c r="F19" i="39"/>
  <c r="I78" i="43"/>
  <c r="I61" i="43"/>
  <c r="G67" i="43"/>
  <c r="F67" i="43"/>
  <c r="E67" i="43"/>
  <c r="D67" i="43"/>
  <c r="I49" i="43"/>
  <c r="I48" i="43"/>
  <c r="I47" i="43"/>
  <c r="I75" i="43" s="1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74" i="43" s="1"/>
  <c r="I30" i="43"/>
  <c r="I73" i="43" s="1"/>
  <c r="I29" i="43"/>
  <c r="I28" i="43"/>
  <c r="I27" i="43"/>
  <c r="I26" i="43"/>
  <c r="I25" i="43"/>
  <c r="I24" i="43"/>
  <c r="I23" i="43"/>
  <c r="I22" i="43"/>
  <c r="I71" i="43" s="1"/>
  <c r="G12" i="39" s="1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72" i="43" l="1"/>
  <c r="F10" i="39" s="1"/>
  <c r="F37" i="39" s="1"/>
  <c r="I70" i="43"/>
  <c r="G9" i="39" s="1"/>
  <c r="J11" i="39"/>
  <c r="G11" i="39"/>
  <c r="N11" i="39"/>
  <c r="I11" i="39"/>
  <c r="H11" i="39"/>
  <c r="K11" i="39"/>
  <c r="O11" i="39"/>
  <c r="L11" i="39"/>
  <c r="P11" i="39"/>
  <c r="M11" i="39"/>
  <c r="F11" i="39"/>
  <c r="Q11" i="39"/>
  <c r="O12" i="39"/>
  <c r="N12" i="39"/>
  <c r="J12" i="39"/>
  <c r="Q12" i="39"/>
  <c r="P12" i="39"/>
  <c r="M12" i="39"/>
  <c r="I12" i="39"/>
  <c r="K12" i="39"/>
  <c r="H12" i="39"/>
  <c r="L12" i="39"/>
  <c r="I14" i="39"/>
  <c r="H14" i="39"/>
  <c r="N14" i="39"/>
  <c r="L14" i="39"/>
  <c r="J14" i="39"/>
  <c r="G14" i="39"/>
  <c r="G38" i="39" s="1"/>
  <c r="O14" i="39"/>
  <c r="Q14" i="39"/>
  <c r="F14" i="39"/>
  <c r="P14" i="39"/>
  <c r="K14" i="39"/>
  <c r="M14" i="39"/>
  <c r="Q13" i="39"/>
  <c r="F13" i="39"/>
  <c r="O13" i="39"/>
  <c r="N13" i="39"/>
  <c r="L13" i="39"/>
  <c r="J13" i="39"/>
  <c r="P13" i="39"/>
  <c r="G13" i="39"/>
  <c r="M13" i="39"/>
  <c r="I13" i="39"/>
  <c r="K13" i="39"/>
  <c r="H13" i="39"/>
  <c r="F43" i="39"/>
  <c r="F47" i="39" s="1"/>
  <c r="R41" i="39"/>
  <c r="R43" i="39" s="1"/>
  <c r="R47" i="39" s="1"/>
  <c r="I50" i="43"/>
  <c r="I67" i="43" s="1"/>
  <c r="G10" i="39" l="1"/>
  <c r="H10" i="39"/>
  <c r="K10" i="39"/>
  <c r="L10" i="39"/>
  <c r="J10" i="39"/>
  <c r="N10" i="39"/>
  <c r="Q10" i="39"/>
  <c r="I10" i="39"/>
  <c r="P10" i="39"/>
  <c r="M10" i="39"/>
  <c r="O10" i="39"/>
  <c r="H9" i="39"/>
  <c r="K9" i="39"/>
  <c r="P9" i="39"/>
  <c r="P37" i="39" s="1"/>
  <c r="I76" i="43"/>
  <c r="I79" i="43" s="1"/>
  <c r="I80" i="43" s="1"/>
  <c r="Q9" i="39"/>
  <c r="G37" i="39"/>
  <c r="G39" i="39" s="1"/>
  <c r="G50" i="39" s="1"/>
  <c r="I9" i="39"/>
  <c r="L9" i="39"/>
  <c r="L15" i="39" s="1"/>
  <c r="L21" i="39" s="1"/>
  <c r="J9" i="39"/>
  <c r="J37" i="39" s="1"/>
  <c r="M9" i="39"/>
  <c r="O9" i="39"/>
  <c r="N9" i="39"/>
  <c r="N15" i="39" s="1"/>
  <c r="N21" i="39" s="1"/>
  <c r="Q38" i="39"/>
  <c r="P38" i="39"/>
  <c r="J38" i="39"/>
  <c r="N38" i="39"/>
  <c r="O38" i="39"/>
  <c r="I38" i="39"/>
  <c r="M38" i="39"/>
  <c r="O37" i="39"/>
  <c r="H37" i="39"/>
  <c r="K37" i="39"/>
  <c r="F38" i="39"/>
  <c r="F39" i="39" s="1"/>
  <c r="F50" i="39" s="1"/>
  <c r="H38" i="39"/>
  <c r="L38" i="39"/>
  <c r="M37" i="39"/>
  <c r="K38" i="39"/>
  <c r="D25" i="39"/>
  <c r="C23" i="39"/>
  <c r="R14" i="39"/>
  <c r="R13" i="39"/>
  <c r="R12" i="39"/>
  <c r="R18" i="39"/>
  <c r="R17" i="39"/>
  <c r="R11" i="39"/>
  <c r="R10" i="39"/>
  <c r="P15" i="39"/>
  <c r="P21" i="39" s="1"/>
  <c r="O15" i="39"/>
  <c r="O21" i="39" s="1"/>
  <c r="M15" i="39"/>
  <c r="M21" i="39" s="1"/>
  <c r="K15" i="39"/>
  <c r="K21" i="39" s="1"/>
  <c r="J15" i="39"/>
  <c r="J21" i="39" s="1"/>
  <c r="H15" i="39"/>
  <c r="H21" i="39" s="1"/>
  <c r="G15" i="39"/>
  <c r="G21" i="39" s="1"/>
  <c r="F15" i="39"/>
  <c r="F21" i="39" s="1"/>
  <c r="G8" i="39"/>
  <c r="H8" i="39" s="1"/>
  <c r="I8" i="39" s="1"/>
  <c r="J8" i="39" s="1"/>
  <c r="K8" i="39" s="1"/>
  <c r="L8" i="39" s="1"/>
  <c r="M8" i="39" s="1"/>
  <c r="N8" i="39" s="1"/>
  <c r="O8" i="39" s="1"/>
  <c r="P8" i="39" s="1"/>
  <c r="Q8" i="39" s="1"/>
  <c r="K35" i="40"/>
  <c r="I30" i="40"/>
  <c r="N37" i="39" l="1"/>
  <c r="R37" i="39" s="1"/>
  <c r="Q37" i="39"/>
  <c r="I37" i="39"/>
  <c r="L37" i="39"/>
  <c r="Q15" i="39"/>
  <c r="Q21" i="39" s="1"/>
  <c r="Q51" i="39" s="1"/>
  <c r="F51" i="39"/>
  <c r="I15" i="39"/>
  <c r="I21" i="39" s="1"/>
  <c r="Q39" i="39"/>
  <c r="Q50" i="39" s="1"/>
  <c r="R9" i="39"/>
  <c r="R15" i="39" s="1"/>
  <c r="R21" i="39" s="1"/>
  <c r="P39" i="39"/>
  <c r="P50" i="39" s="1"/>
  <c r="P51" i="39" s="1"/>
  <c r="M39" i="39"/>
  <c r="M50" i="39" s="1"/>
  <c r="M51" i="39" s="1"/>
  <c r="O39" i="39"/>
  <c r="O50" i="39" s="1"/>
  <c r="O51" i="39" s="1"/>
  <c r="G51" i="39"/>
  <c r="L39" i="39"/>
  <c r="L50" i="39" s="1"/>
  <c r="L51" i="39" s="1"/>
  <c r="I39" i="39"/>
  <c r="I50" i="39" s="1"/>
  <c r="I51" i="39" s="1"/>
  <c r="J39" i="39"/>
  <c r="J50" i="39" s="1"/>
  <c r="J51" i="39" s="1"/>
  <c r="R38" i="39"/>
  <c r="H39" i="39"/>
  <c r="H50" i="39" s="1"/>
  <c r="H51" i="39" s="1"/>
  <c r="K39" i="39"/>
  <c r="K50" i="39" s="1"/>
  <c r="K51" i="39" s="1"/>
  <c r="R19" i="39"/>
  <c r="E24" i="39"/>
  <c r="D28" i="39"/>
  <c r="C25" i="39"/>
  <c r="E23" i="39"/>
  <c r="E25" i="39" s="1"/>
  <c r="N39" i="39" l="1"/>
  <c r="N50" i="39" s="1"/>
  <c r="N51" i="39" s="1"/>
  <c r="R39" i="39"/>
  <c r="R50" i="39" s="1"/>
  <c r="R51" i="39" s="1"/>
  <c r="D30" i="39"/>
  <c r="E28" i="39"/>
  <c r="F33" i="40" l="1"/>
  <c r="H33" i="40" s="1"/>
  <c r="E31" i="40"/>
  <c r="E42" i="40" l="1"/>
  <c r="E30" i="40" s="1"/>
  <c r="E34" i="40" s="1"/>
  <c r="H42" i="40"/>
  <c r="H41" i="40"/>
  <c r="H40" i="40"/>
  <c r="H43" i="40" l="1"/>
  <c r="C32" i="40"/>
  <c r="H32" i="40" s="1"/>
  <c r="J32" i="40" l="1"/>
  <c r="K32" i="40" s="1"/>
  <c r="C41" i="40" l="1"/>
  <c r="C42" i="40" s="1"/>
  <c r="C40" i="40"/>
  <c r="E48" i="40"/>
  <c r="D42" i="40" s="1"/>
  <c r="E47" i="40"/>
  <c r="D41" i="40" s="1"/>
  <c r="E46" i="40"/>
  <c r="D40" i="40" s="1"/>
  <c r="F42" i="40" l="1"/>
  <c r="I42" i="40" s="1"/>
  <c r="F41" i="40"/>
  <c r="I41" i="40" s="1"/>
  <c r="F31" i="40" s="1"/>
  <c r="D31" i="40"/>
  <c r="F40" i="40"/>
  <c r="I40" i="40" s="1"/>
  <c r="D30" i="40"/>
  <c r="D34" i="40" s="1"/>
  <c r="D43" i="40"/>
  <c r="C43" i="40"/>
  <c r="E43" i="40"/>
  <c r="F30" i="40" l="1"/>
  <c r="F34" i="40" s="1"/>
  <c r="O37" i="40" s="1"/>
  <c r="H31" i="40"/>
  <c r="F43" i="40"/>
  <c r="I43" i="40" s="1"/>
  <c r="H30" i="40"/>
  <c r="I33" i="40"/>
  <c r="J33" i="40" s="1"/>
  <c r="K33" i="40" s="1"/>
  <c r="O33" i="40" s="1"/>
  <c r="I31" i="40"/>
  <c r="J31" i="40" s="1"/>
  <c r="K31" i="40" s="1"/>
  <c r="I34" i="40" l="1"/>
  <c r="I35" i="40" s="1"/>
  <c r="J30" i="40"/>
  <c r="H34" i="40"/>
  <c r="H35" i="40" s="1"/>
  <c r="C34" i="40"/>
  <c r="D17" i="39" l="1"/>
  <c r="D10" i="39" s="1"/>
  <c r="O31" i="40"/>
  <c r="K30" i="40"/>
  <c r="J34" i="40"/>
  <c r="K34" i="40"/>
  <c r="K36" i="40" s="1"/>
  <c r="D19" i="39" l="1"/>
  <c r="E14" i="39"/>
  <c r="E13" i="39"/>
  <c r="E12" i="39"/>
  <c r="E18" i="39"/>
  <c r="E11" i="39"/>
  <c r="E9" i="39"/>
  <c r="O34" i="40" l="1"/>
  <c r="O36" i="40" s="1"/>
  <c r="O38" i="40" s="1"/>
  <c r="E10" i="39"/>
  <c r="E17" i="39"/>
  <c r="E19" i="39" s="1"/>
  <c r="D15" i="39"/>
  <c r="D21" i="39" s="1"/>
  <c r="E81" i="43" l="1"/>
  <c r="G81" i="43" s="1"/>
  <c r="E15" i="39"/>
  <c r="E80" i="43" l="1"/>
  <c r="G80" i="43" s="1"/>
  <c r="G82" i="43" s="1"/>
  <c r="E21" i="39"/>
  <c r="E29" i="39"/>
  <c r="E30" i="39" s="1"/>
  <c r="E31" i="39" s="1"/>
  <c r="E82" i="43" l="1"/>
  <c r="C15" i="39"/>
  <c r="C21" i="39" s="1"/>
  <c r="C26" i="39" s="1"/>
  <c r="C30" i="39" l="1"/>
</calcChain>
</file>

<file path=xl/sharedStrings.xml><?xml version="1.0" encoding="utf-8"?>
<sst xmlns="http://schemas.openxmlformats.org/spreadsheetml/2006/main" count="2065" uniqueCount="696">
  <si>
    <t>Florida Power &amp; Light</t>
  </si>
  <si>
    <t>Code</t>
  </si>
  <si>
    <t>Name</t>
  </si>
  <si>
    <t>Category</t>
  </si>
  <si>
    <t>9190110/9190210</t>
  </si>
  <si>
    <t>2707000/2707100</t>
  </si>
  <si>
    <t>BAD101</t>
  </si>
  <si>
    <t>Bad Debt Expense</t>
  </si>
  <si>
    <t>Current - Other</t>
  </si>
  <si>
    <t>EMP103</t>
  </si>
  <si>
    <t>Non Ded Medic Contr</t>
  </si>
  <si>
    <t>Current - Employee Benefits</t>
  </si>
  <si>
    <t>EMP201</t>
  </si>
  <si>
    <t>EMP202</t>
  </si>
  <si>
    <t>Accrued FICA Taxes</t>
  </si>
  <si>
    <t>EMP806</t>
  </si>
  <si>
    <t>Post Retirement Benefits - FAS106 Current</t>
  </si>
  <si>
    <t>EMP903</t>
  </si>
  <si>
    <t>SERP Current Portion</t>
  </si>
  <si>
    <t>EMP907</t>
  </si>
  <si>
    <t>SERP Fund Activity and Thrift, BOD Pension</t>
  </si>
  <si>
    <t>Non Current - Other 10</t>
  </si>
  <si>
    <t>ATTD_GEN_BUS_TAX_CREDITS</t>
  </si>
  <si>
    <t>General Business Tax Credits</t>
  </si>
  <si>
    <t>RES126</t>
  </si>
  <si>
    <t>Nuclear Rad Waste</t>
  </si>
  <si>
    <t>RES139</t>
  </si>
  <si>
    <t>Scherer Supplemental Perf Fee</t>
  </si>
  <si>
    <t>RES401</t>
  </si>
  <si>
    <t>Vacation Pay Accrual</t>
  </si>
  <si>
    <t>UBR102</t>
  </si>
  <si>
    <t>Unbilled Revenue FPSC</t>
  </si>
  <si>
    <t>AMO108</t>
  </si>
  <si>
    <t>Nuclear Amortization - Reg Credit</t>
  </si>
  <si>
    <t>AMO111</t>
  </si>
  <si>
    <t>Deferred Gain-Aviation</t>
  </si>
  <si>
    <t>AMO112</t>
  </si>
  <si>
    <t>Deferred Gain - Coal Cars</t>
  </si>
  <si>
    <t>AMO201</t>
  </si>
  <si>
    <t>Tx Refund Int Below</t>
  </si>
  <si>
    <t>Non Current - Other 5</t>
  </si>
  <si>
    <t>AMO301</t>
  </si>
  <si>
    <t>Gain Disp Prop Abv</t>
  </si>
  <si>
    <t>AMO312</t>
  </si>
  <si>
    <t>Reg Liab SWAPC - ECCR</t>
  </si>
  <si>
    <t>Non Current - SWA</t>
  </si>
  <si>
    <t>AMO316</t>
  </si>
  <si>
    <t>Reg Liab - CB Bk/Tx Diff - L/T</t>
  </si>
  <si>
    <t>PPA Loss - CBAS</t>
  </si>
  <si>
    <t>AMO319</t>
  </si>
  <si>
    <t>Reg Liab - CB Bk/Tx Diff - Current</t>
  </si>
  <si>
    <t>DBT102</t>
  </si>
  <si>
    <t>Gain on Reacq Debt</t>
  </si>
  <si>
    <t>EMP802</t>
  </si>
  <si>
    <t>Post Retirement SFAS 112 - NC</t>
  </si>
  <si>
    <t>EMP807</t>
  </si>
  <si>
    <t>Post Retirement Benefits - FAS106 NC</t>
  </si>
  <si>
    <t>EMP810</t>
  </si>
  <si>
    <t>Medicare Part D Subsidy</t>
  </si>
  <si>
    <t>EMP901</t>
  </si>
  <si>
    <t>Def Compensation</t>
  </si>
  <si>
    <t>FIN401</t>
  </si>
  <si>
    <t>FIN 48 Interest Payable</t>
  </si>
  <si>
    <t>FIN403</t>
  </si>
  <si>
    <t>FIN48 Interest Payable-State</t>
  </si>
  <si>
    <t>FIN405</t>
  </si>
  <si>
    <t>Int Accrued St Current - FIN48</t>
  </si>
  <si>
    <t>FUL301</t>
  </si>
  <si>
    <t>Def Franchise Fee Rev</t>
  </si>
  <si>
    <t>INC602</t>
  </si>
  <si>
    <t>Premium Lighting Prog Rev</t>
  </si>
  <si>
    <t>INC605</t>
  </si>
  <si>
    <t>Deferred Income - NC</t>
  </si>
  <si>
    <t>INC610</t>
  </si>
  <si>
    <t>INJ101</t>
  </si>
  <si>
    <t>Injuries and Damages</t>
  </si>
  <si>
    <t>ITC101</t>
  </si>
  <si>
    <t>Conv ITC Amort &amp; GU</t>
  </si>
  <si>
    <t>Non Current - CITC 21</t>
  </si>
  <si>
    <t>ITC103</t>
  </si>
  <si>
    <t>Space Coast ITC GU</t>
  </si>
  <si>
    <t>Non Current - CITC 22</t>
  </si>
  <si>
    <t>ITC105</t>
  </si>
  <si>
    <t>Martin Solar ITC G/U</t>
  </si>
  <si>
    <t>PSP101</t>
  </si>
  <si>
    <t>Reverse Partnership Book (Income) Loss</t>
  </si>
  <si>
    <t>Non Current - NCRC</t>
  </si>
  <si>
    <t>PSP108</t>
  </si>
  <si>
    <t>Sangroup Partnership LLC</t>
  </si>
  <si>
    <t>REP501</t>
  </si>
  <si>
    <t>Nuc Maint Reserve</t>
  </si>
  <si>
    <t>Non Current - Other 2</t>
  </si>
  <si>
    <t>REP503</t>
  </si>
  <si>
    <t>Nuc Maint Res-Particip</t>
  </si>
  <si>
    <t>9190111/9190211</t>
  </si>
  <si>
    <t>2205000/2205100</t>
  </si>
  <si>
    <t>RES106</t>
  </si>
  <si>
    <t>Legal Reserve</t>
  </si>
  <si>
    <t>RES109</t>
  </si>
  <si>
    <t>Fuel Storage Reserve</t>
  </si>
  <si>
    <t>RES113</t>
  </si>
  <si>
    <t>Nuc Last Core Expense</t>
  </si>
  <si>
    <t xml:space="preserve">Non Current - Nuclear </t>
  </si>
  <si>
    <t>RES114</t>
  </si>
  <si>
    <t>Nuc M and S Inventory</t>
  </si>
  <si>
    <t>RES135</t>
  </si>
  <si>
    <t>Rothenberg Obligation</t>
  </si>
  <si>
    <t>RES137</t>
  </si>
  <si>
    <t>Savings/Warrant Reserve</t>
  </si>
  <si>
    <t>RES138</t>
  </si>
  <si>
    <t>Extended Warranty</t>
  </si>
  <si>
    <t>RES301</t>
  </si>
  <si>
    <t>Environmental Liability</t>
  </si>
  <si>
    <t>Non Current - TP Cooling Canals</t>
  </si>
  <si>
    <t>RES601</t>
  </si>
  <si>
    <t>Dormant Materials</t>
  </si>
  <si>
    <t>RES901</t>
  </si>
  <si>
    <t>Substation Reduction Reserve</t>
  </si>
  <si>
    <t>REV103</t>
  </si>
  <si>
    <t>Measurement And Verification Incom</t>
  </si>
  <si>
    <t>SAL301</t>
  </si>
  <si>
    <t>Cap Gain Emiss Allow</t>
  </si>
  <si>
    <t>SJR101</t>
  </si>
  <si>
    <t>SJRPP Decommissioning</t>
  </si>
  <si>
    <t>Non Current - Other 3</t>
  </si>
  <si>
    <t>SJR102</t>
  </si>
  <si>
    <t>SJRPP Def Interest</t>
  </si>
  <si>
    <t>STM402</t>
  </si>
  <si>
    <t>Over/Under Recovery - FREC</t>
  </si>
  <si>
    <t>Current - Storm Recovery</t>
  </si>
  <si>
    <t>STM406</t>
  </si>
  <si>
    <t>Storm - Reg Asset - Non-Regulated</t>
  </si>
  <si>
    <t>2707020/2707130</t>
  </si>
  <si>
    <t>NUC106</t>
  </si>
  <si>
    <t>Nuclear Rule Book/Tax Basis</t>
  </si>
  <si>
    <t>9190120/9190220</t>
  </si>
  <si>
    <t>2707050/2707150</t>
  </si>
  <si>
    <t>STM201</t>
  </si>
  <si>
    <t>Storm Fund Below</t>
  </si>
  <si>
    <t>STM409</t>
  </si>
  <si>
    <t>Storm-Reg Asset - Regulated</t>
  </si>
  <si>
    <t>9283110/9283210</t>
  </si>
  <si>
    <t>2707055/2707155</t>
  </si>
  <si>
    <t>STM411</t>
  </si>
  <si>
    <t>Storm - Reg Asset - Regulated Offset</t>
  </si>
  <si>
    <t>STM414</t>
  </si>
  <si>
    <t>2707060/2707160</t>
  </si>
  <si>
    <t>DCM101</t>
  </si>
  <si>
    <t>Decommissioning Accrual</t>
  </si>
  <si>
    <t>Non Current - NonQ Decom</t>
  </si>
  <si>
    <t>DCM201</t>
  </si>
  <si>
    <t>Decommissioning Below</t>
  </si>
  <si>
    <t>9282110/9282210</t>
  </si>
  <si>
    <t>3600000/3600100</t>
  </si>
  <si>
    <t>AFD101</t>
  </si>
  <si>
    <t>AFUDC Debt</t>
  </si>
  <si>
    <t>Depreciation Non Protected</t>
  </si>
  <si>
    <t>CAC101</t>
  </si>
  <si>
    <t>Method Life CIAC</t>
  </si>
  <si>
    <t>DEP101</t>
  </si>
  <si>
    <t>Tax Depreciation</t>
  </si>
  <si>
    <t>Depreciation Protected</t>
  </si>
  <si>
    <t>DEP103</t>
  </si>
  <si>
    <t>DEP106</t>
  </si>
  <si>
    <t>Reclass Book Depr to AFUDC Depr</t>
  </si>
  <si>
    <t>DEP107</t>
  </si>
  <si>
    <t>Def ITC Interest Synch</t>
  </si>
  <si>
    <t>DEP118</t>
  </si>
  <si>
    <t xml:space="preserve">Florida Bonus Depreciation </t>
  </si>
  <si>
    <t>DEP126</t>
  </si>
  <si>
    <t>Florida Bonus Depreciation - 2010</t>
  </si>
  <si>
    <t>DEP127</t>
  </si>
  <si>
    <t>Florida Bonus Depreciation - 2011</t>
  </si>
  <si>
    <t>DEP128</t>
  </si>
  <si>
    <t>Florida Bonus Depreciation - 2012</t>
  </si>
  <si>
    <t>DEP129</t>
  </si>
  <si>
    <t>Florida Bonus Depreciation - 2013</t>
  </si>
  <si>
    <t>DEP130</t>
  </si>
  <si>
    <t>Bonus Depreciation</t>
  </si>
  <si>
    <t>DEP131</t>
  </si>
  <si>
    <t>FAS90 Depr Reclass</t>
  </si>
  <si>
    <t>DEP132</t>
  </si>
  <si>
    <t>CITC Book Depr Reclass</t>
  </si>
  <si>
    <t>DEP133</t>
  </si>
  <si>
    <t>Florida Bonus Depreciation - 2014</t>
  </si>
  <si>
    <t>DEP134</t>
  </si>
  <si>
    <t>Florida Bonus Depreciation - 2015</t>
  </si>
  <si>
    <t>DEP135</t>
  </si>
  <si>
    <t>Florida Bonus Depreciation - 2016</t>
  </si>
  <si>
    <t>DEP137</t>
  </si>
  <si>
    <t>DEP201</t>
  </si>
  <si>
    <t>ARO Accretion</t>
  </si>
  <si>
    <t>DEP202</t>
  </si>
  <si>
    <t>ARO Asset</t>
  </si>
  <si>
    <t>EMP803</t>
  </si>
  <si>
    <t>Welfare Capitalized</t>
  </si>
  <si>
    <t>INT101</t>
  </si>
  <si>
    <t>Method Life CPI</t>
  </si>
  <si>
    <t>MEL103</t>
  </si>
  <si>
    <t>Capitalized Business Meals</t>
  </si>
  <si>
    <t>MIX101</t>
  </si>
  <si>
    <t>Mixed Service Costs</t>
  </si>
  <si>
    <t>NUC107</t>
  </si>
  <si>
    <t>Nuclear Rule Book/Tax - Plant In Service</t>
  </si>
  <si>
    <t>REM101</t>
  </si>
  <si>
    <t>REP201</t>
  </si>
  <si>
    <t>Repair Projects</t>
  </si>
  <si>
    <t>RSH101</t>
  </si>
  <si>
    <t>Computer Software</t>
  </si>
  <si>
    <t>SAL101</t>
  </si>
  <si>
    <t>Tax Gain/Loss</t>
  </si>
  <si>
    <t>SAL602</t>
  </si>
  <si>
    <t>Gain on Sale of MIT Credits</t>
  </si>
  <si>
    <t>STM412</t>
  </si>
  <si>
    <t>Casualty Loss</t>
  </si>
  <si>
    <t>3600004/3600170</t>
  </si>
  <si>
    <t>DEP102</t>
  </si>
  <si>
    <t>Fossil Dismantlement</t>
  </si>
  <si>
    <t>3600009/3600165</t>
  </si>
  <si>
    <t>CAC102</t>
  </si>
  <si>
    <t>Primeco CIAC Below</t>
  </si>
  <si>
    <t>DEP143</t>
  </si>
  <si>
    <t>Reversal of Book Depreciation - BTL</t>
  </si>
  <si>
    <t>ATTD_DEPRARAM</t>
  </si>
  <si>
    <t>Excess Deferred Taxes - ARAM Rates</t>
  </si>
  <si>
    <t>Excess Def Tax</t>
  </si>
  <si>
    <t>RATE_ADJ_ST</t>
  </si>
  <si>
    <t>Adjust for tax rates &amp; apportionment</t>
  </si>
  <si>
    <t>SATTD_DEPRARAM</t>
  </si>
  <si>
    <t>3600006/3600180</t>
  </si>
  <si>
    <t>AMO309</t>
  </si>
  <si>
    <t>Reg Asset - FAS90 Current</t>
  </si>
  <si>
    <t>AMO317</t>
  </si>
  <si>
    <t>Reg Asset - CB PPA Loss - Current</t>
  </si>
  <si>
    <t>AMO318</t>
  </si>
  <si>
    <t>Reg Asset - CB Tax GU - Current</t>
  </si>
  <si>
    <t>FUL102</t>
  </si>
  <si>
    <t>Def Fuel Cost FERC</t>
  </si>
  <si>
    <t>Current - Clause Recovery</t>
  </si>
  <si>
    <t>FUL103</t>
  </si>
  <si>
    <t>Def Fuel Cost FPSC - Current</t>
  </si>
  <si>
    <t>FUL105</t>
  </si>
  <si>
    <t>Def CCR Costs</t>
  </si>
  <si>
    <t>FUL107</t>
  </si>
  <si>
    <t>Def CCR Revenue</t>
  </si>
  <si>
    <t>FUL108</t>
  </si>
  <si>
    <t>Def ECCR Costs</t>
  </si>
  <si>
    <t>FUL302</t>
  </si>
  <si>
    <t>Franchise Fee Costs</t>
  </si>
  <si>
    <t>INC608</t>
  </si>
  <si>
    <t>Accrued Revenues - GPIF</t>
  </si>
  <si>
    <t>INC609</t>
  </si>
  <si>
    <t>Accrued Revenues - Asset Optimization</t>
  </si>
  <si>
    <t>PPD101</t>
  </si>
  <si>
    <t>Prepaid Insurance</t>
  </si>
  <si>
    <t>PPD202</t>
  </si>
  <si>
    <t>Prepaid Franchise Fees</t>
  </si>
  <si>
    <t>PPD203</t>
  </si>
  <si>
    <t>Prepaid State Motor Vehicle Taxes</t>
  </si>
  <si>
    <t>STM407</t>
  </si>
  <si>
    <t>Storm Recovery - Current</t>
  </si>
  <si>
    <t>ABN102</t>
  </si>
  <si>
    <t>Abandonment Losses</t>
  </si>
  <si>
    <t>AMO102</t>
  </si>
  <si>
    <t>Amortization of Intangibles</t>
  </si>
  <si>
    <t>AMO202</t>
  </si>
  <si>
    <t>Int Tx Deficiency Above</t>
  </si>
  <si>
    <t>AMO303</t>
  </si>
  <si>
    <t>Loss Disp Prop Abv</t>
  </si>
  <si>
    <t>AMO304</t>
  </si>
  <si>
    <t>Reg Asset - Surplus Flowback</t>
  </si>
  <si>
    <t>Surplus Flowback</t>
  </si>
  <si>
    <t>AMO308</t>
  </si>
  <si>
    <t>Regulatory Asset - Coal Cars</t>
  </si>
  <si>
    <t>AMO310</t>
  </si>
  <si>
    <t>Reg Asset - FAS90 L/T</t>
  </si>
  <si>
    <t>AMO311</t>
  </si>
  <si>
    <t>AMO314</t>
  </si>
  <si>
    <t>Reg Asset - CB PPA Loss - L/T</t>
  </si>
  <si>
    <t>AMO315</t>
  </si>
  <si>
    <t>Reg Asset - CB Tax GU - L/T</t>
  </si>
  <si>
    <t>AMO320</t>
  </si>
  <si>
    <t>Reg Asset - PTN Cooling Canals</t>
  </si>
  <si>
    <t>AMO321</t>
  </si>
  <si>
    <t>Reg Asset - ICL - PPA Loss</t>
  </si>
  <si>
    <t>PPA Loss - ICL</t>
  </si>
  <si>
    <t>AMO322</t>
  </si>
  <si>
    <t>Reg Asset - Environmental Remediation</t>
  </si>
  <si>
    <t>AMO323</t>
  </si>
  <si>
    <t>CAP202</t>
  </si>
  <si>
    <t>Nustart Energy</t>
  </si>
  <si>
    <t>CAP301</t>
  </si>
  <si>
    <t>DBT101</t>
  </si>
  <si>
    <t>Loss on Reacq Debt</t>
  </si>
  <si>
    <t>EMP102</t>
  </si>
  <si>
    <t>Pension SFAS 87</t>
  </si>
  <si>
    <t>Non Current - Pension</t>
  </si>
  <si>
    <t>FIN402</t>
  </si>
  <si>
    <t>FIN 48 Interest Receivable</t>
  </si>
  <si>
    <t>FIN404</t>
  </si>
  <si>
    <t>FIN48 Interest Receivable-State</t>
  </si>
  <si>
    <t>FUL106</t>
  </si>
  <si>
    <t>Def Fuel Cost FPSC L/T</t>
  </si>
  <si>
    <t>FUL109</t>
  </si>
  <si>
    <t>EPU Asset Retirements</t>
  </si>
  <si>
    <t>Current - NCRC</t>
  </si>
  <si>
    <t>ITC102</t>
  </si>
  <si>
    <t>Conv ITC Depr Loss</t>
  </si>
  <si>
    <t>ITC104</t>
  </si>
  <si>
    <t>Space Coast ITC Depr Loss</t>
  </si>
  <si>
    <t>ITC106</t>
  </si>
  <si>
    <t>Martin ITC Depr Loss</t>
  </si>
  <si>
    <t>NUC103</t>
  </si>
  <si>
    <t>Nuclear Cola Payroll</t>
  </si>
  <si>
    <t>RSH102</t>
  </si>
  <si>
    <t>Research and Experimental Costs</t>
  </si>
  <si>
    <t>STM401</t>
  </si>
  <si>
    <t>Storm Recovery Property</t>
  </si>
  <si>
    <t>STM408</t>
  </si>
  <si>
    <t>Involuntary Conversion - Storm - Deferred Gain Reg Asset</t>
  </si>
  <si>
    <t>STM410</t>
  </si>
  <si>
    <t>Storm Recovery Property Offset</t>
  </si>
  <si>
    <t>STM413</t>
  </si>
  <si>
    <t>Storm Reserve Deficiency</t>
  </si>
  <si>
    <t>Non Current - Storm Recovery</t>
  </si>
  <si>
    <t>2707025/2707135</t>
  </si>
  <si>
    <t>TAXCR_190</t>
  </si>
  <si>
    <t>ITC &amp; Reg Liabilities</t>
  </si>
  <si>
    <t>Non Current - FAS109</t>
  </si>
  <si>
    <t>3600007/3600107</t>
  </si>
  <si>
    <t>TAXCR_282</t>
  </si>
  <si>
    <t>EQ AFUDC Def TX &amp; SFAS 109</t>
  </si>
  <si>
    <t>3600008/3600108</t>
  </si>
  <si>
    <t>TAXCR_283</t>
  </si>
  <si>
    <t>Reg Asset AFUDC Rev Req</t>
  </si>
  <si>
    <t>TAXCR_ST_190</t>
  </si>
  <si>
    <t>TAXCR_ST_282</t>
  </si>
  <si>
    <t>TAXCR_ST_283</t>
  </si>
  <si>
    <t>Reversal of Book Depreciation</t>
  </si>
  <si>
    <t>DEP117</t>
  </si>
  <si>
    <t>Intangible Drilling Costs</t>
  </si>
  <si>
    <t>S_NOL_SYS_2015(post)</t>
  </si>
  <si>
    <t>AMO107</t>
  </si>
  <si>
    <t>Reversal of Book Amortization</t>
  </si>
  <si>
    <t>BAD201</t>
  </si>
  <si>
    <t>Mark to Market</t>
  </si>
  <si>
    <t>BAD302</t>
  </si>
  <si>
    <t>OCI - Noncurrent Asset</t>
  </si>
  <si>
    <t>BAD401</t>
  </si>
  <si>
    <t>MTM - Trading Current Asset</t>
  </si>
  <si>
    <t>BAD403</t>
  </si>
  <si>
    <t>MTM - Trading Current Liability</t>
  </si>
  <si>
    <t>Employee Bonus Accrual</t>
  </si>
  <si>
    <t>EMP801</t>
  </si>
  <si>
    <t>Post Retirement Benefits</t>
  </si>
  <si>
    <t>EMPC01</t>
  </si>
  <si>
    <t>Def Severance</t>
  </si>
  <si>
    <t>RES111</t>
  </si>
  <si>
    <t>Warranty Reserve</t>
  </si>
  <si>
    <t>RES136</t>
  </si>
  <si>
    <t>Other Accrued Liabilities</t>
  </si>
  <si>
    <t>SIT402</t>
  </si>
  <si>
    <t>State Franchise Taxes</t>
  </si>
  <si>
    <t>SIT403</t>
  </si>
  <si>
    <t>True Up-State Tax Other Than Inc</t>
  </si>
  <si>
    <t>Florida Bonus Depreciation</t>
  </si>
  <si>
    <t>DEP119</t>
  </si>
  <si>
    <t>Florida Bonus Depreciation - 2009</t>
  </si>
  <si>
    <t>NOL_FED_2009</t>
  </si>
  <si>
    <t>Federal NOL for 2009</t>
  </si>
  <si>
    <t>NOL_FED_2010</t>
  </si>
  <si>
    <t>Federal NOL for 2010</t>
  </si>
  <si>
    <t>NOL_FED_2011</t>
  </si>
  <si>
    <t>Federal NOL for 2011</t>
  </si>
  <si>
    <t>NOL_FED_2012</t>
  </si>
  <si>
    <t>Federal NOL for 2012</t>
  </si>
  <si>
    <t>NOL_FED_2013</t>
  </si>
  <si>
    <t>Federal NOL for 2013</t>
  </si>
  <si>
    <t>1500</t>
  </si>
  <si>
    <t>State Modifications</t>
  </si>
  <si>
    <t>FERC Acct</t>
  </si>
  <si>
    <t>SAP Acct</t>
  </si>
  <si>
    <t/>
  </si>
  <si>
    <t>Total</t>
  </si>
  <si>
    <t>Storm Reg Asset Non-Regulated - BTL</t>
  </si>
  <si>
    <t>Storm Restoration - IRS Adj</t>
  </si>
  <si>
    <t>STM308</t>
  </si>
  <si>
    <t>Storm Casualty Loss 2004</t>
  </si>
  <si>
    <t>STM307</t>
  </si>
  <si>
    <t>Mitigation Bank Gains</t>
  </si>
  <si>
    <t>SAL601</t>
  </si>
  <si>
    <t>Book Gain/Loss Sale of Assets</t>
  </si>
  <si>
    <t>SAL203</t>
  </si>
  <si>
    <t>Nuclear R and E Costs</t>
  </si>
  <si>
    <t>RSH105</t>
  </si>
  <si>
    <t>SAP/Oracle</t>
  </si>
  <si>
    <t>RSH104</t>
  </si>
  <si>
    <t>Gross Receipts</t>
  </si>
  <si>
    <t>REV105</t>
  </si>
  <si>
    <t>FMPA Settlement Agreement</t>
  </si>
  <si>
    <t>RES801</t>
  </si>
  <si>
    <t>Enersys-Warranty</t>
  </si>
  <si>
    <t>RES132</t>
  </si>
  <si>
    <t>GRT Reserve</t>
  </si>
  <si>
    <t>RES131</t>
  </si>
  <si>
    <t>Accrued Medical Expenses</t>
  </si>
  <si>
    <t>RES128</t>
  </si>
  <si>
    <t>In Territory Contingency</t>
  </si>
  <si>
    <t>RES122</t>
  </si>
  <si>
    <t>Regulatory Impact</t>
  </si>
  <si>
    <t>RES107</t>
  </si>
  <si>
    <t>Incremental SEC Dbt Costs</t>
  </si>
  <si>
    <t>REP502</t>
  </si>
  <si>
    <t>National Cable</t>
  </si>
  <si>
    <t>REP302</t>
  </si>
  <si>
    <t>Cable Injection</t>
  </si>
  <si>
    <t>REP301</t>
  </si>
  <si>
    <t>Cost of Removal</t>
  </si>
  <si>
    <t>Prepaid Property Taxes</t>
  </si>
  <si>
    <t>PRP102</t>
  </si>
  <si>
    <t>Prepaid Other</t>
  </si>
  <si>
    <t>PPD201</t>
  </si>
  <si>
    <t>Federal NOL for 2012-Current</t>
  </si>
  <si>
    <t>NOL_FED_2012_C</t>
  </si>
  <si>
    <t>Nuclear License Payroll</t>
  </si>
  <si>
    <t>MTAX01</t>
  </si>
  <si>
    <t xml:space="preserve">Reg Liab - Deferred Fuel Settlement </t>
  </si>
  <si>
    <t>Deferred Income</t>
  </si>
  <si>
    <t>INC601</t>
  </si>
  <si>
    <t>Int Receivable Current - FIN48</t>
  </si>
  <si>
    <t>FIN406</t>
  </si>
  <si>
    <t>Deferred Severance - Current</t>
  </si>
  <si>
    <t>EMP917</t>
  </si>
  <si>
    <t>Early Capacity Payments</t>
  </si>
  <si>
    <t>ECA101</t>
  </si>
  <si>
    <t>Orimulsion</t>
  </si>
  <si>
    <t>DEP303</t>
  </si>
  <si>
    <t>Comp Soft Depr - IRS Adj</t>
  </si>
  <si>
    <t>DEP216</t>
  </si>
  <si>
    <t>Transition Prop Depr-L/T-IRS Adj</t>
  </si>
  <si>
    <t>DEP214</t>
  </si>
  <si>
    <t>Transition Prop Depr-Current-IRS Adj</t>
  </si>
  <si>
    <t>DEP213</t>
  </si>
  <si>
    <t>Storm Casualty Depr-Current-IRS Adj</t>
  </si>
  <si>
    <t>DEP212</t>
  </si>
  <si>
    <t>T&amp;D Repairs Depr-L/T-IRS Adj</t>
  </si>
  <si>
    <t>DEP211</t>
  </si>
  <si>
    <t>T&amp;D Repairs Depr-current-IRS Adj</t>
  </si>
  <si>
    <t>DEP210</t>
  </si>
  <si>
    <t>Fossil Repairs Depr-L/T-IRS Adj</t>
  </si>
  <si>
    <t>DEP209</t>
  </si>
  <si>
    <t>Fossil Repairs Depr-Current-IRS Adj</t>
  </si>
  <si>
    <t>DEP208</t>
  </si>
  <si>
    <t>Nuc Repairs Depr-L/T-IRS Adj</t>
  </si>
  <si>
    <t>DEP207</t>
  </si>
  <si>
    <t>Nuc Repairs Depr-Current-IRS Adj</t>
  </si>
  <si>
    <t>DEP206</t>
  </si>
  <si>
    <t>Asbestos Removal - Depn</t>
  </si>
  <si>
    <t>DEP204</t>
  </si>
  <si>
    <t>Tax/Book Depr Diff</t>
  </si>
  <si>
    <t>DEP144</t>
  </si>
  <si>
    <t>Solar ITC Book Depr Reclass</t>
  </si>
  <si>
    <t>Tax Audit - LRIC</t>
  </si>
  <si>
    <t>DEP123</t>
  </si>
  <si>
    <t>Tax Audit - Repairs 92</t>
  </si>
  <si>
    <t>DEP122</t>
  </si>
  <si>
    <t>CITC Deferred Revenue</t>
  </si>
  <si>
    <t>DEP121</t>
  </si>
  <si>
    <t>Enersys-Tax Book Depr</t>
  </si>
  <si>
    <t>DEP115</t>
  </si>
  <si>
    <t>Distribution Plant Depreciation</t>
  </si>
  <si>
    <t>DEP111</t>
  </si>
  <si>
    <t>Depreciation 91 Vintage</t>
  </si>
  <si>
    <t>DEP110</t>
  </si>
  <si>
    <t>Nuclear D and D</t>
  </si>
  <si>
    <t>DCM301</t>
  </si>
  <si>
    <t>Rate Case Expenses</t>
  </si>
  <si>
    <t>CIAC Claim-Current-IRS Adj</t>
  </si>
  <si>
    <t>CAC107</t>
  </si>
  <si>
    <t>Silicone Amortization</t>
  </si>
  <si>
    <t>AMO601</t>
  </si>
  <si>
    <t>Reg Asset - Surplus Flowback - 2016 RC</t>
  </si>
  <si>
    <t>Reg Asset - Dism Resv - Surplus Flowback</t>
  </si>
  <si>
    <t>Involuntary Conversion</t>
  </si>
  <si>
    <t>AMO305</t>
  </si>
  <si>
    <t>MTM - NQH Noncurrent Liability</t>
  </si>
  <si>
    <t>BAD504</t>
  </si>
  <si>
    <t>MTM - NQH Current Liability</t>
  </si>
  <si>
    <t>BAD503</t>
  </si>
  <si>
    <t>MTM - NQH Noncurrent Asset</t>
  </si>
  <si>
    <t>BAD502</t>
  </si>
  <si>
    <t>MTM - NQH Current Asset</t>
  </si>
  <si>
    <t>BAD501</t>
  </si>
  <si>
    <t>Debt Premium Amortization</t>
  </si>
  <si>
    <t>AMO104</t>
  </si>
  <si>
    <t>Abandonment of Glades County Coal Plant</t>
  </si>
  <si>
    <t>ABN101</t>
  </si>
  <si>
    <t>Ending Balance</t>
  </si>
  <si>
    <t>NextEra Energy</t>
  </si>
  <si>
    <t>Deferred Only</t>
  </si>
  <si>
    <t>FAS109</t>
  </si>
  <si>
    <t>State Income Tax Deduction</t>
  </si>
  <si>
    <t>SIT201</t>
  </si>
  <si>
    <t>RES141</t>
  </si>
  <si>
    <t>Excess Deferred Tax Calculation</t>
  </si>
  <si>
    <t>Federal</t>
  </si>
  <si>
    <t>FBOS</t>
  </si>
  <si>
    <t>State</t>
  </si>
  <si>
    <t>Florida</t>
  </si>
  <si>
    <t>Total FPL</t>
  </si>
  <si>
    <t>FAS109 - 283</t>
  </si>
  <si>
    <t>FAS109 - 282</t>
  </si>
  <si>
    <t>FAS109 - 190</t>
  </si>
  <si>
    <t>IRS Investment Tax Credit</t>
  </si>
  <si>
    <t>TAXCR_ITCAMORT_IRS</t>
  </si>
  <si>
    <t>Amort ITC 30% Solar</t>
  </si>
  <si>
    <t>TAXCR_ITCAMORT_30%_SOLAR</t>
  </si>
  <si>
    <t>FIN48 - Non Current Def Tax Reclass</t>
  </si>
  <si>
    <t>SATTD_FIN504</t>
  </si>
  <si>
    <t>FIN48 - Current Def Tax Reclass</t>
  </si>
  <si>
    <t>SATTD_FIN503</t>
  </si>
  <si>
    <t>State Capital Loss Carryforward 1997</t>
  </si>
  <si>
    <t>SAATD_CAPLOSS_CF_1997</t>
  </si>
  <si>
    <t>Post-Apportioned NOL - 2015</t>
  </si>
  <si>
    <t>S_NOL_SYS</t>
  </si>
  <si>
    <t>Federal NOL for 2012-Current-FIN48</t>
  </si>
  <si>
    <t>ATTD_NOL_FED_2012_C_FIN48</t>
  </si>
  <si>
    <t>ATTD_FIN504</t>
  </si>
  <si>
    <t>ATTD_FIN503</t>
  </si>
  <si>
    <t>AMT_SYS</t>
  </si>
  <si>
    <t>SubConsolidated Deferred Balances Report - Fed/State/FBOS (USD)</t>
  </si>
  <si>
    <t>FPL</t>
  </si>
  <si>
    <t>x</t>
  </si>
  <si>
    <t>check</t>
  </si>
  <si>
    <t>Total State Modifications</t>
  </si>
  <si>
    <t>Excess Deferred Tax Balance @ 12/31/2017</t>
  </si>
  <si>
    <t>Turn
Method</t>
  </si>
  <si>
    <t>UI</t>
  </si>
  <si>
    <t>+2019</t>
  </si>
  <si>
    <t>PT</t>
  </si>
  <si>
    <t>2019+</t>
  </si>
  <si>
    <t>Pre-Tax
2017
End Balance</t>
  </si>
  <si>
    <t>2017 Calculated at Current Statutory Rate of 35%</t>
  </si>
  <si>
    <t>2017 Calculated at New Rate of 21%</t>
  </si>
  <si>
    <t>Notes:</t>
  </si>
  <si>
    <t xml:space="preserve">Total </t>
  </si>
  <si>
    <t>Type</t>
  </si>
  <si>
    <t>Grand Total</t>
  </si>
  <si>
    <t>Sum of Federal3</t>
  </si>
  <si>
    <t>Sum of FBOS3</t>
  </si>
  <si>
    <t>Sum of State3</t>
  </si>
  <si>
    <t>Sum of Total3</t>
  </si>
  <si>
    <t>(Multiple Items)</t>
  </si>
  <si>
    <t>Other Non Protected</t>
  </si>
  <si>
    <t>Depreciation Protected 6</t>
  </si>
  <si>
    <t>Depreciation Protected 3</t>
  </si>
  <si>
    <t>Depreciation Protected 4</t>
  </si>
  <si>
    <t>Florida Power &amp; Light Co</t>
  </si>
  <si>
    <t>Company 1500</t>
  </si>
  <si>
    <t>Year Ended December 2017</t>
  </si>
  <si>
    <t>Co</t>
  </si>
  <si>
    <t>Sub-Total Account 190 (ATL)</t>
  </si>
  <si>
    <t>B</t>
  </si>
  <si>
    <t>Sub-Total Account 190 (BTL)</t>
  </si>
  <si>
    <t>Sub-Total Account 282 (ATL)</t>
  </si>
  <si>
    <t>Sub-Total Account 282 (BTL)</t>
  </si>
  <si>
    <t>Sub-Total Account 283</t>
  </si>
  <si>
    <t xml:space="preserve">Total Federal &amp; State </t>
  </si>
  <si>
    <t>Total with State Modifications</t>
  </si>
  <si>
    <t>Total Deferred Only</t>
  </si>
  <si>
    <t>Total FAS109</t>
  </si>
  <si>
    <t>Grand Total Deferred Taxes</t>
  </si>
  <si>
    <t>ok = FBOS on FAS109</t>
  </si>
  <si>
    <t>TaxStream Input</t>
  </si>
  <si>
    <t>(Deferred Only)</t>
  </si>
  <si>
    <t>ATL</t>
  </si>
  <si>
    <t>ATTD_TAX_REFORM_Excess Deferred Taxes - 190</t>
  </si>
  <si>
    <t>ATTD_TAX_REFORM_Excess Deferred Taxes - 282</t>
  </si>
  <si>
    <t>ATTD_TAX_REFORM_Excess Deferred Taxes - 283</t>
  </si>
  <si>
    <t>ATL SubTotal</t>
  </si>
  <si>
    <t>BTL</t>
  </si>
  <si>
    <t>BTL SubTotal</t>
  </si>
  <si>
    <t>GRAND TOTAL</t>
  </si>
  <si>
    <t>xx</t>
  </si>
  <si>
    <t>xxx</t>
  </si>
  <si>
    <t>Fed &amp; State</t>
  </si>
  <si>
    <t>Excess Type</t>
  </si>
  <si>
    <t>State Modification</t>
  </si>
  <si>
    <t xml:space="preserve">Variance </t>
  </si>
  <si>
    <t>Excess Deferred Tax Balance Summary</t>
  </si>
  <si>
    <t>As of December 2017</t>
  </si>
  <si>
    <t>Beginning Balance</t>
  </si>
  <si>
    <t>ATTD_TAX_REFORM_190</t>
  </si>
  <si>
    <t>Excess Deferred Taxes - Tax Reform - 190</t>
  </si>
  <si>
    <t>ATTD_TAX_REFORM_282</t>
  </si>
  <si>
    <t>Excess Deferred Taxes - Tax Reform - 282</t>
  </si>
  <si>
    <t>ATTD_TAX_REFORM_283</t>
  </si>
  <si>
    <t>Excess Deferred Taxes - Tax Reform - 283</t>
  </si>
  <si>
    <t>TAXCR_FBOS_190</t>
  </si>
  <si>
    <t>TAXCR_FBOS_282</t>
  </si>
  <si>
    <t>TAXCR_FBOS_283</t>
  </si>
  <si>
    <t>1/16/2018 10:48:58 AM</t>
  </si>
  <si>
    <t>2017.12 M12 FY Reporting Dataset, CSC1000_X_U_FPL UTILITY</t>
  </si>
  <si>
    <t>Sum of Federal2</t>
  </si>
  <si>
    <t>Sum of FBOS2</t>
  </si>
  <si>
    <t>Sum of State2</t>
  </si>
  <si>
    <t>Sum of Total2</t>
  </si>
  <si>
    <t>Variance</t>
  </si>
  <si>
    <t>Beginning Balance Reinstated at New Tax Rate</t>
  </si>
  <si>
    <t>Current Activity</t>
  </si>
  <si>
    <t>Florida Offset</t>
  </si>
  <si>
    <t>FED</t>
  </si>
  <si>
    <t>Total Deferred Tax Balance</t>
  </si>
  <si>
    <t>PowerTax</t>
  </si>
  <si>
    <t xml:space="preserve">Federal </t>
  </si>
  <si>
    <t xml:space="preserve">State </t>
  </si>
  <si>
    <t>Total Excess</t>
  </si>
  <si>
    <t>Excess Deferred Taxes by Jurisdiction</t>
  </si>
  <si>
    <t>Excess Deferred Taxes:</t>
  </si>
  <si>
    <t xml:space="preserve">Beg Balance </t>
  </si>
  <si>
    <t>2018 Tax Depreciation Accrual - v1</t>
  </si>
  <si>
    <t>Power Tax Case #530: 02. 2018 Tax Depr Accrual - v1</t>
  </si>
  <si>
    <t>Excess Deferred Taxes Summary</t>
  </si>
  <si>
    <t>Total Exess Deferred Taxes</t>
  </si>
  <si>
    <t>PROTECTED Exess Deferred Taxes</t>
  </si>
  <si>
    <t>Non PROTECTED Exess Deferred Taxes</t>
  </si>
  <si>
    <t>TaxStream:</t>
  </si>
  <si>
    <t>2017 RTP</t>
  </si>
  <si>
    <t>2016 RTP</t>
  </si>
  <si>
    <t>TaxStream Balances:</t>
  </si>
  <si>
    <t>Bal Dec 2017</t>
  </si>
  <si>
    <t>Expected Bal</t>
  </si>
  <si>
    <t>Reclass</t>
  </si>
  <si>
    <t>2017 v3</t>
  </si>
  <si>
    <t>2017 v4</t>
  </si>
  <si>
    <t>Florida Offset *** (fbos @35%)</t>
  </si>
  <si>
    <t>Total PowerTax Balances - Dec 2017</t>
  </si>
  <si>
    <t>PowerTax Excess Deferred Tax Balance Dec 2017:</t>
  </si>
  <si>
    <t>Variance (PT Conversion)</t>
  </si>
  <si>
    <t>Dec 2017 End Bal</t>
  </si>
  <si>
    <t>ATTD_TAX_REFORM_Excess Deferred Taxes - 282 - ATL</t>
  </si>
  <si>
    <t>ATTD_TAX_REFORM_Excess Deferred Taxes - 282 - BTL</t>
  </si>
  <si>
    <t>Less: PT Conversion Variances</t>
  </si>
  <si>
    <t xml:space="preserve">Adjusted Balance = PowerTax </t>
  </si>
  <si>
    <t>Total Balances</t>
  </si>
  <si>
    <t>Final Balances</t>
  </si>
  <si>
    <t>2017 RTP (Jan 2018)</t>
  </si>
  <si>
    <t>2016 RTP (Not Recorded)</t>
  </si>
  <si>
    <t>PowerTax To TaxStream Reconciliation:</t>
  </si>
  <si>
    <t>Total Excess Deferred Tax Balance  - FPL</t>
  </si>
  <si>
    <r>
      <t xml:space="preserve">Excess Deferred Tax Balance - </t>
    </r>
    <r>
      <rPr>
        <b/>
        <sz val="10"/>
        <rFont val="Arial"/>
        <family val="2"/>
      </rPr>
      <t>Total</t>
    </r>
    <r>
      <rPr>
        <sz val="10"/>
        <rFont val="Arial"/>
        <family val="2"/>
      </rPr>
      <t>:</t>
    </r>
  </si>
  <si>
    <r>
      <t xml:space="preserve">Excess Deferred Tax Balance - </t>
    </r>
    <r>
      <rPr>
        <b/>
        <sz val="10"/>
        <rFont val="Arial"/>
        <family val="2"/>
      </rPr>
      <t>Utility Property:</t>
    </r>
  </si>
  <si>
    <r>
      <t xml:space="preserve">Excess Deferred Tax Balance - </t>
    </r>
    <r>
      <rPr>
        <b/>
        <sz val="10"/>
        <rFont val="Arial"/>
        <family val="2"/>
      </rPr>
      <t>Non Utility</t>
    </r>
    <r>
      <rPr>
        <sz val="10"/>
        <rFont val="Arial"/>
        <family val="2"/>
      </rPr>
      <t>:</t>
    </r>
  </si>
  <si>
    <t>TaxStream Code</t>
  </si>
  <si>
    <t>ATTD_TAX_REFORM_Excess Deferred Taxes - 190 ATL</t>
  </si>
  <si>
    <t>ATTD_TAX_REFORM_Excess Deferred Taxes - 190 BTL</t>
  </si>
  <si>
    <t>ATTD_TAX_REFORM_Excess Deferred Taxes - 282 BTL</t>
  </si>
  <si>
    <t>ATTD_TAX_REFORM_Excess Deferred Taxes - 282 ATL</t>
  </si>
  <si>
    <t>ATTD_TAX_REFORM_Excess Deferred Taxes - 283 ATL</t>
  </si>
  <si>
    <t>ATTD_TAX_REFORM_Excess Deferred Taxes - 283 BTL</t>
  </si>
  <si>
    <t>(blank)</t>
  </si>
  <si>
    <t>Existing Excess</t>
  </si>
  <si>
    <t>New Excess</t>
  </si>
  <si>
    <t xml:space="preserve">PowerTax </t>
  </si>
  <si>
    <t>Subtotal Excess Deferred Tax Balance  - PowerTax</t>
  </si>
  <si>
    <t>Subtotal Excess Deferred Tax Balance  - FPL (non PowerTax)</t>
  </si>
  <si>
    <t>2018 Reversal</t>
  </si>
  <si>
    <t>Adjusted Balance</t>
  </si>
  <si>
    <t>Balance Reclass</t>
  </si>
  <si>
    <t>Other</t>
  </si>
  <si>
    <t>Tab &lt;1&gt;</t>
  </si>
  <si>
    <t>Tab &lt;3&gt;</t>
  </si>
  <si>
    <t>Excess Balance</t>
  </si>
  <si>
    <t>Exising</t>
  </si>
  <si>
    <t>New</t>
  </si>
  <si>
    <t xml:space="preserve">RTPs </t>
  </si>
  <si>
    <t>Above the Line</t>
  </si>
  <si>
    <t>Below the Line</t>
  </si>
  <si>
    <t>Total Federal</t>
  </si>
  <si>
    <t>ARAM on PowerTax Balances</t>
  </si>
  <si>
    <t>Effective February 2018</t>
  </si>
  <si>
    <t>Non-PowerTax Reversal</t>
  </si>
  <si>
    <t>PowerTax Reversal</t>
  </si>
  <si>
    <t>Total Annual Reversal</t>
  </si>
  <si>
    <t>monthly total</t>
  </si>
  <si>
    <t>Amortization of Excess ADIT</t>
  </si>
  <si>
    <t>Reversal of New Excess ADIT</t>
  </si>
  <si>
    <t>Total Reversal of EADIT</t>
  </si>
  <si>
    <t>Turn 
Period
(Years)</t>
  </si>
  <si>
    <t>Turn
Period (Years)</t>
  </si>
  <si>
    <t>FPL 000025</t>
  </si>
  <si>
    <t>20180046-EI</t>
  </si>
  <si>
    <t>FPL 000026</t>
  </si>
  <si>
    <t>FPL 000027</t>
  </si>
  <si>
    <t>FPL 000028</t>
  </si>
  <si>
    <t>FPL 000029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</si>
</sst>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0.000000"/>
    <numFmt numFmtId="165" formatCode="0.0%"/>
  </numFmts>
  <fonts count="41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9"/>
      <color indexed="10"/>
      <name val="Arial"/>
      <family val="2"/>
    </font>
    <font>
      <b/>
      <sz val="9"/>
      <color theme="1"/>
      <name val="Arial"/>
      <family val="2"/>
    </font>
    <font>
      <sz val="10"/>
      <name val="Book Antiqua"/>
      <family val="1"/>
    </font>
    <font>
      <i/>
      <sz val="9"/>
      <color theme="1"/>
      <name val="Arial"/>
      <family val="2"/>
    </font>
    <font>
      <b/>
      <sz val="9"/>
      <color rgb="FFFF0000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b/>
      <sz val="9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i/>
      <sz val="9"/>
      <color rgb="FF7F7F7F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indexed="10"/>
      <name val="Calibri"/>
      <family val="2"/>
      <scheme val="minor"/>
    </font>
    <font>
      <i/>
      <sz val="9"/>
      <color rgb="FF0000FF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color rgb="FF0000FF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Arial"/>
      <family val="2"/>
    </font>
    <font>
      <sz val="9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n">
        <color auto="1"/>
      </top>
      <bottom style="double">
        <color auto="1"/>
      </bottom>
      <diagonal/>
    </border>
    <border>
      <left/>
      <right style="thick">
        <color rgb="FFFF0000"/>
      </right>
      <top/>
      <bottom style="double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7" applyNumberFormat="0" applyAlignment="0" applyProtection="0"/>
    <xf numFmtId="0" fontId="23" fillId="9" borderId="8" applyNumberFormat="0" applyAlignment="0" applyProtection="0"/>
    <xf numFmtId="0" fontId="24" fillId="9" borderId="7" applyNumberFormat="0" applyAlignment="0" applyProtection="0"/>
    <xf numFmtId="0" fontId="25" fillId="0" borderId="9" applyNumberFormat="0" applyFill="0" applyAlignment="0" applyProtection="0"/>
    <xf numFmtId="0" fontId="12" fillId="10" borderId="10" applyNumberFormat="0" applyAlignment="0" applyProtection="0"/>
    <xf numFmtId="0" fontId="13" fillId="0" borderId="0" applyNumberFormat="0" applyFill="0" applyBorder="0" applyAlignment="0" applyProtection="0"/>
    <xf numFmtId="0" fontId="1" fillId="11" borderId="11" applyNumberFormat="0" applyFont="0" applyAlignment="0" applyProtection="0"/>
    <xf numFmtId="0" fontId="26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2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7" fillId="35" borderId="0" applyNumberFormat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/>
    <xf numFmtId="0" fontId="14" fillId="0" borderId="0" xfId="0" applyFont="1"/>
    <xf numFmtId="0" fontId="3" fillId="0" borderId="1" xfId="0" applyFont="1" applyBorder="1" applyAlignment="1">
      <alignment horizontal="center"/>
    </xf>
    <xf numFmtId="41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4" fillId="0" borderId="0" xfId="0" applyFont="1"/>
    <xf numFmtId="0" fontId="30" fillId="0" borderId="0" xfId="0" applyFont="1"/>
    <xf numFmtId="0" fontId="31" fillId="0" borderId="0" xfId="0" applyFont="1"/>
    <xf numFmtId="0" fontId="31" fillId="0" borderId="0" xfId="0" applyFont="1" applyFill="1"/>
    <xf numFmtId="0" fontId="32" fillId="0" borderId="0" xfId="0" applyFont="1" applyFill="1"/>
    <xf numFmtId="0" fontId="10" fillId="0" borderId="0" xfId="0" applyFont="1"/>
    <xf numFmtId="0" fontId="34" fillId="0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right"/>
    </xf>
    <xf numFmtId="165" fontId="35" fillId="0" borderId="0" xfId="0" applyNumberFormat="1" applyFont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1" fillId="0" borderId="0" xfId="0" quotePrefix="1" applyNumberFormat="1" applyFont="1" applyAlignment="1">
      <alignment horizontal="center"/>
    </xf>
    <xf numFmtId="37" fontId="31" fillId="0" borderId="0" xfId="0" applyNumberFormat="1" applyFont="1"/>
    <xf numFmtId="0" fontId="37" fillId="0" borderId="0" xfId="0" applyFont="1" applyFill="1" applyAlignment="1">
      <alignment horizontal="left" indent="1"/>
    </xf>
    <xf numFmtId="37" fontId="31" fillId="0" borderId="15" xfId="0" applyNumberFormat="1" applyFont="1" applyBorder="1"/>
    <xf numFmtId="37" fontId="30" fillId="0" borderId="2" xfId="0" applyNumberFormat="1" applyFont="1" applyBorder="1"/>
    <xf numFmtId="37" fontId="30" fillId="0" borderId="0" xfId="0" applyNumberFormat="1" applyFont="1" applyBorder="1"/>
    <xf numFmtId="0" fontId="10" fillId="0" borderId="0" xfId="0" applyFont="1" applyBorder="1" applyAlignment="1">
      <alignment horizontal="left" vertical="center"/>
    </xf>
    <xf numFmtId="0" fontId="31" fillId="0" borderId="0" xfId="0" quotePrefix="1" applyFont="1"/>
    <xf numFmtId="37" fontId="31" fillId="0" borderId="0" xfId="0" applyNumberFormat="1" applyFont="1" applyBorder="1"/>
    <xf numFmtId="37" fontId="30" fillId="0" borderId="14" xfId="0" applyNumberFormat="1" applyFont="1" applyBorder="1"/>
    <xf numFmtId="37" fontId="31" fillId="0" borderId="14" xfId="0" applyNumberFormat="1" applyFont="1" applyBorder="1"/>
    <xf numFmtId="37" fontId="31" fillId="0" borderId="0" xfId="0" applyNumberFormat="1" applyFont="1" applyFill="1"/>
    <xf numFmtId="0" fontId="11" fillId="0" borderId="16" xfId="0" applyFont="1" applyBorder="1"/>
    <xf numFmtId="0" fontId="31" fillId="0" borderId="17" xfId="0" applyFont="1" applyBorder="1"/>
    <xf numFmtId="0" fontId="31" fillId="0" borderId="18" xfId="0" applyFont="1" applyBorder="1"/>
    <xf numFmtId="0" fontId="31" fillId="0" borderId="0" xfId="0" applyFont="1" applyAlignment="1">
      <alignment horizontal="center"/>
    </xf>
    <xf numFmtId="0" fontId="11" fillId="0" borderId="19" xfId="0" applyFont="1" applyBorder="1"/>
    <xf numFmtId="0" fontId="31" fillId="0" borderId="0" xfId="0" applyFont="1" applyBorder="1"/>
    <xf numFmtId="0" fontId="31" fillId="0" borderId="20" xfId="0" applyFont="1" applyBorder="1"/>
    <xf numFmtId="0" fontId="31" fillId="0" borderId="19" xfId="0" applyFont="1" applyBorder="1"/>
    <xf numFmtId="37" fontId="31" fillId="0" borderId="20" xfId="0" applyNumberFormat="1" applyFont="1" applyBorder="1"/>
    <xf numFmtId="0" fontId="38" fillId="0" borderId="19" xfId="0" applyFont="1" applyBorder="1" applyAlignment="1">
      <alignment horizontal="left" indent="2"/>
    </xf>
    <xf numFmtId="37" fontId="30" fillId="0" borderId="21" xfId="0" applyNumberFormat="1" applyFont="1" applyBorder="1"/>
    <xf numFmtId="37" fontId="30" fillId="0" borderId="20" xfId="0" applyNumberFormat="1" applyFont="1" applyBorder="1"/>
    <xf numFmtId="37" fontId="30" fillId="0" borderId="22" xfId="0" applyNumberFormat="1" applyFont="1" applyBorder="1"/>
    <xf numFmtId="0" fontId="31" fillId="0" borderId="23" xfId="0" applyFont="1" applyBorder="1"/>
    <xf numFmtId="0" fontId="38" fillId="0" borderId="24" xfId="0" applyFont="1" applyBorder="1" applyAlignment="1">
      <alignment horizontal="right"/>
    </xf>
    <xf numFmtId="0" fontId="31" fillId="0" borderId="25" xfId="0" applyFont="1" applyBorder="1"/>
    <xf numFmtId="37" fontId="31" fillId="0" borderId="0" xfId="0" applyNumberFormat="1" applyFont="1" applyAlignment="1">
      <alignment horizontal="center"/>
    </xf>
    <xf numFmtId="0" fontId="31" fillId="0" borderId="0" xfId="0" applyFont="1" applyFill="1" applyAlignment="1">
      <alignment horizontal="center"/>
    </xf>
    <xf numFmtId="0" fontId="0" fillId="0" borderId="0" xfId="0" pivotButton="1"/>
    <xf numFmtId="41" fontId="0" fillId="0" borderId="0" xfId="7" applyFont="1"/>
    <xf numFmtId="41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/>
    <xf numFmtId="0" fontId="0" fillId="0" borderId="0" xfId="0"/>
    <xf numFmtId="0" fontId="0" fillId="0" borderId="0" xfId="0"/>
    <xf numFmtId="0" fontId="7" fillId="36" borderId="26" xfId="0" applyFont="1" applyFill="1" applyBorder="1"/>
    <xf numFmtId="0" fontId="7" fillId="0" borderId="26" xfId="0" applyFont="1" applyBorder="1"/>
    <xf numFmtId="41" fontId="7" fillId="36" borderId="27" xfId="0" applyNumberFormat="1" applyFont="1" applyFill="1" applyBorder="1"/>
    <xf numFmtId="0" fontId="7" fillId="36" borderId="27" xfId="0" applyFont="1" applyFill="1" applyBorder="1" applyAlignment="1">
      <alignment horizontal="center"/>
    </xf>
    <xf numFmtId="41" fontId="7" fillId="0" borderId="0" xfId="0" applyNumberFormat="1" applyFont="1" applyBorder="1"/>
    <xf numFmtId="0" fontId="7" fillId="0" borderId="0" xfId="0" applyFont="1" applyBorder="1"/>
    <xf numFmtId="37" fontId="31" fillId="0" borderId="0" xfId="0" applyNumberFormat="1" applyFont="1" applyFill="1" applyBorder="1"/>
    <xf numFmtId="41" fontId="31" fillId="0" borderId="0" xfId="0" applyNumberFormat="1" applyFont="1" applyBorder="1"/>
    <xf numFmtId="41" fontId="31" fillId="0" borderId="0" xfId="7" applyFont="1" applyFill="1" applyBorder="1"/>
    <xf numFmtId="41" fontId="31" fillId="0" borderId="0" xfId="7" applyFont="1" applyBorder="1"/>
    <xf numFmtId="0" fontId="31" fillId="0" borderId="0" xfId="0" applyFont="1" applyFill="1" applyBorder="1"/>
    <xf numFmtId="41" fontId="4" fillId="0" borderId="0" xfId="0" applyNumberFormat="1" applyFont="1"/>
    <xf numFmtId="37" fontId="0" fillId="0" borderId="0" xfId="0" applyNumberFormat="1"/>
    <xf numFmtId="37" fontId="4" fillId="0" borderId="0" xfId="0" applyNumberFormat="1" applyFont="1"/>
    <xf numFmtId="0" fontId="0" fillId="0" borderId="0" xfId="0" applyAlignment="1">
      <alignment horizontal="center"/>
    </xf>
    <xf numFmtId="41" fontId="3" fillId="0" borderId="13" xfId="0" applyNumberFormat="1" applyFont="1" applyBorder="1"/>
    <xf numFmtId="0" fontId="7" fillId="36" borderId="27" xfId="0" applyFont="1" applyFill="1" applyBorder="1" applyAlignment="1">
      <alignment horizontal="left"/>
    </xf>
    <xf numFmtId="41" fontId="31" fillId="0" borderId="0" xfId="7" applyFont="1"/>
    <xf numFmtId="0" fontId="31" fillId="0" borderId="0" xfId="0" applyFont="1" applyBorder="1" applyAlignment="1">
      <alignment horizontal="left" indent="1"/>
    </xf>
    <xf numFmtId="37" fontId="6" fillId="0" borderId="0" xfId="0" applyNumberFormat="1" applyFont="1" applyFill="1" applyAlignment="1">
      <alignment horizontal="left"/>
    </xf>
    <xf numFmtId="0" fontId="0" fillId="0" borderId="0" xfId="0"/>
    <xf numFmtId="0" fontId="0" fillId="0" borderId="0" xfId="0" applyFill="1"/>
    <xf numFmtId="3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indent="1"/>
    </xf>
    <xf numFmtId="41" fontId="1" fillId="0" borderId="0" xfId="0" applyNumberFormat="1" applyFont="1" applyFill="1"/>
    <xf numFmtId="41" fontId="1" fillId="0" borderId="28" xfId="0" applyNumberFormat="1" applyFont="1" applyFill="1" applyBorder="1"/>
    <xf numFmtId="41" fontId="0" fillId="0" borderId="0" xfId="0" applyNumberFormat="1" applyFill="1"/>
    <xf numFmtId="41" fontId="0" fillId="0" borderId="0" xfId="0" applyNumberFormat="1"/>
    <xf numFmtId="41" fontId="0" fillId="0" borderId="28" xfId="0" applyNumberFormat="1" applyBorder="1"/>
    <xf numFmtId="0" fontId="28" fillId="0" borderId="0" xfId="0" applyFont="1"/>
    <xf numFmtId="41" fontId="2" fillId="0" borderId="28" xfId="7" applyFont="1" applyBorder="1"/>
    <xf numFmtId="41" fontId="4" fillId="0" borderId="0" xfId="0" applyNumberFormat="1" applyFont="1" applyFill="1"/>
    <xf numFmtId="41" fontId="4" fillId="0" borderId="0" xfId="0" applyNumberFormat="1" applyFont="1" applyFill="1"/>
    <xf numFmtId="0" fontId="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 indent="1"/>
    </xf>
    <xf numFmtId="41" fontId="2" fillId="0" borderId="0" xfId="0" applyNumberFormat="1" applyFont="1" applyFill="1"/>
    <xf numFmtId="41" fontId="2" fillId="0" borderId="0" xfId="7" applyFont="1" applyFill="1"/>
    <xf numFmtId="41" fontId="2" fillId="0" borderId="28" xfId="7" applyFont="1" applyFill="1" applyBorder="1"/>
    <xf numFmtId="41" fontId="0" fillId="0" borderId="0" xfId="0" applyNumberFormat="1" applyBorder="1"/>
    <xf numFmtId="0" fontId="0" fillId="0" borderId="0" xfId="0" applyBorder="1"/>
    <xf numFmtId="41" fontId="29" fillId="0" borderId="0" xfId="0" applyNumberFormat="1" applyFont="1" applyBorder="1"/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41" fontId="0" fillId="0" borderId="28" xfId="0" applyNumberFormat="1" applyFill="1" applyBorder="1"/>
    <xf numFmtId="41" fontId="4" fillId="0" borderId="28" xfId="0" applyNumberFormat="1" applyFont="1" applyFill="1" applyBorder="1"/>
    <xf numFmtId="41" fontId="4" fillId="0" borderId="28" xfId="0" applyNumberFormat="1" applyFont="1" applyFill="1" applyBorder="1"/>
    <xf numFmtId="0" fontId="31" fillId="0" borderId="0" xfId="0" applyFont="1" applyBorder="1" applyAlignment="1">
      <alignment horizontal="center"/>
    </xf>
    <xf numFmtId="37" fontId="4" fillId="0" borderId="1" xfId="0" applyNumberFormat="1" applyFont="1" applyFill="1" applyBorder="1" applyAlignment="1">
      <alignment horizontal="center" vertical="center" wrapText="1"/>
    </xf>
    <xf numFmtId="41" fontId="7" fillId="2" borderId="28" xfId="0" applyNumberFormat="1" applyFont="1" applyFill="1" applyBorder="1"/>
    <xf numFmtId="41" fontId="31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36" borderId="27" xfId="0" applyFont="1" applyFill="1" applyBorder="1" applyAlignment="1"/>
    <xf numFmtId="37" fontId="31" fillId="3" borderId="0" xfId="0" applyNumberFormat="1" applyFont="1" applyFill="1" applyAlignment="1">
      <alignment horizontal="center"/>
    </xf>
    <xf numFmtId="41" fontId="4" fillId="2" borderId="28" xfId="0" applyNumberFormat="1" applyFont="1" applyFill="1" applyBorder="1"/>
    <xf numFmtId="0" fontId="5" fillId="0" borderId="0" xfId="0" applyFont="1" applyFill="1"/>
    <xf numFmtId="9" fontId="3" fillId="0" borderId="0" xfId="0" applyNumberFormat="1" applyFont="1" applyAlignment="1">
      <alignment horizontal="left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1" fontId="0" fillId="0" borderId="28" xfId="7" applyFont="1" applyBorder="1"/>
    <xf numFmtId="41" fontId="0" fillId="0" borderId="0" xfId="7" applyFont="1" applyAlignment="1">
      <alignment horizontal="center"/>
    </xf>
    <xf numFmtId="0" fontId="0" fillId="0" borderId="0" xfId="0" applyAlignment="1">
      <alignment horizontal="left" indent="1"/>
    </xf>
    <xf numFmtId="41" fontId="0" fillId="2" borderId="28" xfId="0" applyNumberFormat="1" applyFill="1" applyBorder="1"/>
    <xf numFmtId="41" fontId="7" fillId="2" borderId="2" xfId="0" applyNumberFormat="1" applyFont="1" applyFill="1" applyBorder="1"/>
    <xf numFmtId="41" fontId="5" fillId="2" borderId="2" xfId="0" applyNumberFormat="1" applyFont="1" applyFill="1" applyBorder="1"/>
    <xf numFmtId="41" fontId="0" fillId="4" borderId="0" xfId="7" applyFont="1" applyFill="1"/>
    <xf numFmtId="41" fontId="31" fillId="0" borderId="0" xfId="0" applyNumberFormat="1" applyFont="1"/>
    <xf numFmtId="43" fontId="31" fillId="0" borderId="0" xfId="0" applyNumberFormat="1" applyFont="1"/>
    <xf numFmtId="41" fontId="2" fillId="0" borderId="0" xfId="7" applyFont="1"/>
    <xf numFmtId="0" fontId="0" fillId="0" borderId="0" xfId="0"/>
    <xf numFmtId="43" fontId="31" fillId="0" borderId="28" xfId="0" applyNumberFormat="1" applyFont="1" applyBorder="1"/>
    <xf numFmtId="41" fontId="39" fillId="0" borderId="0" xfId="7" applyFont="1"/>
    <xf numFmtId="41" fontId="39" fillId="0" borderId="0" xfId="0" applyNumberFormat="1" applyFont="1"/>
    <xf numFmtId="41" fontId="39" fillId="0" borderId="28" xfId="7" applyFont="1" applyBorder="1"/>
    <xf numFmtId="37" fontId="0" fillId="2" borderId="0" xfId="0" applyNumberFormat="1" applyFill="1"/>
    <xf numFmtId="41" fontId="1" fillId="2" borderId="28" xfId="0" applyNumberFormat="1" applyFont="1" applyFill="1" applyBorder="1"/>
    <xf numFmtId="0" fontId="9" fillId="0" borderId="0" xfId="0" applyFont="1"/>
    <xf numFmtId="0" fontId="40" fillId="0" borderId="0" xfId="0" applyFont="1"/>
    <xf numFmtId="0" fontId="40" fillId="0" borderId="17" xfId="0" applyFont="1" applyBorder="1"/>
    <xf numFmtId="0" fontId="40" fillId="0" borderId="0" xfId="0" applyFont="1" applyBorder="1"/>
    <xf numFmtId="0" fontId="40" fillId="0" borderId="24" xfId="0" applyFont="1" applyBorder="1"/>
    <xf numFmtId="41" fontId="31" fillId="0" borderId="0" xfId="7" applyFont="1" applyBorder="1" applyAlignment="1">
      <alignment horizontal="center"/>
    </xf>
    <xf numFmtId="41" fontId="31" fillId="0" borderId="0" xfId="7" applyFont="1" applyFill="1" applyBorder="1" applyAlignment="1">
      <alignment horizontal="center"/>
    </xf>
    <xf numFmtId="9" fontId="31" fillId="0" borderId="0" xfId="0" applyNumberFormat="1" applyFont="1" applyAlignment="1">
      <alignment horizontal="left"/>
    </xf>
    <xf numFmtId="41" fontId="31" fillId="0" borderId="28" xfId="0" applyNumberFormat="1" applyFont="1" applyBorder="1" applyAlignment="1">
      <alignment horizontal="center"/>
    </xf>
    <xf numFmtId="41" fontId="31" fillId="0" borderId="28" xfId="7" applyFont="1" applyBorder="1" applyAlignment="1">
      <alignment horizontal="center"/>
    </xf>
    <xf numFmtId="9" fontId="30" fillId="0" borderId="0" xfId="0" applyNumberFormat="1" applyFont="1" applyAlignment="1">
      <alignment horizontal="left"/>
    </xf>
    <xf numFmtId="41" fontId="31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9" fontId="30" fillId="3" borderId="0" xfId="0" applyNumberFormat="1" applyFont="1" applyFill="1" applyAlignment="1">
      <alignment horizontal="left"/>
    </xf>
    <xf numFmtId="41" fontId="30" fillId="3" borderId="28" xfId="0" applyNumberFormat="1" applyFont="1" applyFill="1" applyBorder="1" applyAlignment="1">
      <alignment horizontal="center"/>
    </xf>
    <xf numFmtId="9" fontId="31" fillId="0" borderId="0" xfId="0" applyNumberFormat="1" applyFont="1" applyAlignment="1">
      <alignment horizontal="left" indent="1"/>
    </xf>
    <xf numFmtId="41" fontId="30" fillId="0" borderId="0" xfId="0" applyNumberFormat="1" applyFont="1" applyBorder="1" applyAlignment="1">
      <alignment horizontal="center"/>
    </xf>
    <xf numFmtId="43" fontId="30" fillId="0" borderId="0" xfId="0" applyNumberFormat="1" applyFont="1" applyBorder="1" applyAlignment="1">
      <alignment horizontal="center"/>
    </xf>
    <xf numFmtId="41" fontId="31" fillId="0" borderId="0" xfId="0" applyNumberFormat="1" applyFont="1" applyAlignment="1"/>
    <xf numFmtId="0" fontId="31" fillId="0" borderId="0" xfId="0" applyFont="1" applyAlignment="1">
      <alignment horizontal="left" indent="1"/>
    </xf>
    <xf numFmtId="41" fontId="31" fillId="0" borderId="0" xfId="0" applyNumberFormat="1" applyFont="1" applyBorder="1" applyAlignment="1"/>
    <xf numFmtId="0" fontId="30" fillId="0" borderId="0" xfId="0" applyFont="1" applyAlignment="1">
      <alignment horizontal="left"/>
    </xf>
    <xf numFmtId="41" fontId="31" fillId="0" borderId="3" xfId="0" applyNumberFormat="1" applyFont="1" applyBorder="1"/>
    <xf numFmtId="0" fontId="31" fillId="0" borderId="0" xfId="0" applyFont="1" applyAlignment="1"/>
    <xf numFmtId="0" fontId="30" fillId="0" borderId="0" xfId="0" applyFont="1" applyAlignment="1"/>
    <xf numFmtId="41" fontId="30" fillId="0" borderId="0" xfId="0" applyNumberFormat="1" applyFont="1" applyAlignment="1"/>
    <xf numFmtId="0" fontId="31" fillId="0" borderId="0" xfId="0" applyFont="1" applyFill="1" applyAlignment="1">
      <alignment horizontal="left" indent="2"/>
    </xf>
    <xf numFmtId="41" fontId="31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41" fontId="31" fillId="0" borderId="0" xfId="7" applyFont="1" applyFill="1"/>
    <xf numFmtId="37" fontId="31" fillId="0" borderId="13" xfId="0" applyNumberFormat="1" applyFont="1" applyBorder="1"/>
    <xf numFmtId="37" fontId="30" fillId="0" borderId="13" xfId="0" applyNumberFormat="1" applyFont="1" applyBorder="1"/>
    <xf numFmtId="41" fontId="31" fillId="0" borderId="0" xfId="7" applyFont="1" applyAlignment="1">
      <alignment horizontal="center"/>
    </xf>
    <xf numFmtId="37" fontId="31" fillId="0" borderId="0" xfId="7" applyNumberFormat="1" applyFont="1"/>
    <xf numFmtId="37" fontId="31" fillId="0" borderId="0" xfId="7" applyNumberFormat="1" applyFont="1" applyFill="1"/>
    <xf numFmtId="37" fontId="31" fillId="0" borderId="28" xfId="0" applyNumberFormat="1" applyFont="1" applyBorder="1"/>
    <xf numFmtId="37" fontId="30" fillId="0" borderId="28" xfId="0" applyNumberFormat="1" applyFont="1" applyBorder="1"/>
    <xf numFmtId="41" fontId="30" fillId="0" borderId="0" xfId="7" applyFont="1"/>
    <xf numFmtId="0" fontId="40" fillId="0" borderId="0" xfId="0" applyFont="1" applyFill="1"/>
    <xf numFmtId="0" fontId="0" fillId="0" borderId="0" xfId="0" pivotButton="1" applyAlignment="1">
      <alignment horizontal="center" wrapText="1"/>
    </xf>
    <xf numFmtId="0" fontId="7" fillId="36" borderId="26" xfId="0" applyFont="1" applyFill="1" applyBorder="1" applyAlignment="1">
      <alignment horizontal="center" wrapText="1"/>
    </xf>
    <xf numFmtId="0" fontId="7" fillId="37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0" fillId="0" borderId="0" xfId="0"/>
  </cellXfs>
  <cellStyles count="49">
    <cellStyle name="_FPL Group TI &amp; PTC v12.04 r1 " xfId="1"/>
    <cellStyle name="_O&amp;M Detail -cc " xfId="2"/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4" builtinId="27" customBuiltin="1"/>
    <cellStyle name="Calculation" xfId="18" builtinId="22" customBuiltin="1"/>
    <cellStyle name="Check Cell" xfId="20" builtinId="23" customBuiltin="1"/>
    <cellStyle name="Comma [0]" xfId="7" builtinId="6"/>
    <cellStyle name="Explanatory Text" xfId="23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6" builtinId="20" customBuiltin="1"/>
    <cellStyle name="Linked Cell" xfId="19" builtinId="24" customBuiltin="1"/>
    <cellStyle name="Millares [0]_2AV_M_M " xfId="3"/>
    <cellStyle name="Millares_2AV_M_M " xfId="4"/>
    <cellStyle name="Moneda [0]_2AV_M_M " xfId="5"/>
    <cellStyle name="Moneda_2AV_M_M " xfId="6"/>
    <cellStyle name="Neutral" xfId="15" builtinId="28" customBuiltin="1"/>
    <cellStyle name="Normal" xfId="0" builtinId="0"/>
    <cellStyle name="Note" xfId="22" builtinId="10" customBuiltin="1"/>
    <cellStyle name="Output" xfId="17" builtinId="21" customBuiltin="1"/>
    <cellStyle name="Title" xfId="8" builtinId="15" customBuiltin="1"/>
    <cellStyle name="Total" xfId="24" builtinId="25" customBuiltin="1"/>
    <cellStyle name="Warning Text" xfId="21" builtinId="11" customBuiltin="1"/>
  </cellStyles>
  <dxfs count="174"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3" formatCode="_(* #,##0_);_(* \(#,##0\);_(* &quot;-&quot;_);_(@_)"/>
    </dxf>
    <dxf>
      <alignment horizontal="center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3" formatCode="_(* #,##0_);_(* \(#,##0\);_(* &quot;-&quot;_);_(@_)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99CCFF"/>
    </indexedColors>
    <mruColors>
      <color rgb="FFFFFFCC"/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BCYC\PMG\performance\UNIT4PR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AX\FAS%20109\2017%20-%20FAS109\Calculation%20Schedules\Q4_2017%20FAS%201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(1) Instructions"/>
      <sheetName val="(2) FAS109 Guidance"/>
      <sheetName val="(3) FPSC Guidance"/>
      <sheetName val="(4) TaxStream Entry"/>
      <sheetName val="(5) GL Entry"/>
      <sheetName val="(6) FAS109 Summary"/>
      <sheetName val="6(a) GL Quarterly Summary GAAP"/>
      <sheetName val="6(b) GL Quarterly Summary FERC"/>
      <sheetName val="6(c) Corporate Tax Summary"/>
      <sheetName val="(7) General Ledger Balances"/>
      <sheetName val="(8) FAS 109 Detail"/>
      <sheetName val="(9) AFUDC Equity"/>
      <sheetName val="(9a) PIS Solar ITC Basis"/>
      <sheetName val="(10) TB"/>
      <sheetName val="(11) Fed TD"/>
      <sheetName val="(12) Fed Taxes"/>
      <sheetName val="(13) FBOS"/>
      <sheetName val="(14) State TD"/>
      <sheetName val="(15) State Taxes"/>
      <sheetName val="(16a) AFUDC in PIS (Rpt 257)"/>
      <sheetName val="(16b) AFUDC in CWIP"/>
      <sheetName val="(17) Equity AFUDC Rollforw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9">
          <cell r="T129">
            <v>7949854</v>
          </cell>
        </row>
        <row r="130">
          <cell r="S130">
            <v>2242851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161.452129050929" createdVersion="6" refreshedVersion="6" minRefreshableVersion="3" recordCount="163">
  <cacheSource type="worksheet">
    <worksheetSource ref="A8:AA171" sheet="&lt;4&gt; FAS109 Entry FPL"/>
  </cacheSource>
  <cacheFields count="27">
    <cacheField name="Co" numFmtId="0">
      <sharedItems containsBlank="1" containsMixedTypes="1" containsNumber="1" containsInteger="1" minValue="1500" maxValue="1500"/>
    </cacheField>
    <cacheField name="FERC Acct" numFmtId="0">
      <sharedItems containsBlank="1"/>
    </cacheField>
    <cacheField name="SAP Acct" numFmtId="0">
      <sharedItems containsBlank="1"/>
    </cacheField>
    <cacheField name="Code" numFmtId="0">
      <sharedItems containsBlank="1"/>
    </cacheField>
    <cacheField name="Name" numFmtId="0">
      <sharedItems containsBlank="1"/>
    </cacheField>
    <cacheField name="Pre-Tax_x000a_2017_x000a_End Balance" numFmtId="0">
      <sharedItems containsString="0" containsBlank="1" containsNumber="1" containsInteger="1" minValue="-24591620125" maxValue="4710275729"/>
    </cacheField>
    <cacheField name="x" numFmtId="0">
      <sharedItems containsBlank="1"/>
    </cacheField>
    <cacheField name="Federal" numFmtId="0">
      <sharedItems containsString="0" containsBlank="1" containsNumber="1" minValue="-8876683966.7499981" maxValue="747201873.25"/>
    </cacheField>
    <cacheField name="FBOS" numFmtId="0">
      <sharedItems containsString="0" containsBlank="1" containsNumber="1" minValue="-90672807.783249989" maxValue="473388687.40625"/>
    </cacheField>
    <cacheField name="State" numFmtId="0">
      <sharedItems containsString="0" containsBlank="1" containsNumber="1" minValue="-1352539106.8750005" maxValue="259065165.095"/>
    </cacheField>
    <cacheField name="Total" numFmtId="0">
      <sharedItems containsString="0" containsBlank="1" containsNumber="1" minValue="-9618037486.007" maxValue="823523207.44625008"/>
    </cacheField>
    <cacheField name="xx" numFmtId="0">
      <sharedItems containsNonDate="0" containsString="0" containsBlank="1"/>
    </cacheField>
    <cacheField name="Federal2" numFmtId="0">
      <sharedItems containsString="0" containsBlank="1" containsNumber="1" minValue="-5433857149.2499971" maxValue="448321123.94999999"/>
    </cacheField>
    <cacheField name="FBOS2" numFmtId="0">
      <sharedItems containsString="0" containsBlank="1" containsNumber="1" minValue="-54403684.669949993" maxValue="284033212.44374996"/>
    </cacheField>
    <cacheField name="State2" numFmtId="0">
      <sharedItems containsString="0" containsBlank="1" containsNumber="1" minValue="-1352539106.8750005" maxValue="259065165.095"/>
    </cacheField>
    <cacheField name="Total2" numFmtId="0">
      <sharedItems containsString="0" containsBlank="1" containsNumber="1" minValue="-6329273704.1761999" maxValue="541080899.35774994"/>
    </cacheField>
    <cacheField name="xxx" numFmtId="0">
      <sharedItems containsNonDate="0" containsString="0" containsBlank="1"/>
    </cacheField>
    <cacheField name="Federal3" numFmtId="0">
      <sharedItems containsString="0" containsBlank="1" containsNumber="1" minValue="-298880749.30000001" maxValue="3442826817.4999995"/>
    </cacheField>
    <cacheField name="FBOS3" numFmtId="0">
      <sharedItems containsString="0" containsBlank="1" containsNumber="1" minValue="-189355474.96250004" maxValue="36269123.113299988"/>
    </cacheField>
    <cacheField name="State3" numFmtId="0">
      <sharedItems containsString="0" containsBlank="1" containsNumber="1" containsInteger="1" minValue="0" maxValue="0"/>
    </cacheField>
    <cacheField name="Total3" numFmtId="0">
      <sharedItems containsString="0" containsBlank="1" containsNumber="1" minValue="-282442308.08850002" maxValue="3289740465.6507993"/>
    </cacheField>
    <cacheField name="Category" numFmtId="0">
      <sharedItems containsBlank="1" count="31">
        <s v="Non Current - Other 5"/>
        <s v="Non Current - SWA"/>
        <s v="Current - Other"/>
        <s v="Non Current - NonQ Decom"/>
        <s v="Current - Employee Benefits"/>
        <s v="Non Current - Other 10"/>
        <s v="Non Current - CITC 21"/>
        <s v="Non Current - CITC 22"/>
        <s v="Non Current - NCRC"/>
        <s v="Non Current - Other 2"/>
        <s v="Non Current - Nuclear "/>
        <s v="Non Current - TP Cooling Canals"/>
        <s v="Non Current - Other 3"/>
        <s v="Current - Storm Recovery"/>
        <m/>
        <s v="Depreciation Non Protected"/>
        <s v="Depreciation Protected"/>
        <s v="Fossil Dismantlement"/>
        <s v="Other Non Protected"/>
        <s v="Surplus Flowback"/>
        <s v="PPA Loss - CBAS"/>
        <s v="PPA Loss - ICL"/>
        <s v="Non Current - Pension"/>
        <s v="Current - Clause Recovery"/>
        <s v="Current - NCRC"/>
        <s v="Non Current - Storm Recovery"/>
        <s v="Depreciation Protected 6"/>
        <s v="Depreciation Protected 3"/>
        <s v="Depreciation Protected 4"/>
        <s v="Excess Def Tax"/>
        <s v="Non Current - FAS109"/>
      </sharedItems>
    </cacheField>
    <cacheField name="Turn_x000a_Method" numFmtId="0">
      <sharedItems containsBlank="1" containsMixedTypes="1" containsNumber="1" containsInteger="1" minValue="1" maxValue="30"/>
    </cacheField>
    <cacheField name="ARAM _x000a_Period" numFmtId="0">
      <sharedItems containsBlank="1" containsMixedTypes="1" containsNumber="1" containsInteger="1" minValue="1" maxValue="30" count="14">
        <n v="5"/>
        <n v="15"/>
        <n v="1"/>
        <n v="30"/>
        <n v="10"/>
        <n v="21"/>
        <n v="22"/>
        <n v="2"/>
        <n v="3"/>
        <m/>
        <s v="PowerTax"/>
        <n v="20"/>
        <n v="6"/>
        <n v="4" u="1"/>
      </sharedItems>
    </cacheField>
    <cacheField name="Type" numFmtId="0">
      <sharedItems containsBlank="1" containsMixedTypes="1" containsNumber="1" containsInteger="1" minValue="0" maxValue="0"/>
    </cacheField>
    <cacheField name="Excess Type" numFmtId="0">
      <sharedItems containsBlank="1" count="5">
        <s v="Fed &amp; State"/>
        <m/>
        <s v="State Modification"/>
        <s v="Deferred Only"/>
        <s v="FAS109"/>
      </sharedItems>
    </cacheField>
    <cacheField name="TaxStream Code" numFmtId="0">
      <sharedItems containsBlank="1" count="8">
        <s v="ATTD_TAX_REFORM_Excess Deferred Taxes - 190 ATL"/>
        <m/>
        <s v="ATTD_TAX_REFORM_Excess Deferred Taxes - 190 BTL"/>
        <s v="ATTD_TAX_REFORM_Excess Deferred Taxes - 282 ATL"/>
        <s v="ATTD_TAX_REFORM_Excess Deferred Taxes - 282 BTL"/>
        <s v="ATTD_TAX_REFORM_Excess Deferred Taxes - 283 ATL"/>
        <s v="ATTD_TAX_REFORM_Excess Deferred Taxes - 283 BTL"/>
        <s v="ATTD_DEPRARA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3">
  <r>
    <n v="1500"/>
    <s v="9190110/9190210"/>
    <s v="2707000/2707100"/>
    <s v="AMO301"/>
    <s v="Gain Disp Prop Abv"/>
    <n v="33013660"/>
    <m/>
    <n v="11554781"/>
    <n v="-635512.95499999996"/>
    <n v="1815751.3"/>
    <n v="12735019.345000001"/>
    <m/>
    <n v="6932868.5999999996"/>
    <n v="-381307.77299999999"/>
    <n v="1815751.3"/>
    <n v="8367312.1269999994"/>
    <m/>
    <n v="-4621912.4000000004"/>
    <n v="254205.18199999997"/>
    <n v="0"/>
    <n v="-4367707.2180000003"/>
    <x v="0"/>
    <s v="UI"/>
    <x v="0"/>
    <s v="Other Non Protected"/>
    <x v="0"/>
    <x v="0"/>
  </r>
  <r>
    <n v="1500"/>
    <s v="9190110/9190210"/>
    <s v="2707000/2707100"/>
    <s v="AMO312"/>
    <s v="Reg Liab SWAPC - ECCR"/>
    <n v="46801764"/>
    <m/>
    <n v="16380617.399999999"/>
    <n v="-900933.95699999994"/>
    <n v="2574097.02"/>
    <n v="18053780.463"/>
    <m/>
    <n v="9828370.4399999995"/>
    <n v="-540560.37419999996"/>
    <n v="2574097.02"/>
    <n v="11861907.0858"/>
    <m/>
    <n v="-6552246.959999999"/>
    <n v="360373.58279999997"/>
    <n v="0"/>
    <n v="-6191873.3771999991"/>
    <x v="1"/>
    <s v="UI"/>
    <x v="1"/>
    <s v="Other Non Protected"/>
    <x v="0"/>
    <x v="0"/>
  </r>
  <r>
    <n v="1500"/>
    <s v="9190110/9190210"/>
    <s v="2707000/2707100"/>
    <s v="BAD101"/>
    <s v="Bad Debt Expense"/>
    <n v="2533098"/>
    <m/>
    <n v="886584.29999999993"/>
    <n v="-48762.136500000001"/>
    <n v="139320.39000000001"/>
    <n v="977142.55349999992"/>
    <m/>
    <n v="531950.57999999996"/>
    <n v="-29257.281900000002"/>
    <n v="139320.39000000001"/>
    <n v="642013.68809999991"/>
    <m/>
    <n v="-354633.72"/>
    <n v="19504.854599999999"/>
    <n v="0"/>
    <n v="-335128.86539999995"/>
    <x v="2"/>
    <n v="1"/>
    <x v="2"/>
    <s v="Other Non Protected"/>
    <x v="0"/>
    <x v="0"/>
  </r>
  <r>
    <n v="1500"/>
    <s v="9190110/9190210"/>
    <s v="2707000/2707100"/>
    <s v="DBT102"/>
    <s v="Gain on Reacq Debt"/>
    <n v="1620377"/>
    <m/>
    <n v="567131.94999999995"/>
    <n v="-31192.257249999999"/>
    <n v="89120.735000000001"/>
    <n v="625060.42774999992"/>
    <m/>
    <n v="340279.17"/>
    <n v="-18715.354349999998"/>
    <n v="89120.735000000001"/>
    <n v="410684.55064999999"/>
    <m/>
    <n v="-226852.77999999997"/>
    <n v="12476.902900000001"/>
    <n v="0"/>
    <n v="-214375.87709999998"/>
    <x v="0"/>
    <s v="UI"/>
    <x v="0"/>
    <s v="Other Non Protected"/>
    <x v="0"/>
    <x v="0"/>
  </r>
  <r>
    <n v="1500"/>
    <s v="9190110/9190210"/>
    <s v="2707060/2707160"/>
    <s v="DCM101"/>
    <s v="Decommissioning Accrual"/>
    <n v="356332180"/>
    <m/>
    <n v="124716262.99999999"/>
    <n v="-6859394.4649999989"/>
    <n v="19598269.899999999"/>
    <n v="137455138.43499997"/>
    <m/>
    <n v="74829757.799999997"/>
    <n v="-4115636.6789999995"/>
    <n v="19598269.899999999"/>
    <n v="90312391.020999998"/>
    <m/>
    <n v="-49886505.199999988"/>
    <n v="2743757.7859999994"/>
    <n v="0"/>
    <n v="-47142747.41399999"/>
    <x v="3"/>
    <s v="2019+"/>
    <x v="3"/>
    <s v="Other Non Protected"/>
    <x v="0"/>
    <x v="0"/>
  </r>
  <r>
    <n v="1500"/>
    <s v="9190110/9190210"/>
    <s v="2707000/2707100"/>
    <s v="EMP103"/>
    <s v="Non Ded Medic Contr"/>
    <n v="2700883"/>
    <m/>
    <n v="945309.04999999993"/>
    <n v="-51991.997749999995"/>
    <n v="148548.565"/>
    <n v="1041865.6172499999"/>
    <m/>
    <n v="567185.42999999993"/>
    <n v="-31195.198649999998"/>
    <n v="148548.565"/>
    <n v="684538.79634999996"/>
    <m/>
    <n v="-378123.62"/>
    <n v="20796.799099999997"/>
    <n v="0"/>
    <n v="-357326.82089999999"/>
    <x v="4"/>
    <n v="1"/>
    <x v="2"/>
    <s v="Other Non Protected"/>
    <x v="0"/>
    <x v="0"/>
  </r>
  <r>
    <n v="1500"/>
    <s v="9190110/9190210"/>
    <s v="2707000/2707100"/>
    <s v="EMP201"/>
    <s v="Employee Bonus Accrual"/>
    <n v="112726470"/>
    <m/>
    <n v="39454264.5"/>
    <n v="-2169984.5474999999"/>
    <n v="6199955.8499999996"/>
    <n v="43484235.802500002"/>
    <m/>
    <n v="23672558.699999999"/>
    <n v="-1301990.7285"/>
    <n v="6199955.8499999996"/>
    <n v="28570523.821499996"/>
    <m/>
    <n v="-15781705.800000001"/>
    <n v="867993.8189999999"/>
    <n v="0"/>
    <n v="-14913711.981000001"/>
    <x v="4"/>
    <n v="1"/>
    <x v="2"/>
    <s v="Other Non Protected"/>
    <x v="0"/>
    <x v="0"/>
  </r>
  <r>
    <n v="1500"/>
    <s v="9190110/9190210"/>
    <s v="2707000/2707100"/>
    <s v="EMP202"/>
    <s v="Accrued FICA Taxes"/>
    <n v="9163181"/>
    <m/>
    <n v="3207113.3499999996"/>
    <n v="-176391.23425000001"/>
    <n v="503974.95500000002"/>
    <n v="3534697.0707499995"/>
    <m/>
    <n v="1924268.01"/>
    <n v="-105834.74055"/>
    <n v="503974.95500000002"/>
    <n v="2322408.2244500001"/>
    <m/>
    <n v="-1282845.3399999996"/>
    <n v="70556.493700000006"/>
    <n v="0"/>
    <n v="-1212288.8462999996"/>
    <x v="4"/>
    <n v="1"/>
    <x v="2"/>
    <s v="Other Non Protected"/>
    <x v="0"/>
    <x v="0"/>
  </r>
  <r>
    <n v="1500"/>
    <s v="9190110/9190210"/>
    <s v="2707000/2707100"/>
    <s v="EMP802"/>
    <s v="Post Retirement SFAS 112 - NC"/>
    <n v="19068000"/>
    <m/>
    <n v="6673800"/>
    <n v="-367059"/>
    <n v="1048740"/>
    <n v="7355481"/>
    <m/>
    <n v="4004280"/>
    <n v="-220235.4"/>
    <n v="1048740"/>
    <n v="4832784.5999999996"/>
    <m/>
    <n v="-2669520"/>
    <n v="146823.6"/>
    <n v="0"/>
    <n v="-2522696.4"/>
    <x v="5"/>
    <n v="10"/>
    <x v="4"/>
    <s v="Other Non Protected"/>
    <x v="0"/>
    <x v="0"/>
  </r>
  <r>
    <n v="1500"/>
    <s v="9190110/9190210"/>
    <s v="2707000/2707100"/>
    <s v="EMP806"/>
    <s v="Post Retirement Benefits - FAS106 Current"/>
    <n v="15845690"/>
    <m/>
    <n v="5545991.5"/>
    <n v="-305029.53249999997"/>
    <n v="871512.95"/>
    <n v="6112474.9175000004"/>
    <m/>
    <n v="3327594.9"/>
    <n v="-183017.71949999998"/>
    <n v="871512.95"/>
    <n v="4016090.1305"/>
    <m/>
    <n v="-2218396.6"/>
    <n v="122011.81299999999"/>
    <n v="0"/>
    <n v="-2096384.787"/>
    <x v="4"/>
    <n v="1"/>
    <x v="2"/>
    <s v="Other Non Protected"/>
    <x v="0"/>
    <x v="0"/>
  </r>
  <r>
    <n v="1500"/>
    <s v="9190110/9190210"/>
    <s v="2707000/2707100"/>
    <s v="EMP807"/>
    <s v="Post Retirement Benefits - FAS106 NC"/>
    <n v="188314186"/>
    <m/>
    <n v="65909965.099999994"/>
    <n v="-3625048.0805000002"/>
    <n v="10357280.23"/>
    <n v="72642197.249499992"/>
    <m/>
    <n v="39545979.059999995"/>
    <n v="-2175028.8483000002"/>
    <n v="10357280.23"/>
    <n v="47728230.441699997"/>
    <m/>
    <n v="-26363986.039999999"/>
    <n v="1450019.2322"/>
    <n v="0"/>
    <n v="-24913966.807799999"/>
    <x v="5"/>
    <n v="10"/>
    <x v="4"/>
    <s v="Other Non Protected"/>
    <x v="0"/>
    <x v="0"/>
  </r>
  <r>
    <n v="1500"/>
    <s v="9190110/9190210"/>
    <s v="2707000/2707100"/>
    <s v="EMP810"/>
    <s v="Medicare Part D Subsidy"/>
    <n v="-4656347"/>
    <m/>
    <n v="-1629721.45"/>
    <n v="89634.679749999996"/>
    <n v="-256099.08499999999"/>
    <n v="-1796185.85525"/>
    <m/>
    <n v="-977832.87"/>
    <n v="53780.807849999997"/>
    <n v="-256099.08499999999"/>
    <n v="-1180151.1471500001"/>
    <m/>
    <n v="651888.57999999996"/>
    <n v="-35853.871899999998"/>
    <n v="0"/>
    <n v="616034.70809999993"/>
    <x v="5"/>
    <n v="10"/>
    <x v="4"/>
    <s v="Other Non Protected"/>
    <x v="0"/>
    <x v="0"/>
  </r>
  <r>
    <n v="1500"/>
    <s v="9190110/9190210"/>
    <s v="2707000/2707100"/>
    <s v="EMP901"/>
    <s v="Def Compensation"/>
    <n v="3387857"/>
    <m/>
    <n v="1185749.95"/>
    <n v="-65216.24725"/>
    <n v="186332.13500000001"/>
    <n v="1306865.8377499999"/>
    <m/>
    <n v="711449.97"/>
    <n v="-39129.748350000002"/>
    <n v="186332.13500000001"/>
    <n v="858652.35664999997"/>
    <m/>
    <n v="-474299.98"/>
    <n v="26086.498899999999"/>
    <n v="0"/>
    <n v="-448213.48109999998"/>
    <x v="5"/>
    <n v="10"/>
    <x v="4"/>
    <s v="Other Non Protected"/>
    <x v="0"/>
    <x v="0"/>
  </r>
  <r>
    <n v="1500"/>
    <s v="9190110/9190210"/>
    <s v="2707000/2707100"/>
    <s v="EMP903"/>
    <s v="SERP Current Portion"/>
    <n v="360882"/>
    <m/>
    <n v="126308.7"/>
    <n v="-6946.9784999999993"/>
    <n v="19848.509999999998"/>
    <n v="139210.23149999999"/>
    <m/>
    <n v="75785.22"/>
    <n v="-4168.1870999999992"/>
    <n v="19848.509999999998"/>
    <n v="91465.5429"/>
    <m/>
    <n v="-50523.479999999996"/>
    <n v="2778.7914000000001"/>
    <n v="0"/>
    <n v="-47744.688599999994"/>
    <x v="4"/>
    <n v="1"/>
    <x v="2"/>
    <s v="Other Non Protected"/>
    <x v="0"/>
    <x v="0"/>
  </r>
  <r>
    <n v="1500"/>
    <s v="9190110/9190210"/>
    <s v="2707000/2707100"/>
    <s v="EMP907"/>
    <s v="SERP Fund Activity and Thrift, BOD Pension"/>
    <n v="7124177"/>
    <m/>
    <n v="2493461.9499999997"/>
    <n v="-137140.40724999999"/>
    <n v="391829.73499999999"/>
    <n v="2748151.2777499994"/>
    <m/>
    <n v="1496077.17"/>
    <n v="-82284.244349999994"/>
    <n v="391829.73499999999"/>
    <n v="1805622.66065"/>
    <m/>
    <n v="-997384.7799999998"/>
    <n v="54856.162899999996"/>
    <n v="0"/>
    <n v="-942528.6170999998"/>
    <x v="5"/>
    <n v="10"/>
    <x v="4"/>
    <s v="Other Non Protected"/>
    <x v="0"/>
    <x v="0"/>
  </r>
  <r>
    <n v="1500"/>
    <s v="9190110/9190210"/>
    <s v="2707000/2707100"/>
    <s v="FIN403"/>
    <s v="FIN48 Interest Payable-State"/>
    <n v="964905"/>
    <m/>
    <n v="337716.75"/>
    <n v="-18574.421249999999"/>
    <n v="53069.775000000001"/>
    <n v="372212.10375000001"/>
    <m/>
    <n v="202630.05"/>
    <n v="-11144.652749999999"/>
    <n v="53069.775000000001"/>
    <n v="244555.17224999997"/>
    <m/>
    <n v="-135086.70000000001"/>
    <n v="7429.7685000000001"/>
    <n v="0"/>
    <n v="-127656.93150000001"/>
    <x v="0"/>
    <n v="5"/>
    <x v="0"/>
    <s v="Other Non Protected"/>
    <x v="0"/>
    <x v="0"/>
  </r>
  <r>
    <n v="1500"/>
    <s v="9190110/9190210"/>
    <s v="2707000/2707100"/>
    <s v="FIN405"/>
    <s v="Int Accrued St Current - FIN48"/>
    <n v="393572"/>
    <m/>
    <n v="137750.19999999998"/>
    <n v="-7576.2609999999995"/>
    <n v="21646.46"/>
    <n v="151820.39899999998"/>
    <m/>
    <n v="82650.12"/>
    <n v="-4545.7565999999997"/>
    <n v="21646.46"/>
    <n v="99750.823399999994"/>
    <m/>
    <n v="-55100.079999999987"/>
    <n v="3030.5043999999998"/>
    <n v="0"/>
    <n v="-52069.575599999989"/>
    <x v="0"/>
    <n v="5"/>
    <x v="0"/>
    <s v="Other Non Protected"/>
    <x v="0"/>
    <x v="0"/>
  </r>
  <r>
    <n v="1500"/>
    <s v="9190110/9190210"/>
    <s v="2707000/2707100"/>
    <s v="FUL301"/>
    <s v="Def Franchise Fee Rev"/>
    <n v="7731068"/>
    <m/>
    <n v="2705873.8"/>
    <n v="-148823.05899999998"/>
    <n v="425208.74"/>
    <n v="2982259.4809999997"/>
    <m/>
    <n v="1623524.28"/>
    <n v="-89293.835399999996"/>
    <n v="425208.74"/>
    <n v="1959439.1846"/>
    <m/>
    <n v="-1082349.5199999998"/>
    <n v="59529.223599999983"/>
    <n v="0"/>
    <n v="-1022820.2963999998"/>
    <x v="2"/>
    <n v="1"/>
    <x v="2"/>
    <s v="Other Non Protected"/>
    <x v="0"/>
    <x v="0"/>
  </r>
  <r>
    <n v="1500"/>
    <s v="9190110/9190210"/>
    <s v="2707000/2707100"/>
    <s v="INC602"/>
    <s v="Premium Lighting Prog Rev"/>
    <n v="6198290"/>
    <m/>
    <n v="2169401.5"/>
    <n v="-119317.08249999999"/>
    <n v="340905.95"/>
    <n v="2390990.3675000002"/>
    <m/>
    <n v="1301640.8999999999"/>
    <n v="-71590.249500000005"/>
    <n v="340905.95"/>
    <n v="1570956.6004999999"/>
    <m/>
    <n v="-867760.60000000009"/>
    <n v="47726.832999999984"/>
    <n v="0"/>
    <n v="-820033.76700000011"/>
    <x v="0"/>
    <s v="UI"/>
    <x v="0"/>
    <s v="Other Non Protected"/>
    <x v="0"/>
    <x v="0"/>
  </r>
  <r>
    <n v="1500"/>
    <s v="9190110/9190210"/>
    <s v="2707000/2707100"/>
    <s v="INC605"/>
    <s v="Deferred Income - NC"/>
    <n v="386594"/>
    <m/>
    <n v="135307.9"/>
    <n v="-7441.9345000000003"/>
    <n v="21262.670000000002"/>
    <n v="149128.6355"/>
    <m/>
    <n v="81184.739999999991"/>
    <n v="-4465.1607000000004"/>
    <n v="21262.670000000002"/>
    <n v="97982.249299999981"/>
    <m/>
    <n v="-54123.16"/>
    <n v="2976.7737999999999"/>
    <n v="0"/>
    <n v="-51146.386200000001"/>
    <x v="5"/>
    <n v="10"/>
    <x v="4"/>
    <s v="Other Non Protected"/>
    <x v="0"/>
    <x v="0"/>
  </r>
  <r>
    <n v="1500"/>
    <s v="9190110/9190210"/>
    <s v="2707000/2707100"/>
    <s v="INC610"/>
    <s v="Reg Liab - Deferred Fuel Settlement "/>
    <n v="0"/>
    <m/>
    <n v="0"/>
    <n v="0"/>
    <n v="0"/>
    <n v="0"/>
    <m/>
    <n v="0"/>
    <n v="0"/>
    <n v="0"/>
    <n v="0"/>
    <m/>
    <n v="0"/>
    <n v="0"/>
    <n v="0"/>
    <n v="0"/>
    <x v="2"/>
    <n v="1"/>
    <x v="2"/>
    <s v="Other Non Protected"/>
    <x v="0"/>
    <x v="0"/>
  </r>
  <r>
    <n v="1500"/>
    <s v="9190110/9190210"/>
    <s v="2707000/2707100"/>
    <s v="INJ101"/>
    <s v="Injuries and Damages"/>
    <n v="17972160"/>
    <m/>
    <n v="6290256"/>
    <n v="-345964.08"/>
    <n v="988468.8"/>
    <n v="6932760.7199999997"/>
    <m/>
    <n v="3774153.5999999996"/>
    <n v="-207578.448"/>
    <n v="988468.8"/>
    <n v="4555043.9519999996"/>
    <m/>
    <n v="-2516102.4000000004"/>
    <n v="138385.63200000001"/>
    <n v="0"/>
    <n v="-2377716.7680000002"/>
    <x v="0"/>
    <n v="5"/>
    <x v="0"/>
    <s v="Other Non Protected"/>
    <x v="0"/>
    <x v="0"/>
  </r>
  <r>
    <n v="1500"/>
    <s v="9190110/9190210"/>
    <s v="2707000/2707100"/>
    <s v="ITC101"/>
    <s v="Conv ITC Amort &amp; GU"/>
    <n v="52065738"/>
    <m/>
    <n v="18223008.299999997"/>
    <n v="-1002265.4564999999"/>
    <n v="2863615.59"/>
    <n v="20084358.433499996"/>
    <m/>
    <n v="10933804.98"/>
    <n v="-601359.27389999991"/>
    <n v="2863615.59"/>
    <n v="13196061.2961"/>
    <m/>
    <n v="-7289203.3199999966"/>
    <n v="400906.18259999994"/>
    <n v="0"/>
    <n v="-6888297.1373999966"/>
    <x v="6"/>
    <s v="UI"/>
    <x v="5"/>
    <s v="Other Non Protected"/>
    <x v="0"/>
    <x v="0"/>
  </r>
  <r>
    <n v="1500"/>
    <s v="9190110/9190210"/>
    <s v="2707000/2707100"/>
    <s v="ITC103"/>
    <s v="Space Coast ITC GU"/>
    <n v="22292084"/>
    <m/>
    <n v="7802229.3999999994"/>
    <n v="-429122.61700000003"/>
    <n v="1226064.6200000001"/>
    <n v="8599171.4030000009"/>
    <m/>
    <n v="4681337.6399999997"/>
    <n v="-257473.57020000002"/>
    <n v="1226064.6200000001"/>
    <n v="5649928.6897999998"/>
    <m/>
    <n v="-3120891.76"/>
    <n v="171649.04680000001"/>
    <n v="0"/>
    <n v="-2949242.7131999996"/>
    <x v="7"/>
    <s v="UI"/>
    <x v="6"/>
    <s v="Other Non Protected"/>
    <x v="0"/>
    <x v="0"/>
  </r>
  <r>
    <n v="1500"/>
    <s v="9190110/9190210"/>
    <s v="2707000/2707100"/>
    <s v="ITC105"/>
    <s v="Martin Solar ITC G/U"/>
    <n v="154080973"/>
    <m/>
    <n v="53928340.549999997"/>
    <n v="-2966058.73025"/>
    <n v="8474453.5150000006"/>
    <n v="59436735.334749997"/>
    <m/>
    <n v="32357004.329999998"/>
    <n v="-1779635.2381500001"/>
    <n v="8474453.5150000006"/>
    <n v="39051822.606849998"/>
    <m/>
    <n v="-21571336.219999999"/>
    <n v="1186423.4920999999"/>
    <n v="0"/>
    <n v="-20384912.727899998"/>
    <x v="6"/>
    <s v="UI"/>
    <x v="5"/>
    <s v="Other Non Protected"/>
    <x v="0"/>
    <x v="0"/>
  </r>
  <r>
    <n v="1500"/>
    <s v="9190110/9190210"/>
    <s v="2707020/2707130"/>
    <s v="NUC106"/>
    <s v="Nuclear Rule Book/Tax Basis"/>
    <n v="250215443"/>
    <m/>
    <n v="87575405.049999997"/>
    <n v="-4816647.2777499994"/>
    <n v="13761849.365"/>
    <n v="96520607.137249991"/>
    <m/>
    <n v="52545243.030000001"/>
    <n v="-2889988.3666499997"/>
    <n v="13761849.365"/>
    <n v="63417104.028350003"/>
    <m/>
    <n v="-35030162.019999996"/>
    <n v="1926658.9110999997"/>
    <n v="0"/>
    <n v="-33103503.108899996"/>
    <x v="8"/>
    <n v="30"/>
    <x v="3"/>
    <s v="Other Non Protected"/>
    <x v="0"/>
    <x v="0"/>
  </r>
  <r>
    <n v="1500"/>
    <s v="9190110/9190210"/>
    <s v="2707000/2707100"/>
    <s v="PSP101"/>
    <s v="Reverse Partnership Book (Income) Loss"/>
    <n v="-8294334"/>
    <m/>
    <n v="-2903016.9"/>
    <n v="159665.9295"/>
    <n v="-456188.37"/>
    <n v="-3199539.3404999999"/>
    <m/>
    <n v="-1741810.14"/>
    <n v="95799.55769999999"/>
    <n v="-456188.37"/>
    <n v="-2102198.9523"/>
    <m/>
    <n v="1161206.76"/>
    <n v="-63866.371800000008"/>
    <n v="0"/>
    <n v="1097340.3881999999"/>
    <x v="8"/>
    <n v="30"/>
    <x v="3"/>
    <s v="Other Non Protected"/>
    <x v="0"/>
    <x v="0"/>
  </r>
  <r>
    <n v="1500"/>
    <s v="9190110/9190210"/>
    <s v="2707000/2707100"/>
    <s v="PSP108"/>
    <s v="Sangroup Partnership LLC"/>
    <n v="44414"/>
    <m/>
    <n v="15544.9"/>
    <n v="-854.96949999999993"/>
    <n v="2442.77"/>
    <n v="17132.700499999999"/>
    <m/>
    <n v="9326.94"/>
    <n v="-512.98169999999993"/>
    <n v="2442.77"/>
    <n v="11256.728300000001"/>
    <m/>
    <n v="-6217.9599999999991"/>
    <n v="341.98779999999999"/>
    <n v="0"/>
    <n v="-5875.9721999999992"/>
    <x v="0"/>
    <n v="5"/>
    <x v="0"/>
    <s v="Other Non Protected"/>
    <x v="0"/>
    <x v="0"/>
  </r>
  <r>
    <n v="1500"/>
    <s v="9190110/9190210"/>
    <s v="2707000/2707100"/>
    <s v="REP501"/>
    <s v="Nuc Maint Reserve"/>
    <n v="16580661"/>
    <m/>
    <n v="5803231.3499999996"/>
    <n v="-319177.72424999997"/>
    <n v="911936.35499999998"/>
    <n v="6395989.9807500001"/>
    <m/>
    <n v="3481938.81"/>
    <n v="-191506.63454999999"/>
    <n v="911936.35499999998"/>
    <n v="4202368.5304499995"/>
    <m/>
    <n v="-2321292.5399999996"/>
    <n v="127671.08969999998"/>
    <n v="0"/>
    <n v="-2193621.4502999997"/>
    <x v="9"/>
    <n v="2"/>
    <x v="7"/>
    <s v="Other Non Protected"/>
    <x v="0"/>
    <x v="0"/>
  </r>
  <r>
    <n v="1500"/>
    <s v="9190110/9190210"/>
    <s v="2707000/2707100"/>
    <s v="RES109"/>
    <s v="Fuel Storage Reserve"/>
    <n v="5447994"/>
    <m/>
    <n v="1906797.9"/>
    <n v="-104873.88449999999"/>
    <n v="299639.67"/>
    <n v="2101563.6855000001"/>
    <m/>
    <n v="1144078.74"/>
    <n v="-62924.330699999991"/>
    <n v="299639.67"/>
    <n v="1380794.0792999999"/>
    <m/>
    <n v="-762719.15999999992"/>
    <n v="41949.553799999994"/>
    <n v="0"/>
    <n v="-720769.60619999992"/>
    <x v="0"/>
    <n v="5"/>
    <x v="0"/>
    <s v="Other Non Protected"/>
    <x v="0"/>
    <x v="0"/>
  </r>
  <r>
    <n v="1500"/>
    <s v="9190110/9190210"/>
    <s v="2707000/2707100"/>
    <s v="RES113"/>
    <s v="Nuc Last Core Expense"/>
    <n v="111722086"/>
    <m/>
    <n v="39102730.099999994"/>
    <n v="-2150650.1554999999"/>
    <n v="6144714.7300000004"/>
    <n v="43096794.674499989"/>
    <m/>
    <n v="23461638.059999999"/>
    <n v="-1290390.0933000001"/>
    <n v="6144714.7300000004"/>
    <n v="28315962.696699999"/>
    <m/>
    <n v="-15641092.039999995"/>
    <n v="860260.06219999981"/>
    <n v="0"/>
    <n v="-14780831.977799995"/>
    <x v="10"/>
    <n v="30"/>
    <x v="3"/>
    <s v="Other Non Protected"/>
    <x v="0"/>
    <x v="0"/>
  </r>
  <r>
    <n v="1500"/>
    <s v="9190110/9190210"/>
    <s v="2707000/2707100"/>
    <s v="RES114"/>
    <s v="Nuc M and S Inventory"/>
    <n v="24065820"/>
    <m/>
    <n v="8423037"/>
    <n v="-463267.03499999997"/>
    <n v="1323620.1000000001"/>
    <n v="9283390.0649999995"/>
    <m/>
    <n v="5053822.2"/>
    <n v="-277960.22100000002"/>
    <n v="1323620.1000000001"/>
    <n v="6099482.0789999999"/>
    <m/>
    <n v="-3369214.8"/>
    <n v="185306.81399999995"/>
    <n v="0"/>
    <n v="-3183907.986"/>
    <x v="10"/>
    <n v="30"/>
    <x v="3"/>
    <s v="Other Non Protected"/>
    <x v="0"/>
    <x v="0"/>
  </r>
  <r>
    <n v="1500"/>
    <s v="9190110/9190210"/>
    <s v="2707000/2707100"/>
    <s v="RES126"/>
    <s v="Nuclear Rad Waste"/>
    <n v="9273516"/>
    <m/>
    <n v="3245730.5999999996"/>
    <n v="-178515.18299999999"/>
    <n v="510043.38"/>
    <n v="3577258.7969999993"/>
    <m/>
    <n v="1947438.3599999999"/>
    <n v="-107109.10979999999"/>
    <n v="510043.38"/>
    <n v="2350372.6302"/>
    <m/>
    <n v="-1298292.2399999998"/>
    <n v="71406.073199999999"/>
    <n v="0"/>
    <n v="-1226886.1667999998"/>
    <x v="2"/>
    <n v="1"/>
    <x v="2"/>
    <s v="Other Non Protected"/>
    <x v="0"/>
    <x v="0"/>
  </r>
  <r>
    <n v="1500"/>
    <s v="9190110/9190210"/>
    <s v="2707000/2707100"/>
    <s v="RES137"/>
    <s v="Savings/Warrant Reserve"/>
    <n v="42712"/>
    <m/>
    <n v="14949.199999999999"/>
    <n v="-822.2059999999999"/>
    <n v="2349.16"/>
    <n v="16476.153999999999"/>
    <m/>
    <n v="8969.52"/>
    <n v="-493.32359999999994"/>
    <n v="2349.16"/>
    <n v="10825.356400000001"/>
    <m/>
    <n v="-5979.6799999999985"/>
    <n v="328.88239999999996"/>
    <n v="0"/>
    <n v="-5650.7975999999981"/>
    <x v="5"/>
    <n v="10"/>
    <x v="4"/>
    <s v="Other Non Protected"/>
    <x v="0"/>
    <x v="0"/>
  </r>
  <r>
    <n v="1500"/>
    <s v="9190110/9190210"/>
    <s v="2707000/2707100"/>
    <s v="RES139"/>
    <s v="Scherer Supplemental Perf Fee"/>
    <n v="6131708"/>
    <m/>
    <n v="2146097.7999999998"/>
    <n v="-118035.37899999999"/>
    <n v="337243.94"/>
    <n v="2365306.361"/>
    <m/>
    <n v="1287658.68"/>
    <n v="-70821.227400000003"/>
    <n v="337243.94"/>
    <n v="1554081.3925999999"/>
    <m/>
    <n v="-858439.11999999988"/>
    <n v="47214.151599999983"/>
    <n v="0"/>
    <n v="-811224.9683999999"/>
    <x v="2"/>
    <n v="1"/>
    <x v="2"/>
    <s v="Other Non Protected"/>
    <x v="0"/>
    <x v="0"/>
  </r>
  <r>
    <n v="1500"/>
    <s v="9190110/9190210"/>
    <s v="2707000/2707100"/>
    <s v="RES301"/>
    <s v="Environmental Liability"/>
    <n v="140458953"/>
    <m/>
    <n v="49160633.549999997"/>
    <n v="-2703834.8452499998"/>
    <n v="7725242.415"/>
    <n v="54182041.119749993"/>
    <m/>
    <n v="29496380.129999999"/>
    <n v="-1622300.9071499999"/>
    <n v="7725242.415"/>
    <n v="35599321.637850001"/>
    <m/>
    <n v="-19664253.419999998"/>
    <n v="1081533.9380999999"/>
    <n v="0"/>
    <n v="-18582719.481899999"/>
    <x v="11"/>
    <s v="UI"/>
    <x v="4"/>
    <s v="Other Non Protected"/>
    <x v="0"/>
    <x v="0"/>
  </r>
  <r>
    <n v="1500"/>
    <s v="9190110/9190210"/>
    <s v="2707000/2707100"/>
    <s v="RES401"/>
    <s v="Vacation Pay Accrual"/>
    <n v="5457391"/>
    <m/>
    <n v="1910086.8499999999"/>
    <n v="-105054.77674999999"/>
    <n v="300156.505"/>
    <n v="2105188.5782499998"/>
    <m/>
    <n v="1146052.1099999999"/>
    <n v="-63032.866049999997"/>
    <n v="300156.505"/>
    <n v="1383175.7489499999"/>
    <m/>
    <n v="-764034.74"/>
    <n v="42021.910699999993"/>
    <n v="0"/>
    <n v="-722012.82929999998"/>
    <x v="4"/>
    <n v="1"/>
    <x v="2"/>
    <s v="Other Non Protected"/>
    <x v="0"/>
    <x v="0"/>
  </r>
  <r>
    <n v="1500"/>
    <s v="9190110/9190210"/>
    <s v="2707000/2707100"/>
    <s v="RES601"/>
    <s v="Dormant Materials"/>
    <n v="63554"/>
    <m/>
    <n v="22243.899999999998"/>
    <n v="-1223.4144999999999"/>
    <n v="3495.47"/>
    <n v="24515.9555"/>
    <m/>
    <n v="13346.34"/>
    <n v="-734.04869999999994"/>
    <n v="3495.47"/>
    <n v="16107.7613"/>
    <m/>
    <n v="-8897.5599999999977"/>
    <n v="489.36579999999992"/>
    <n v="0"/>
    <n v="-8408.1941999999981"/>
    <x v="0"/>
    <n v="5"/>
    <x v="0"/>
    <s v="Other Non Protected"/>
    <x v="0"/>
    <x v="0"/>
  </r>
  <r>
    <n v="1500"/>
    <s v="9190110/9190210"/>
    <s v="2707000/2707100"/>
    <s v="SAL301"/>
    <s v="Cap Gain Emiss Allow"/>
    <n v="886"/>
    <m/>
    <n v="310.09999999999997"/>
    <n v="-17.055499999999999"/>
    <n v="48.73"/>
    <n v="341.77449999999999"/>
    <m/>
    <n v="186.06"/>
    <n v="-10.2333"/>
    <n v="48.73"/>
    <n v="224.55670000000001"/>
    <m/>
    <n v="-124.03999999999996"/>
    <n v="6.8221999999999987"/>
    <n v="0"/>
    <n v="-117.21779999999997"/>
    <x v="0"/>
    <n v="5"/>
    <x v="0"/>
    <s v="Other Non Protected"/>
    <x v="0"/>
    <x v="0"/>
  </r>
  <r>
    <n v="1500"/>
    <s v="9190110/9190210"/>
    <s v="2707000/2707100"/>
    <s v="SJR101"/>
    <s v="SJRPP Decommissioning"/>
    <n v="39923306"/>
    <m/>
    <n v="13973157.1"/>
    <n v="-768523.64049999998"/>
    <n v="2195781.83"/>
    <n v="15400415.2895"/>
    <m/>
    <n v="8383894.2599999998"/>
    <n v="-461114.18430000002"/>
    <n v="2195781.83"/>
    <n v="10118561.9057"/>
    <m/>
    <n v="-5589262.8399999999"/>
    <n v="307409.45619999996"/>
    <n v="0"/>
    <n v="-5281853.3838"/>
    <x v="12"/>
    <n v="4"/>
    <x v="8"/>
    <s v="Other Non Protected"/>
    <x v="0"/>
    <x v="0"/>
  </r>
  <r>
    <n v="1500"/>
    <s v="9190110/9190210"/>
    <s v="2707000/2707100"/>
    <s v="SJR102"/>
    <s v="SJRPP Def Interest"/>
    <n v="12382353"/>
    <m/>
    <n v="4333823.55"/>
    <n v="-238360.29525"/>
    <n v="681029.41500000004"/>
    <n v="4776492.6697499994"/>
    <m/>
    <n v="2600294.13"/>
    <n v="-143016.17715"/>
    <n v="681029.41500000004"/>
    <n v="3138307.36785"/>
    <m/>
    <n v="-1733529.42"/>
    <n v="95344.118099999992"/>
    <n v="0"/>
    <n v="-1638185.3018999998"/>
    <x v="12"/>
    <n v="4"/>
    <x v="8"/>
    <s v="Other Non Protected"/>
    <x v="0"/>
    <x v="0"/>
  </r>
  <r>
    <n v="1500"/>
    <s v="9190110/9190210"/>
    <s v="2707000/2707100"/>
    <s v="STM402"/>
    <s v="Over/Under Recovery - FREC"/>
    <n v="4897596"/>
    <m/>
    <n v="1714158.5999999999"/>
    <n v="-94278.722999999998"/>
    <n v="269367.78000000003"/>
    <n v="1889247.6569999999"/>
    <m/>
    <n v="1028495.1599999999"/>
    <n v="-56567.233800000002"/>
    <n v="269367.78000000003"/>
    <n v="1241295.7061999999"/>
    <m/>
    <n v="-685663.44"/>
    <n v="37711.489199999996"/>
    <n v="0"/>
    <n v="-647951.95079999999"/>
    <x v="13"/>
    <n v="1"/>
    <x v="2"/>
    <s v="Other Non Protected"/>
    <x v="0"/>
    <x v="0"/>
  </r>
  <r>
    <n v="1500"/>
    <s v="9190110/9190210"/>
    <s v="2707000/2707100"/>
    <s v="UBR102"/>
    <s v="Unbilled Revenue FPSC"/>
    <n v="22311769"/>
    <m/>
    <n v="7809119.1499999994"/>
    <n v="-429501.55324999994"/>
    <n v="1227147.2949999999"/>
    <n v="8606764.8917500004"/>
    <m/>
    <n v="4685471.49"/>
    <n v="-257700.93194999997"/>
    <n v="1227147.2949999999"/>
    <n v="5654917.85305"/>
    <m/>
    <n v="-3123647.6599999992"/>
    <n v="171800.62129999997"/>
    <n v="0"/>
    <n v="-2951847.0386999995"/>
    <x v="2"/>
    <n v="1"/>
    <x v="2"/>
    <s v="Other Non Protected"/>
    <x v="0"/>
    <x v="0"/>
  </r>
  <r>
    <n v="1500"/>
    <s v="9190111/9190211"/>
    <s v="2205000/2205100"/>
    <s v="RES106"/>
    <s v="Legal Reserve"/>
    <n v="7312500"/>
    <m/>
    <n v="2559375"/>
    <n v="-140765.625"/>
    <n v="402187.5"/>
    <n v="2820796.875"/>
    <m/>
    <n v="1535625"/>
    <n v="-84459.375"/>
    <n v="402187.5"/>
    <n v="1853353.125"/>
    <m/>
    <n v="-1023750"/>
    <n v="56306.25"/>
    <n v="0"/>
    <n v="-967443.75"/>
    <x v="0"/>
    <n v="5"/>
    <x v="0"/>
    <s v="Other Non Protected"/>
    <x v="0"/>
    <x v="0"/>
  </r>
  <r>
    <n v="1500"/>
    <s v="9190120/9190220"/>
    <s v="2707050/2707150"/>
    <s v="STM409"/>
    <s v="Storm-Reg Asset - Regulated"/>
    <n v="74274946"/>
    <m/>
    <n v="25996231.099999998"/>
    <n v="-1429792.7104999998"/>
    <n v="4085122.03"/>
    <n v="28651560.419500001"/>
    <m/>
    <n v="15597738.66"/>
    <n v="-857875.62629999989"/>
    <n v="4085122.03"/>
    <n v="18824985.063700002"/>
    <m/>
    <n v="-10398492.439999998"/>
    <n v="571917.08419999992"/>
    <n v="0"/>
    <n v="-9826575.3557999972"/>
    <x v="2"/>
    <n v="1"/>
    <x v="2"/>
    <s v="Other Non Protected"/>
    <x v="0"/>
    <x v="0"/>
  </r>
  <r>
    <m/>
    <m/>
    <m/>
    <m/>
    <s v="Sub-Total Account 190 (ATL)"/>
    <n v="1778734716"/>
    <m/>
    <n v="622557150.5999999"/>
    <n v="-34240643.283"/>
    <n v="97830409.379999995"/>
    <n v="686146916.69700015"/>
    <m/>
    <n v="373534290.36000007"/>
    <n v="-20544385.96980001"/>
    <n v="97830409.379999995"/>
    <n v="450820313.77019995"/>
    <m/>
    <n v="-249022860.23999998"/>
    <n v="13696257.313200004"/>
    <n v="0"/>
    <n v="-235326602.92680004"/>
    <x v="14"/>
    <m/>
    <x v="9"/>
    <m/>
    <x v="1"/>
    <x v="1"/>
  </r>
  <r>
    <m/>
    <m/>
    <m/>
    <m/>
    <m/>
    <m/>
    <m/>
    <m/>
    <m/>
    <m/>
    <m/>
    <m/>
    <m/>
    <m/>
    <m/>
    <m/>
    <m/>
    <m/>
    <m/>
    <m/>
    <m/>
    <x v="14"/>
    <m/>
    <x v="9"/>
    <m/>
    <x v="1"/>
    <x v="1"/>
  </r>
  <r>
    <n v="1500"/>
    <s v="9190110/9190210"/>
    <s v="2707000/2707100"/>
    <s v="AMO201"/>
    <s v="Tx Refund Int Below"/>
    <n v="49560"/>
    <s v="B"/>
    <n v="17346"/>
    <n v="-954.03"/>
    <n v="2725.8"/>
    <n v="19117.77"/>
    <m/>
    <n v="10407.6"/>
    <n v="-572.41800000000001"/>
    <n v="2725.8"/>
    <n v="12560.982"/>
    <m/>
    <n v="-6938.4"/>
    <n v="381.61199999999997"/>
    <n v="0"/>
    <n v="-6556.7879999999996"/>
    <x v="0"/>
    <s v="UI"/>
    <x v="0"/>
    <s v="Other Non Protected"/>
    <x v="0"/>
    <x v="2"/>
  </r>
  <r>
    <n v="1500"/>
    <s v="9190110/9190210"/>
    <s v="2707000/2707100"/>
    <s v="EMP201"/>
    <s v="Employee Bonus Accrual"/>
    <n v="0"/>
    <s v="B"/>
    <n v="0"/>
    <n v="0"/>
    <n v="0"/>
    <n v="0"/>
    <m/>
    <n v="0"/>
    <n v="0"/>
    <n v="0"/>
    <n v="0"/>
    <m/>
    <n v="0"/>
    <n v="0"/>
    <n v="0"/>
    <n v="0"/>
    <x v="4"/>
    <n v="1"/>
    <x v="2"/>
    <s v="Other Non Protected"/>
    <x v="0"/>
    <x v="2"/>
  </r>
  <r>
    <n v="1500"/>
    <s v="9190110/9190210"/>
    <s v="2707060/2707160"/>
    <s v="DCM201"/>
    <s v="Decommissioning Below"/>
    <n v="711184357"/>
    <s v="B"/>
    <n v="248914524.94999999"/>
    <n v="-13690298.872249998"/>
    <n v="39115139.634999998"/>
    <n v="274339365.71275002"/>
    <m/>
    <n v="149348714.97"/>
    <n v="-8214179.3233499993"/>
    <n v="39115139.634999998"/>
    <n v="180249675.28164998"/>
    <m/>
    <n v="-99565809.979999989"/>
    <n v="5476119.5488999989"/>
    <n v="0"/>
    <n v="-94089690.431099996"/>
    <x v="3"/>
    <s v="2019+"/>
    <x v="3"/>
    <s v="Other Non Protected"/>
    <x v="0"/>
    <x v="0"/>
  </r>
  <r>
    <m/>
    <m/>
    <m/>
    <m/>
    <s v="Sub-Total Account 190 (BTL)"/>
    <n v="711233917"/>
    <m/>
    <n v="248931870.94999999"/>
    <n v="-13691252.902249997"/>
    <n v="39117865.434999995"/>
    <n v="274358483.48275"/>
    <m/>
    <n v="149359122.56999999"/>
    <n v="-8214751.7413499989"/>
    <n v="39117865.434999995"/>
    <n v="180262236.26364997"/>
    <m/>
    <n v="-99572748.379999995"/>
    <n v="5476501.1608999986"/>
    <n v="0"/>
    <n v="-94096247.219099998"/>
    <x v="14"/>
    <m/>
    <x v="9"/>
    <m/>
    <x v="1"/>
    <x v="1"/>
  </r>
  <r>
    <m/>
    <m/>
    <m/>
    <m/>
    <m/>
    <m/>
    <m/>
    <m/>
    <m/>
    <m/>
    <m/>
    <m/>
    <m/>
    <m/>
    <m/>
    <m/>
    <m/>
    <m/>
    <m/>
    <m/>
    <m/>
    <x v="14"/>
    <m/>
    <x v="9"/>
    <m/>
    <x v="1"/>
    <x v="1"/>
  </r>
  <r>
    <n v="1500"/>
    <s v="9282110/9282210"/>
    <s v="3600000/3600100"/>
    <s v="AFD101"/>
    <s v="AFUDC Debt"/>
    <n v="-33787292"/>
    <m/>
    <n v="-11825552.199999999"/>
    <n v="650405.37099999993"/>
    <n v="-1858301.06"/>
    <n v="-13033447.889"/>
    <m/>
    <n v="-7095331.3199999994"/>
    <n v="390243.22259999998"/>
    <n v="-1858301.06"/>
    <n v="-8563389.157399999"/>
    <m/>
    <n v="4730220.88"/>
    <n v="-260162.14839999995"/>
    <n v="0"/>
    <n v="4470058.7315999996"/>
    <x v="15"/>
    <n v="30"/>
    <x v="10"/>
    <s v="Depreciation Non Protected"/>
    <x v="0"/>
    <x v="3"/>
  </r>
  <r>
    <n v="1500"/>
    <s v="9282110/9282210"/>
    <s v="3600000/3600100"/>
    <s v="CAC101"/>
    <s v="Method Life CIAC"/>
    <n v="51177809"/>
    <m/>
    <n v="17912233.149999999"/>
    <n v="-985172.82325000002"/>
    <n v="2814779.4950000001"/>
    <n v="19741839.82175"/>
    <m/>
    <n v="10747339.889999999"/>
    <n v="-591103.69394999999"/>
    <n v="2814779.4950000001"/>
    <n v="12971015.69105"/>
    <m/>
    <n v="-7164893.2599999998"/>
    <n v="394069.12930000003"/>
    <n v="0"/>
    <n v="-6770824.1306999996"/>
    <x v="15"/>
    <n v="30"/>
    <x v="10"/>
    <s v="Depreciation Non Protected"/>
    <x v="0"/>
    <x v="3"/>
  </r>
  <r>
    <n v="1500"/>
    <s v="9282110/9282210"/>
    <s v="3600000/3600100"/>
    <s v="DEP101"/>
    <s v="Tax Depreciation"/>
    <n v="-1184329452"/>
    <m/>
    <n v="-414515308.19999999"/>
    <n v="22798341.950999998"/>
    <n v="-65138119.859999999"/>
    <n v="-456855086.10900003"/>
    <m/>
    <n v="-248709184.91999999"/>
    <n v="13679005.170599999"/>
    <n v="-65138119.859999999"/>
    <n v="-300168299.60939997"/>
    <m/>
    <n v="165806123.28"/>
    <n v="-9119336.7803999986"/>
    <n v="0"/>
    <n v="156686786.49959999"/>
    <x v="16"/>
    <n v="30"/>
    <x v="10"/>
    <s v="Depreciation Protected"/>
    <x v="0"/>
    <x v="3"/>
  </r>
  <r>
    <n v="1500"/>
    <s v="9282110/9282210"/>
    <s v="3600004/3600170"/>
    <s v="DEP102"/>
    <s v="Fossil Dismantlement"/>
    <n v="370901893"/>
    <m/>
    <n v="129815662.55"/>
    <n v="-7139861.4402499991"/>
    <n v="20399604.114999998"/>
    <n v="143075405.22475001"/>
    <m/>
    <n v="77889397.530000001"/>
    <n v="-4283916.8641499998"/>
    <n v="20399604.114999998"/>
    <n v="94005084.780849993"/>
    <m/>
    <n v="-51926265.019999996"/>
    <n v="2855944.5760999992"/>
    <n v="0"/>
    <n v="-49070320.443899997"/>
    <x v="17"/>
    <s v="UI"/>
    <x v="4"/>
    <s v="Other Non Protected"/>
    <x v="0"/>
    <x v="3"/>
  </r>
  <r>
    <n v="1500"/>
    <s v="9282110/9282210"/>
    <s v="3600000/3600100"/>
    <s v="DEP103"/>
    <s v="Reversal of Book Depreciation"/>
    <n v="2134862495"/>
    <m/>
    <n v="747201873.25"/>
    <n v="-41096103.028749995"/>
    <n v="117417437.22499999"/>
    <n v="823523207.44625008"/>
    <m/>
    <n v="448321123.94999999"/>
    <n v="-24657661.817249998"/>
    <n v="117417437.22499999"/>
    <n v="541080899.35774994"/>
    <m/>
    <n v="-298880749.30000001"/>
    <n v="16438441.211499996"/>
    <n v="0"/>
    <n v="-282442308.08850002"/>
    <x v="16"/>
    <n v="30"/>
    <x v="10"/>
    <s v="Depreciation Protected"/>
    <x v="0"/>
    <x v="3"/>
  </r>
  <r>
    <n v="1500"/>
    <s v="9282110/9282210"/>
    <s v="3600000/3600100"/>
    <s v="DEP106"/>
    <s v="Reclass Book Depr to AFUDC Depr"/>
    <n v="-59841401"/>
    <m/>
    <n v="-20944490.349999998"/>
    <n v="1151946.9692500001"/>
    <n v="-3291277.0550000002"/>
    <n v="-23083820.435749996"/>
    <m/>
    <n v="-12566694.209999999"/>
    <n v="691168.18154999998"/>
    <n v="-3291277.0550000002"/>
    <n v="-15166803.083449999"/>
    <m/>
    <n v="8377796.1399999987"/>
    <n v="-460778.7877000001"/>
    <n v="0"/>
    <n v="7917017.3522999985"/>
    <x v="16"/>
    <n v="30"/>
    <x v="10"/>
    <s v="Depreciation Protected"/>
    <x v="0"/>
    <x v="3"/>
  </r>
  <r>
    <n v="1500"/>
    <s v="9282110/9282210"/>
    <s v="3600000/3600100"/>
    <s v="DEP107"/>
    <s v="Def ITC Interest Synch"/>
    <n v="6779781"/>
    <m/>
    <n v="2372923.3499999996"/>
    <n v="-130510.78425"/>
    <n v="372887.95500000002"/>
    <n v="2615300.5207499997"/>
    <m/>
    <n v="1423754.01"/>
    <n v="-78306.470549999998"/>
    <n v="372887.95500000002"/>
    <n v="1718335.4944500001"/>
    <m/>
    <n v="-949169.33999999962"/>
    <n v="52204.313699999999"/>
    <n v="0"/>
    <n v="-896965.02629999956"/>
    <x v="18"/>
    <s v="2019+"/>
    <x v="3"/>
    <s v="Other Non Protected"/>
    <x v="0"/>
    <x v="3"/>
  </r>
  <r>
    <n v="1500"/>
    <s v="9282110/9282210"/>
    <s v="3600000/3600100"/>
    <s v="DEP130"/>
    <s v="Bonus Depreciation"/>
    <n v="-1384603982"/>
    <m/>
    <n v="-484611393.69999999"/>
    <n v="26653626.653500002"/>
    <n v="-76153219.010000005"/>
    <n v="-534110986.05649996"/>
    <m/>
    <n v="-290766836.21999997"/>
    <n v="15992175.9921"/>
    <n v="-76153219.010000005"/>
    <n v="-350927879.23789996"/>
    <m/>
    <n v="193844557.48000002"/>
    <n v="-10661450.661400001"/>
    <n v="0"/>
    <n v="183183106.81860003"/>
    <x v="16"/>
    <n v="30"/>
    <x v="10"/>
    <s v="Depreciation Protected"/>
    <x v="0"/>
    <x v="3"/>
  </r>
  <r>
    <n v="1500"/>
    <s v="9282110/9282210"/>
    <s v="3600000/3600100"/>
    <s v="DEP131"/>
    <s v="FAS90 Depr Reclass"/>
    <n v="87006154"/>
    <m/>
    <n v="30452153.899999999"/>
    <n v="-1674868.4644999998"/>
    <n v="4785338.47"/>
    <n v="33562623.905500002"/>
    <m/>
    <n v="18271292.34"/>
    <n v="-1004921.0787"/>
    <n v="4785338.47"/>
    <n v="22051709.7313"/>
    <m/>
    <n v="-12180861.559999999"/>
    <n v="669947.38579999981"/>
    <n v="0"/>
    <n v="-11510914.174199998"/>
    <x v="18"/>
    <s v="UI"/>
    <x v="3"/>
    <s v="Other Non Protected"/>
    <x v="0"/>
    <x v="3"/>
  </r>
  <r>
    <n v="1500"/>
    <s v="9282110/9282210"/>
    <s v="3600000/3600100"/>
    <s v="DEP132"/>
    <s v="CITC Book Depr Reclass"/>
    <n v="-3497935"/>
    <m/>
    <n v="-1224277.25"/>
    <n v="67335.248749999999"/>
    <n v="-192386.42499999999"/>
    <n v="-1349328.42625"/>
    <m/>
    <n v="-734566.35"/>
    <n v="40401.149249999995"/>
    <n v="-192386.42499999999"/>
    <n v="-886551.62574999989"/>
    <m/>
    <n v="489710.9"/>
    <n v="-26934.099500000004"/>
    <n v="0"/>
    <n v="462776.80050000001"/>
    <x v="16"/>
    <n v="30"/>
    <x v="10"/>
    <s v="Depreciation Protected"/>
    <x v="0"/>
    <x v="3"/>
  </r>
  <r>
    <n v="1500"/>
    <s v="9282110/9282210"/>
    <s v="3600000/3600100"/>
    <s v="DEP137"/>
    <s v="Solar ITC Book Depr Reclass"/>
    <n v="-2524080"/>
    <m/>
    <n v="-883428"/>
    <n v="48588.539999999994"/>
    <n v="-138824.4"/>
    <n v="-973663.86"/>
    <m/>
    <n v="-530056.79999999993"/>
    <n v="29153.123999999996"/>
    <n v="-138824.4"/>
    <n v="-639728.07599999988"/>
    <m/>
    <n v="353371.20000000007"/>
    <n v="-19435.415999999997"/>
    <n v="0"/>
    <n v="333935.7840000001"/>
    <x v="16"/>
    <n v="30"/>
    <x v="10"/>
    <s v="Depreciation Protected"/>
    <x v="0"/>
    <x v="3"/>
  </r>
  <r>
    <n v="1500"/>
    <s v="9282110/9282210"/>
    <s v="3600000/3600100"/>
    <s v="DEP144"/>
    <s v="Tax/Book Depr Diff"/>
    <n v="-21004256712"/>
    <m/>
    <n v="-7351489849.1999998"/>
    <n v="404331941.70600003"/>
    <n v="-1155234119.1600001"/>
    <n v="-8102392026.6539993"/>
    <m/>
    <n v="-4410893909.5199995"/>
    <n v="242599165.02360001"/>
    <n v="-1155234119.1600001"/>
    <n v="-5323528863.6563997"/>
    <m/>
    <n v="2940595939.6800003"/>
    <n v="-161732776.68240002"/>
    <n v="0"/>
    <n v="2778863162.9976001"/>
    <x v="16"/>
    <s v="PT"/>
    <x v="10"/>
    <s v="Depreciation Protected"/>
    <x v="0"/>
    <x v="3"/>
  </r>
  <r>
    <n v="1500"/>
    <s v="9282110/9282210"/>
    <s v="3600000/3600100"/>
    <s v="EMP803"/>
    <s v="Welfare Capitalized"/>
    <n v="14306108"/>
    <m/>
    <n v="5007137.8"/>
    <n v="-275392.57900000003"/>
    <n v="786835.94000000006"/>
    <n v="5518581.1610000003"/>
    <m/>
    <n v="3004282.6799999997"/>
    <n v="-165235.54740000001"/>
    <n v="786835.94000000006"/>
    <n v="3625883.0725999996"/>
    <m/>
    <n v="-2002855.12"/>
    <n v="110157.03160000002"/>
    <n v="0"/>
    <n v="-1892698.0884"/>
    <x v="15"/>
    <n v="30"/>
    <x v="10"/>
    <s v="Depreciation Non Protected"/>
    <x v="0"/>
    <x v="3"/>
  </r>
  <r>
    <n v="1500"/>
    <s v="9282110/9282210"/>
    <s v="3600000/3600100"/>
    <s v="INT101"/>
    <s v="Method Life CPI"/>
    <n v="101239536"/>
    <m/>
    <n v="35433837.599999994"/>
    <n v="-1948861.068"/>
    <n v="5568174.4800000004"/>
    <n v="39053151.011999995"/>
    <m/>
    <n v="21260302.559999999"/>
    <n v="-1169316.6407999999"/>
    <n v="5568174.4800000004"/>
    <n v="25659160.3992"/>
    <m/>
    <n v="-14173535.039999995"/>
    <n v="779544.42720000003"/>
    <n v="0"/>
    <n v="-13393990.612799995"/>
    <x v="15"/>
    <n v="30"/>
    <x v="10"/>
    <s v="Depreciation Non Protected"/>
    <x v="0"/>
    <x v="3"/>
  </r>
  <r>
    <n v="1500"/>
    <s v="9282110/9282210"/>
    <s v="3600000/3600100"/>
    <s v="MEL103"/>
    <s v="Capitalized Business Meals"/>
    <n v="-442998"/>
    <m/>
    <n v="-155049.29999999999"/>
    <n v="8527.7114999999994"/>
    <n v="-24364.89"/>
    <n v="-170886.47849999997"/>
    <m/>
    <n v="-93029.58"/>
    <n v="5116.6268999999993"/>
    <n v="-24364.89"/>
    <n v="-112277.8431"/>
    <m/>
    <n v="62019.719999999987"/>
    <n v="-3411.0846000000001"/>
    <n v="0"/>
    <n v="58608.635399999985"/>
    <x v="15"/>
    <n v="30"/>
    <x v="10"/>
    <s v="Depreciation Non Protected"/>
    <x v="0"/>
    <x v="3"/>
  </r>
  <r>
    <n v="1500"/>
    <s v="9282110/9282210"/>
    <s v="3600000/3600100"/>
    <s v="MIX101"/>
    <s v="Mixed Service Costs"/>
    <n v="-108316291"/>
    <m/>
    <n v="-37910701.849999994"/>
    <n v="2085088.6017499999"/>
    <n v="-5957396.0049999999"/>
    <n v="-41783009.253249995"/>
    <m/>
    <n v="-22746421.109999999"/>
    <n v="1251053.16105"/>
    <n v="-5957396.0049999999"/>
    <n v="-27452763.953949999"/>
    <m/>
    <n v="15164280.739999995"/>
    <n v="-834035.44069999992"/>
    <n v="0"/>
    <n v="14330245.299299994"/>
    <x v="15"/>
    <n v="30"/>
    <x v="10"/>
    <s v="Depreciation Non Protected"/>
    <x v="0"/>
    <x v="3"/>
  </r>
  <r>
    <n v="1500"/>
    <s v="9282110/9282210"/>
    <s v="3600000/3600100"/>
    <s v="NUC107"/>
    <s v="Nuclear Rule Book/Tax - Plant In Service"/>
    <n v="7541981"/>
    <m/>
    <n v="2639693.3499999996"/>
    <n v="-145183.13425"/>
    <n v="414808.95500000002"/>
    <n v="2909319.1707499996"/>
    <m/>
    <n v="1583816.01"/>
    <n v="-87109.880550000002"/>
    <n v="414808.95500000002"/>
    <n v="1911515.08445"/>
    <m/>
    <n v="-1055877.3399999996"/>
    <n v="58073.253700000001"/>
    <n v="0"/>
    <n v="-997804.08629999962"/>
    <x v="18"/>
    <s v="UI"/>
    <x v="3"/>
    <s v="Other Non Protected"/>
    <x v="0"/>
    <x v="3"/>
  </r>
  <r>
    <n v="1500"/>
    <s v="9282110/9282210"/>
    <s v="3600000/3600100"/>
    <s v="REM101"/>
    <s v="Cost of Removal"/>
    <n v="-223545316"/>
    <m/>
    <n v="-78240860.599999994"/>
    <n v="4303247.3329999996"/>
    <n v="-12294992.380000001"/>
    <n v="-86232605.646999985"/>
    <m/>
    <n v="-46944516.359999999"/>
    <n v="2581948.3998000002"/>
    <n v="-12294992.380000001"/>
    <n v="-56657560.3402"/>
    <m/>
    <n v="31296344.239999995"/>
    <n v="-1721298.9331999994"/>
    <n v="0"/>
    <n v="29575045.306799997"/>
    <x v="15"/>
    <n v="30"/>
    <x v="10"/>
    <s v="Depreciation Non Protected"/>
    <x v="0"/>
    <x v="3"/>
  </r>
  <r>
    <n v="1500"/>
    <s v="9282110/9282210"/>
    <s v="3600000/3600100"/>
    <s v="REP201"/>
    <s v="Repair Projects"/>
    <n v="-368563094"/>
    <m/>
    <n v="-128997082.89999999"/>
    <n v="7094839.5595000004"/>
    <n v="-20270970.170000002"/>
    <n v="-142173213.51050001"/>
    <m/>
    <n v="-77398249.739999995"/>
    <n v="4256903.7357000001"/>
    <n v="-20270970.170000002"/>
    <n v="-93412316.1743"/>
    <m/>
    <n v="51598833.159999996"/>
    <n v="-2837935.8238000004"/>
    <n v="0"/>
    <n v="48760897.336199999"/>
    <x v="15"/>
    <n v="30"/>
    <x v="10"/>
    <s v="Depreciation Non Protected"/>
    <x v="0"/>
    <x v="3"/>
  </r>
  <r>
    <n v="1500"/>
    <s v="9282110/9282210"/>
    <s v="3600000/3600100"/>
    <s v="RSH101"/>
    <s v="Computer Software"/>
    <n v="-70343869"/>
    <m/>
    <n v="-24620354.149999999"/>
    <n v="1354119.4782499999"/>
    <n v="-3868912.7949999999"/>
    <n v="-27135147.466749996"/>
    <m/>
    <n v="-14772212.49"/>
    <n v="812471.68695"/>
    <n v="-3868912.7949999999"/>
    <n v="-17828653.598049998"/>
    <m/>
    <n v="9848141.6599999983"/>
    <n v="-541647.79129999992"/>
    <n v="0"/>
    <n v="9306493.8686999977"/>
    <x v="15"/>
    <n v="30"/>
    <x v="10"/>
    <s v="Depreciation Non Protected"/>
    <x v="0"/>
    <x v="3"/>
  </r>
  <r>
    <n v="1500"/>
    <s v="9282110/9282210"/>
    <s v="3600000/3600100"/>
    <s v="SAL101"/>
    <s v="Tax Gain/Loss"/>
    <n v="-37318093"/>
    <m/>
    <n v="-13061332.549999999"/>
    <n v="718373.29024999996"/>
    <n v="-2052495.115"/>
    <n v="-14395454.374749999"/>
    <m/>
    <n v="-7836799.5299999993"/>
    <n v="431023.97414999997"/>
    <n v="-2052495.115"/>
    <n v="-9458270.6708499994"/>
    <m/>
    <n v="5224533.0199999996"/>
    <n v="-287349.3161"/>
    <n v="0"/>
    <n v="4937183.7038999991"/>
    <x v="15"/>
    <n v="30"/>
    <x v="10"/>
    <s v="Depreciation Non Protected"/>
    <x v="0"/>
    <x v="3"/>
  </r>
  <r>
    <n v="1500"/>
    <s v="9282110/9282210"/>
    <s v="3600000/3600100"/>
    <s v="SAL602"/>
    <s v="Gain on Sale of MIT Credits"/>
    <n v="110606293"/>
    <m/>
    <n v="38712202.549999997"/>
    <n v="-2129171.1402500002"/>
    <n v="6083346.1150000002"/>
    <n v="42666377.524750002"/>
    <m/>
    <n v="23227321.529999997"/>
    <n v="-1277502.6841500001"/>
    <n v="6083346.1150000002"/>
    <n v="28033164.96085"/>
    <m/>
    <n v="-15484881.02"/>
    <n v="851668.45610000007"/>
    <n v="0"/>
    <n v="-14633212.563899999"/>
    <x v="0"/>
    <n v="5"/>
    <x v="0"/>
    <s v="Other Non Protected"/>
    <x v="0"/>
    <x v="3"/>
  </r>
  <r>
    <n v="1500"/>
    <s v="9282110/9282210"/>
    <s v="3600000/3600100"/>
    <s v="STM412"/>
    <s v="Casualty Loss"/>
    <n v="-59333935"/>
    <m/>
    <n v="-20766877.25"/>
    <n v="1142178.2487499998"/>
    <n v="-3263366.4249999998"/>
    <n v="-22888065.42625"/>
    <m/>
    <n v="-12460126.35"/>
    <n v="685306.94924999995"/>
    <n v="-3263366.4249999998"/>
    <n v="-15038185.825750001"/>
    <m/>
    <n v="8306750.9000000004"/>
    <n v="-456871.29949999985"/>
    <n v="0"/>
    <n v="7849879.6005000006"/>
    <x v="15"/>
    <n v="30"/>
    <x v="10"/>
    <s v="Depreciation Non Protected"/>
    <x v="0"/>
    <x v="3"/>
  </r>
  <r>
    <m/>
    <m/>
    <m/>
    <m/>
    <s v="Sub-Total Account 282 (ATL)"/>
    <n v="-21656282400"/>
    <m/>
    <n v="-7579698839.999999"/>
    <n v="416883436.19999999"/>
    <n v="-1191095532.0000005"/>
    <n v="-8353910935.8000011"/>
    <m/>
    <n v="-4547819303.9999981"/>
    <n v="250130061.72"/>
    <n v="-1191095532.0000005"/>
    <n v="-5488784774.2799997"/>
    <m/>
    <n v="3031879535.9999995"/>
    <n v="-166753374.48000005"/>
    <n v="0"/>
    <n v="2865126161.52"/>
    <x v="14"/>
    <m/>
    <x v="9"/>
    <m/>
    <x v="1"/>
    <x v="1"/>
  </r>
  <r>
    <m/>
    <m/>
    <m/>
    <m/>
    <m/>
    <m/>
    <m/>
    <m/>
    <m/>
    <m/>
    <m/>
    <m/>
    <m/>
    <m/>
    <m/>
    <m/>
    <m/>
    <m/>
    <m/>
    <m/>
    <m/>
    <x v="14"/>
    <m/>
    <x v="9"/>
    <m/>
    <x v="1"/>
    <x v="1"/>
  </r>
  <r>
    <n v="1500"/>
    <s v="9282110/9282210"/>
    <s v="3600009/3600165"/>
    <s v="CAC102"/>
    <s v="Primeco CIAC Below"/>
    <n v="661"/>
    <s v="B"/>
    <n v="231.35"/>
    <n v="-12.724249999999998"/>
    <n v="36.354999999999997"/>
    <n v="254.98074999999997"/>
    <m/>
    <n v="138.81"/>
    <n v="-7.6345499999999991"/>
    <n v="36.354999999999997"/>
    <n v="167.53045"/>
    <m/>
    <n v="-92.539999999999992"/>
    <n v="5.0896999999999988"/>
    <n v="0"/>
    <n v="-87.450299999999999"/>
    <x v="2"/>
    <n v="1"/>
    <x v="2"/>
    <s v="Other Non Protected"/>
    <x v="0"/>
    <x v="4"/>
  </r>
  <r>
    <n v="1500"/>
    <s v="9282110/9282210"/>
    <s v="3600000/3600100"/>
    <s v="DEP101"/>
    <s v="Tax Depreciation"/>
    <n v="-63831"/>
    <s v="B"/>
    <n v="-22340.85"/>
    <n v="1228.7467499999998"/>
    <n v="-3510.7049999999999"/>
    <n v="-24622.808250000002"/>
    <m/>
    <n v="-13404.51"/>
    <n v="737.24804999999992"/>
    <n v="-3510.7049999999999"/>
    <n v="-16177.96695"/>
    <m/>
    <n v="8936.3399999999983"/>
    <n v="-491.49869999999987"/>
    <n v="0"/>
    <n v="8444.8412999999982"/>
    <x v="16"/>
    <n v="30"/>
    <x v="10"/>
    <s v="Depreciation Protected"/>
    <x v="0"/>
    <x v="4"/>
  </r>
  <r>
    <n v="1500"/>
    <s v="9282110/9282210"/>
    <s v="3600000/3600100"/>
    <s v="DEP130"/>
    <s v="Bonus Depreciation"/>
    <n v="-446820"/>
    <s v="B"/>
    <n v="-156387"/>
    <n v="8601.2849999999999"/>
    <n v="-24575.1"/>
    <n v="-172360.815"/>
    <m/>
    <n v="-93832.2"/>
    <n v="5160.7709999999997"/>
    <n v="-24575.1"/>
    <n v="-113246.52900000001"/>
    <m/>
    <n v="62554.8"/>
    <n v="-3440.5140000000001"/>
    <n v="0"/>
    <n v="59114.286"/>
    <x v="16"/>
    <n v="30"/>
    <x v="10"/>
    <s v="Depreciation Protected"/>
    <x v="0"/>
    <x v="4"/>
  </r>
  <r>
    <n v="1500"/>
    <s v="9282110/9282210"/>
    <s v="3600009/3600165"/>
    <s v="DEP143"/>
    <s v="Reversal of Book Depreciation - BTL"/>
    <n v="101066"/>
    <s v="B"/>
    <n v="35373.1"/>
    <n v="-1945.5204999999999"/>
    <n v="5558.63"/>
    <n v="38986.209499999997"/>
    <m/>
    <n v="21223.86"/>
    <n v="-1167.3123000000001"/>
    <n v="5558.63"/>
    <n v="25615.1777"/>
    <m/>
    <n v="-14149.239999999998"/>
    <n v="778.20819999999981"/>
    <n v="0"/>
    <n v="-13371.031799999999"/>
    <x v="16"/>
    <n v="30"/>
    <x v="10"/>
    <s v="Depreciation Protected"/>
    <x v="0"/>
    <x v="4"/>
  </r>
  <r>
    <m/>
    <m/>
    <m/>
    <m/>
    <s v="Sub-Total Account 282 (BTL)"/>
    <n v="-408924"/>
    <m/>
    <n v="-143123.4"/>
    <n v="7871.7869999999994"/>
    <n v="-22490.819999999996"/>
    <n v="-157742.43300000002"/>
    <m/>
    <n v="-85874.04"/>
    <n v="4723.0722000000005"/>
    <n v="-22490.819999999996"/>
    <n v="-103641.78780000001"/>
    <m/>
    <n v="57249.360000000008"/>
    <n v="-3148.7147999999997"/>
    <n v="0"/>
    <n v="54100.645199999999"/>
    <x v="14"/>
    <m/>
    <x v="9"/>
    <m/>
    <x v="1"/>
    <x v="1"/>
  </r>
  <r>
    <m/>
    <m/>
    <m/>
    <m/>
    <m/>
    <m/>
    <m/>
    <m/>
    <m/>
    <m/>
    <m/>
    <m/>
    <m/>
    <m/>
    <m/>
    <m/>
    <m/>
    <m/>
    <m/>
    <m/>
    <m/>
    <x v="14"/>
    <m/>
    <x v="9"/>
    <m/>
    <x v="1"/>
    <x v="1"/>
  </r>
  <r>
    <n v="1500"/>
    <s v="9283110/9283210"/>
    <s v="3600006/3600180"/>
    <s v="ABN102"/>
    <s v="Abandonment Losses"/>
    <n v="0"/>
    <m/>
    <n v="0"/>
    <n v="0"/>
    <n v="0"/>
    <n v="0"/>
    <m/>
    <n v="0"/>
    <n v="0"/>
    <n v="0"/>
    <n v="0"/>
    <m/>
    <n v="0"/>
    <n v="0"/>
    <n v="0"/>
    <n v="0"/>
    <x v="0"/>
    <n v="5"/>
    <x v="0"/>
    <s v="Other Non Protected"/>
    <x v="0"/>
    <x v="5"/>
  </r>
  <r>
    <n v="1500"/>
    <s v="9283110/9283210"/>
    <s v="3600006/3600180"/>
    <s v="AMO102"/>
    <s v="Amortization of Intangibles"/>
    <n v="258666"/>
    <m/>
    <n v="90533.099999999991"/>
    <n v="-4979.3204999999998"/>
    <n v="14226.63"/>
    <n v="99780.409499999994"/>
    <m/>
    <n v="54319.86"/>
    <n v="-2987.5922999999998"/>
    <n v="14226.63"/>
    <n v="65558.897700000001"/>
    <m/>
    <n v="-36213.239999999991"/>
    <n v="1991.7282"/>
    <n v="0"/>
    <n v="-34221.511799999993"/>
    <x v="2"/>
    <n v="1"/>
    <x v="2"/>
    <s v="Other Non Protected"/>
    <x v="0"/>
    <x v="5"/>
  </r>
  <r>
    <n v="1500"/>
    <s v="9283110/9283210"/>
    <s v="3600006/3600180"/>
    <s v="AMO202"/>
    <s v="Int Tx Deficiency Above"/>
    <n v="-1737676"/>
    <m/>
    <n v="-608186.6"/>
    <n v="33450.262999999999"/>
    <n v="-95572.180000000008"/>
    <n v="-670308.51699999999"/>
    <m/>
    <n v="-364911.95999999996"/>
    <n v="20070.157800000001"/>
    <n v="-95572.180000000008"/>
    <n v="-440413.98219999997"/>
    <m/>
    <n v="243274.64"/>
    <n v="-13380.105199999998"/>
    <n v="0"/>
    <n v="229894.53480000002"/>
    <x v="2"/>
    <s v="UI"/>
    <x v="2"/>
    <s v="Other Non Protected"/>
    <x v="0"/>
    <x v="5"/>
  </r>
  <r>
    <n v="1500"/>
    <s v="9283110/9283210"/>
    <s v="3600006/3600180"/>
    <s v="AMO303"/>
    <s v="Loss Disp Prop Abv"/>
    <n v="-193657"/>
    <m/>
    <n v="-67779.95"/>
    <n v="3727.89725"/>
    <n v="-10651.135"/>
    <n v="-74703.187749999997"/>
    <m/>
    <n v="-40667.97"/>
    <n v="2236.7383500000001"/>
    <n v="-10651.135"/>
    <n v="-49082.366650000004"/>
    <m/>
    <n v="27111.979999999996"/>
    <n v="-1491.1588999999999"/>
    <n v="0"/>
    <n v="25620.821099999997"/>
    <x v="0"/>
    <s v="UI"/>
    <x v="0"/>
    <s v="Other Non Protected"/>
    <x v="0"/>
    <x v="5"/>
  </r>
  <r>
    <n v="1500"/>
    <s v="9283110/9283210"/>
    <s v="3600006/3600180"/>
    <s v="AMO304"/>
    <s v="Reg Asset - Surplus Flowback"/>
    <n v="-1208675515"/>
    <m/>
    <n v="-423036430.25"/>
    <n v="23267003.66375"/>
    <n v="-66477153.325000003"/>
    <n v="-466246579.91125"/>
    <m/>
    <n v="-253821858.14999998"/>
    <n v="13960202.198249999"/>
    <n v="-66477153.325000003"/>
    <n v="-306338809.27674997"/>
    <m/>
    <n v="169214572.10000002"/>
    <n v="-9306801.4655000009"/>
    <n v="0"/>
    <n v="159907770.63450003"/>
    <x v="19"/>
    <s v="UI"/>
    <x v="11"/>
    <s v="Other Non Protected"/>
    <x v="0"/>
    <x v="5"/>
  </r>
  <r>
    <n v="1500"/>
    <s v="9283110/9283210"/>
    <s v="3600006/3600180"/>
    <s v="AMO309"/>
    <s v="Reg Asset - FAS90 Current"/>
    <n v="4526984"/>
    <m/>
    <n v="1584444.4"/>
    <n v="-87144.441999999995"/>
    <n v="248984.12"/>
    <n v="1746284.0779999997"/>
    <m/>
    <n v="950666.64"/>
    <n v="-52286.665199999996"/>
    <n v="248984.12"/>
    <n v="1147364.0948000001"/>
    <m/>
    <n v="-633777.75999999989"/>
    <n v="34857.7768"/>
    <n v="0"/>
    <n v="-598919.9831999999"/>
    <x v="2"/>
    <s v="UI"/>
    <x v="2"/>
    <s v="Other Non Protected"/>
    <x v="0"/>
    <x v="5"/>
  </r>
  <r>
    <n v="1500"/>
    <s v="9283110/9283210"/>
    <s v="3600006/3600180"/>
    <s v="AMO310"/>
    <s v="Reg Asset - FAS90 L/T"/>
    <n v="-91533137"/>
    <m/>
    <n v="-32036597.949999999"/>
    <n v="1762012.8872499999"/>
    <n v="-5034322.5350000001"/>
    <n v="-35308907.597750001"/>
    <m/>
    <n v="-19221958.77"/>
    <n v="1057207.7323499999"/>
    <n v="-5034322.5350000001"/>
    <n v="-23199073.57265"/>
    <m/>
    <n v="12814639.18"/>
    <n v="-704805.15489999996"/>
    <n v="0"/>
    <n v="12109834.0251"/>
    <x v="18"/>
    <s v="UI"/>
    <x v="3"/>
    <s v="Other Non Protected"/>
    <x v="0"/>
    <x v="5"/>
  </r>
  <r>
    <n v="1500"/>
    <s v="9283110/9283210"/>
    <s v="3600006/3600180"/>
    <s v="AMO311"/>
    <s v="Reg Asset - Dism Resv - Surplus Flowback"/>
    <n v="-146014234"/>
    <m/>
    <n v="-51104981.899999999"/>
    <n v="2810774.0044999998"/>
    <n v="-8030782.8700000001"/>
    <n v="-56324990.765499994"/>
    <m/>
    <n v="-30662989.140000001"/>
    <n v="1686464.4027"/>
    <n v="-8030782.8700000001"/>
    <n v="-37007307.607299998"/>
    <m/>
    <n v="20441992.759999998"/>
    <n v="-1124309.6017999998"/>
    <n v="0"/>
    <n v="19317683.158199999"/>
    <x v="19"/>
    <s v="UI"/>
    <x v="11"/>
    <s v="Other Non Protected"/>
    <x v="0"/>
    <x v="5"/>
  </r>
  <r>
    <n v="1500"/>
    <s v="9283110/9283210"/>
    <s v="3600006/3600180"/>
    <s v="AMO314"/>
    <s v="Reg Asset - CB PPA Loss - L/T"/>
    <n v="-334607191"/>
    <m/>
    <n v="-117112516.84999999"/>
    <n v="6441188.4267499996"/>
    <n v="-18403395.504999999"/>
    <n v="-129074723.92824998"/>
    <m/>
    <n v="-70267510.109999999"/>
    <n v="3864713.0560499998"/>
    <n v="-18403395.504999999"/>
    <n v="-84806192.558949992"/>
    <m/>
    <n v="46845006.739999995"/>
    <n v="-2576475.3706999999"/>
    <n v="0"/>
    <n v="44268531.369299993"/>
    <x v="20"/>
    <s v="UI"/>
    <x v="12"/>
    <s v="Other Non Protected"/>
    <x v="0"/>
    <x v="5"/>
  </r>
  <r>
    <n v="1500"/>
    <s v="9283110/9283210"/>
    <s v="3600006/3600180"/>
    <s v="AMO315"/>
    <s v="Reg Asset - CB Tax GU - L/T"/>
    <n v="-210133794"/>
    <m/>
    <n v="-73546827.899999991"/>
    <n v="4045075.5344999996"/>
    <n v="-11557358.67"/>
    <n v="-81059111.03549999"/>
    <m/>
    <n v="-44128096.740000002"/>
    <n v="2427045.3207"/>
    <n v="-11557358.67"/>
    <n v="-53258410.089300007"/>
    <m/>
    <n v="29418731.159999989"/>
    <n v="-1618030.2137999996"/>
    <n v="0"/>
    <n v="27800700.946199991"/>
    <x v="20"/>
    <s v="UI"/>
    <x v="12"/>
    <s v="Other Non Protected"/>
    <x v="0"/>
    <x v="5"/>
  </r>
  <r>
    <n v="1500"/>
    <s v="9283110/9283210"/>
    <s v="3600006/3600180"/>
    <s v="AMO317"/>
    <s v="Reg Asset - CB PPA Loss - Current"/>
    <n v="-55767857"/>
    <m/>
    <n v="-19518749.949999999"/>
    <n v="1073531.24725"/>
    <n v="-3067232.1350000002"/>
    <n v="-21512450.837749999"/>
    <m/>
    <n v="-11711249.969999999"/>
    <n v="644118.74835000001"/>
    <n v="-3067232.1350000002"/>
    <n v="-14134363.356649999"/>
    <m/>
    <n v="7807499.9800000004"/>
    <n v="-429412.49890000001"/>
    <n v="0"/>
    <n v="7378087.4811000004"/>
    <x v="20"/>
    <s v="UI"/>
    <x v="12"/>
    <s v="Other Non Protected"/>
    <x v="0"/>
    <x v="5"/>
  </r>
  <r>
    <n v="1500"/>
    <s v="9283110/9283210"/>
    <s v="3600006/3600180"/>
    <s v="AMO318"/>
    <s v="Reg Asset - CB Tax GU - Current"/>
    <n v="-35022306"/>
    <m/>
    <n v="-12257807.1"/>
    <n v="674179.39049999998"/>
    <n v="-1926226.83"/>
    <n v="-13509854.5395"/>
    <m/>
    <n v="-7354684.2599999998"/>
    <n v="404507.63429999998"/>
    <n v="-1926226.83"/>
    <n v="-8876403.4556999989"/>
    <m/>
    <n v="4903122.84"/>
    <n v="-269671.7562"/>
    <n v="0"/>
    <n v="4633451.0838000001"/>
    <x v="20"/>
    <s v="UI"/>
    <x v="12"/>
    <s v="Other Non Protected"/>
    <x v="0"/>
    <x v="5"/>
  </r>
  <r>
    <n v="1500"/>
    <s v="9283110/9283210"/>
    <s v="3600006/3600180"/>
    <s v="AMO320"/>
    <s v="Reg Asset - PTN Cooling Canals"/>
    <n v="-112422793"/>
    <m/>
    <n v="-39347977.549999997"/>
    <n v="2164138.7652500002"/>
    <n v="-6183253.6150000002"/>
    <n v="-43367092.399750002"/>
    <m/>
    <n v="-23608786.529999997"/>
    <n v="1298483.2591500001"/>
    <n v="-6183253.6150000002"/>
    <n v="-28493556.885849997"/>
    <m/>
    <n v="15739191.02"/>
    <n v="-865655.50610000012"/>
    <n v="0"/>
    <n v="14873535.513899999"/>
    <x v="11"/>
    <s v="UI"/>
    <x v="4"/>
    <s v="Other Non Protected"/>
    <x v="0"/>
    <x v="5"/>
  </r>
  <r>
    <n v="1500"/>
    <s v="9283110/9283210"/>
    <s v="3600006/3600180"/>
    <s v="AMO321"/>
    <s v="Reg Asset - ICL - PPA Loss"/>
    <n v="-401333333"/>
    <m/>
    <n v="-140466666.54999998"/>
    <n v="7725666.6602499997"/>
    <n v="-22073333.315000001"/>
    <n v="-154814333.20475"/>
    <m/>
    <n v="-84279999.929999992"/>
    <n v="4635399.99615"/>
    <n v="-22073333.315000001"/>
    <n v="-101717933.24884999"/>
    <m/>
    <n v="56186666.61999999"/>
    <n v="-3090266.6640999997"/>
    <n v="0"/>
    <n v="53096399.955899991"/>
    <x v="21"/>
    <s v="UI"/>
    <x v="3"/>
    <s v="Other Non Protected"/>
    <x v="0"/>
    <x v="5"/>
  </r>
  <r>
    <n v="1500"/>
    <s v="9283110/9283210"/>
    <s v="3600006/3600180"/>
    <s v="AMO322"/>
    <s v="Reg Asset - Environmental Remediation"/>
    <n v="-687448"/>
    <m/>
    <n v="-240606.8"/>
    <n v="13233.374"/>
    <n v="-37809.64"/>
    <n v="-265183.06599999999"/>
    <m/>
    <n v="-144364.07999999999"/>
    <n v="7940.0243999999993"/>
    <n v="-37809.64"/>
    <n v="-174233.69559999998"/>
    <m/>
    <n v="96242.72"/>
    <n v="-5293.3496000000005"/>
    <n v="0"/>
    <n v="90949.3704"/>
    <x v="11"/>
    <s v="UI"/>
    <x v="4"/>
    <s v="Other Non Protected"/>
    <x v="0"/>
    <x v="5"/>
  </r>
  <r>
    <n v="1500"/>
    <s v="9283110/9283210"/>
    <s v="3600006/3600180"/>
    <s v="AMO323"/>
    <s v="Reg Asset - Surplus Flowback - 2016 RC"/>
    <n v="-1000000000"/>
    <m/>
    <n v="-350000000"/>
    <n v="19250000"/>
    <n v="-55000000"/>
    <n v="-385750000"/>
    <m/>
    <n v="-210000000"/>
    <n v="11550000"/>
    <n v="-55000000"/>
    <n v="-253450000"/>
    <m/>
    <n v="140000000"/>
    <n v="-7700000"/>
    <n v="0"/>
    <n v="132300000"/>
    <x v="16"/>
    <s v="UI"/>
    <x v="10"/>
    <s v="Depreciation Protected"/>
    <x v="0"/>
    <x v="5"/>
  </r>
  <r>
    <n v="1500"/>
    <s v="9283110/9283210"/>
    <s v="3600006/3600180"/>
    <s v="CAP202"/>
    <s v="Nustart Energy"/>
    <n v="-1812112"/>
    <m/>
    <n v="-634239.19999999995"/>
    <n v="34883.155999999995"/>
    <n v="-99666.16"/>
    <n v="-699022.20400000003"/>
    <m/>
    <n v="-380543.51999999996"/>
    <n v="20929.893599999999"/>
    <n v="-99666.16"/>
    <n v="-459279.78639999998"/>
    <m/>
    <n v="253695.68"/>
    <n v="-13953.262399999996"/>
    <n v="0"/>
    <n v="239742.41759999999"/>
    <x v="8"/>
    <s v="2019+"/>
    <x v="3"/>
    <s v="Other Non Protected"/>
    <x v="0"/>
    <x v="5"/>
  </r>
  <r>
    <n v="1500"/>
    <s v="9283110/9283210"/>
    <s v="3600006/3600180"/>
    <s v="CAP301"/>
    <s v="Rate Case Expenses"/>
    <n v="-2519917"/>
    <m/>
    <n v="-881970.95"/>
    <n v="48508.402249999999"/>
    <n v="-138595.435"/>
    <n v="-972057.98274999997"/>
    <m/>
    <n v="-529182.56999999995"/>
    <n v="29105.04135"/>
    <n v="-138595.435"/>
    <n v="-638672.96364999993"/>
    <m/>
    <n v="352788.38"/>
    <n v="-19403.3609"/>
    <n v="0"/>
    <n v="333385.01910000003"/>
    <x v="9"/>
    <s v="UI"/>
    <x v="7"/>
    <s v="Other Non Protected"/>
    <x v="0"/>
    <x v="5"/>
  </r>
  <r>
    <n v="1500"/>
    <s v="9283110/9283210"/>
    <s v="3600006/3600180"/>
    <s v="DBT101"/>
    <s v="Loss on Reacq Debt"/>
    <n v="-92180381"/>
    <m/>
    <n v="-32263133.349999998"/>
    <n v="1774472.3342499998"/>
    <n v="-5069920.9550000001"/>
    <n v="-35558581.970749997"/>
    <m/>
    <n v="-19357880.009999998"/>
    <n v="1064683.4005499999"/>
    <n v="-5069920.9550000001"/>
    <n v="-23363117.564449996"/>
    <m/>
    <n v="12905253.34"/>
    <n v="-709788.93369999994"/>
    <n v="0"/>
    <n v="12195464.406300001"/>
    <x v="0"/>
    <s v="UI"/>
    <x v="0"/>
    <s v="Other Non Protected"/>
    <x v="0"/>
    <x v="5"/>
  </r>
  <r>
    <n v="1500"/>
    <s v="9283110/9283210"/>
    <s v="3600006/3600180"/>
    <s v="EMP102"/>
    <s v="Pension SFAS 87"/>
    <n v="-1350835622"/>
    <m/>
    <n v="-472792467.69999999"/>
    <n v="26003585.723499995"/>
    <n v="-74295959.209999993"/>
    <n v="-521084841.18649995"/>
    <m/>
    <n v="-283675480.62"/>
    <n v="15602151.434099998"/>
    <n v="-74295959.209999993"/>
    <n v="-342369288.39590001"/>
    <m/>
    <n v="189116987.07999998"/>
    <n v="-10401434.289399996"/>
    <n v="0"/>
    <n v="178715552.7906"/>
    <x v="22"/>
    <n v="30"/>
    <x v="3"/>
    <s v="Other Non Protected"/>
    <x v="0"/>
    <x v="5"/>
  </r>
  <r>
    <n v="1500"/>
    <s v="9283110/9283210"/>
    <s v="3600006/3600180"/>
    <s v="FIN402"/>
    <s v="FIN 48 Interest Receivable"/>
    <n v="0"/>
    <m/>
    <n v="0"/>
    <n v="0"/>
    <n v="0"/>
    <n v="0"/>
    <m/>
    <n v="0"/>
    <n v="0"/>
    <n v="0"/>
    <n v="0"/>
    <m/>
    <n v="0"/>
    <n v="0"/>
    <n v="0"/>
    <n v="0"/>
    <x v="0"/>
    <n v="5"/>
    <x v="0"/>
    <s v="Other Non Protected"/>
    <x v="0"/>
    <x v="5"/>
  </r>
  <r>
    <n v="1500"/>
    <s v="9283110/9283210"/>
    <s v="3600006/3600180"/>
    <s v="FIN404"/>
    <s v="FIN48 Interest Receivable-State"/>
    <n v="-1358477"/>
    <m/>
    <n v="-475466.94999999995"/>
    <n v="26150.682249999998"/>
    <n v="-74716.235000000001"/>
    <n v="-524032.50274999993"/>
    <m/>
    <n v="-285280.17"/>
    <n v="15690.40935"/>
    <n v="-74716.235000000001"/>
    <n v="-344305.99565"/>
    <m/>
    <n v="190186.77999999997"/>
    <n v="-10460.272899999998"/>
    <n v="0"/>
    <n v="179726.50709999996"/>
    <x v="0"/>
    <n v="5"/>
    <x v="0"/>
    <s v="Other Non Protected"/>
    <x v="0"/>
    <x v="5"/>
  </r>
  <r>
    <n v="1500"/>
    <s v="9283110/9283210"/>
    <s v="3600006/3600180"/>
    <s v="FUL102"/>
    <s v="Def Fuel Cost FERC"/>
    <n v="-30351"/>
    <m/>
    <n v="-10622.849999999999"/>
    <n v="584.25675000000001"/>
    <n v="-1669.3050000000001"/>
    <n v="-11707.898249999998"/>
    <m/>
    <n v="-6373.71"/>
    <n v="350.55405000000002"/>
    <n v="-1669.3050000000001"/>
    <n v="-7692.4609500000006"/>
    <m/>
    <n v="4249.1399999999985"/>
    <n v="-233.70269999999999"/>
    <n v="0"/>
    <n v="4015.4372999999987"/>
    <x v="23"/>
    <n v="1"/>
    <x v="2"/>
    <s v="Other Non Protected"/>
    <x v="0"/>
    <x v="5"/>
  </r>
  <r>
    <n v="1500"/>
    <s v="9283110/9283210"/>
    <s v="3600006/3600180"/>
    <s v="FUL103"/>
    <s v="Def Fuel Cost FPSC - Current"/>
    <n v="-6358244"/>
    <m/>
    <n v="-2225385.4"/>
    <n v="122396.19699999999"/>
    <n v="-349703.42"/>
    <n v="-2452692.6229999997"/>
    <m/>
    <n v="-1335231.24"/>
    <n v="73437.718199999988"/>
    <n v="-349703.42"/>
    <n v="-1611496.9417999999"/>
    <m/>
    <n v="890154.15999999992"/>
    <n v="-48958.478799999997"/>
    <n v="0"/>
    <n v="841195.68119999988"/>
    <x v="23"/>
    <n v="1"/>
    <x v="2"/>
    <s v="Other Non Protected"/>
    <x v="0"/>
    <x v="5"/>
  </r>
  <r>
    <n v="1500"/>
    <s v="9283110/9283210"/>
    <s v="3600006/3600180"/>
    <s v="FUL105"/>
    <s v="Def CCR Costs"/>
    <n v="0"/>
    <m/>
    <n v="0"/>
    <n v="0"/>
    <n v="0"/>
    <n v="0"/>
    <m/>
    <n v="0"/>
    <n v="0"/>
    <n v="0"/>
    <n v="0"/>
    <m/>
    <n v="0"/>
    <n v="0"/>
    <n v="0"/>
    <n v="0"/>
    <x v="23"/>
    <n v="1"/>
    <x v="2"/>
    <s v="Other Non Protected"/>
    <x v="0"/>
    <x v="5"/>
  </r>
  <r>
    <n v="1500"/>
    <s v="9283110/9283210"/>
    <s v="3600006/3600180"/>
    <s v="FUL106"/>
    <s v="Def Fuel Cost FPSC L/T"/>
    <n v="0"/>
    <m/>
    <n v="0"/>
    <n v="0"/>
    <n v="0"/>
    <n v="0"/>
    <m/>
    <n v="0"/>
    <n v="0"/>
    <n v="0"/>
    <n v="0"/>
    <m/>
    <n v="0"/>
    <n v="0"/>
    <n v="0"/>
    <n v="0"/>
    <x v="23"/>
    <n v="1"/>
    <x v="2"/>
    <s v="Other Non Protected"/>
    <x v="0"/>
    <x v="5"/>
  </r>
  <r>
    <n v="1500"/>
    <s v="9283110/9283210"/>
    <s v="3600006/3600180"/>
    <s v="FUL107"/>
    <s v="Def CCR Revenue"/>
    <n v="0"/>
    <m/>
    <n v="0"/>
    <n v="0"/>
    <n v="0"/>
    <n v="0"/>
    <m/>
    <n v="0"/>
    <n v="0"/>
    <n v="0"/>
    <n v="0"/>
    <m/>
    <n v="0"/>
    <n v="0"/>
    <n v="0"/>
    <n v="0"/>
    <x v="23"/>
    <n v="1"/>
    <x v="2"/>
    <s v="Other Non Protected"/>
    <x v="0"/>
    <x v="5"/>
  </r>
  <r>
    <n v="1500"/>
    <s v="9283110/9283210"/>
    <s v="3600006/3600180"/>
    <s v="FUL108"/>
    <s v="Def ECCR Costs"/>
    <n v="0"/>
    <m/>
    <n v="0"/>
    <n v="0"/>
    <n v="0"/>
    <n v="0"/>
    <m/>
    <n v="0"/>
    <n v="0"/>
    <n v="0"/>
    <n v="0"/>
    <m/>
    <n v="0"/>
    <n v="0"/>
    <n v="0"/>
    <n v="0"/>
    <x v="23"/>
    <n v="1"/>
    <x v="2"/>
    <s v="Other Non Protected"/>
    <x v="0"/>
    <x v="5"/>
  </r>
  <r>
    <n v="1500"/>
    <s v="9283110/9283210"/>
    <s v="3600006/3600180"/>
    <s v="FUL109"/>
    <s v="EPU Asset Retirements"/>
    <n v="-1008527"/>
    <m/>
    <n v="-352984.44999999995"/>
    <n v="19414.144749999999"/>
    <n v="-55468.985000000001"/>
    <n v="-389039.29024999996"/>
    <m/>
    <n v="-211790.66999999998"/>
    <n v="11648.486849999999"/>
    <n v="-55468.985000000001"/>
    <n v="-255611.16814999998"/>
    <m/>
    <n v="141193.77999999997"/>
    <n v="-7765.6579000000002"/>
    <n v="0"/>
    <n v="133428.12209999998"/>
    <x v="24"/>
    <n v="1"/>
    <x v="2"/>
    <s v="Other Non Protected"/>
    <x v="0"/>
    <x v="5"/>
  </r>
  <r>
    <n v="1500"/>
    <s v="9283110/9283210"/>
    <s v="3600006/3600180"/>
    <s v="FUL302"/>
    <s v="Franchise Fee Costs"/>
    <n v="-3389162"/>
    <m/>
    <n v="-1186206.7"/>
    <n v="65241.368499999997"/>
    <n v="-186403.91"/>
    <n v="-1307369.2414999998"/>
    <m/>
    <n v="-711724.02"/>
    <n v="39144.821100000001"/>
    <n v="-186403.91"/>
    <n v="-858983.10889999999"/>
    <m/>
    <n v="474482.67999999993"/>
    <n v="-26096.547399999996"/>
    <n v="0"/>
    <n v="448386.13259999995"/>
    <x v="2"/>
    <n v="1"/>
    <x v="2"/>
    <s v="Other Non Protected"/>
    <x v="0"/>
    <x v="5"/>
  </r>
  <r>
    <n v="1500"/>
    <s v="9283110/9283210"/>
    <s v="3600006/3600180"/>
    <s v="INC608"/>
    <s v="Accrued Revenues - GPIF"/>
    <n v="-9656036"/>
    <m/>
    <n v="-3379612.5999999996"/>
    <n v="185878.69299999997"/>
    <n v="-531081.98"/>
    <n v="-3724815.8869999996"/>
    <m/>
    <n v="-2027767.5599999998"/>
    <n v="111527.21579999999"/>
    <n v="-531081.98"/>
    <n v="-2447322.3241999997"/>
    <m/>
    <n v="1351845.0399999998"/>
    <n v="-74351.477199999979"/>
    <n v="0"/>
    <n v="1277493.5627999997"/>
    <x v="2"/>
    <n v="1"/>
    <x v="2"/>
    <s v="Other Non Protected"/>
    <x v="0"/>
    <x v="5"/>
  </r>
  <r>
    <n v="1500"/>
    <s v="9283110/9283210"/>
    <s v="3600006/3600180"/>
    <s v="INC609"/>
    <s v="Accrued Revenues - Asset Optimization"/>
    <n v="-10101485"/>
    <m/>
    <n v="-3535519.75"/>
    <n v="194453.58624999999"/>
    <n v="-555581.67500000005"/>
    <n v="-3896647.8387500001"/>
    <m/>
    <n v="-2121311.85"/>
    <n v="116672.15175"/>
    <n v="-555581.67500000005"/>
    <n v="-2560221.3732500002"/>
    <m/>
    <n v="1414207.9"/>
    <n v="-77781.434499999988"/>
    <n v="0"/>
    <n v="1336426.4654999999"/>
    <x v="2"/>
    <n v="1"/>
    <x v="2"/>
    <s v="Other Non Protected"/>
    <x v="0"/>
    <x v="5"/>
  </r>
  <r>
    <n v="1500"/>
    <s v="9283110/9283210"/>
    <s v="3600006/3600180"/>
    <s v="ITC102"/>
    <s v="Conv ITC Depr Loss"/>
    <n v="-26032853"/>
    <m/>
    <n v="-9111498.5499999989"/>
    <n v="501132.42024999997"/>
    <n v="-1431806.915"/>
    <n v="-10042173.044749998"/>
    <m/>
    <n v="-5466899.1299999999"/>
    <n v="300679.45214999997"/>
    <n v="-1431806.915"/>
    <n v="-6598026.5928499997"/>
    <m/>
    <n v="3644599.419999999"/>
    <n v="-200452.9681"/>
    <n v="0"/>
    <n v="3444146.4518999988"/>
    <x v="6"/>
    <s v="UI"/>
    <x v="5"/>
    <s v="Other Non Protected"/>
    <x v="0"/>
    <x v="5"/>
  </r>
  <r>
    <n v="1500"/>
    <s v="9283110/9283210"/>
    <s v="3600006/3600180"/>
    <s v="ITC104"/>
    <s v="Space Coast ITC Depr Loss"/>
    <n v="-11146139"/>
    <m/>
    <n v="-3901148.65"/>
    <n v="214563.17574999999"/>
    <n v="-613037.64500000002"/>
    <n v="-4299623.1192499995"/>
    <m/>
    <n v="-2340689.19"/>
    <n v="128737.90545000001"/>
    <n v="-613037.64500000002"/>
    <n v="-2824988.92955"/>
    <m/>
    <n v="1560459.46"/>
    <n v="-85825.270299999989"/>
    <n v="0"/>
    <n v="1474634.1897"/>
    <x v="7"/>
    <s v="UI"/>
    <x v="6"/>
    <s v="Other Non Protected"/>
    <x v="0"/>
    <x v="5"/>
  </r>
  <r>
    <n v="1500"/>
    <s v="9283110/9283210"/>
    <s v="3600006/3600180"/>
    <s v="ITC106"/>
    <s v="Martin ITC Depr Loss"/>
    <n v="-77040475"/>
    <m/>
    <n v="-26964166.25"/>
    <n v="1483029.1437499998"/>
    <n v="-4237226.125"/>
    <n v="-29718363.231249999"/>
    <m/>
    <n v="-16178499.75"/>
    <n v="889817.48624999996"/>
    <n v="-4237226.125"/>
    <n v="-19525908.388750002"/>
    <m/>
    <n v="10785666.5"/>
    <n v="-593211.65749999986"/>
    <n v="0"/>
    <n v="10192454.842499999"/>
    <x v="6"/>
    <s v="UI"/>
    <x v="5"/>
    <s v="Other Non Protected"/>
    <x v="0"/>
    <x v="5"/>
  </r>
  <r>
    <n v="1500"/>
    <s v="9283110/9283210"/>
    <s v="3600006/3600180"/>
    <s v="NUC103"/>
    <s v="Nuclear Cola Payroll"/>
    <n v="-29298885"/>
    <m/>
    <n v="-10254609.75"/>
    <n v="564003.53625"/>
    <n v="-1611438.675"/>
    <n v="-11302044.88875"/>
    <m/>
    <n v="-6152765.8499999996"/>
    <n v="338402.12174999999"/>
    <n v="-1611438.675"/>
    <n v="-7425802.4032499995"/>
    <m/>
    <n v="4101843.9000000004"/>
    <n v="-225601.41450000001"/>
    <n v="0"/>
    <n v="3876242.4855000004"/>
    <x v="8"/>
    <n v="30"/>
    <x v="3"/>
    <s v="Other Non Protected"/>
    <x v="0"/>
    <x v="5"/>
  </r>
  <r>
    <n v="1500"/>
    <s v="9283110/9283210"/>
    <s v="3600006/3600180"/>
    <s v="PPD101"/>
    <s v="Prepaid Insurance"/>
    <n v="-12825069"/>
    <m/>
    <n v="-4488774.1499999994"/>
    <n v="246882.57824999999"/>
    <n v="-705378.79500000004"/>
    <n v="-4947270.3667499991"/>
    <m/>
    <n v="-2693264.4899999998"/>
    <n v="148129.54694999999"/>
    <n v="-705378.79500000004"/>
    <n v="-3250513.7380499998"/>
    <m/>
    <n v="1795509.6599999997"/>
    <n v="-98753.031300000002"/>
    <n v="0"/>
    <n v="1696756.6286999998"/>
    <x v="2"/>
    <n v="1"/>
    <x v="2"/>
    <s v="Other Non Protected"/>
    <x v="0"/>
    <x v="5"/>
  </r>
  <r>
    <n v="1500"/>
    <s v="9283110/9283210"/>
    <s v="3600006/3600180"/>
    <s v="PPD202"/>
    <s v="Prepaid Franchise Fees"/>
    <n v="-14597066"/>
    <m/>
    <n v="-5108973.0999999996"/>
    <n v="280993.52049999998"/>
    <n v="-802838.63"/>
    <n v="-5630818.2094999999"/>
    <m/>
    <n v="-3065383.86"/>
    <n v="168596.11230000001"/>
    <n v="-802838.63"/>
    <n v="-3699626.3776999996"/>
    <m/>
    <n v="2043589.2399999998"/>
    <n v="-112397.40819999998"/>
    <n v="0"/>
    <n v="1931191.8317999998"/>
    <x v="2"/>
    <n v="1"/>
    <x v="2"/>
    <s v="Other Non Protected"/>
    <x v="0"/>
    <x v="5"/>
  </r>
  <r>
    <n v="1500"/>
    <s v="9283110/9283210"/>
    <s v="3600006/3600180"/>
    <s v="PPD203"/>
    <s v="Prepaid State Motor Vehicle Taxes"/>
    <n v="-742563"/>
    <m/>
    <n v="-259897.05"/>
    <n v="14294.337750000001"/>
    <n v="-40840.965000000004"/>
    <n v="-286443.67725000001"/>
    <m/>
    <n v="-155938.22999999998"/>
    <n v="8576.6026500000007"/>
    <n v="-40840.965000000004"/>
    <n v="-188202.59234999996"/>
    <m/>
    <n v="103958.82"/>
    <n v="-5717.7350999999999"/>
    <n v="0"/>
    <n v="98241.084900000002"/>
    <x v="2"/>
    <n v="1"/>
    <x v="2"/>
    <s v="Other Non Protected"/>
    <x v="0"/>
    <x v="5"/>
  </r>
  <r>
    <n v="1500"/>
    <s v="9283110/9283210"/>
    <s v="3600006/3600180"/>
    <s v="PRP102"/>
    <s v="Prepaid Property Taxes"/>
    <n v="0"/>
    <m/>
    <n v="0"/>
    <n v="0"/>
    <n v="0"/>
    <n v="0"/>
    <m/>
    <n v="0"/>
    <n v="0"/>
    <n v="0"/>
    <n v="0"/>
    <m/>
    <n v="0"/>
    <n v="0"/>
    <n v="0"/>
    <n v="0"/>
    <x v="2"/>
    <n v="1"/>
    <x v="2"/>
    <s v="Other Non Protected"/>
    <x v="0"/>
    <x v="5"/>
  </r>
  <r>
    <n v="1500"/>
    <s v="9283110/9283210"/>
    <s v="3600006/3600180"/>
    <s v="RSH102"/>
    <s v="Research and Experimental Costs"/>
    <n v="-2804913"/>
    <m/>
    <n v="-981719.54999999993"/>
    <n v="53994.575249999994"/>
    <n v="-154270.215"/>
    <n v="-1081995.1897499999"/>
    <m/>
    <n v="-589031.73"/>
    <n v="32396.745149999999"/>
    <n v="-154270.215"/>
    <n v="-710905.19984999998"/>
    <m/>
    <n v="392687.81999999995"/>
    <n v="-21597.830099999996"/>
    <n v="0"/>
    <n v="371089.98989999993"/>
    <x v="8"/>
    <n v="30"/>
    <x v="3"/>
    <s v="Other Non Protected"/>
    <x v="0"/>
    <x v="5"/>
  </r>
  <r>
    <n v="1500"/>
    <s v="9283110/9283210"/>
    <s v="3600006/3600180"/>
    <s v="STM401"/>
    <s v="Storm Recovery Property"/>
    <n v="-67547937"/>
    <m/>
    <n v="-23641777.949999999"/>
    <n v="1300297.7872500001"/>
    <n v="-3715136.5350000001"/>
    <n v="-26056616.697749998"/>
    <m/>
    <n v="-14185066.77"/>
    <n v="780178.67235000001"/>
    <n v="-3715136.5350000001"/>
    <n v="-17120024.632649999"/>
    <m/>
    <n v="9456711.1799999997"/>
    <n v="-520119.11490000004"/>
    <n v="0"/>
    <n v="8936592.0650999993"/>
    <x v="13"/>
    <s v="UI"/>
    <x v="2"/>
    <s v="Other Non Protected"/>
    <x v="0"/>
    <x v="5"/>
  </r>
  <r>
    <n v="1500"/>
    <s v="9283110/9283210"/>
    <s v="3600006/3600180"/>
    <s v="STM407"/>
    <s v="Storm Recovery - Current"/>
    <n v="-115491986"/>
    <m/>
    <n v="-40422195.099999994"/>
    <n v="2223220.7305000001"/>
    <n v="-6352059.2300000004"/>
    <n v="-44551033.5995"/>
    <m/>
    <n v="-24253317.059999999"/>
    <n v="1333932.4383"/>
    <n v="-6352059.2300000004"/>
    <n v="-29271443.8517"/>
    <m/>
    <n v="16168878.039999995"/>
    <n v="-889288.29220000003"/>
    <n v="0"/>
    <n v="15279589.747799996"/>
    <x v="2"/>
    <s v="UI"/>
    <x v="2"/>
    <s v="Other Non Protected"/>
    <x v="0"/>
    <x v="5"/>
  </r>
  <r>
    <n v="1500"/>
    <s v="9283110/9283210"/>
    <s v="3600006/3600180"/>
    <s v="STM408"/>
    <s v="Involuntary Conversion - Storm - Deferred Gain Reg Asset"/>
    <n v="5224057"/>
    <m/>
    <n v="1828419.95"/>
    <n v="-100563.09724999999"/>
    <n v="287323.13500000001"/>
    <n v="2015179.9877500001"/>
    <m/>
    <n v="1097051.97"/>
    <n v="-60337.858350000002"/>
    <n v="287323.13500000001"/>
    <n v="1324037.2466500001"/>
    <m/>
    <n v="-731367.98"/>
    <n v="40225.238899999989"/>
    <n v="0"/>
    <n v="-691142.74109999998"/>
    <x v="0"/>
    <s v="+2019"/>
    <x v="0"/>
    <s v="Other Non Protected"/>
    <x v="0"/>
    <x v="5"/>
  </r>
  <r>
    <n v="1500"/>
    <s v="9283110/9283210"/>
    <s v="3600006/3600180"/>
    <s v="STM413"/>
    <s v="Storm Reserve Deficiency"/>
    <n v="0"/>
    <m/>
    <n v="0"/>
    <n v="0"/>
    <n v="0"/>
    <n v="0"/>
    <m/>
    <n v="0"/>
    <n v="0"/>
    <n v="0"/>
    <n v="0"/>
    <m/>
    <n v="0"/>
    <n v="0"/>
    <n v="0"/>
    <n v="0"/>
    <x v="25"/>
    <s v="UI"/>
    <x v="8"/>
    <s v="Other Non Protected"/>
    <x v="0"/>
    <x v="5"/>
  </r>
  <r>
    <n v="1500"/>
    <s v="9283110/9283210"/>
    <s v="2707055/2707155"/>
    <s v="STM414"/>
    <s v="Storm Reg Asset Non-Regulated - BTL"/>
    <n v="-395047"/>
    <m/>
    <n v="-138266.44999999998"/>
    <n v="7604.6547499999988"/>
    <n v="-21727.584999999999"/>
    <n v="-152389.38024999999"/>
    <m/>
    <n v="-82959.87"/>
    <n v="4562.7928499999998"/>
    <n v="-21727.584999999999"/>
    <n v="-100124.66214999999"/>
    <m/>
    <n v="55306.579999999987"/>
    <n v="-3041.861899999999"/>
    <n v="0"/>
    <n v="52264.718099999991"/>
    <x v="2"/>
    <n v="1"/>
    <x v="2"/>
    <s v="Other Non Protected"/>
    <x v="0"/>
    <x v="5"/>
  </r>
  <r>
    <m/>
    <m/>
    <m/>
    <m/>
    <s v="Sub-Total Account 283"/>
    <n v="-5425292481"/>
    <m/>
    <n v="-1898852368.3499999"/>
    <n v="104436880.25925"/>
    <n v="-298391086.4550001"/>
    <n v="-2092806574.5457499"/>
    <m/>
    <n v="-1139311421.0099995"/>
    <n v="62662128.155549996"/>
    <n v="-298391086.4550001"/>
    <n v="-1375040379.3094501"/>
    <m/>
    <n v="759540947.33999979"/>
    <n v="-41774752.10369999"/>
    <n v="0"/>
    <n v="717766195.23629987"/>
    <x v="14"/>
    <m/>
    <x v="9"/>
    <m/>
    <x v="1"/>
    <x v="1"/>
  </r>
  <r>
    <m/>
    <m/>
    <m/>
    <m/>
    <m/>
    <m/>
    <m/>
    <m/>
    <m/>
    <m/>
    <m/>
    <m/>
    <m/>
    <m/>
    <m/>
    <m/>
    <m/>
    <m/>
    <m/>
    <m/>
    <m/>
    <x v="14"/>
    <m/>
    <x v="9"/>
    <m/>
    <x v="1"/>
    <x v="1"/>
  </r>
  <r>
    <n v="1500"/>
    <s v="9283110/9283210"/>
    <s v="2707055/2707155"/>
    <s v="STM414"/>
    <s v="Storm Reg Asset Non-Regulated - BTL"/>
    <n v="395047"/>
    <m/>
    <n v="138266.44999999998"/>
    <n v="-7604.6547499999988"/>
    <n v="21727.584999999999"/>
    <n v="152389.38024999999"/>
    <m/>
    <n v="82959.87"/>
    <n v="-4562.7928499999998"/>
    <n v="21727.584999999999"/>
    <n v="100124.66214999999"/>
    <m/>
    <n v="-55306.579999999987"/>
    <n v="3041.861899999999"/>
    <n v="0"/>
    <n v="-52264.718099999991"/>
    <x v="2"/>
    <n v="1"/>
    <x v="2"/>
    <s v="Other Non Protected"/>
    <x v="0"/>
    <x v="6"/>
  </r>
  <r>
    <m/>
    <m/>
    <m/>
    <m/>
    <m/>
    <m/>
    <m/>
    <m/>
    <m/>
    <m/>
    <m/>
    <m/>
    <m/>
    <m/>
    <m/>
    <m/>
    <m/>
    <m/>
    <m/>
    <m/>
    <m/>
    <x v="14"/>
    <m/>
    <x v="9"/>
    <m/>
    <x v="1"/>
    <x v="1"/>
  </r>
  <r>
    <m/>
    <m/>
    <m/>
    <m/>
    <s v="Total Federal &amp; State "/>
    <n v="-24591620125"/>
    <m/>
    <n v="-8607067043.7499981"/>
    <n v="473388687.40625"/>
    <n v="-1352539106.8750005"/>
    <n v="-9486217463.21875"/>
    <m/>
    <n v="-5164240226.2499971"/>
    <n v="284033212.44374996"/>
    <n v="-1352539106.8750005"/>
    <n v="-6232746120.6812496"/>
    <m/>
    <n v="3442826817.4999995"/>
    <n v="-189355474.96250004"/>
    <n v="0"/>
    <n v="3253471342.5374994"/>
    <x v="14"/>
    <m/>
    <x v="9"/>
    <m/>
    <x v="1"/>
    <x v="1"/>
  </r>
  <r>
    <m/>
    <m/>
    <m/>
    <m/>
    <m/>
    <n v="1"/>
    <m/>
    <m/>
    <m/>
    <m/>
    <m/>
    <m/>
    <m/>
    <m/>
    <m/>
    <m/>
    <m/>
    <m/>
    <m/>
    <m/>
    <m/>
    <x v="14"/>
    <m/>
    <x v="9"/>
    <m/>
    <x v="1"/>
    <x v="1"/>
  </r>
  <r>
    <m/>
    <m/>
    <m/>
    <m/>
    <m/>
    <m/>
    <m/>
    <m/>
    <m/>
    <m/>
    <m/>
    <m/>
    <m/>
    <m/>
    <m/>
    <m/>
    <m/>
    <m/>
    <m/>
    <m/>
    <m/>
    <x v="14"/>
    <m/>
    <x v="9"/>
    <m/>
    <x v="1"/>
    <x v="1"/>
  </r>
  <r>
    <s v="State Modifications"/>
    <m/>
    <m/>
    <m/>
    <m/>
    <m/>
    <m/>
    <m/>
    <m/>
    <m/>
    <m/>
    <m/>
    <m/>
    <m/>
    <m/>
    <m/>
    <m/>
    <m/>
    <m/>
    <m/>
    <m/>
    <x v="14"/>
    <m/>
    <x v="9"/>
    <m/>
    <x v="1"/>
    <x v="1"/>
  </r>
  <r>
    <s v="1500"/>
    <s v="9282110/9282210"/>
    <s v="3600000/3600100"/>
    <s v="DEP101"/>
    <s v="Tax Depreciation"/>
    <n v="-204526"/>
    <m/>
    <m/>
    <n v="3937.1254999999996"/>
    <n v="-11248.93"/>
    <n v="-7311.8045000000002"/>
    <m/>
    <m/>
    <n v="2362.2752999999998"/>
    <n v="-11248.93"/>
    <n v="-8886.654700000001"/>
    <m/>
    <n v="0"/>
    <n v="-1574.8501999999999"/>
    <n v="0"/>
    <n v="-1574.8501999999999"/>
    <x v="16"/>
    <n v="30"/>
    <x v="10"/>
    <s v="Depreciation Protected"/>
    <x v="2"/>
    <x v="3"/>
  </r>
  <r>
    <s v="1500"/>
    <s v="9282110/9282210"/>
    <s v="3600000/3600100"/>
    <s v="DEP144"/>
    <s v="Tax/Book Depr Diff"/>
    <n v="16312165"/>
    <m/>
    <m/>
    <n v="-314009.17624999996"/>
    <n v="897169.07499999995"/>
    <n v="583159.89874999993"/>
    <m/>
    <m/>
    <n v="-188405.50574999998"/>
    <n v="897169.07499999995"/>
    <n v="708763.56924999994"/>
    <m/>
    <n v="0"/>
    <n v="125603.67049999998"/>
    <n v="0"/>
    <n v="125603.67049999998"/>
    <x v="16"/>
    <s v="PT"/>
    <x v="10"/>
    <s v="Depreciation Protected"/>
    <x v="2"/>
    <x v="3"/>
  </r>
  <r>
    <s v="1500"/>
    <s v="9282110/9282210"/>
    <s v="3600000/3600100"/>
    <s v="DEP118"/>
    <s v="Florida Bonus Depreciation "/>
    <n v="4674495003"/>
    <m/>
    <m/>
    <n v="-89984028.807749987"/>
    <n v="257097225.16499999"/>
    <n v="167113196.35725001"/>
    <m/>
    <m/>
    <n v="-53990417.284649998"/>
    <n v="257097225.16499999"/>
    <n v="203106807.88034999"/>
    <m/>
    <n v="0"/>
    <n v="35993611.523099989"/>
    <n v="0"/>
    <n v="35993611.523099989"/>
    <x v="26"/>
    <n v="5"/>
    <x v="12"/>
    <s v="State Modification"/>
    <x v="2"/>
    <x v="3"/>
  </r>
  <r>
    <s v="1500"/>
    <s v="9282110/9282210"/>
    <s v="3600000/3600100"/>
    <s v="DEP133"/>
    <s v="Florida Bonus Depreciation - 2014"/>
    <n v="23579500"/>
    <m/>
    <m/>
    <n v="-453905.375"/>
    <n v="1296872.5"/>
    <n v="842967.125"/>
    <m/>
    <m/>
    <n v="-272343.22499999998"/>
    <n v="1296872.5"/>
    <n v="1024529.275"/>
    <m/>
    <n v="0"/>
    <n v="181562.15000000002"/>
    <n v="0"/>
    <n v="181562.15000000002"/>
    <x v="27"/>
    <n v="3"/>
    <x v="7"/>
    <s v="State Modification"/>
    <x v="2"/>
    <x v="3"/>
  </r>
  <r>
    <s v="1500"/>
    <s v="9282110/9282210"/>
    <s v="3600000/3600100"/>
    <s v="DEP134"/>
    <s v="Florida Bonus Depreciation - 2015"/>
    <n v="-3929917"/>
    <m/>
    <m/>
    <n v="75650.902249999999"/>
    <n v="-216145.435"/>
    <n v="-140494.53275000001"/>
    <m/>
    <m/>
    <n v="45390.54135"/>
    <n v="-216145.435"/>
    <n v="-170754.89364999998"/>
    <m/>
    <n v="0"/>
    <n v="-30260.3609"/>
    <n v="0"/>
    <n v="-30260.3609"/>
    <x v="28"/>
    <n v="4"/>
    <x v="8"/>
    <s v="State Modification"/>
    <x v="2"/>
    <x v="3"/>
  </r>
  <r>
    <s v="1500"/>
    <s v="9282110/9282210"/>
    <s v="3600000/3600100"/>
    <s v="SAL101"/>
    <s v="Tax Gain/Loss"/>
    <n v="23504"/>
    <m/>
    <m/>
    <n v="-452.452"/>
    <n v="1292.72"/>
    <n v="840.26800000000003"/>
    <m/>
    <m/>
    <n v="-271.47120000000001"/>
    <n v="1292.72"/>
    <n v="1021.2488000000001"/>
    <m/>
    <n v="0"/>
    <n v="180.98079999999999"/>
    <n v="0"/>
    <n v="180.98079999999999"/>
    <x v="15"/>
    <n v="30"/>
    <x v="10"/>
    <s v="Depreciation Non Protected"/>
    <x v="2"/>
    <x v="3"/>
  </r>
  <r>
    <m/>
    <m/>
    <m/>
    <m/>
    <s v="Total State Modifications"/>
    <n v="4710275729"/>
    <m/>
    <n v="0"/>
    <n v="-90672807.783249989"/>
    <n v="259065165.095"/>
    <n v="168392357.31174999"/>
    <m/>
    <n v="0"/>
    <n v="-54403684.669949993"/>
    <n v="259065165.095"/>
    <n v="204661480.42505002"/>
    <m/>
    <n v="0"/>
    <n v="36269123.113299988"/>
    <n v="0"/>
    <n v="36269123.113299988"/>
    <x v="14"/>
    <m/>
    <x v="9"/>
    <m/>
    <x v="1"/>
    <x v="1"/>
  </r>
  <r>
    <m/>
    <m/>
    <m/>
    <m/>
    <m/>
    <m/>
    <m/>
    <m/>
    <m/>
    <m/>
    <m/>
    <m/>
    <m/>
    <m/>
    <m/>
    <m/>
    <m/>
    <m/>
    <m/>
    <m/>
    <m/>
    <x v="14"/>
    <m/>
    <x v="9"/>
    <m/>
    <x v="1"/>
    <x v="1"/>
  </r>
  <r>
    <m/>
    <m/>
    <m/>
    <m/>
    <s v="Total with State Modifications"/>
    <n v="-19881344396"/>
    <m/>
    <n v="-8607067043.7499981"/>
    <n v="382715879.62300003"/>
    <n v="-1093473941.7800004"/>
    <n v="-9317825105.9069996"/>
    <m/>
    <n v="-5164240226.2499971"/>
    <n v="229629527.77379996"/>
    <n v="-1093473941.7800004"/>
    <n v="-6028084640.2561998"/>
    <m/>
    <n v="3442826817.4999995"/>
    <n v="-153086351.84920004"/>
    <n v="0"/>
    <n v="3289740465.6507993"/>
    <x v="14"/>
    <m/>
    <x v="9"/>
    <m/>
    <x v="1"/>
    <x v="1"/>
  </r>
  <r>
    <m/>
    <m/>
    <m/>
    <m/>
    <m/>
    <n v="1"/>
    <m/>
    <m/>
    <m/>
    <m/>
    <m/>
    <m/>
    <m/>
    <m/>
    <m/>
    <m/>
    <m/>
    <m/>
    <m/>
    <m/>
    <m/>
    <x v="14"/>
    <m/>
    <x v="9"/>
    <m/>
    <x v="1"/>
    <x v="1"/>
  </r>
  <r>
    <s v="Deferred Only"/>
    <m/>
    <m/>
    <m/>
    <m/>
    <m/>
    <m/>
    <m/>
    <m/>
    <m/>
    <m/>
    <m/>
    <m/>
    <m/>
    <m/>
    <m/>
    <m/>
    <m/>
    <m/>
    <m/>
    <m/>
    <x v="14"/>
    <m/>
    <x v="9"/>
    <m/>
    <x v="1"/>
    <x v="1"/>
  </r>
  <r>
    <s v="1500"/>
    <s v="9282110/9282210"/>
    <s v="3600000/3600100"/>
    <s v="ATTD_DEPRARAM"/>
    <s v="Excess Deferred Taxes - ARAM Rates"/>
    <m/>
    <m/>
    <n v="-7949854"/>
    <m/>
    <m/>
    <n v="-7949854"/>
    <m/>
    <n v="-7949854"/>
    <m/>
    <m/>
    <n v="-7949854"/>
    <m/>
    <n v="0"/>
    <n v="0"/>
    <n v="0"/>
    <n v="0"/>
    <x v="29"/>
    <n v="4"/>
    <x v="10"/>
    <s v="Depreciation Protected"/>
    <x v="3"/>
    <x v="7"/>
  </r>
  <r>
    <s v="1500"/>
    <s v="9282110/9282210"/>
    <s v="3600000/3600100"/>
    <s v="SATTD_DEPRARAM"/>
    <s v="Excess Deferred Taxes - ARAM Rates"/>
    <m/>
    <m/>
    <m/>
    <n v="784997.85"/>
    <n v="-2242851"/>
    <n v="-1457853.15"/>
    <m/>
    <m/>
    <n v="470998.70999999996"/>
    <n v="-2242851"/>
    <n v="-1771852.29"/>
    <m/>
    <n v="0"/>
    <n v="-313999.14"/>
    <n v="0"/>
    <n v="-313999.14"/>
    <x v="29"/>
    <n v="4"/>
    <x v="10"/>
    <s v="Depreciation Protected"/>
    <x v="3"/>
    <x v="3"/>
  </r>
  <r>
    <s v="1500"/>
    <s v="9282110/9282210"/>
    <s v="3600000/3600100"/>
    <s v="RATE_ADJ_ST"/>
    <s v="Adjust for tax rates &amp; apportionment"/>
    <m/>
    <s v="B"/>
    <m/>
    <n v="1656711.7"/>
    <n v="-4733462"/>
    <n v="-3076750.3"/>
    <m/>
    <m/>
    <n v="994027.02"/>
    <n v="-4733462"/>
    <n v="-3739434.98"/>
    <m/>
    <n v="0"/>
    <n v="-662684.67999999993"/>
    <n v="0"/>
    <n v="-662684.67999999993"/>
    <x v="15"/>
    <n v="30"/>
    <x v="3"/>
    <s v="Depreciation Non Protected"/>
    <x v="3"/>
    <x v="4"/>
  </r>
  <r>
    <m/>
    <m/>
    <m/>
    <m/>
    <s v="Total Deferred Only"/>
    <m/>
    <m/>
    <n v="-7949854"/>
    <n v="2441709.5499999998"/>
    <n v="-6976313"/>
    <n v="-12484457.449999999"/>
    <m/>
    <n v="-7949854"/>
    <n v="1465025.73"/>
    <n v="-6976313"/>
    <n v="-13461141.27"/>
    <m/>
    <n v="0"/>
    <n v="-976683.82"/>
    <n v="0"/>
    <n v="-976683.82"/>
    <x v="14"/>
    <m/>
    <x v="9"/>
    <m/>
    <x v="1"/>
    <x v="1"/>
  </r>
  <r>
    <m/>
    <m/>
    <m/>
    <m/>
    <m/>
    <m/>
    <m/>
    <m/>
    <m/>
    <m/>
    <m/>
    <m/>
    <m/>
    <m/>
    <m/>
    <m/>
    <m/>
    <m/>
    <m/>
    <m/>
    <m/>
    <x v="14"/>
    <m/>
    <x v="9"/>
    <m/>
    <x v="1"/>
    <x v="1"/>
  </r>
  <r>
    <s v="FAS109"/>
    <m/>
    <m/>
    <m/>
    <m/>
    <m/>
    <m/>
    <m/>
    <m/>
    <m/>
    <m/>
    <m/>
    <m/>
    <m/>
    <m/>
    <m/>
    <m/>
    <m/>
    <m/>
    <m/>
    <m/>
    <x v="14"/>
    <m/>
    <x v="9"/>
    <m/>
    <x v="1"/>
    <x v="1"/>
  </r>
  <r>
    <s v="1500"/>
    <s v="9190110/9190210"/>
    <s v="2707025/2707135"/>
    <s v="TAXCR_190"/>
    <s v="ITC &amp; Reg Liabilities"/>
    <m/>
    <m/>
    <n v="73812741"/>
    <m/>
    <m/>
    <n v="73812741"/>
    <m/>
    <n v="73812741"/>
    <m/>
    <m/>
    <n v="73812741"/>
    <m/>
    <m/>
    <m/>
    <m/>
    <n v="0"/>
    <x v="30"/>
    <n v="30"/>
    <x v="3"/>
    <n v="0"/>
    <x v="4"/>
    <x v="1"/>
  </r>
  <r>
    <s v="1500"/>
    <s v="9282110/9282210"/>
    <s v="3600007/3600107"/>
    <s v="TAXCR_282"/>
    <s v="EQ AFUDC Def TX &amp; SFAS 109"/>
    <m/>
    <m/>
    <n v="-202975198"/>
    <m/>
    <m/>
    <n v="-202975198"/>
    <m/>
    <n v="-202975198"/>
    <m/>
    <m/>
    <n v="-202975198"/>
    <m/>
    <m/>
    <m/>
    <m/>
    <n v="0"/>
    <x v="30"/>
    <n v="30"/>
    <x v="3"/>
    <n v="0"/>
    <x v="4"/>
    <x v="1"/>
  </r>
  <r>
    <s v="1500"/>
    <s v="9283110/9283210"/>
    <s v="3600008/3600108"/>
    <s v="TAXCR_283"/>
    <s v="Reg Asset AFUDC Rev Req"/>
    <m/>
    <m/>
    <n v="-132504612"/>
    <m/>
    <m/>
    <n v="-132504612"/>
    <m/>
    <n v="-132504612"/>
    <m/>
    <m/>
    <n v="-132504612"/>
    <m/>
    <m/>
    <m/>
    <m/>
    <n v="0"/>
    <x v="30"/>
    <n v="30"/>
    <x v="3"/>
    <n v="0"/>
    <x v="4"/>
    <x v="1"/>
  </r>
  <r>
    <s v="1500"/>
    <s v="9190110/9190210"/>
    <s v="2707025/2707135"/>
    <s v="TAXCR_ST_190"/>
    <s v="ITC &amp; Reg Liabilities"/>
    <m/>
    <m/>
    <m/>
    <n v="-4059701.0999999996"/>
    <n v="11599146"/>
    <n v="7539444.9000000004"/>
    <m/>
    <m/>
    <n v="-4059701.0999999996"/>
    <n v="11599146"/>
    <n v="7539444.9000000004"/>
    <m/>
    <m/>
    <m/>
    <m/>
    <n v="0"/>
    <x v="30"/>
    <n v="30"/>
    <x v="3"/>
    <n v="0"/>
    <x v="4"/>
    <x v="1"/>
  </r>
  <r>
    <s v="1500"/>
    <s v="9282110/9282210"/>
    <s v="3600007/3600107"/>
    <s v="TAXCR_ST_282"/>
    <s v="EQ AFUDC Def TX &amp; SFAS 109"/>
    <m/>
    <m/>
    <m/>
    <n v="10804714.549999999"/>
    <n v="-30870613"/>
    <n v="-20065898.450000003"/>
    <m/>
    <m/>
    <n v="10804714.549999999"/>
    <n v="-30870613"/>
    <n v="-20065898.450000003"/>
    <m/>
    <m/>
    <m/>
    <m/>
    <n v="0"/>
    <x v="30"/>
    <n v="30"/>
    <x v="3"/>
    <n v="0"/>
    <x v="4"/>
    <x v="1"/>
  </r>
  <r>
    <s v="1500"/>
    <s v="9283110/9283210"/>
    <s v="3600008/3600108"/>
    <s v="TAXCR_ST_283"/>
    <s v="Reg Asset AFUDC Rev Req"/>
    <m/>
    <m/>
    <m/>
    <n v="7287753.8999999994"/>
    <n v="-20822154"/>
    <n v="-13534400.100000001"/>
    <m/>
    <m/>
    <n v="7287753.8999999994"/>
    <n v="-20822154"/>
    <n v="-13534400.100000001"/>
    <m/>
    <m/>
    <m/>
    <m/>
    <n v="0"/>
    <x v="30"/>
    <n v="30"/>
    <x v="3"/>
    <n v="0"/>
    <x v="4"/>
    <x v="1"/>
  </r>
  <r>
    <m/>
    <m/>
    <m/>
    <m/>
    <s v="Total FAS109"/>
    <m/>
    <m/>
    <n v="-261667069"/>
    <n v="14032767.349999998"/>
    <n v="-40093621"/>
    <n v="-287727922.65000004"/>
    <m/>
    <n v="-261667069"/>
    <n v="14032767.349999998"/>
    <n v="-40093621"/>
    <n v="-287727922.65000004"/>
    <m/>
    <n v="0"/>
    <n v="0"/>
    <n v="0"/>
    <n v="0"/>
    <x v="14"/>
    <m/>
    <x v="9"/>
    <m/>
    <x v="1"/>
    <x v="1"/>
  </r>
  <r>
    <m/>
    <m/>
    <m/>
    <m/>
    <m/>
    <m/>
    <m/>
    <m/>
    <m/>
    <m/>
    <m/>
    <m/>
    <m/>
    <m/>
    <m/>
    <m/>
    <m/>
    <m/>
    <m/>
    <m/>
    <m/>
    <x v="14"/>
    <m/>
    <x v="9"/>
    <m/>
    <x v="1"/>
    <x v="1"/>
  </r>
  <r>
    <m/>
    <m/>
    <m/>
    <m/>
    <s v="Grand Total Deferred Taxes"/>
    <m/>
    <m/>
    <n v="-8876683966.7499981"/>
    <n v="399190356.52300006"/>
    <n v="-1140543875.7800004"/>
    <n v="-9618037486.007"/>
    <m/>
    <n v="-5433857149.2499971"/>
    <n v="245127320.85379994"/>
    <n v="-1140543875.7800004"/>
    <n v="-6329273704.1761999"/>
    <m/>
    <n v="3442826817.4999995"/>
    <n v="-154063035.66920003"/>
    <n v="0"/>
    <n v="3288763781.8307991"/>
    <x v="14"/>
    <m/>
    <x v="9"/>
    <m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compact="0" compactData="0" multipleFieldFilters="0">
  <location ref="A54:G61" firstHeaderRow="0" firstDataRow="1" firstDataCol="3" rowPageCount="1" colPageCount="1"/>
  <pivotFields count="27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axis="axisRow" compact="0" outline="0" showAll="0" defaultSubtotal="0">
      <items count="31">
        <item x="23"/>
        <item x="4"/>
        <item x="24"/>
        <item x="2"/>
        <item x="13"/>
        <item x="15"/>
        <item x="16"/>
        <item x="27"/>
        <item x="28"/>
        <item x="26"/>
        <item x="29"/>
        <item x="17"/>
        <item x="6"/>
        <item x="7"/>
        <item x="30"/>
        <item x="8"/>
        <item x="3"/>
        <item x="10"/>
        <item x="5"/>
        <item x="9"/>
        <item x="12"/>
        <item x="0"/>
        <item x="22"/>
        <item x="25"/>
        <item x="1"/>
        <item x="11"/>
        <item x="20"/>
        <item x="21"/>
        <item x="19"/>
        <item x="14"/>
        <item x="18"/>
      </items>
    </pivotField>
    <pivotField compact="0" outline="0" showAll="0"/>
    <pivotField name="Turn_x000a_Period (Years)" axis="axisRow" compact="0" outline="0" showAll="0">
      <items count="15">
        <item h="1" x="2"/>
        <item h="1" x="7"/>
        <item h="1" x="8"/>
        <item h="1" m="1" x="13"/>
        <item h="1" x="0"/>
        <item h="1" x="12"/>
        <item h="1" x="4"/>
        <item h="1" x="1"/>
        <item h="1" x="11"/>
        <item h="1" x="5"/>
        <item h="1" x="6"/>
        <item h="1" x="3"/>
        <item h="1" x="9"/>
        <item x="10"/>
        <item t="default"/>
      </items>
    </pivotField>
    <pivotField compact="0" outline="0" showAll="0"/>
    <pivotField axis="axisPage" compact="0" outline="0" multipleItemSelectionAllowed="1" showAll="0">
      <items count="6">
        <item x="3"/>
        <item x="4"/>
        <item x="0"/>
        <item x="2"/>
        <item h="1" x="1"/>
        <item t="default"/>
      </items>
    </pivotField>
    <pivotField axis="axisRow" compact="0" outline="0" showAll="0" defaultSubtotal="0">
      <items count="8">
        <item x="7"/>
        <item x="0"/>
        <item x="2"/>
        <item x="3"/>
        <item x="4"/>
        <item x="5"/>
        <item x="6"/>
        <item x="1"/>
      </items>
    </pivotField>
  </pivotFields>
  <rowFields count="3">
    <field x="26"/>
    <field x="21"/>
    <field x="23"/>
  </rowFields>
  <rowItems count="7">
    <i>
      <x/>
      <x v="10"/>
      <x v="13"/>
    </i>
    <i>
      <x v="3"/>
      <x v="5"/>
      <x v="13"/>
    </i>
    <i r="1">
      <x v="6"/>
      <x v="13"/>
    </i>
    <i r="1">
      <x v="10"/>
      <x v="13"/>
    </i>
    <i>
      <x v="4"/>
      <x v="6"/>
      <x v="13"/>
    </i>
    <i>
      <x v="5"/>
      <x v="6"/>
      <x v="1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5" hier="-1"/>
  </pageFields>
  <dataFields count="4">
    <dataField name="Sum of Federal3" fld="17" baseField="25" baseItem="0"/>
    <dataField name="Sum of FBOS3" fld="18" baseField="25" baseItem="0"/>
    <dataField name="Sum of State3" fld="19" baseField="25" baseItem="0"/>
    <dataField name="Sum of Total3" fld="20" baseField="25" baseItem="0"/>
  </dataFields>
  <formats count="88">
    <format dxfId="87">
      <pivotArea outline="0" collapsedLevelsAreSubtotals="1" fieldPosition="0"/>
    </format>
    <format dxfId="86">
      <pivotArea dataOnly="0" labelOnly="1" outline="0" fieldPosition="0">
        <references count="1">
          <reference field="25" count="0"/>
        </references>
      </pivotArea>
    </format>
    <format dxfId="85">
      <pivotArea field="23" type="button" dataOnly="0" labelOnly="1" outline="0" axis="axisRow" fieldPosition="2"/>
    </format>
    <format dxfId="84">
      <pivotArea dataOnly="0" labelOnly="1" grandRow="1" outline="0" fieldPosition="0"/>
    </format>
    <format dxfId="83">
      <pivotArea dataOnly="0" labelOnly="1" outline="0" fieldPosition="0">
        <references count="2">
          <reference field="21" count="1" selected="0">
            <x v="0"/>
          </reference>
          <reference field="23" count="1">
            <x v="0"/>
          </reference>
        </references>
      </pivotArea>
    </format>
    <format dxfId="82">
      <pivotArea dataOnly="0" labelOnly="1" outline="0" fieldPosition="0">
        <references count="2">
          <reference field="21" count="1" selected="0">
            <x v="1"/>
          </reference>
          <reference field="23" count="1">
            <x v="0"/>
          </reference>
        </references>
      </pivotArea>
    </format>
    <format dxfId="81">
      <pivotArea dataOnly="0" labelOnly="1" outline="0" fieldPosition="0">
        <references count="2">
          <reference field="21" count="1" selected="0">
            <x v="2"/>
          </reference>
          <reference field="23" count="1">
            <x v="0"/>
          </reference>
        </references>
      </pivotArea>
    </format>
    <format dxfId="80">
      <pivotArea dataOnly="0" labelOnly="1" outline="0" fieldPosition="0">
        <references count="2">
          <reference field="21" count="1" selected="0">
            <x v="3"/>
          </reference>
          <reference field="23" count="1">
            <x v="0"/>
          </reference>
        </references>
      </pivotArea>
    </format>
    <format dxfId="79">
      <pivotArea dataOnly="0" labelOnly="1" outline="0" fieldPosition="0">
        <references count="2">
          <reference field="21" count="1" selected="0">
            <x v="4"/>
          </reference>
          <reference field="23" count="1">
            <x v="0"/>
          </reference>
        </references>
      </pivotArea>
    </format>
    <format dxfId="78">
      <pivotArea dataOnly="0" labelOnly="1" outline="0" fieldPosition="0">
        <references count="2">
          <reference field="21" count="1" selected="0">
            <x v="5"/>
          </reference>
          <reference field="23" count="1">
            <x v="11"/>
          </reference>
        </references>
      </pivotArea>
    </format>
    <format dxfId="77">
      <pivotArea dataOnly="0" labelOnly="1" outline="0" fieldPosition="0">
        <references count="2">
          <reference field="21" count="1" selected="0">
            <x v="6"/>
          </reference>
          <reference field="23" count="1">
            <x v="11"/>
          </reference>
        </references>
      </pivotArea>
    </format>
    <format dxfId="76">
      <pivotArea dataOnly="0" labelOnly="1" outline="0" fieldPosition="0">
        <references count="2">
          <reference field="21" count="1" selected="0">
            <x v="7"/>
          </reference>
          <reference field="23" count="1">
            <x v="1"/>
          </reference>
        </references>
      </pivotArea>
    </format>
    <format dxfId="75">
      <pivotArea dataOnly="0" labelOnly="1" outline="0" fieldPosition="0">
        <references count="2">
          <reference field="21" count="1" selected="0">
            <x v="8"/>
          </reference>
          <reference field="23" count="1">
            <x v="2"/>
          </reference>
        </references>
      </pivotArea>
    </format>
    <format dxfId="74">
      <pivotArea dataOnly="0" labelOnly="1" outline="0" fieldPosition="0">
        <references count="2">
          <reference field="21" count="1" selected="0">
            <x v="9"/>
          </reference>
          <reference field="23" count="1">
            <x v="5"/>
          </reference>
        </references>
      </pivotArea>
    </format>
    <format dxfId="73">
      <pivotArea dataOnly="0" labelOnly="1" outline="0" fieldPosition="0">
        <references count="2">
          <reference field="21" count="1" selected="0">
            <x v="10"/>
          </reference>
          <reference field="23" count="1">
            <x v="3"/>
          </reference>
        </references>
      </pivotArea>
    </format>
    <format dxfId="72">
      <pivotArea dataOnly="0" labelOnly="1" outline="0" fieldPosition="0">
        <references count="2">
          <reference field="21" count="1" selected="0">
            <x v="11"/>
          </reference>
          <reference field="23" count="1">
            <x v="6"/>
          </reference>
        </references>
      </pivotArea>
    </format>
    <format dxfId="71">
      <pivotArea dataOnly="0" labelOnly="1" outline="0" fieldPosition="0">
        <references count="2">
          <reference field="21" count="1" selected="0">
            <x v="12"/>
          </reference>
          <reference field="23" count="1">
            <x v="9"/>
          </reference>
        </references>
      </pivotArea>
    </format>
    <format dxfId="70">
      <pivotArea dataOnly="0" labelOnly="1" outline="0" fieldPosition="0">
        <references count="2">
          <reference field="21" count="1" selected="0">
            <x v="13"/>
          </reference>
          <reference field="23" count="1">
            <x v="10"/>
          </reference>
        </references>
      </pivotArea>
    </format>
    <format dxfId="69">
      <pivotArea dataOnly="0" labelOnly="1" outline="0" fieldPosition="0">
        <references count="2">
          <reference field="21" count="1" selected="0">
            <x v="14"/>
          </reference>
          <reference field="23" count="1">
            <x v="11"/>
          </reference>
        </references>
      </pivotArea>
    </format>
    <format dxfId="68">
      <pivotArea dataOnly="0" labelOnly="1" outline="0" fieldPosition="0">
        <references count="2">
          <reference field="21" count="1" selected="0">
            <x v="15"/>
          </reference>
          <reference field="23" count="1">
            <x v="11"/>
          </reference>
        </references>
      </pivotArea>
    </format>
    <format dxfId="67">
      <pivotArea dataOnly="0" labelOnly="1" outline="0" fieldPosition="0">
        <references count="2">
          <reference field="21" count="1" selected="0">
            <x v="16"/>
          </reference>
          <reference field="23" count="1">
            <x v="11"/>
          </reference>
        </references>
      </pivotArea>
    </format>
    <format dxfId="66">
      <pivotArea dataOnly="0" labelOnly="1" outline="0" fieldPosition="0">
        <references count="2">
          <reference field="21" count="1" selected="0">
            <x v="17"/>
          </reference>
          <reference field="23" count="1">
            <x v="11"/>
          </reference>
        </references>
      </pivotArea>
    </format>
    <format dxfId="65">
      <pivotArea dataOnly="0" labelOnly="1" outline="0" fieldPosition="0">
        <references count="2">
          <reference field="21" count="1" selected="0">
            <x v="18"/>
          </reference>
          <reference field="23" count="1">
            <x v="6"/>
          </reference>
        </references>
      </pivotArea>
    </format>
    <format dxfId="64">
      <pivotArea dataOnly="0" labelOnly="1" outline="0" fieldPosition="0">
        <references count="2">
          <reference field="21" count="1" selected="0">
            <x v="19"/>
          </reference>
          <reference field="23" count="1">
            <x v="1"/>
          </reference>
        </references>
      </pivotArea>
    </format>
    <format dxfId="63">
      <pivotArea dataOnly="0" labelOnly="1" outline="0" fieldPosition="0">
        <references count="2">
          <reference field="21" count="1" selected="0">
            <x v="20"/>
          </reference>
          <reference field="23" count="1">
            <x v="2"/>
          </reference>
        </references>
      </pivotArea>
    </format>
    <format dxfId="62">
      <pivotArea dataOnly="0" labelOnly="1" outline="0" fieldPosition="0">
        <references count="2">
          <reference field="21" count="1" selected="0">
            <x v="21"/>
          </reference>
          <reference field="23" count="1">
            <x v="4"/>
          </reference>
        </references>
      </pivotArea>
    </format>
    <format dxfId="61">
      <pivotArea dataOnly="0" labelOnly="1" outline="0" fieldPosition="0">
        <references count="2">
          <reference field="21" count="1" selected="0">
            <x v="22"/>
          </reference>
          <reference field="23" count="1">
            <x v="11"/>
          </reference>
        </references>
      </pivotArea>
    </format>
    <format dxfId="60">
      <pivotArea dataOnly="0" labelOnly="1" outline="0" fieldPosition="0">
        <references count="2">
          <reference field="21" count="1" selected="0">
            <x v="23"/>
          </reference>
          <reference field="23" count="1">
            <x v="2"/>
          </reference>
        </references>
      </pivotArea>
    </format>
    <format dxfId="59">
      <pivotArea dataOnly="0" labelOnly="1" outline="0" fieldPosition="0">
        <references count="2">
          <reference field="21" count="1" selected="0">
            <x v="24"/>
          </reference>
          <reference field="23" count="1">
            <x v="7"/>
          </reference>
        </references>
      </pivotArea>
    </format>
    <format dxfId="58">
      <pivotArea dataOnly="0" labelOnly="1" outline="0" fieldPosition="0">
        <references count="2">
          <reference field="21" count="1" selected="0">
            <x v="25"/>
          </reference>
          <reference field="23" count="1">
            <x v="6"/>
          </reference>
        </references>
      </pivotArea>
    </format>
    <format dxfId="57">
      <pivotArea dataOnly="0" labelOnly="1" outline="0" fieldPosition="0">
        <references count="2">
          <reference field="21" count="1" selected="0">
            <x v="28"/>
          </reference>
          <reference field="23" count="1">
            <x v="8"/>
          </reference>
        </references>
      </pivotArea>
    </format>
    <format dxfId="56">
      <pivotArea dataOnly="0" labelOnly="1" outline="0" fieldPosition="0">
        <references count="2">
          <reference field="21" count="1" selected="0">
            <x v="26"/>
          </reference>
          <reference field="23" count="1">
            <x v="5"/>
          </reference>
        </references>
      </pivotArea>
    </format>
    <format dxfId="55">
      <pivotArea dataOnly="0" labelOnly="1" outline="0" fieldPosition="0">
        <references count="2">
          <reference field="21" count="1" selected="0">
            <x v="27"/>
          </reference>
          <reference field="23" count="1">
            <x v="11"/>
          </reference>
        </references>
      </pivotArea>
    </format>
    <format dxfId="54">
      <pivotArea dataOnly="0" labelOnly="1" outline="0" fieldPosition="0">
        <references count="2">
          <reference field="21" count="1" selected="0">
            <x v="28"/>
          </reference>
          <reference field="23" count="1">
            <x v="11"/>
          </reference>
        </references>
      </pivotArea>
    </format>
    <format dxfId="53">
      <pivotArea dataOnly="0" labelOnly="1" outline="0" fieldPosition="0">
        <references count="2">
          <reference field="21" count="1" selected="0">
            <x v="30"/>
          </reference>
          <reference field="23" count="1">
            <x v="11"/>
          </reference>
        </references>
      </pivotArea>
    </format>
    <format dxfId="52">
      <pivotArea field="23" type="button" dataOnly="0" labelOnly="1" outline="0" axis="axisRow" fieldPosition="2"/>
    </format>
    <format dxfId="51">
      <pivotArea dataOnly="0" labelOnly="1" grandRow="1" outline="0" fieldPosition="0"/>
    </format>
    <format dxfId="50">
      <pivotArea dataOnly="0" labelOnly="1" outline="0" fieldPosition="0">
        <references count="3">
          <reference field="21" count="1" selected="0">
            <x v="10"/>
          </reference>
          <reference field="23" count="1">
            <x v="13"/>
          </reference>
          <reference field="26" count="1" selected="0">
            <x v="0"/>
          </reference>
        </references>
      </pivotArea>
    </format>
    <format dxfId="49">
      <pivotArea dataOnly="0" labelOnly="1" outline="0" fieldPosition="0">
        <references count="3">
          <reference field="21" count="1" selected="0">
            <x v="1"/>
          </reference>
          <reference field="23" count="1">
            <x v="0"/>
          </reference>
          <reference field="26" count="1" selected="0">
            <x v="1"/>
          </reference>
        </references>
      </pivotArea>
    </format>
    <format dxfId="48">
      <pivotArea dataOnly="0" labelOnly="1" outline="0" fieldPosition="0">
        <references count="3">
          <reference field="21" count="1" selected="0">
            <x v="3"/>
          </reference>
          <reference field="23" count="1">
            <x v="0"/>
          </reference>
          <reference field="26" count="1" selected="0">
            <x v="1"/>
          </reference>
        </references>
      </pivotArea>
    </format>
    <format dxfId="47">
      <pivotArea dataOnly="0" labelOnly="1" outline="0" fieldPosition="0">
        <references count="3">
          <reference field="21" count="1" selected="0">
            <x v="4"/>
          </reference>
          <reference field="23" count="1">
            <x v="0"/>
          </reference>
          <reference field="26" count="1" selected="0">
            <x v="1"/>
          </reference>
        </references>
      </pivotArea>
    </format>
    <format dxfId="46">
      <pivotArea dataOnly="0" labelOnly="1" outline="0" fieldPosition="0">
        <references count="3">
          <reference field="21" count="1" selected="0">
            <x v="12"/>
          </reference>
          <reference field="23" count="1">
            <x v="9"/>
          </reference>
          <reference field="26" count="1" selected="0">
            <x v="1"/>
          </reference>
        </references>
      </pivotArea>
    </format>
    <format dxfId="45">
      <pivotArea dataOnly="0" labelOnly="1" outline="0" fieldPosition="0">
        <references count="3">
          <reference field="21" count="1" selected="0">
            <x v="13"/>
          </reference>
          <reference field="23" count="1">
            <x v="10"/>
          </reference>
          <reference field="26" count="1" selected="0">
            <x v="1"/>
          </reference>
        </references>
      </pivotArea>
    </format>
    <format dxfId="44">
      <pivotArea dataOnly="0" labelOnly="1" outline="0" fieldPosition="0">
        <references count="3">
          <reference field="21" count="1" selected="0">
            <x v="15"/>
          </reference>
          <reference field="23" count="1">
            <x v="11"/>
          </reference>
          <reference field="26" count="1" selected="0">
            <x v="1"/>
          </reference>
        </references>
      </pivotArea>
    </format>
    <format dxfId="43">
      <pivotArea dataOnly="0" labelOnly="1" outline="0" fieldPosition="0">
        <references count="3">
          <reference field="21" count="1" selected="0">
            <x v="16"/>
          </reference>
          <reference field="23" count="1">
            <x v="11"/>
          </reference>
          <reference field="26" count="1" selected="0">
            <x v="1"/>
          </reference>
        </references>
      </pivotArea>
    </format>
    <format dxfId="42">
      <pivotArea dataOnly="0" labelOnly="1" outline="0" fieldPosition="0">
        <references count="3">
          <reference field="21" count="1" selected="0">
            <x v="17"/>
          </reference>
          <reference field="23" count="1">
            <x v="11"/>
          </reference>
          <reference field="26" count="1" selected="0">
            <x v="1"/>
          </reference>
        </references>
      </pivotArea>
    </format>
    <format dxfId="41">
      <pivotArea dataOnly="0" labelOnly="1" outline="0" fieldPosition="0">
        <references count="3">
          <reference field="21" count="1" selected="0">
            <x v="18"/>
          </reference>
          <reference field="23" count="1">
            <x v="6"/>
          </reference>
          <reference field="26" count="1" selected="0">
            <x v="1"/>
          </reference>
        </references>
      </pivotArea>
    </format>
    <format dxfId="40">
      <pivotArea dataOnly="0" labelOnly="1" outline="0" fieldPosition="0">
        <references count="3">
          <reference field="21" count="1" selected="0">
            <x v="19"/>
          </reference>
          <reference field="23" count="1">
            <x v="1"/>
          </reference>
          <reference field="26" count="1" selected="0">
            <x v="1"/>
          </reference>
        </references>
      </pivotArea>
    </format>
    <format dxfId="39">
      <pivotArea dataOnly="0" labelOnly="1" outline="0" fieldPosition="0">
        <references count="3">
          <reference field="21" count="1" selected="0">
            <x v="20"/>
          </reference>
          <reference field="23" count="1">
            <x v="2"/>
          </reference>
          <reference field="26" count="1" selected="0">
            <x v="1"/>
          </reference>
        </references>
      </pivotArea>
    </format>
    <format dxfId="38">
      <pivotArea dataOnly="0" labelOnly="1" outline="0" fieldPosition="0">
        <references count="3">
          <reference field="21" count="1" selected="0">
            <x v="21"/>
          </reference>
          <reference field="23" count="1">
            <x v="4"/>
          </reference>
          <reference field="26" count="1" selected="0">
            <x v="1"/>
          </reference>
        </references>
      </pivotArea>
    </format>
    <format dxfId="37">
      <pivotArea dataOnly="0" labelOnly="1" outline="0" fieldPosition="0">
        <references count="3">
          <reference field="21" count="1" selected="0">
            <x v="24"/>
          </reference>
          <reference field="23" count="1">
            <x v="7"/>
          </reference>
          <reference field="26" count="1" selected="0">
            <x v="1"/>
          </reference>
        </references>
      </pivotArea>
    </format>
    <format dxfId="36">
      <pivotArea dataOnly="0" labelOnly="1" outline="0" fieldPosition="0">
        <references count="3">
          <reference field="21" count="1" selected="0">
            <x v="25"/>
          </reference>
          <reference field="23" count="1">
            <x v="6"/>
          </reference>
          <reference field="26" count="1" selected="0">
            <x v="1"/>
          </reference>
        </references>
      </pivotArea>
    </format>
    <format dxfId="35">
      <pivotArea dataOnly="0" labelOnly="1" outline="0" fieldPosition="0">
        <references count="3">
          <reference field="21" count="1" selected="0">
            <x v="1"/>
          </reference>
          <reference field="23" count="1">
            <x v="0"/>
          </reference>
          <reference field="26" count="1" selected="0">
            <x v="2"/>
          </reference>
        </references>
      </pivotArea>
    </format>
    <format dxfId="34">
      <pivotArea dataOnly="0" labelOnly="1" outline="0" fieldPosition="0">
        <references count="3">
          <reference field="21" count="1" selected="0">
            <x v="16"/>
          </reference>
          <reference field="23" count="1">
            <x v="11"/>
          </reference>
          <reference field="26" count="1" selected="0">
            <x v="2"/>
          </reference>
        </references>
      </pivotArea>
    </format>
    <format dxfId="33">
      <pivotArea dataOnly="0" labelOnly="1" outline="0" fieldPosition="0">
        <references count="3">
          <reference field="21" count="1" selected="0">
            <x v="21"/>
          </reference>
          <reference field="23" count="1">
            <x v="4"/>
          </reference>
          <reference field="26" count="1" selected="0">
            <x v="2"/>
          </reference>
        </references>
      </pivotArea>
    </format>
    <format dxfId="32">
      <pivotArea dataOnly="0" labelOnly="1" outline="0" fieldPosition="0">
        <references count="3">
          <reference field="21" count="1" selected="0">
            <x v="5"/>
          </reference>
          <reference field="23" count="1">
            <x v="13"/>
          </reference>
          <reference field="26" count="1" selected="0">
            <x v="3"/>
          </reference>
        </references>
      </pivotArea>
    </format>
    <format dxfId="31">
      <pivotArea dataOnly="0" labelOnly="1" outline="0" fieldPosition="0">
        <references count="3">
          <reference field="21" count="1" selected="0">
            <x v="6"/>
          </reference>
          <reference field="23" count="1">
            <x v="13"/>
          </reference>
          <reference field="26" count="1" selected="0">
            <x v="3"/>
          </reference>
        </references>
      </pivotArea>
    </format>
    <format dxfId="30">
      <pivotArea dataOnly="0" labelOnly="1" outline="0" fieldPosition="0">
        <references count="3">
          <reference field="21" count="1" selected="0">
            <x v="7"/>
          </reference>
          <reference field="23" count="1">
            <x v="1"/>
          </reference>
          <reference field="26" count="1" selected="0">
            <x v="3"/>
          </reference>
        </references>
      </pivotArea>
    </format>
    <format dxfId="29">
      <pivotArea dataOnly="0" labelOnly="1" outline="0" fieldPosition="0">
        <references count="3">
          <reference field="21" count="1" selected="0">
            <x v="8"/>
          </reference>
          <reference field="23" count="1">
            <x v="2"/>
          </reference>
          <reference field="26" count="1" selected="0">
            <x v="3"/>
          </reference>
        </references>
      </pivotArea>
    </format>
    <format dxfId="28">
      <pivotArea dataOnly="0" labelOnly="1" outline="0" fieldPosition="0">
        <references count="3">
          <reference field="21" count="1" selected="0">
            <x v="9"/>
          </reference>
          <reference field="23" count="1">
            <x v="5"/>
          </reference>
          <reference field="26" count="1" selected="0">
            <x v="3"/>
          </reference>
        </references>
      </pivotArea>
    </format>
    <format dxfId="27">
      <pivotArea dataOnly="0" labelOnly="1" outline="0" fieldPosition="0">
        <references count="3">
          <reference field="21" count="1" selected="0">
            <x v="10"/>
          </reference>
          <reference field="23" count="1">
            <x v="13"/>
          </reference>
          <reference field="26" count="1" selected="0">
            <x v="3"/>
          </reference>
        </references>
      </pivotArea>
    </format>
    <format dxfId="26">
      <pivotArea dataOnly="0" labelOnly="1" outline="0" fieldPosition="0">
        <references count="3">
          <reference field="21" count="1" selected="0">
            <x v="11"/>
          </reference>
          <reference field="23" count="1">
            <x v="6"/>
          </reference>
          <reference field="26" count="1" selected="0">
            <x v="3"/>
          </reference>
        </references>
      </pivotArea>
    </format>
    <format dxfId="25">
      <pivotArea dataOnly="0" labelOnly="1" outline="0" fieldPosition="0">
        <references count="3">
          <reference field="21" count="1" selected="0">
            <x v="21"/>
          </reference>
          <reference field="23" count="1">
            <x v="4"/>
          </reference>
          <reference field="26" count="1" selected="0">
            <x v="3"/>
          </reference>
        </references>
      </pivotArea>
    </format>
    <format dxfId="24">
      <pivotArea dataOnly="0" labelOnly="1" outline="0" fieldPosition="0">
        <references count="3">
          <reference field="21" count="1" selected="0">
            <x v="30"/>
          </reference>
          <reference field="23" count="1">
            <x v="11"/>
          </reference>
          <reference field="26" count="1" selected="0">
            <x v="3"/>
          </reference>
        </references>
      </pivotArea>
    </format>
    <format dxfId="23">
      <pivotArea dataOnly="0" labelOnly="1" outline="0" fieldPosition="0">
        <references count="3">
          <reference field="21" count="1" selected="0">
            <x v="3"/>
          </reference>
          <reference field="23" count="1">
            <x v="0"/>
          </reference>
          <reference field="26" count="1" selected="0">
            <x v="4"/>
          </reference>
        </references>
      </pivotArea>
    </format>
    <format dxfId="22">
      <pivotArea dataOnly="0" labelOnly="1" outline="0" fieldPosition="0">
        <references count="3">
          <reference field="21" count="1" selected="0">
            <x v="5"/>
          </reference>
          <reference field="23" count="1">
            <x v="11"/>
          </reference>
          <reference field="26" count="1" selected="0">
            <x v="4"/>
          </reference>
        </references>
      </pivotArea>
    </format>
    <format dxfId="21">
      <pivotArea dataOnly="0" labelOnly="1" outline="0" fieldPosition="0">
        <references count="3">
          <reference field="21" count="1" selected="0">
            <x v="6"/>
          </reference>
          <reference field="23" count="1">
            <x v="13"/>
          </reference>
          <reference field="26" count="1" selected="0">
            <x v="4"/>
          </reference>
        </references>
      </pivotArea>
    </format>
    <format dxfId="20">
      <pivotArea dataOnly="0" labelOnly="1" outline="0" fieldPosition="0">
        <references count="3">
          <reference field="21" count="1" selected="0">
            <x v="0"/>
          </reference>
          <reference field="23" count="1">
            <x v="0"/>
          </reference>
          <reference field="26" count="1" selected="0">
            <x v="5"/>
          </reference>
        </references>
      </pivotArea>
    </format>
    <format dxfId="19">
      <pivotArea dataOnly="0" labelOnly="1" outline="0" fieldPosition="0">
        <references count="3">
          <reference field="21" count="1" selected="0">
            <x v="2"/>
          </reference>
          <reference field="23" count="1">
            <x v="0"/>
          </reference>
          <reference field="26" count="1" selected="0">
            <x v="5"/>
          </reference>
        </references>
      </pivotArea>
    </format>
    <format dxfId="18">
      <pivotArea dataOnly="0" labelOnly="1" outline="0" fieldPosition="0">
        <references count="3">
          <reference field="21" count="1" selected="0">
            <x v="3"/>
          </reference>
          <reference field="23" count="1">
            <x v="0"/>
          </reference>
          <reference field="26" count="1" selected="0">
            <x v="5"/>
          </reference>
        </references>
      </pivotArea>
    </format>
    <format dxfId="17">
      <pivotArea dataOnly="0" labelOnly="1" outline="0" fieldPosition="0">
        <references count="3">
          <reference field="21" count="1" selected="0">
            <x v="4"/>
          </reference>
          <reference field="23" count="1">
            <x v="0"/>
          </reference>
          <reference field="26" count="1" selected="0">
            <x v="5"/>
          </reference>
        </references>
      </pivotArea>
    </format>
    <format dxfId="16">
      <pivotArea dataOnly="0" labelOnly="1" outline="0" fieldPosition="0">
        <references count="3">
          <reference field="21" count="1" selected="0">
            <x v="6"/>
          </reference>
          <reference field="23" count="1">
            <x v="11"/>
          </reference>
          <reference field="26" count="1" selected="0">
            <x v="5"/>
          </reference>
        </references>
      </pivotArea>
    </format>
    <format dxfId="15">
      <pivotArea dataOnly="0" labelOnly="1" outline="0" fieldPosition="0">
        <references count="3">
          <reference field="21" count="1" selected="0">
            <x v="12"/>
          </reference>
          <reference field="23" count="1">
            <x v="9"/>
          </reference>
          <reference field="26" count="1" selected="0">
            <x v="5"/>
          </reference>
        </references>
      </pivotArea>
    </format>
    <format dxfId="14">
      <pivotArea dataOnly="0" labelOnly="1" outline="0" fieldPosition="0">
        <references count="3">
          <reference field="21" count="1" selected="0">
            <x v="13"/>
          </reference>
          <reference field="23" count="1">
            <x v="10"/>
          </reference>
          <reference field="26" count="1" selected="0">
            <x v="5"/>
          </reference>
        </references>
      </pivotArea>
    </format>
    <format dxfId="13">
      <pivotArea dataOnly="0" labelOnly="1" outline="0" fieldPosition="0">
        <references count="3">
          <reference field="21" count="1" selected="0">
            <x v="15"/>
          </reference>
          <reference field="23" count="1">
            <x v="11"/>
          </reference>
          <reference field="26" count="1" selected="0">
            <x v="5"/>
          </reference>
        </references>
      </pivotArea>
    </format>
    <format dxfId="12">
      <pivotArea dataOnly="0" labelOnly="1" outline="0" fieldPosition="0">
        <references count="3">
          <reference field="21" count="1" selected="0">
            <x v="19"/>
          </reference>
          <reference field="23" count="1">
            <x v="1"/>
          </reference>
          <reference field="26" count="1" selected="0">
            <x v="5"/>
          </reference>
        </references>
      </pivotArea>
    </format>
    <format dxfId="11">
      <pivotArea dataOnly="0" labelOnly="1" outline="0" fieldPosition="0">
        <references count="3">
          <reference field="21" count="1" selected="0">
            <x v="21"/>
          </reference>
          <reference field="23" count="1">
            <x v="4"/>
          </reference>
          <reference field="26" count="1" selected="0">
            <x v="5"/>
          </reference>
        </references>
      </pivotArea>
    </format>
    <format dxfId="10">
      <pivotArea dataOnly="0" labelOnly="1" outline="0" fieldPosition="0">
        <references count="3">
          <reference field="21" count="1" selected="0">
            <x v="22"/>
          </reference>
          <reference field="23" count="1">
            <x v="11"/>
          </reference>
          <reference field="26" count="1" selected="0">
            <x v="5"/>
          </reference>
        </references>
      </pivotArea>
    </format>
    <format dxfId="9">
      <pivotArea dataOnly="0" labelOnly="1" outline="0" fieldPosition="0">
        <references count="3">
          <reference field="21" count="1" selected="0">
            <x v="23"/>
          </reference>
          <reference field="23" count="1">
            <x v="2"/>
          </reference>
          <reference field="26" count="1" selected="0">
            <x v="5"/>
          </reference>
        </references>
      </pivotArea>
    </format>
    <format dxfId="8">
      <pivotArea dataOnly="0" labelOnly="1" outline="0" fieldPosition="0">
        <references count="3">
          <reference field="21" count="1" selected="0">
            <x v="25"/>
          </reference>
          <reference field="23" count="1">
            <x v="6"/>
          </reference>
          <reference field="26" count="1" selected="0">
            <x v="5"/>
          </reference>
        </references>
      </pivotArea>
    </format>
    <format dxfId="7">
      <pivotArea dataOnly="0" labelOnly="1" outline="0" fieldPosition="0">
        <references count="3">
          <reference field="21" count="1" selected="0">
            <x v="26"/>
          </reference>
          <reference field="23" count="1">
            <x v="5"/>
          </reference>
          <reference field="26" count="1" selected="0">
            <x v="5"/>
          </reference>
        </references>
      </pivotArea>
    </format>
    <format dxfId="6">
      <pivotArea dataOnly="0" labelOnly="1" outline="0" fieldPosition="0">
        <references count="3">
          <reference field="21" count="1" selected="0">
            <x v="27"/>
          </reference>
          <reference field="23" count="1">
            <x v="11"/>
          </reference>
          <reference field="26" count="1" selected="0">
            <x v="5"/>
          </reference>
        </references>
      </pivotArea>
    </format>
    <format dxfId="5">
      <pivotArea dataOnly="0" labelOnly="1" outline="0" fieldPosition="0">
        <references count="3">
          <reference field="21" count="1" selected="0">
            <x v="28"/>
          </reference>
          <reference field="23" count="1">
            <x v="8"/>
          </reference>
          <reference field="26" count="1" selected="0">
            <x v="5"/>
          </reference>
        </references>
      </pivotArea>
    </format>
    <format dxfId="4">
      <pivotArea dataOnly="0" labelOnly="1" outline="0" fieldPosition="0">
        <references count="3">
          <reference field="21" count="1" selected="0">
            <x v="30"/>
          </reference>
          <reference field="23" count="1">
            <x v="11"/>
          </reference>
          <reference field="26" count="1" selected="0">
            <x v="5"/>
          </reference>
        </references>
      </pivotArea>
    </format>
    <format dxfId="3">
      <pivotArea dataOnly="0" labelOnly="1" outline="0" fieldPosition="0">
        <references count="3">
          <reference field="21" count="1" selected="0">
            <x v="3"/>
          </reference>
          <reference field="23" count="1">
            <x v="0"/>
          </reference>
          <reference field="26" count="1" selected="0">
            <x v="6"/>
          </reference>
        </references>
      </pivotArea>
    </format>
    <format dxfId="2">
      <pivotArea dataOnly="0" labelOnly="1" outline="0" fieldPosition="0">
        <references count="3">
          <reference field="21" count="1" selected="0">
            <x v="14"/>
          </reference>
          <reference field="23" count="1">
            <x v="11"/>
          </reference>
          <reference field="26" count="1" selected="0">
            <x v="7"/>
          </reference>
        </references>
      </pivotArea>
    </format>
    <format dxfId="1">
      <pivotArea dataOnly="0" labelOnly="1" outline="0" fieldPosition="0">
        <references count="3">
          <reference field="21" count="1" selected="0">
            <x v="6"/>
          </reference>
          <reference field="23" count="0"/>
          <reference field="26" count="1" selected="0">
            <x v="5"/>
          </reference>
        </references>
      </pivotArea>
    </format>
    <format dxfId="0">
      <pivotArea field="23" type="button" dataOnly="0" labelOnly="1" outline="0" axis="axisRow" fieldPosition="2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compact="0" compactData="0" multipleFieldFilters="0">
  <location ref="A6:G49" firstHeaderRow="0" firstDataRow="1" firstDataCol="3" rowPageCount="1" colPageCount="1"/>
  <pivotFields count="27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dataField="1" compact="0" outline="0" showAll="0"/>
    <pivotField dataField="1" compact="0" outline="0" showAll="0"/>
    <pivotField dataField="1" compact="0" outline="0" showAll="0"/>
    <pivotField axis="axisRow" compact="0" outline="0" showAll="0" defaultSubtotal="0">
      <items count="31">
        <item x="23"/>
        <item x="4"/>
        <item x="24"/>
        <item x="2"/>
        <item x="13"/>
        <item x="15"/>
        <item x="16"/>
        <item x="27"/>
        <item x="28"/>
        <item x="26"/>
        <item x="29"/>
        <item x="17"/>
        <item x="6"/>
        <item x="7"/>
        <item x="30"/>
        <item x="8"/>
        <item x="3"/>
        <item x="10"/>
        <item x="5"/>
        <item x="9"/>
        <item x="12"/>
        <item x="0"/>
        <item x="22"/>
        <item x="25"/>
        <item x="1"/>
        <item x="11"/>
        <item x="20"/>
        <item x="21"/>
        <item x="19"/>
        <item x="14"/>
        <item x="18"/>
      </items>
    </pivotField>
    <pivotField compact="0" outline="0" showAll="0"/>
    <pivotField name="Turn_x000a_Period (Years)" axis="axisRow" compact="0" outline="0" showAll="0">
      <items count="15">
        <item x="2"/>
        <item x="7"/>
        <item x="8"/>
        <item m="1" x="13"/>
        <item x="0"/>
        <item x="12"/>
        <item x="4"/>
        <item x="1"/>
        <item x="11"/>
        <item x="5"/>
        <item x="6"/>
        <item x="3"/>
        <item h="1" x="9"/>
        <item h="1" x="10"/>
        <item t="default"/>
      </items>
    </pivotField>
    <pivotField compact="0" outline="0" showAll="0"/>
    <pivotField axis="axisPage" compact="0" outline="0" multipleItemSelectionAllowed="1" showAll="0">
      <items count="6">
        <item x="3"/>
        <item x="4"/>
        <item x="0"/>
        <item x="2"/>
        <item h="1" x="1"/>
        <item t="default"/>
      </items>
    </pivotField>
    <pivotField axis="axisRow" compact="0" outline="0" showAll="0" defaultSubtotal="0">
      <items count="8">
        <item x="7"/>
        <item x="0"/>
        <item x="2"/>
        <item x="3"/>
        <item x="4"/>
        <item x="5"/>
        <item x="6"/>
        <item x="1"/>
      </items>
    </pivotField>
  </pivotFields>
  <rowFields count="3">
    <field x="26"/>
    <field x="21"/>
    <field x="23"/>
  </rowFields>
  <rowItems count="43">
    <i>
      <x v="1"/>
      <x v="1"/>
      <x/>
    </i>
    <i r="1">
      <x v="3"/>
      <x/>
    </i>
    <i r="1">
      <x v="4"/>
      <x/>
    </i>
    <i r="1">
      <x v="12"/>
      <x v="9"/>
    </i>
    <i r="1">
      <x v="13"/>
      <x v="10"/>
    </i>
    <i r="1">
      <x v="15"/>
      <x v="11"/>
    </i>
    <i r="1">
      <x v="16"/>
      <x v="11"/>
    </i>
    <i r="1">
      <x v="17"/>
      <x v="11"/>
    </i>
    <i r="1">
      <x v="18"/>
      <x v="6"/>
    </i>
    <i r="1">
      <x v="19"/>
      <x v="1"/>
    </i>
    <i r="1">
      <x v="20"/>
      <x v="2"/>
    </i>
    <i r="1">
      <x v="21"/>
      <x v="4"/>
    </i>
    <i r="1">
      <x v="24"/>
      <x v="7"/>
    </i>
    <i r="1">
      <x v="25"/>
      <x v="6"/>
    </i>
    <i>
      <x v="2"/>
      <x v="1"/>
      <x/>
    </i>
    <i r="1">
      <x v="21"/>
      <x v="4"/>
    </i>
    <i>
      <x v="3"/>
      <x v="7"/>
      <x v="1"/>
    </i>
    <i r="1">
      <x v="8"/>
      <x v="2"/>
    </i>
    <i r="1">
      <x v="9"/>
      <x v="5"/>
    </i>
    <i r="1">
      <x v="11"/>
      <x v="6"/>
    </i>
    <i r="1">
      <x v="21"/>
      <x v="4"/>
    </i>
    <i r="1">
      <x v="30"/>
      <x v="11"/>
    </i>
    <i>
      <x v="4"/>
      <x v="3"/>
      <x/>
    </i>
    <i r="1">
      <x v="5"/>
      <x v="11"/>
    </i>
    <i>
      <x v="5"/>
      <x/>
      <x/>
    </i>
    <i r="1">
      <x v="2"/>
      <x/>
    </i>
    <i r="1">
      <x v="3"/>
      <x/>
    </i>
    <i r="1">
      <x v="4"/>
      <x/>
    </i>
    <i r="1">
      <x v="12"/>
      <x v="9"/>
    </i>
    <i r="1">
      <x v="13"/>
      <x v="10"/>
    </i>
    <i r="1">
      <x v="15"/>
      <x v="11"/>
    </i>
    <i r="1">
      <x v="19"/>
      <x v="1"/>
    </i>
    <i r="1">
      <x v="21"/>
      <x v="4"/>
    </i>
    <i r="1">
      <x v="22"/>
      <x v="11"/>
    </i>
    <i r="1">
      <x v="23"/>
      <x v="2"/>
    </i>
    <i r="1">
      <x v="25"/>
      <x v="6"/>
    </i>
    <i r="1">
      <x v="26"/>
      <x v="5"/>
    </i>
    <i r="1">
      <x v="27"/>
      <x v="11"/>
    </i>
    <i r="1">
      <x v="28"/>
      <x v="8"/>
    </i>
    <i r="1">
      <x v="30"/>
      <x v="11"/>
    </i>
    <i>
      <x v="6"/>
      <x v="3"/>
      <x/>
    </i>
    <i>
      <x v="7"/>
      <x v="14"/>
      <x v="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5" hier="-1"/>
  </pageFields>
  <dataFields count="4">
    <dataField name="Sum of Federal3" fld="17" baseField="25" baseItem="0"/>
    <dataField name="Sum of FBOS3" fld="18" baseField="25" baseItem="0"/>
    <dataField name="Sum of State3" fld="19" baseField="25" baseItem="0"/>
    <dataField name="Sum of Total3" fld="20" baseField="25" baseItem="0"/>
  </dataFields>
  <formats count="86">
    <format dxfId="173">
      <pivotArea outline="0" collapsedLevelsAreSubtotals="1" fieldPosition="0"/>
    </format>
    <format dxfId="172">
      <pivotArea dataOnly="0" labelOnly="1" outline="0" fieldPosition="0">
        <references count="1">
          <reference field="25" count="0"/>
        </references>
      </pivotArea>
    </format>
    <format dxfId="171">
      <pivotArea dataOnly="0" labelOnly="1" grandRow="1" outline="0" fieldPosition="0"/>
    </format>
    <format dxfId="170">
      <pivotArea dataOnly="0" labelOnly="1" outline="0" fieldPosition="0">
        <references count="2">
          <reference field="21" count="1" selected="0">
            <x v="0"/>
          </reference>
          <reference field="23" count="1">
            <x v="0"/>
          </reference>
        </references>
      </pivotArea>
    </format>
    <format dxfId="169">
      <pivotArea dataOnly="0" labelOnly="1" outline="0" fieldPosition="0">
        <references count="2">
          <reference field="21" count="1" selected="0">
            <x v="1"/>
          </reference>
          <reference field="23" count="1">
            <x v="0"/>
          </reference>
        </references>
      </pivotArea>
    </format>
    <format dxfId="168">
      <pivotArea dataOnly="0" labelOnly="1" outline="0" fieldPosition="0">
        <references count="2">
          <reference field="21" count="1" selected="0">
            <x v="2"/>
          </reference>
          <reference field="23" count="1">
            <x v="0"/>
          </reference>
        </references>
      </pivotArea>
    </format>
    <format dxfId="167">
      <pivotArea dataOnly="0" labelOnly="1" outline="0" fieldPosition="0">
        <references count="2">
          <reference field="21" count="1" selected="0">
            <x v="3"/>
          </reference>
          <reference field="23" count="1">
            <x v="0"/>
          </reference>
        </references>
      </pivotArea>
    </format>
    <format dxfId="166">
      <pivotArea dataOnly="0" labelOnly="1" outline="0" fieldPosition="0">
        <references count="2">
          <reference field="21" count="1" selected="0">
            <x v="4"/>
          </reference>
          <reference field="23" count="1">
            <x v="0"/>
          </reference>
        </references>
      </pivotArea>
    </format>
    <format dxfId="165">
      <pivotArea dataOnly="0" labelOnly="1" outline="0" fieldPosition="0">
        <references count="2">
          <reference field="21" count="1" selected="0">
            <x v="5"/>
          </reference>
          <reference field="23" count="1">
            <x v="11"/>
          </reference>
        </references>
      </pivotArea>
    </format>
    <format dxfId="164">
      <pivotArea dataOnly="0" labelOnly="1" outline="0" fieldPosition="0">
        <references count="2">
          <reference field="21" count="1" selected="0">
            <x v="6"/>
          </reference>
          <reference field="23" count="1">
            <x v="11"/>
          </reference>
        </references>
      </pivotArea>
    </format>
    <format dxfId="163">
      <pivotArea dataOnly="0" labelOnly="1" outline="0" fieldPosition="0">
        <references count="2">
          <reference field="21" count="1" selected="0">
            <x v="7"/>
          </reference>
          <reference field="23" count="1">
            <x v="1"/>
          </reference>
        </references>
      </pivotArea>
    </format>
    <format dxfId="162">
      <pivotArea dataOnly="0" labelOnly="1" outline="0" fieldPosition="0">
        <references count="2">
          <reference field="21" count="1" selected="0">
            <x v="8"/>
          </reference>
          <reference field="23" count="1">
            <x v="2"/>
          </reference>
        </references>
      </pivotArea>
    </format>
    <format dxfId="161">
      <pivotArea dataOnly="0" labelOnly="1" outline="0" fieldPosition="0">
        <references count="2">
          <reference field="21" count="1" selected="0">
            <x v="9"/>
          </reference>
          <reference field="23" count="1">
            <x v="5"/>
          </reference>
        </references>
      </pivotArea>
    </format>
    <format dxfId="160">
      <pivotArea dataOnly="0" labelOnly="1" outline="0" fieldPosition="0">
        <references count="2">
          <reference field="21" count="1" selected="0">
            <x v="10"/>
          </reference>
          <reference field="23" count="1">
            <x v="3"/>
          </reference>
        </references>
      </pivotArea>
    </format>
    <format dxfId="159">
      <pivotArea dataOnly="0" labelOnly="1" outline="0" fieldPosition="0">
        <references count="2">
          <reference field="21" count="1" selected="0">
            <x v="11"/>
          </reference>
          <reference field="23" count="1">
            <x v="6"/>
          </reference>
        </references>
      </pivotArea>
    </format>
    <format dxfId="158">
      <pivotArea dataOnly="0" labelOnly="1" outline="0" fieldPosition="0">
        <references count="2">
          <reference field="21" count="1" selected="0">
            <x v="12"/>
          </reference>
          <reference field="23" count="1">
            <x v="9"/>
          </reference>
        </references>
      </pivotArea>
    </format>
    <format dxfId="157">
      <pivotArea dataOnly="0" labelOnly="1" outline="0" fieldPosition="0">
        <references count="2">
          <reference field="21" count="1" selected="0">
            <x v="13"/>
          </reference>
          <reference field="23" count="1">
            <x v="10"/>
          </reference>
        </references>
      </pivotArea>
    </format>
    <format dxfId="156">
      <pivotArea dataOnly="0" labelOnly="1" outline="0" fieldPosition="0">
        <references count="2">
          <reference field="21" count="1" selected="0">
            <x v="14"/>
          </reference>
          <reference field="23" count="1">
            <x v="11"/>
          </reference>
        </references>
      </pivotArea>
    </format>
    <format dxfId="155">
      <pivotArea dataOnly="0" labelOnly="1" outline="0" fieldPosition="0">
        <references count="2">
          <reference field="21" count="1" selected="0">
            <x v="15"/>
          </reference>
          <reference field="23" count="1">
            <x v="11"/>
          </reference>
        </references>
      </pivotArea>
    </format>
    <format dxfId="154">
      <pivotArea dataOnly="0" labelOnly="1" outline="0" fieldPosition="0">
        <references count="2">
          <reference field="21" count="1" selected="0">
            <x v="16"/>
          </reference>
          <reference field="23" count="1">
            <x v="11"/>
          </reference>
        </references>
      </pivotArea>
    </format>
    <format dxfId="153">
      <pivotArea dataOnly="0" labelOnly="1" outline="0" fieldPosition="0">
        <references count="2">
          <reference field="21" count="1" selected="0">
            <x v="17"/>
          </reference>
          <reference field="23" count="1">
            <x v="11"/>
          </reference>
        </references>
      </pivotArea>
    </format>
    <format dxfId="152">
      <pivotArea dataOnly="0" labelOnly="1" outline="0" fieldPosition="0">
        <references count="2">
          <reference field="21" count="1" selected="0">
            <x v="18"/>
          </reference>
          <reference field="23" count="1">
            <x v="6"/>
          </reference>
        </references>
      </pivotArea>
    </format>
    <format dxfId="151">
      <pivotArea dataOnly="0" labelOnly="1" outline="0" fieldPosition="0">
        <references count="2">
          <reference field="21" count="1" selected="0">
            <x v="19"/>
          </reference>
          <reference field="23" count="1">
            <x v="1"/>
          </reference>
        </references>
      </pivotArea>
    </format>
    <format dxfId="150">
      <pivotArea dataOnly="0" labelOnly="1" outline="0" fieldPosition="0">
        <references count="2">
          <reference field="21" count="1" selected="0">
            <x v="20"/>
          </reference>
          <reference field="23" count="1">
            <x v="2"/>
          </reference>
        </references>
      </pivotArea>
    </format>
    <format dxfId="149">
      <pivotArea dataOnly="0" labelOnly="1" outline="0" fieldPosition="0">
        <references count="2">
          <reference field="21" count="1" selected="0">
            <x v="21"/>
          </reference>
          <reference field="23" count="1">
            <x v="4"/>
          </reference>
        </references>
      </pivotArea>
    </format>
    <format dxfId="148">
      <pivotArea dataOnly="0" labelOnly="1" outline="0" fieldPosition="0">
        <references count="2">
          <reference field="21" count="1" selected="0">
            <x v="22"/>
          </reference>
          <reference field="23" count="1">
            <x v="11"/>
          </reference>
        </references>
      </pivotArea>
    </format>
    <format dxfId="147">
      <pivotArea dataOnly="0" labelOnly="1" outline="0" fieldPosition="0">
        <references count="2">
          <reference field="21" count="1" selected="0">
            <x v="23"/>
          </reference>
          <reference field="23" count="1">
            <x v="2"/>
          </reference>
        </references>
      </pivotArea>
    </format>
    <format dxfId="146">
      <pivotArea dataOnly="0" labelOnly="1" outline="0" fieldPosition="0">
        <references count="2">
          <reference field="21" count="1" selected="0">
            <x v="24"/>
          </reference>
          <reference field="23" count="1">
            <x v="7"/>
          </reference>
        </references>
      </pivotArea>
    </format>
    <format dxfId="145">
      <pivotArea dataOnly="0" labelOnly="1" outline="0" fieldPosition="0">
        <references count="2">
          <reference field="21" count="1" selected="0">
            <x v="25"/>
          </reference>
          <reference field="23" count="1">
            <x v="6"/>
          </reference>
        </references>
      </pivotArea>
    </format>
    <format dxfId="144">
      <pivotArea dataOnly="0" labelOnly="1" outline="0" fieldPosition="0">
        <references count="2">
          <reference field="21" count="1" selected="0">
            <x v="28"/>
          </reference>
          <reference field="23" count="1">
            <x v="8"/>
          </reference>
        </references>
      </pivotArea>
    </format>
    <format dxfId="143">
      <pivotArea dataOnly="0" labelOnly="1" outline="0" fieldPosition="0">
        <references count="2">
          <reference field="21" count="1" selected="0">
            <x v="26"/>
          </reference>
          <reference field="23" count="1">
            <x v="5"/>
          </reference>
        </references>
      </pivotArea>
    </format>
    <format dxfId="142">
      <pivotArea dataOnly="0" labelOnly="1" outline="0" fieldPosition="0">
        <references count="2">
          <reference field="21" count="1" selected="0">
            <x v="27"/>
          </reference>
          <reference field="23" count="1">
            <x v="11"/>
          </reference>
        </references>
      </pivotArea>
    </format>
    <format dxfId="141">
      <pivotArea dataOnly="0" labelOnly="1" outline="0" fieldPosition="0">
        <references count="2">
          <reference field="21" count="1" selected="0">
            <x v="28"/>
          </reference>
          <reference field="23" count="1">
            <x v="11"/>
          </reference>
        </references>
      </pivotArea>
    </format>
    <format dxfId="140">
      <pivotArea dataOnly="0" labelOnly="1" outline="0" fieldPosition="0">
        <references count="2">
          <reference field="21" count="1" selected="0">
            <x v="30"/>
          </reference>
          <reference field="23" count="1">
            <x v="11"/>
          </reference>
        </references>
      </pivotArea>
    </format>
    <format dxfId="139">
      <pivotArea dataOnly="0" labelOnly="1" grandRow="1" outline="0" fieldPosition="0"/>
    </format>
    <format dxfId="138">
      <pivotArea dataOnly="0" labelOnly="1" outline="0" fieldPosition="0">
        <references count="3">
          <reference field="21" count="1" selected="0">
            <x v="10"/>
          </reference>
          <reference field="23" count="1">
            <x v="13"/>
          </reference>
          <reference field="26" count="1" selected="0">
            <x v="0"/>
          </reference>
        </references>
      </pivotArea>
    </format>
    <format dxfId="137">
      <pivotArea dataOnly="0" labelOnly="1" outline="0" fieldPosition="0">
        <references count="3">
          <reference field="21" count="1" selected="0">
            <x v="1"/>
          </reference>
          <reference field="23" count="1">
            <x v="0"/>
          </reference>
          <reference field="26" count="1" selected="0">
            <x v="1"/>
          </reference>
        </references>
      </pivotArea>
    </format>
    <format dxfId="136">
      <pivotArea dataOnly="0" labelOnly="1" outline="0" fieldPosition="0">
        <references count="3">
          <reference field="21" count="1" selected="0">
            <x v="3"/>
          </reference>
          <reference field="23" count="1">
            <x v="0"/>
          </reference>
          <reference field="26" count="1" selected="0">
            <x v="1"/>
          </reference>
        </references>
      </pivotArea>
    </format>
    <format dxfId="135">
      <pivotArea dataOnly="0" labelOnly="1" outline="0" fieldPosition="0">
        <references count="3">
          <reference field="21" count="1" selected="0">
            <x v="4"/>
          </reference>
          <reference field="23" count="1">
            <x v="0"/>
          </reference>
          <reference field="26" count="1" selected="0">
            <x v="1"/>
          </reference>
        </references>
      </pivotArea>
    </format>
    <format dxfId="134">
      <pivotArea dataOnly="0" labelOnly="1" outline="0" fieldPosition="0">
        <references count="3">
          <reference field="21" count="1" selected="0">
            <x v="12"/>
          </reference>
          <reference field="23" count="1">
            <x v="9"/>
          </reference>
          <reference field="26" count="1" selected="0">
            <x v="1"/>
          </reference>
        </references>
      </pivotArea>
    </format>
    <format dxfId="133">
      <pivotArea dataOnly="0" labelOnly="1" outline="0" fieldPosition="0">
        <references count="3">
          <reference field="21" count="1" selected="0">
            <x v="13"/>
          </reference>
          <reference field="23" count="1">
            <x v="10"/>
          </reference>
          <reference field="26" count="1" selected="0">
            <x v="1"/>
          </reference>
        </references>
      </pivotArea>
    </format>
    <format dxfId="132">
      <pivotArea dataOnly="0" labelOnly="1" outline="0" fieldPosition="0">
        <references count="3">
          <reference field="21" count="1" selected="0">
            <x v="15"/>
          </reference>
          <reference field="23" count="1">
            <x v="11"/>
          </reference>
          <reference field="26" count="1" selected="0">
            <x v="1"/>
          </reference>
        </references>
      </pivotArea>
    </format>
    <format dxfId="131">
      <pivotArea dataOnly="0" labelOnly="1" outline="0" fieldPosition="0">
        <references count="3">
          <reference field="21" count="1" selected="0">
            <x v="16"/>
          </reference>
          <reference field="23" count="1">
            <x v="11"/>
          </reference>
          <reference field="26" count="1" selected="0">
            <x v="1"/>
          </reference>
        </references>
      </pivotArea>
    </format>
    <format dxfId="130">
      <pivotArea dataOnly="0" labelOnly="1" outline="0" fieldPosition="0">
        <references count="3">
          <reference field="21" count="1" selected="0">
            <x v="17"/>
          </reference>
          <reference field="23" count="1">
            <x v="11"/>
          </reference>
          <reference field="26" count="1" selected="0">
            <x v="1"/>
          </reference>
        </references>
      </pivotArea>
    </format>
    <format dxfId="129">
      <pivotArea dataOnly="0" labelOnly="1" outline="0" fieldPosition="0">
        <references count="3">
          <reference field="21" count="1" selected="0">
            <x v="18"/>
          </reference>
          <reference field="23" count="1">
            <x v="6"/>
          </reference>
          <reference field="26" count="1" selected="0">
            <x v="1"/>
          </reference>
        </references>
      </pivotArea>
    </format>
    <format dxfId="128">
      <pivotArea dataOnly="0" labelOnly="1" outline="0" fieldPosition="0">
        <references count="3">
          <reference field="21" count="1" selected="0">
            <x v="19"/>
          </reference>
          <reference field="23" count="1">
            <x v="1"/>
          </reference>
          <reference field="26" count="1" selected="0">
            <x v="1"/>
          </reference>
        </references>
      </pivotArea>
    </format>
    <format dxfId="127">
      <pivotArea dataOnly="0" labelOnly="1" outline="0" fieldPosition="0">
        <references count="3">
          <reference field="21" count="1" selected="0">
            <x v="20"/>
          </reference>
          <reference field="23" count="1">
            <x v="2"/>
          </reference>
          <reference field="26" count="1" selected="0">
            <x v="1"/>
          </reference>
        </references>
      </pivotArea>
    </format>
    <format dxfId="126">
      <pivotArea dataOnly="0" labelOnly="1" outline="0" fieldPosition="0">
        <references count="3">
          <reference field="21" count="1" selected="0">
            <x v="21"/>
          </reference>
          <reference field="23" count="1">
            <x v="4"/>
          </reference>
          <reference field="26" count="1" selected="0">
            <x v="1"/>
          </reference>
        </references>
      </pivotArea>
    </format>
    <format dxfId="125">
      <pivotArea dataOnly="0" labelOnly="1" outline="0" fieldPosition="0">
        <references count="3">
          <reference field="21" count="1" selected="0">
            <x v="24"/>
          </reference>
          <reference field="23" count="1">
            <x v="7"/>
          </reference>
          <reference field="26" count="1" selected="0">
            <x v="1"/>
          </reference>
        </references>
      </pivotArea>
    </format>
    <format dxfId="124">
      <pivotArea dataOnly="0" labelOnly="1" outline="0" fieldPosition="0">
        <references count="3">
          <reference field="21" count="1" selected="0">
            <x v="25"/>
          </reference>
          <reference field="23" count="1">
            <x v="6"/>
          </reference>
          <reference field="26" count="1" selected="0">
            <x v="1"/>
          </reference>
        </references>
      </pivotArea>
    </format>
    <format dxfId="123">
      <pivotArea dataOnly="0" labelOnly="1" outline="0" fieldPosition="0">
        <references count="3">
          <reference field="21" count="1" selected="0">
            <x v="1"/>
          </reference>
          <reference field="23" count="1">
            <x v="0"/>
          </reference>
          <reference field="26" count="1" selected="0">
            <x v="2"/>
          </reference>
        </references>
      </pivotArea>
    </format>
    <format dxfId="122">
      <pivotArea dataOnly="0" labelOnly="1" outline="0" fieldPosition="0">
        <references count="3">
          <reference field="21" count="1" selected="0">
            <x v="16"/>
          </reference>
          <reference field="23" count="1">
            <x v="11"/>
          </reference>
          <reference field="26" count="1" selected="0">
            <x v="2"/>
          </reference>
        </references>
      </pivotArea>
    </format>
    <format dxfId="121">
      <pivotArea dataOnly="0" labelOnly="1" outline="0" fieldPosition="0">
        <references count="3">
          <reference field="21" count="1" selected="0">
            <x v="21"/>
          </reference>
          <reference field="23" count="1">
            <x v="4"/>
          </reference>
          <reference field="26" count="1" selected="0">
            <x v="2"/>
          </reference>
        </references>
      </pivotArea>
    </format>
    <format dxfId="120">
      <pivotArea dataOnly="0" labelOnly="1" outline="0" fieldPosition="0">
        <references count="3">
          <reference field="21" count="1" selected="0">
            <x v="5"/>
          </reference>
          <reference field="23" count="1">
            <x v="13"/>
          </reference>
          <reference field="26" count="1" selected="0">
            <x v="3"/>
          </reference>
        </references>
      </pivotArea>
    </format>
    <format dxfId="119">
      <pivotArea dataOnly="0" labelOnly="1" outline="0" fieldPosition="0">
        <references count="3">
          <reference field="21" count="1" selected="0">
            <x v="6"/>
          </reference>
          <reference field="23" count="1">
            <x v="13"/>
          </reference>
          <reference field="26" count="1" selected="0">
            <x v="3"/>
          </reference>
        </references>
      </pivotArea>
    </format>
    <format dxfId="118">
      <pivotArea dataOnly="0" labelOnly="1" outline="0" fieldPosition="0">
        <references count="3">
          <reference field="21" count="1" selected="0">
            <x v="7"/>
          </reference>
          <reference field="23" count="1">
            <x v="1"/>
          </reference>
          <reference field="26" count="1" selected="0">
            <x v="3"/>
          </reference>
        </references>
      </pivotArea>
    </format>
    <format dxfId="117">
      <pivotArea dataOnly="0" labelOnly="1" outline="0" fieldPosition="0">
        <references count="3">
          <reference field="21" count="1" selected="0">
            <x v="8"/>
          </reference>
          <reference field="23" count="1">
            <x v="2"/>
          </reference>
          <reference field="26" count="1" selected="0">
            <x v="3"/>
          </reference>
        </references>
      </pivotArea>
    </format>
    <format dxfId="116">
      <pivotArea dataOnly="0" labelOnly="1" outline="0" fieldPosition="0">
        <references count="3">
          <reference field="21" count="1" selected="0">
            <x v="9"/>
          </reference>
          <reference field="23" count="1">
            <x v="5"/>
          </reference>
          <reference field="26" count="1" selected="0">
            <x v="3"/>
          </reference>
        </references>
      </pivotArea>
    </format>
    <format dxfId="115">
      <pivotArea dataOnly="0" labelOnly="1" outline="0" fieldPosition="0">
        <references count="3">
          <reference field="21" count="1" selected="0">
            <x v="10"/>
          </reference>
          <reference field="23" count="1">
            <x v="13"/>
          </reference>
          <reference field="26" count="1" selected="0">
            <x v="3"/>
          </reference>
        </references>
      </pivotArea>
    </format>
    <format dxfId="114">
      <pivotArea dataOnly="0" labelOnly="1" outline="0" fieldPosition="0">
        <references count="3">
          <reference field="21" count="1" selected="0">
            <x v="11"/>
          </reference>
          <reference field="23" count="1">
            <x v="6"/>
          </reference>
          <reference field="26" count="1" selected="0">
            <x v="3"/>
          </reference>
        </references>
      </pivotArea>
    </format>
    <format dxfId="113">
      <pivotArea dataOnly="0" labelOnly="1" outline="0" fieldPosition="0">
        <references count="3">
          <reference field="21" count="1" selected="0">
            <x v="21"/>
          </reference>
          <reference field="23" count="1">
            <x v="4"/>
          </reference>
          <reference field="26" count="1" selected="0">
            <x v="3"/>
          </reference>
        </references>
      </pivotArea>
    </format>
    <format dxfId="112">
      <pivotArea dataOnly="0" labelOnly="1" outline="0" fieldPosition="0">
        <references count="3">
          <reference field="21" count="1" selected="0">
            <x v="30"/>
          </reference>
          <reference field="23" count="1">
            <x v="11"/>
          </reference>
          <reference field="26" count="1" selected="0">
            <x v="3"/>
          </reference>
        </references>
      </pivotArea>
    </format>
    <format dxfId="111">
      <pivotArea dataOnly="0" labelOnly="1" outline="0" fieldPosition="0">
        <references count="3">
          <reference field="21" count="1" selected="0">
            <x v="3"/>
          </reference>
          <reference field="23" count="1">
            <x v="0"/>
          </reference>
          <reference field="26" count="1" selected="0">
            <x v="4"/>
          </reference>
        </references>
      </pivotArea>
    </format>
    <format dxfId="110">
      <pivotArea dataOnly="0" labelOnly="1" outline="0" fieldPosition="0">
        <references count="3">
          <reference field="21" count="1" selected="0">
            <x v="5"/>
          </reference>
          <reference field="23" count="1">
            <x v="11"/>
          </reference>
          <reference field="26" count="1" selected="0">
            <x v="4"/>
          </reference>
        </references>
      </pivotArea>
    </format>
    <format dxfId="109">
      <pivotArea dataOnly="0" labelOnly="1" outline="0" fieldPosition="0">
        <references count="3">
          <reference field="21" count="1" selected="0">
            <x v="6"/>
          </reference>
          <reference field="23" count="1">
            <x v="13"/>
          </reference>
          <reference field="26" count="1" selected="0">
            <x v="4"/>
          </reference>
        </references>
      </pivotArea>
    </format>
    <format dxfId="108">
      <pivotArea dataOnly="0" labelOnly="1" outline="0" fieldPosition="0">
        <references count="3">
          <reference field="21" count="1" selected="0">
            <x v="0"/>
          </reference>
          <reference field="23" count="1">
            <x v="0"/>
          </reference>
          <reference field="26" count="1" selected="0">
            <x v="5"/>
          </reference>
        </references>
      </pivotArea>
    </format>
    <format dxfId="107">
      <pivotArea dataOnly="0" labelOnly="1" outline="0" fieldPosition="0">
        <references count="3">
          <reference field="21" count="1" selected="0">
            <x v="2"/>
          </reference>
          <reference field="23" count="1">
            <x v="0"/>
          </reference>
          <reference field="26" count="1" selected="0">
            <x v="5"/>
          </reference>
        </references>
      </pivotArea>
    </format>
    <format dxfId="106">
      <pivotArea dataOnly="0" labelOnly="1" outline="0" fieldPosition="0">
        <references count="3">
          <reference field="21" count="1" selected="0">
            <x v="3"/>
          </reference>
          <reference field="23" count="1">
            <x v="0"/>
          </reference>
          <reference field="26" count="1" selected="0">
            <x v="5"/>
          </reference>
        </references>
      </pivotArea>
    </format>
    <format dxfId="105">
      <pivotArea dataOnly="0" labelOnly="1" outline="0" fieldPosition="0">
        <references count="3">
          <reference field="21" count="1" selected="0">
            <x v="4"/>
          </reference>
          <reference field="23" count="1">
            <x v="0"/>
          </reference>
          <reference field="26" count="1" selected="0">
            <x v="5"/>
          </reference>
        </references>
      </pivotArea>
    </format>
    <format dxfId="104">
      <pivotArea dataOnly="0" labelOnly="1" outline="0" fieldPosition="0">
        <references count="3">
          <reference field="21" count="1" selected="0">
            <x v="6"/>
          </reference>
          <reference field="23" count="1">
            <x v="11"/>
          </reference>
          <reference field="26" count="1" selected="0">
            <x v="5"/>
          </reference>
        </references>
      </pivotArea>
    </format>
    <format dxfId="103">
      <pivotArea dataOnly="0" labelOnly="1" outline="0" fieldPosition="0">
        <references count="3">
          <reference field="21" count="1" selected="0">
            <x v="12"/>
          </reference>
          <reference field="23" count="1">
            <x v="9"/>
          </reference>
          <reference field="26" count="1" selected="0">
            <x v="5"/>
          </reference>
        </references>
      </pivotArea>
    </format>
    <format dxfId="102">
      <pivotArea dataOnly="0" labelOnly="1" outline="0" fieldPosition="0">
        <references count="3">
          <reference field="21" count="1" selected="0">
            <x v="13"/>
          </reference>
          <reference field="23" count="1">
            <x v="10"/>
          </reference>
          <reference field="26" count="1" selected="0">
            <x v="5"/>
          </reference>
        </references>
      </pivotArea>
    </format>
    <format dxfId="101">
      <pivotArea dataOnly="0" labelOnly="1" outline="0" fieldPosition="0">
        <references count="3">
          <reference field="21" count="1" selected="0">
            <x v="15"/>
          </reference>
          <reference field="23" count="1">
            <x v="11"/>
          </reference>
          <reference field="26" count="1" selected="0">
            <x v="5"/>
          </reference>
        </references>
      </pivotArea>
    </format>
    <format dxfId="100">
      <pivotArea dataOnly="0" labelOnly="1" outline="0" fieldPosition="0">
        <references count="3">
          <reference field="21" count="1" selected="0">
            <x v="19"/>
          </reference>
          <reference field="23" count="1">
            <x v="1"/>
          </reference>
          <reference field="26" count="1" selected="0">
            <x v="5"/>
          </reference>
        </references>
      </pivotArea>
    </format>
    <format dxfId="99">
      <pivotArea dataOnly="0" labelOnly="1" outline="0" fieldPosition="0">
        <references count="3">
          <reference field="21" count="1" selected="0">
            <x v="21"/>
          </reference>
          <reference field="23" count="1">
            <x v="4"/>
          </reference>
          <reference field="26" count="1" selected="0">
            <x v="5"/>
          </reference>
        </references>
      </pivotArea>
    </format>
    <format dxfId="98">
      <pivotArea dataOnly="0" labelOnly="1" outline="0" fieldPosition="0">
        <references count="3">
          <reference field="21" count="1" selected="0">
            <x v="22"/>
          </reference>
          <reference field="23" count="1">
            <x v="11"/>
          </reference>
          <reference field="26" count="1" selected="0">
            <x v="5"/>
          </reference>
        </references>
      </pivotArea>
    </format>
    <format dxfId="97">
      <pivotArea dataOnly="0" labelOnly="1" outline="0" fieldPosition="0">
        <references count="3">
          <reference field="21" count="1" selected="0">
            <x v="23"/>
          </reference>
          <reference field="23" count="1">
            <x v="2"/>
          </reference>
          <reference field="26" count="1" selected="0">
            <x v="5"/>
          </reference>
        </references>
      </pivotArea>
    </format>
    <format dxfId="96">
      <pivotArea dataOnly="0" labelOnly="1" outline="0" fieldPosition="0">
        <references count="3">
          <reference field="21" count="1" selected="0">
            <x v="25"/>
          </reference>
          <reference field="23" count="1">
            <x v="6"/>
          </reference>
          <reference field="26" count="1" selected="0">
            <x v="5"/>
          </reference>
        </references>
      </pivotArea>
    </format>
    <format dxfId="95">
      <pivotArea dataOnly="0" labelOnly="1" outline="0" fieldPosition="0">
        <references count="3">
          <reference field="21" count="1" selected="0">
            <x v="26"/>
          </reference>
          <reference field="23" count="1">
            <x v="5"/>
          </reference>
          <reference field="26" count="1" selected="0">
            <x v="5"/>
          </reference>
        </references>
      </pivotArea>
    </format>
    <format dxfId="94">
      <pivotArea dataOnly="0" labelOnly="1" outline="0" fieldPosition="0">
        <references count="3">
          <reference field="21" count="1" selected="0">
            <x v="27"/>
          </reference>
          <reference field="23" count="1">
            <x v="11"/>
          </reference>
          <reference field="26" count="1" selected="0">
            <x v="5"/>
          </reference>
        </references>
      </pivotArea>
    </format>
    <format dxfId="93">
      <pivotArea dataOnly="0" labelOnly="1" outline="0" fieldPosition="0">
        <references count="3">
          <reference field="21" count="1" selected="0">
            <x v="28"/>
          </reference>
          <reference field="23" count="1">
            <x v="8"/>
          </reference>
          <reference field="26" count="1" selected="0">
            <x v="5"/>
          </reference>
        </references>
      </pivotArea>
    </format>
    <format dxfId="92">
      <pivotArea dataOnly="0" labelOnly="1" outline="0" fieldPosition="0">
        <references count="3">
          <reference field="21" count="1" selected="0">
            <x v="30"/>
          </reference>
          <reference field="23" count="1">
            <x v="11"/>
          </reference>
          <reference field="26" count="1" selected="0">
            <x v="5"/>
          </reference>
        </references>
      </pivotArea>
    </format>
    <format dxfId="91">
      <pivotArea dataOnly="0" labelOnly="1" outline="0" fieldPosition="0">
        <references count="3">
          <reference field="21" count="1" selected="0">
            <x v="3"/>
          </reference>
          <reference field="23" count="1">
            <x v="0"/>
          </reference>
          <reference field="26" count="1" selected="0">
            <x v="6"/>
          </reference>
        </references>
      </pivotArea>
    </format>
    <format dxfId="90">
      <pivotArea dataOnly="0" labelOnly="1" outline="0" fieldPosition="0">
        <references count="3">
          <reference field="21" count="1" selected="0">
            <x v="14"/>
          </reference>
          <reference field="23" count="1">
            <x v="11"/>
          </reference>
          <reference field="26" count="1" selected="0">
            <x v="7"/>
          </reference>
        </references>
      </pivotArea>
    </format>
    <format dxfId="89">
      <pivotArea field="23" type="button" dataOnly="0" labelOnly="1" outline="0" axis="axisRow" fieldPosition="2"/>
    </format>
    <format dxfId="88">
      <pivotArea field="23" type="button" dataOnly="0" labelOnly="1" outline="0" axis="axisRow" fieldPosition="2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" sqref="B1:B2"/>
    </sheetView>
  </sheetViews>
  <sheetFormatPr defaultColWidth="9" defaultRowHeight="15" customHeight="1" x14ac:dyDescent="0.2"/>
  <cols>
    <col min="1" max="1" width="45.5703125" style="8" customWidth="1"/>
    <col min="2" max="2" width="7.42578125" style="8" customWidth="1"/>
    <col min="3" max="3" width="20" style="8" customWidth="1"/>
    <col min="4" max="4" width="15" style="8" customWidth="1"/>
    <col min="5" max="5" width="14.140625" style="8" customWidth="1"/>
    <col min="6" max="6" width="15.140625" style="11" bestFit="1" customWidth="1"/>
    <col min="7" max="8" width="14.42578125" style="11" bestFit="1" customWidth="1"/>
    <col min="9" max="9" width="14.7109375" style="11" bestFit="1" customWidth="1"/>
    <col min="10" max="11" width="14.42578125" style="11" bestFit="1" customWidth="1"/>
    <col min="12" max="17" width="13.42578125" style="11" bestFit="1" customWidth="1"/>
    <col min="18" max="18" width="12.5703125" style="11" bestFit="1" customWidth="1"/>
    <col min="19" max="16384" width="9" style="11"/>
  </cols>
  <sheetData>
    <row r="1" spans="1:18" ht="15" customHeight="1" x14ac:dyDescent="0.2">
      <c r="A1" s="10" t="s">
        <v>0</v>
      </c>
      <c r="B1" s="10" t="s">
        <v>690</v>
      </c>
      <c r="C1" s="10"/>
      <c r="D1" s="10"/>
      <c r="E1" s="10"/>
    </row>
    <row r="2" spans="1:18" ht="15" customHeight="1" x14ac:dyDescent="0.2">
      <c r="A2" s="10" t="s">
        <v>685</v>
      </c>
      <c r="B2" s="10" t="s">
        <v>691</v>
      </c>
      <c r="C2" s="10"/>
      <c r="D2" s="10"/>
      <c r="E2" s="10"/>
      <c r="F2" s="5"/>
      <c r="G2" s="5"/>
      <c r="H2" s="5"/>
    </row>
    <row r="3" spans="1:18" ht="15" customHeight="1" x14ac:dyDescent="0.2">
      <c r="A3" s="10" t="s">
        <v>680</v>
      </c>
      <c r="B3" s="10"/>
      <c r="C3" s="10"/>
      <c r="D3" s="10"/>
      <c r="E3" s="10"/>
      <c r="F3" s="5"/>
      <c r="G3" s="5"/>
    </row>
    <row r="4" spans="1:18" ht="15" customHeight="1" x14ac:dyDescent="0.2">
      <c r="A4" s="120"/>
      <c r="B4" s="10"/>
      <c r="C4" s="10"/>
      <c r="D4" s="10"/>
      <c r="E4" s="10"/>
    </row>
    <row r="5" spans="1:18" ht="15" customHeight="1" x14ac:dyDescent="0.2">
      <c r="A5" s="4"/>
      <c r="B5" s="4"/>
      <c r="C5" s="4"/>
      <c r="D5" s="4"/>
      <c r="E5" s="4"/>
    </row>
    <row r="6" spans="1:18" ht="15" customHeight="1" x14ac:dyDescent="0.2">
      <c r="A6" s="4"/>
      <c r="B6" s="4"/>
      <c r="C6" s="4"/>
      <c r="D6" s="4"/>
      <c r="E6" s="4"/>
    </row>
    <row r="7" spans="1:18" ht="15" customHeight="1" x14ac:dyDescent="0.2">
      <c r="A7" s="4"/>
      <c r="B7" s="4"/>
      <c r="C7" s="4"/>
      <c r="D7" s="4"/>
      <c r="E7" s="4"/>
      <c r="G7" s="11">
        <v>2</v>
      </c>
    </row>
    <row r="8" spans="1:18" s="123" customFormat="1" ht="25.5" customHeight="1" x14ac:dyDescent="0.2">
      <c r="A8" s="121" t="s">
        <v>618</v>
      </c>
      <c r="B8" s="121"/>
      <c r="C8" s="1" t="s">
        <v>619</v>
      </c>
      <c r="D8" s="1" t="s">
        <v>668</v>
      </c>
      <c r="E8" s="1" t="s">
        <v>667</v>
      </c>
      <c r="F8" s="122">
        <v>43101</v>
      </c>
      <c r="G8" s="122">
        <f>+EOMONTH(F8,1)</f>
        <v>43159</v>
      </c>
      <c r="H8" s="122">
        <f t="shared" ref="H8:Q8" si="0">+EOMONTH(G8,1)</f>
        <v>43190</v>
      </c>
      <c r="I8" s="122">
        <f t="shared" si="0"/>
        <v>43220</v>
      </c>
      <c r="J8" s="122">
        <f t="shared" si="0"/>
        <v>43251</v>
      </c>
      <c r="K8" s="122">
        <f t="shared" si="0"/>
        <v>43281</v>
      </c>
      <c r="L8" s="122">
        <f t="shared" si="0"/>
        <v>43312</v>
      </c>
      <c r="M8" s="122">
        <f t="shared" si="0"/>
        <v>43343</v>
      </c>
      <c r="N8" s="122">
        <f t="shared" si="0"/>
        <v>43373</v>
      </c>
      <c r="O8" s="122">
        <f t="shared" si="0"/>
        <v>43404</v>
      </c>
      <c r="P8" s="122">
        <f t="shared" si="0"/>
        <v>43434</v>
      </c>
      <c r="Q8" s="122">
        <f t="shared" si="0"/>
        <v>43465</v>
      </c>
      <c r="R8" s="122" t="s">
        <v>545</v>
      </c>
    </row>
    <row r="9" spans="1:18" s="13" customFormat="1" ht="15" customHeight="1" x14ac:dyDescent="0.2">
      <c r="A9" s="82" t="s">
        <v>576</v>
      </c>
      <c r="B9" s="111" t="s">
        <v>575</v>
      </c>
      <c r="C9" s="146">
        <f>+'&lt;4&gt; FAS109 Entry FPL'!H176</f>
        <v>235326602.92679998</v>
      </c>
      <c r="D9" s="146">
        <f>-D12</f>
        <v>94089690.431099996</v>
      </c>
      <c r="E9" s="146">
        <f t="shared" ref="E9:E14" si="1">+C9+D9</f>
        <v>329416293.35789996</v>
      </c>
      <c r="F9" s="146">
        <v>-4272968</v>
      </c>
      <c r="G9" s="146">
        <f>-+'&lt;3&gt; Excess Summary FPL'!$I$70/12*G7-F9</f>
        <v>-4795687.93223227</v>
      </c>
      <c r="H9" s="146">
        <f>-+'&lt;3&gt; Excess Summary FPL'!$I$70/12</f>
        <v>-4534327.966116135</v>
      </c>
      <c r="I9" s="146">
        <f>-+'&lt;3&gt; Excess Summary FPL'!$I$70/12</f>
        <v>-4534327.966116135</v>
      </c>
      <c r="J9" s="146">
        <f>-+'&lt;3&gt; Excess Summary FPL'!$I$70/12</f>
        <v>-4534327.966116135</v>
      </c>
      <c r="K9" s="146">
        <f>-+'&lt;3&gt; Excess Summary FPL'!$I$70/12</f>
        <v>-4534327.966116135</v>
      </c>
      <c r="L9" s="146">
        <f>-+'&lt;3&gt; Excess Summary FPL'!$I$70/12</f>
        <v>-4534327.966116135</v>
      </c>
      <c r="M9" s="146">
        <f>-+'&lt;3&gt; Excess Summary FPL'!$I$70/12</f>
        <v>-4534327.966116135</v>
      </c>
      <c r="N9" s="146">
        <f>-+'&lt;3&gt; Excess Summary FPL'!$I$70/12</f>
        <v>-4534327.966116135</v>
      </c>
      <c r="O9" s="146">
        <f>-+'&lt;3&gt; Excess Summary FPL'!$I$70/12</f>
        <v>-4534327.966116135</v>
      </c>
      <c r="P9" s="146">
        <f>-+'&lt;3&gt; Excess Summary FPL'!$I$70/12</f>
        <v>-4534327.966116135</v>
      </c>
      <c r="Q9" s="146">
        <f>-+'&lt;3&gt; Excess Summary FPL'!$I$70/12</f>
        <v>-4534327.966116135</v>
      </c>
      <c r="R9" s="81">
        <f>+SUM(F9:Q9)</f>
        <v>-54411935.593393631</v>
      </c>
    </row>
    <row r="10" spans="1:18" s="13" customFormat="1" ht="15" customHeight="1" x14ac:dyDescent="0.2">
      <c r="A10" s="82" t="s">
        <v>577</v>
      </c>
      <c r="B10" s="111" t="s">
        <v>575</v>
      </c>
      <c r="C10" s="146">
        <f>+'&lt;4&gt; FAS109 Entry FPL'!H177</f>
        <v>-2901081285.4932995</v>
      </c>
      <c r="D10" s="147">
        <f>-D17</f>
        <v>3073042711.8297319</v>
      </c>
      <c r="E10" s="146">
        <f t="shared" si="1"/>
        <v>171961426.33643246</v>
      </c>
      <c r="F10" s="146">
        <f>-+'&lt;3&gt; Excess Summary FPL'!$I$72/12</f>
        <v>-183408.42707055563</v>
      </c>
      <c r="G10" s="146">
        <f>-+'&lt;3&gt; Excess Summary FPL'!$I$72/12</f>
        <v>-183408.42707055563</v>
      </c>
      <c r="H10" s="146">
        <f>-+'&lt;3&gt; Excess Summary FPL'!$I$72/12</f>
        <v>-183408.42707055563</v>
      </c>
      <c r="I10" s="146">
        <f>-+'&lt;3&gt; Excess Summary FPL'!$I$72/12</f>
        <v>-183408.42707055563</v>
      </c>
      <c r="J10" s="146">
        <f>-+'&lt;3&gt; Excess Summary FPL'!$I$72/12</f>
        <v>-183408.42707055563</v>
      </c>
      <c r="K10" s="146">
        <f>-+'&lt;3&gt; Excess Summary FPL'!$I$72/12</f>
        <v>-183408.42707055563</v>
      </c>
      <c r="L10" s="146">
        <f>-+'&lt;3&gt; Excess Summary FPL'!$I$72/12</f>
        <v>-183408.42707055563</v>
      </c>
      <c r="M10" s="146">
        <f>-+'&lt;3&gt; Excess Summary FPL'!$I$72/12</f>
        <v>-183408.42707055563</v>
      </c>
      <c r="N10" s="146">
        <f>-+'&lt;3&gt; Excess Summary FPL'!$I$72/12</f>
        <v>-183408.42707055563</v>
      </c>
      <c r="O10" s="146">
        <f>-+'&lt;3&gt; Excess Summary FPL'!$I$72/12</f>
        <v>-183408.42707055563</v>
      </c>
      <c r="P10" s="146">
        <f>-+'&lt;3&gt; Excess Summary FPL'!$I$72/12</f>
        <v>-183408.42707055563</v>
      </c>
      <c r="Q10" s="146">
        <f>-+'&lt;3&gt; Excess Summary FPL'!$I$72/12</f>
        <v>-183408.42707055563</v>
      </c>
      <c r="R10" s="81">
        <f t="shared" ref="R10:R14" si="2">+SUM(F10:Q10)</f>
        <v>-2200901.124846668</v>
      </c>
    </row>
    <row r="11" spans="1:18" s="13" customFormat="1" ht="15" customHeight="1" x14ac:dyDescent="0.2">
      <c r="A11" s="82" t="s">
        <v>578</v>
      </c>
      <c r="B11" s="111" t="s">
        <v>575</v>
      </c>
      <c r="C11" s="146">
        <f>+'&lt;4&gt; FAS109 Entry FPL'!H178</f>
        <v>-717766195.23629975</v>
      </c>
      <c r="D11" s="146"/>
      <c r="E11" s="146">
        <f t="shared" si="1"/>
        <v>-717766195.23629975</v>
      </c>
      <c r="F11" s="146">
        <f>-+'&lt;3&gt; Excess Summary FPL'!$I$74/12</f>
        <v>5634069.166618295</v>
      </c>
      <c r="G11" s="146">
        <f>-+'&lt;3&gt; Excess Summary FPL'!$I$74/12</f>
        <v>5634069.166618295</v>
      </c>
      <c r="H11" s="146">
        <f>-+'&lt;3&gt; Excess Summary FPL'!$I$74/12</f>
        <v>5634069.166618295</v>
      </c>
      <c r="I11" s="146">
        <f>-+'&lt;3&gt; Excess Summary FPL'!$I$74/12</f>
        <v>5634069.166618295</v>
      </c>
      <c r="J11" s="146">
        <f>-+'&lt;3&gt; Excess Summary FPL'!$I$74/12</f>
        <v>5634069.166618295</v>
      </c>
      <c r="K11" s="146">
        <f>-+'&lt;3&gt; Excess Summary FPL'!$I$74/12</f>
        <v>5634069.166618295</v>
      </c>
      <c r="L11" s="146">
        <f>-+'&lt;3&gt; Excess Summary FPL'!$I$74/12</f>
        <v>5634069.166618295</v>
      </c>
      <c r="M11" s="146">
        <f>-+'&lt;3&gt; Excess Summary FPL'!$I$74/12</f>
        <v>5634069.166618295</v>
      </c>
      <c r="N11" s="146">
        <f>-+'&lt;3&gt; Excess Summary FPL'!$I$74/12</f>
        <v>5634069.166618295</v>
      </c>
      <c r="O11" s="146">
        <f>-+'&lt;3&gt; Excess Summary FPL'!$I$74/12</f>
        <v>5634069.166618295</v>
      </c>
      <c r="P11" s="146">
        <f>-+'&lt;3&gt; Excess Summary FPL'!$I$74/12</f>
        <v>5634069.166618295</v>
      </c>
      <c r="Q11" s="146">
        <f>-+'&lt;3&gt; Excess Summary FPL'!$I$74/12</f>
        <v>5634069.166618295</v>
      </c>
      <c r="R11" s="81">
        <f t="shared" si="2"/>
        <v>67608829.99941954</v>
      </c>
    </row>
    <row r="12" spans="1:18" s="13" customFormat="1" ht="15" customHeight="1" x14ac:dyDescent="0.2">
      <c r="A12" s="82" t="s">
        <v>576</v>
      </c>
      <c r="B12" s="111" t="s">
        <v>580</v>
      </c>
      <c r="C12" s="146">
        <f>+'&lt;4&gt; FAS109 Entry FPL'!H181</f>
        <v>94096247.219099998</v>
      </c>
      <c r="D12" s="146">
        <f>+'&lt;4&gt; FAS109 Entry FPL'!J181</f>
        <v>-94089690.431099996</v>
      </c>
      <c r="E12" s="146">
        <f t="shared" si="1"/>
        <v>6556.7880000025034</v>
      </c>
      <c r="F12" s="146">
        <v>-261470</v>
      </c>
      <c r="G12" s="146">
        <f>-+'&lt;3&gt; Excess Summary FPL'!$I$71/12*G7-F12</f>
        <v>261251.44039999999</v>
      </c>
      <c r="H12" s="146">
        <f>-+'&lt;3&gt; Excess Summary FPL'!$I$71/12</f>
        <v>-109.27979999999998</v>
      </c>
      <c r="I12" s="146">
        <f>-+'&lt;3&gt; Excess Summary FPL'!$I$71/12</f>
        <v>-109.27979999999998</v>
      </c>
      <c r="J12" s="146">
        <f>-+'&lt;3&gt; Excess Summary FPL'!$I$71/12</f>
        <v>-109.27979999999998</v>
      </c>
      <c r="K12" s="146">
        <f>-+'&lt;3&gt; Excess Summary FPL'!$I$71/12</f>
        <v>-109.27979999999998</v>
      </c>
      <c r="L12" s="146">
        <f>-+'&lt;3&gt; Excess Summary FPL'!$I$71/12</f>
        <v>-109.27979999999998</v>
      </c>
      <c r="M12" s="146">
        <f>-+'&lt;3&gt; Excess Summary FPL'!$I$71/12</f>
        <v>-109.27979999999998</v>
      </c>
      <c r="N12" s="146">
        <f>-+'&lt;3&gt; Excess Summary FPL'!$I$71/12</f>
        <v>-109.27979999999998</v>
      </c>
      <c r="O12" s="146">
        <f>-+'&lt;3&gt; Excess Summary FPL'!$I$71/12</f>
        <v>-109.27979999999998</v>
      </c>
      <c r="P12" s="146">
        <f>-+'&lt;3&gt; Excess Summary FPL'!$I$71/12</f>
        <v>-109.27979999999998</v>
      </c>
      <c r="Q12" s="146">
        <f>-+'&lt;3&gt; Excess Summary FPL'!$I$71/12</f>
        <v>-109.27979999999998</v>
      </c>
      <c r="R12" s="81">
        <f t="shared" si="2"/>
        <v>-1311.3576000000078</v>
      </c>
    </row>
    <row r="13" spans="1:18" s="13" customFormat="1" ht="15" customHeight="1" x14ac:dyDescent="0.2">
      <c r="A13" s="82" t="s">
        <v>577</v>
      </c>
      <c r="B13" s="111" t="s">
        <v>580</v>
      </c>
      <c r="C13" s="146">
        <f>+'&lt;4&gt; FAS109 Entry FPL'!H182</f>
        <v>608584.03479999991</v>
      </c>
      <c r="D13" s="146">
        <f>+'&lt;4&gt; FAS109 Entry FPL'!J182</f>
        <v>0</v>
      </c>
      <c r="E13" s="146">
        <f t="shared" si="1"/>
        <v>608584.03479999991</v>
      </c>
      <c r="F13" s="146">
        <f>-+'&lt;3&gt; Excess Summary FPL'!$I$73/12</f>
        <v>-1848.0783027777777</v>
      </c>
      <c r="G13" s="146">
        <f>-+'&lt;3&gt; Excess Summary FPL'!$I$73/12</f>
        <v>-1848.0783027777777</v>
      </c>
      <c r="H13" s="146">
        <f>-+'&lt;3&gt; Excess Summary FPL'!$I$73/12</f>
        <v>-1848.0783027777777</v>
      </c>
      <c r="I13" s="146">
        <f>-+'&lt;3&gt; Excess Summary FPL'!$I$73/12</f>
        <v>-1848.0783027777777</v>
      </c>
      <c r="J13" s="146">
        <f>-+'&lt;3&gt; Excess Summary FPL'!$I$73/12</f>
        <v>-1848.0783027777777</v>
      </c>
      <c r="K13" s="146">
        <f>-+'&lt;3&gt; Excess Summary FPL'!$I$73/12</f>
        <v>-1848.0783027777777</v>
      </c>
      <c r="L13" s="146">
        <f>-+'&lt;3&gt; Excess Summary FPL'!$I$73/12</f>
        <v>-1848.0783027777777</v>
      </c>
      <c r="M13" s="146">
        <f>-+'&lt;3&gt; Excess Summary FPL'!$I$73/12</f>
        <v>-1848.0783027777777</v>
      </c>
      <c r="N13" s="146">
        <f>-+'&lt;3&gt; Excess Summary FPL'!$I$73/12</f>
        <v>-1848.0783027777777</v>
      </c>
      <c r="O13" s="146">
        <f>-+'&lt;3&gt; Excess Summary FPL'!$I$73/12</f>
        <v>-1848.0783027777777</v>
      </c>
      <c r="P13" s="146">
        <f>-+'&lt;3&gt; Excess Summary FPL'!$I$73/12</f>
        <v>-1848.0783027777777</v>
      </c>
      <c r="Q13" s="146">
        <f>-+'&lt;3&gt; Excess Summary FPL'!$I$73/12</f>
        <v>-1848.0783027777777</v>
      </c>
      <c r="R13" s="81">
        <f t="shared" si="2"/>
        <v>-22176.939633333328</v>
      </c>
    </row>
    <row r="14" spans="1:18" s="13" customFormat="1" ht="15" customHeight="1" x14ac:dyDescent="0.2">
      <c r="A14" s="82" t="s">
        <v>578</v>
      </c>
      <c r="B14" s="111" t="s">
        <v>580</v>
      </c>
      <c r="C14" s="146">
        <f>+'&lt;4&gt; FAS109 Entry FPL'!H183</f>
        <v>52264.718099999991</v>
      </c>
      <c r="D14" s="146">
        <f>+'&lt;4&gt; FAS109 Entry FPL'!J183</f>
        <v>0</v>
      </c>
      <c r="E14" s="146">
        <f t="shared" si="1"/>
        <v>52264.718099999991</v>
      </c>
      <c r="F14" s="146">
        <f>-+'&lt;3&gt; Excess Summary FPL'!$I$75/12</f>
        <v>-4355.3931749999992</v>
      </c>
      <c r="G14" s="146">
        <f>-+'&lt;3&gt; Excess Summary FPL'!$I$75/12</f>
        <v>-4355.3931749999992</v>
      </c>
      <c r="H14" s="146">
        <f>-+'&lt;3&gt; Excess Summary FPL'!$I$75/12</f>
        <v>-4355.3931749999992</v>
      </c>
      <c r="I14" s="146">
        <f>-+'&lt;3&gt; Excess Summary FPL'!$I$75/12</f>
        <v>-4355.3931749999992</v>
      </c>
      <c r="J14" s="146">
        <f>-+'&lt;3&gt; Excess Summary FPL'!$I$75/12</f>
        <v>-4355.3931749999992</v>
      </c>
      <c r="K14" s="146">
        <f>-+'&lt;3&gt; Excess Summary FPL'!$I$75/12</f>
        <v>-4355.3931749999992</v>
      </c>
      <c r="L14" s="146">
        <f>-+'&lt;3&gt; Excess Summary FPL'!$I$75/12</f>
        <v>-4355.3931749999992</v>
      </c>
      <c r="M14" s="146">
        <f>-+'&lt;3&gt; Excess Summary FPL'!$I$75/12</f>
        <v>-4355.3931749999992</v>
      </c>
      <c r="N14" s="146">
        <f>-+'&lt;3&gt; Excess Summary FPL'!$I$75/12</f>
        <v>-4355.3931749999992</v>
      </c>
      <c r="O14" s="146">
        <f>-+'&lt;3&gt; Excess Summary FPL'!$I$75/12</f>
        <v>-4355.3931749999992</v>
      </c>
      <c r="P14" s="146">
        <f>-+'&lt;3&gt; Excess Summary FPL'!$I$75/12</f>
        <v>-4355.3931749999992</v>
      </c>
      <c r="Q14" s="146">
        <f>-+'&lt;3&gt; Excess Summary FPL'!$I$75/12</f>
        <v>-4355.3931749999992</v>
      </c>
      <c r="R14" s="81">
        <f t="shared" si="2"/>
        <v>-52264.718099999976</v>
      </c>
    </row>
    <row r="15" spans="1:18" s="13" customFormat="1" ht="15" customHeight="1" x14ac:dyDescent="0.2">
      <c r="A15" s="148" t="s">
        <v>665</v>
      </c>
      <c r="B15" s="148"/>
      <c r="C15" s="149">
        <f t="shared" ref="C15:R15" si="3">+SUM(C9:C14)</f>
        <v>-3288763781.8307991</v>
      </c>
      <c r="D15" s="149">
        <f t="shared" si="3"/>
        <v>3073042711.8297319</v>
      </c>
      <c r="E15" s="149">
        <f t="shared" si="3"/>
        <v>-215721070.00106734</v>
      </c>
      <c r="F15" s="149">
        <f t="shared" si="3"/>
        <v>910019.26806996204</v>
      </c>
      <c r="G15" s="149">
        <f t="shared" si="3"/>
        <v>910020.77623769199</v>
      </c>
      <c r="H15" s="149">
        <f t="shared" si="3"/>
        <v>910020.02215382701</v>
      </c>
      <c r="I15" s="149">
        <f t="shared" si="3"/>
        <v>910020.02215382701</v>
      </c>
      <c r="J15" s="149">
        <f t="shared" si="3"/>
        <v>910020.02215382701</v>
      </c>
      <c r="K15" s="149">
        <f t="shared" si="3"/>
        <v>910020.02215382701</v>
      </c>
      <c r="L15" s="149">
        <f t="shared" si="3"/>
        <v>910020.02215382701</v>
      </c>
      <c r="M15" s="149">
        <f t="shared" si="3"/>
        <v>910020.02215382701</v>
      </c>
      <c r="N15" s="149">
        <f t="shared" si="3"/>
        <v>910020.02215382701</v>
      </c>
      <c r="O15" s="149">
        <f t="shared" si="3"/>
        <v>910020.02215382701</v>
      </c>
      <c r="P15" s="149">
        <f t="shared" si="3"/>
        <v>910020.02215382701</v>
      </c>
      <c r="Q15" s="149">
        <f t="shared" si="3"/>
        <v>910020.02215382701</v>
      </c>
      <c r="R15" s="150">
        <f t="shared" si="3"/>
        <v>10920240.265845908</v>
      </c>
    </row>
    <row r="16" spans="1:18" s="13" customFormat="1" ht="15" customHeight="1" x14ac:dyDescent="0.2">
      <c r="A16" s="14"/>
      <c r="B16" s="151"/>
      <c r="C16" s="152"/>
      <c r="D16" s="152"/>
      <c r="E16" s="152"/>
      <c r="F16" s="152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</row>
    <row r="17" spans="1:19" s="13" customFormat="1" ht="15" customHeight="1" x14ac:dyDescent="0.2">
      <c r="A17" s="82" t="s">
        <v>223</v>
      </c>
      <c r="B17" s="111" t="s">
        <v>575</v>
      </c>
      <c r="C17" s="146">
        <v>-7478855</v>
      </c>
      <c r="D17" s="146">
        <f>-+'&lt;2&gt; PowerTax Summary'!J30</f>
        <v>-3073042711.8297319</v>
      </c>
      <c r="E17" s="146">
        <f>+C17+D17</f>
        <v>-3080521566.8297319</v>
      </c>
      <c r="F17" s="146">
        <f>-(+'&lt;2&gt; PowerTax Summary'!$E$22/12+'&lt;2&gt; PowerTax Summary'!$E$24/12)</f>
        <v>9162809.9091078751</v>
      </c>
      <c r="G17" s="146">
        <f>-(+'&lt;2&gt; PowerTax Summary'!$E$22/12+'&lt;2&gt; PowerTax Summary'!$E$24/12)</f>
        <v>9162809.9091078751</v>
      </c>
      <c r="H17" s="146">
        <f>-(+'&lt;2&gt; PowerTax Summary'!$E$22/12+'&lt;2&gt; PowerTax Summary'!$E$24/12)</f>
        <v>9162809.9091078751</v>
      </c>
      <c r="I17" s="146">
        <f>-(+'&lt;2&gt; PowerTax Summary'!$E$22/12+'&lt;2&gt; PowerTax Summary'!$E$24/12)</f>
        <v>9162809.9091078751</v>
      </c>
      <c r="J17" s="146">
        <f>-(+'&lt;2&gt; PowerTax Summary'!$E$22/12+'&lt;2&gt; PowerTax Summary'!$E$24/12)</f>
        <v>9162809.9091078751</v>
      </c>
      <c r="K17" s="146">
        <f>-(+'&lt;2&gt; PowerTax Summary'!$E$22/12+'&lt;2&gt; PowerTax Summary'!$E$24/12)</f>
        <v>9162809.9091078751</v>
      </c>
      <c r="L17" s="146">
        <f>-(+'&lt;2&gt; PowerTax Summary'!$E$22/12+'&lt;2&gt; PowerTax Summary'!$E$24/12)</f>
        <v>9162809.9091078751</v>
      </c>
      <c r="M17" s="146">
        <f>-(+'&lt;2&gt; PowerTax Summary'!$E$22/12+'&lt;2&gt; PowerTax Summary'!$E$24/12)</f>
        <v>9162809.9091078751</v>
      </c>
      <c r="N17" s="146">
        <f>-(+'&lt;2&gt; PowerTax Summary'!$E$22/12+'&lt;2&gt; PowerTax Summary'!$E$24/12)</f>
        <v>9162809.9091078751</v>
      </c>
      <c r="O17" s="146">
        <f>-(+'&lt;2&gt; PowerTax Summary'!$E$22/12+'&lt;2&gt; PowerTax Summary'!$E$24/12)</f>
        <v>9162809.9091078751</v>
      </c>
      <c r="P17" s="146">
        <f>-(+'&lt;2&gt; PowerTax Summary'!$E$22/12+'&lt;2&gt; PowerTax Summary'!$E$24/12)</f>
        <v>9162809.9091078751</v>
      </c>
      <c r="Q17" s="146">
        <f>-(+'&lt;2&gt; PowerTax Summary'!$E$22/12+'&lt;2&gt; PowerTax Summary'!$E$24/12)</f>
        <v>9162809.9091078751</v>
      </c>
      <c r="R17" s="81">
        <f>+SUM(F17:Q17)</f>
        <v>109953718.90929453</v>
      </c>
    </row>
    <row r="18" spans="1:19" s="13" customFormat="1" ht="15" customHeight="1" x14ac:dyDescent="0.2">
      <c r="A18" s="82" t="s">
        <v>228</v>
      </c>
      <c r="B18" s="111" t="s">
        <v>575</v>
      </c>
      <c r="C18" s="146">
        <v>-2242851</v>
      </c>
      <c r="D18" s="146"/>
      <c r="E18" s="146">
        <f>+C18+D18</f>
        <v>-2242851</v>
      </c>
      <c r="F18" s="146">
        <f>-+'&lt;2&gt; PowerTax Summary'!$E$23/12</f>
        <v>8762.9732958332952</v>
      </c>
      <c r="G18" s="146">
        <f>-+'&lt;2&gt; PowerTax Summary'!$E$23/12</f>
        <v>8762.9732958332952</v>
      </c>
      <c r="H18" s="146">
        <f>-+'&lt;2&gt; PowerTax Summary'!$E$23/12</f>
        <v>8762.9732958332952</v>
      </c>
      <c r="I18" s="146">
        <f>-+'&lt;2&gt; PowerTax Summary'!$E$23/12</f>
        <v>8762.9732958332952</v>
      </c>
      <c r="J18" s="146">
        <f>-+'&lt;2&gt; PowerTax Summary'!$E$23/12</f>
        <v>8762.9732958332952</v>
      </c>
      <c r="K18" s="146">
        <f>-+'&lt;2&gt; PowerTax Summary'!$E$23/12</f>
        <v>8762.9732958332952</v>
      </c>
      <c r="L18" s="146">
        <f>-+'&lt;2&gt; PowerTax Summary'!$E$23/12</f>
        <v>8762.9732958332952</v>
      </c>
      <c r="M18" s="146">
        <f>-+'&lt;2&gt; PowerTax Summary'!$E$23/12</f>
        <v>8762.9732958332952</v>
      </c>
      <c r="N18" s="146">
        <f>-+'&lt;2&gt; PowerTax Summary'!$E$23/12</f>
        <v>8762.9732958332952</v>
      </c>
      <c r="O18" s="146">
        <f>-+'&lt;2&gt; PowerTax Summary'!$E$23/12</f>
        <v>8762.9732958332952</v>
      </c>
      <c r="P18" s="146">
        <f>-+'&lt;2&gt; PowerTax Summary'!$E$23/12</f>
        <v>8762.9732958332952</v>
      </c>
      <c r="Q18" s="146">
        <f>-+'&lt;2&gt; PowerTax Summary'!$E$23/12</f>
        <v>8762.9732958332952</v>
      </c>
      <c r="R18" s="81">
        <f>+SUM(F18:Q18)</f>
        <v>105155.67954999952</v>
      </c>
    </row>
    <row r="19" spans="1:19" s="13" customFormat="1" ht="15" customHeight="1" x14ac:dyDescent="0.2">
      <c r="A19" s="148" t="s">
        <v>664</v>
      </c>
      <c r="B19" s="111"/>
      <c r="C19" s="150">
        <f>+C17+C18</f>
        <v>-9721706</v>
      </c>
      <c r="D19" s="150">
        <f t="shared" ref="D19:F19" si="4">+D17+D18</f>
        <v>-3073042711.8297319</v>
      </c>
      <c r="E19" s="150">
        <f t="shared" si="4"/>
        <v>-3082764417.8297319</v>
      </c>
      <c r="F19" s="150">
        <f t="shared" si="4"/>
        <v>9171572.882403709</v>
      </c>
      <c r="G19" s="150">
        <f t="shared" ref="G19" si="5">+G17+G18</f>
        <v>9171572.882403709</v>
      </c>
      <c r="H19" s="150">
        <f t="shared" ref="H19" si="6">+H17+H18</f>
        <v>9171572.882403709</v>
      </c>
      <c r="I19" s="150">
        <f t="shared" ref="I19" si="7">+I17+I18</f>
        <v>9171572.882403709</v>
      </c>
      <c r="J19" s="150">
        <f t="shared" ref="J19" si="8">+J17+J18</f>
        <v>9171572.882403709</v>
      </c>
      <c r="K19" s="150">
        <f t="shared" ref="K19" si="9">+K17+K18</f>
        <v>9171572.882403709</v>
      </c>
      <c r="L19" s="150">
        <f t="shared" ref="L19" si="10">+L17+L18</f>
        <v>9171572.882403709</v>
      </c>
      <c r="M19" s="150">
        <f t="shared" ref="M19" si="11">+M17+M18</f>
        <v>9171572.882403709</v>
      </c>
      <c r="N19" s="150">
        <f t="shared" ref="N19" si="12">+N17+N18</f>
        <v>9171572.882403709</v>
      </c>
      <c r="O19" s="150">
        <f t="shared" ref="O19" si="13">+O17+O18</f>
        <v>9171572.882403709</v>
      </c>
      <c r="P19" s="150">
        <f t="shared" ref="P19" si="14">+P17+P18</f>
        <v>9171572.882403709</v>
      </c>
      <c r="Q19" s="150">
        <f t="shared" ref="Q19" si="15">+Q17+Q18</f>
        <v>9171572.882403709</v>
      </c>
      <c r="R19" s="150">
        <f t="shared" ref="R19" si="16">+R17+R18</f>
        <v>110058874.58884452</v>
      </c>
    </row>
    <row r="20" spans="1:19" s="13" customFormat="1" ht="15" customHeight="1" x14ac:dyDescent="0.2">
      <c r="A20" s="14"/>
      <c r="B20" s="151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</row>
    <row r="21" spans="1:19" s="13" customFormat="1" ht="15" customHeight="1" x14ac:dyDescent="0.2">
      <c r="A21" s="154" t="s">
        <v>649</v>
      </c>
      <c r="B21" s="154"/>
      <c r="C21" s="155">
        <f>+C15+C19</f>
        <v>-3298485487.8307991</v>
      </c>
      <c r="D21" s="155">
        <f t="shared" ref="D21:F21" si="17">+D15+D19</f>
        <v>0</v>
      </c>
      <c r="E21" s="155">
        <f t="shared" si="17"/>
        <v>-3298485487.8307991</v>
      </c>
      <c r="F21" s="155">
        <f t="shared" si="17"/>
        <v>10081592.150473671</v>
      </c>
      <c r="G21" s="155">
        <f t="shared" ref="G21:R21" si="18">+G15+G19</f>
        <v>10081593.658641402</v>
      </c>
      <c r="H21" s="155">
        <f t="shared" si="18"/>
        <v>10081592.904557535</v>
      </c>
      <c r="I21" s="155">
        <f t="shared" si="18"/>
        <v>10081592.904557535</v>
      </c>
      <c r="J21" s="155">
        <f t="shared" si="18"/>
        <v>10081592.904557535</v>
      </c>
      <c r="K21" s="155">
        <f t="shared" si="18"/>
        <v>10081592.904557535</v>
      </c>
      <c r="L21" s="155">
        <f t="shared" si="18"/>
        <v>10081592.904557535</v>
      </c>
      <c r="M21" s="155">
        <f t="shared" si="18"/>
        <v>10081592.904557535</v>
      </c>
      <c r="N21" s="155">
        <f t="shared" si="18"/>
        <v>10081592.904557535</v>
      </c>
      <c r="O21" s="155">
        <f t="shared" si="18"/>
        <v>10081592.904557535</v>
      </c>
      <c r="P21" s="155">
        <f t="shared" si="18"/>
        <v>10081592.904557535</v>
      </c>
      <c r="Q21" s="155">
        <f t="shared" si="18"/>
        <v>10081592.904557535</v>
      </c>
      <c r="R21" s="155">
        <f t="shared" si="18"/>
        <v>120979114.85469043</v>
      </c>
    </row>
    <row r="22" spans="1:19" s="13" customFormat="1" ht="15" customHeight="1" x14ac:dyDescent="0.2">
      <c r="A22" s="148"/>
      <c r="B22" s="151"/>
      <c r="C22" s="152"/>
      <c r="D22" s="152"/>
      <c r="E22" s="152"/>
      <c r="F22" s="152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</row>
    <row r="23" spans="1:19" s="13" customFormat="1" ht="15" customHeight="1" x14ac:dyDescent="0.2">
      <c r="A23" s="156" t="s">
        <v>661</v>
      </c>
      <c r="B23" s="151"/>
      <c r="C23" s="152">
        <f>+C17+C18</f>
        <v>-9721706</v>
      </c>
      <c r="D23" s="153"/>
      <c r="E23" s="152">
        <f>+C23+D23</f>
        <v>-9721706</v>
      </c>
      <c r="F23" s="157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</row>
    <row r="24" spans="1:19" s="13" customFormat="1" ht="15" customHeight="1" x14ac:dyDescent="0.2">
      <c r="A24" s="156" t="s">
        <v>662</v>
      </c>
      <c r="B24" s="151"/>
      <c r="C24" s="146">
        <f>+'&lt;4&gt; FAS109 Entry FPL'!H186</f>
        <v>-3288763781.8307991</v>
      </c>
      <c r="D24" s="153"/>
      <c r="E24" s="152">
        <f>+C24+D24</f>
        <v>-3288763781.8307991</v>
      </c>
      <c r="F24" s="157"/>
      <c r="G24" s="157"/>
      <c r="H24" s="158"/>
      <c r="I24" s="153"/>
      <c r="J24" s="153"/>
      <c r="K24" s="153"/>
      <c r="L24" s="153"/>
      <c r="M24" s="153"/>
      <c r="N24" s="153"/>
      <c r="O24" s="153"/>
      <c r="P24" s="153"/>
      <c r="Q24" s="153"/>
    </row>
    <row r="25" spans="1:19" s="13" customFormat="1" ht="15" customHeight="1" x14ac:dyDescent="0.2">
      <c r="A25" s="151" t="s">
        <v>649</v>
      </c>
      <c r="B25" s="151"/>
      <c r="C25" s="150">
        <f>+C23+C24</f>
        <v>-3298485487.8307991</v>
      </c>
      <c r="D25" s="150">
        <f t="shared" ref="D25:E25" si="19">+D23+D24</f>
        <v>0</v>
      </c>
      <c r="E25" s="150">
        <f t="shared" si="19"/>
        <v>-3298485487.8307991</v>
      </c>
      <c r="F25" s="153"/>
      <c r="G25" s="146"/>
      <c r="H25" s="153"/>
      <c r="I25" s="153"/>
      <c r="J25" s="153"/>
      <c r="K25" s="153"/>
      <c r="L25" s="153"/>
      <c r="M25" s="153"/>
      <c r="N25" s="153"/>
      <c r="O25" s="153"/>
      <c r="P25" s="153"/>
      <c r="Q25" s="153"/>
    </row>
    <row r="26" spans="1:19" s="13" customFormat="1" ht="15" customHeight="1" x14ac:dyDescent="0.2">
      <c r="A26" s="151"/>
      <c r="B26" s="151"/>
      <c r="C26" s="157">
        <f>+C21-C25</f>
        <v>0</v>
      </c>
      <c r="D26" s="153"/>
      <c r="E26" s="152"/>
      <c r="F26" s="153"/>
      <c r="G26" s="146"/>
      <c r="H26" s="158"/>
      <c r="I26" s="153"/>
      <c r="J26" s="153"/>
      <c r="K26" s="153"/>
      <c r="L26" s="153"/>
      <c r="M26" s="153"/>
      <c r="N26" s="153"/>
      <c r="O26" s="153"/>
      <c r="P26" s="153"/>
      <c r="Q26" s="153"/>
      <c r="R26" s="42"/>
      <c r="S26" s="42"/>
    </row>
    <row r="27" spans="1:19" s="13" customFormat="1" ht="15" customHeight="1" x14ac:dyDescent="0.2">
      <c r="A27" s="151" t="s">
        <v>617</v>
      </c>
      <c r="B27" s="151"/>
      <c r="C27" s="159"/>
      <c r="D27" s="159"/>
      <c r="E27" s="159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42"/>
      <c r="S27" s="42"/>
    </row>
    <row r="28" spans="1:19" s="13" customFormat="1" ht="15" customHeight="1" x14ac:dyDescent="0.2">
      <c r="A28" s="160" t="s">
        <v>614</v>
      </c>
      <c r="B28" s="160"/>
      <c r="C28" s="159">
        <f>+C17</f>
        <v>-7478855</v>
      </c>
      <c r="D28" s="159">
        <f>+C24</f>
        <v>-3288763781.8307991</v>
      </c>
      <c r="E28" s="159">
        <f>+C28+D28</f>
        <v>-3296242636.8307991</v>
      </c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42"/>
      <c r="S28" s="42"/>
    </row>
    <row r="29" spans="1:19" s="13" customFormat="1" ht="15" customHeight="1" x14ac:dyDescent="0.2">
      <c r="A29" s="160" t="s">
        <v>615</v>
      </c>
      <c r="B29" s="160"/>
      <c r="C29" s="159">
        <f>+C18</f>
        <v>-2242851</v>
      </c>
      <c r="D29" s="159"/>
      <c r="E29" s="159">
        <f>+C29+D29</f>
        <v>-2242851</v>
      </c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42"/>
      <c r="S29" s="42"/>
    </row>
    <row r="30" spans="1:19" s="13" customFormat="1" ht="15" customHeight="1" x14ac:dyDescent="0.2">
      <c r="A30" s="162" t="s">
        <v>616</v>
      </c>
      <c r="B30" s="162"/>
      <c r="C30" s="163">
        <f>+SUM(C28:C29)</f>
        <v>-9721706</v>
      </c>
      <c r="D30" s="163">
        <f>+SUM(D28:D29)</f>
        <v>-3288763781.8307991</v>
      </c>
      <c r="E30" s="163">
        <f>+SUM(E28:E29)</f>
        <v>-3298485487.8307991</v>
      </c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42"/>
      <c r="S30" s="42"/>
    </row>
    <row r="31" spans="1:19" s="13" customFormat="1" ht="15" customHeight="1" x14ac:dyDescent="0.2">
      <c r="A31" s="164"/>
      <c r="B31" s="164"/>
      <c r="C31" s="131"/>
      <c r="D31" s="131"/>
      <c r="E31" s="131">
        <f>+E30-E25</f>
        <v>0</v>
      </c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42"/>
      <c r="S31" s="42"/>
    </row>
    <row r="32" spans="1:19" s="13" customFormat="1" ht="15" customHeight="1" x14ac:dyDescent="0.2">
      <c r="A32" s="164"/>
      <c r="B32" s="164"/>
      <c r="C32" s="159"/>
      <c r="D32" s="159"/>
      <c r="E32" s="159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42"/>
      <c r="S32" s="42"/>
    </row>
    <row r="33" spans="1:18" s="13" customFormat="1" ht="15" customHeight="1" x14ac:dyDescent="0.2">
      <c r="A33" s="165" t="s">
        <v>544</v>
      </c>
      <c r="B33" s="165"/>
      <c r="C33" s="165"/>
      <c r="D33" s="165"/>
      <c r="E33" s="166"/>
      <c r="F33" s="131"/>
    </row>
    <row r="34" spans="1:18" s="13" customFormat="1" ht="15" customHeight="1" x14ac:dyDescent="0.2">
      <c r="A34" s="165"/>
      <c r="B34" s="165"/>
      <c r="C34" s="165"/>
      <c r="D34" s="165"/>
      <c r="E34" s="166"/>
      <c r="F34" s="131"/>
    </row>
    <row r="35" spans="1:18" s="13" customFormat="1" ht="15" customHeight="1" x14ac:dyDescent="0.2">
      <c r="A35" s="165"/>
      <c r="B35" s="165"/>
      <c r="C35" s="165"/>
      <c r="D35" s="165"/>
      <c r="E35" s="166"/>
      <c r="F35" s="131"/>
    </row>
    <row r="36" spans="1:18" s="13" customFormat="1" ht="15" customHeight="1" x14ac:dyDescent="0.2">
      <c r="A36" s="167"/>
      <c r="B36" s="167"/>
      <c r="C36" s="40"/>
      <c r="D36" s="40"/>
      <c r="E36" s="168"/>
      <c r="F36" s="26"/>
    </row>
    <row r="37" spans="1:18" s="13" customFormat="1" ht="15" customHeight="1" x14ac:dyDescent="0.2">
      <c r="A37" s="167" t="s">
        <v>676</v>
      </c>
      <c r="B37" s="167"/>
      <c r="C37" s="40"/>
      <c r="D37" s="40"/>
      <c r="E37" s="168"/>
      <c r="F37" s="26">
        <f>SUM(F9:F11)</f>
        <v>1177692.7395477397</v>
      </c>
      <c r="G37" s="36">
        <f t="shared" ref="G37:Q37" si="20">SUM(G9:G11)</f>
        <v>654972.80731546972</v>
      </c>
      <c r="H37" s="26">
        <f t="shared" si="20"/>
        <v>916332.77343160473</v>
      </c>
      <c r="I37" s="26">
        <f t="shared" si="20"/>
        <v>916332.77343160473</v>
      </c>
      <c r="J37" s="26">
        <f t="shared" si="20"/>
        <v>916332.77343160473</v>
      </c>
      <c r="K37" s="26">
        <f t="shared" si="20"/>
        <v>916332.77343160473</v>
      </c>
      <c r="L37" s="26">
        <f t="shared" si="20"/>
        <v>916332.77343160473</v>
      </c>
      <c r="M37" s="26">
        <f t="shared" si="20"/>
        <v>916332.77343160473</v>
      </c>
      <c r="N37" s="26">
        <f t="shared" si="20"/>
        <v>916332.77343160473</v>
      </c>
      <c r="O37" s="26">
        <f t="shared" si="20"/>
        <v>916332.77343160473</v>
      </c>
      <c r="P37" s="26">
        <f t="shared" si="20"/>
        <v>916332.77343160473</v>
      </c>
      <c r="Q37" s="26">
        <f t="shared" si="20"/>
        <v>916332.77343160473</v>
      </c>
      <c r="R37" s="81">
        <f t="shared" ref="R37:R38" si="21">+SUM(F37:Q37)</f>
        <v>10995993.281179257</v>
      </c>
    </row>
    <row r="38" spans="1:18" s="13" customFormat="1" ht="15" customHeight="1" x14ac:dyDescent="0.2">
      <c r="A38" s="167" t="s">
        <v>677</v>
      </c>
      <c r="B38" s="167"/>
      <c r="C38" s="40"/>
      <c r="D38" s="40"/>
      <c r="E38" s="168"/>
      <c r="F38" s="26">
        <f>SUM(F12:F14)</f>
        <v>-267673.47147777776</v>
      </c>
      <c r="G38" s="36">
        <f t="shared" ref="G38:Q38" si="22">SUM(G12:G14)</f>
        <v>255047.96892222221</v>
      </c>
      <c r="H38" s="26">
        <f t="shared" si="22"/>
        <v>-6312.7512777777774</v>
      </c>
      <c r="I38" s="26">
        <f t="shared" si="22"/>
        <v>-6312.7512777777774</v>
      </c>
      <c r="J38" s="26">
        <f t="shared" si="22"/>
        <v>-6312.7512777777774</v>
      </c>
      <c r="K38" s="26">
        <f t="shared" si="22"/>
        <v>-6312.7512777777774</v>
      </c>
      <c r="L38" s="26">
        <f t="shared" si="22"/>
        <v>-6312.7512777777774</v>
      </c>
      <c r="M38" s="26">
        <f t="shared" si="22"/>
        <v>-6312.7512777777774</v>
      </c>
      <c r="N38" s="26">
        <f t="shared" si="22"/>
        <v>-6312.7512777777774</v>
      </c>
      <c r="O38" s="26">
        <f t="shared" si="22"/>
        <v>-6312.7512777777774</v>
      </c>
      <c r="P38" s="26">
        <f t="shared" si="22"/>
        <v>-6312.7512777777774</v>
      </c>
      <c r="Q38" s="26">
        <f t="shared" si="22"/>
        <v>-6312.7512777777774</v>
      </c>
      <c r="R38" s="81">
        <f t="shared" si="21"/>
        <v>-75753.0153333333</v>
      </c>
    </row>
    <row r="39" spans="1:18" s="13" customFormat="1" ht="15" customHeight="1" thickBot="1" x14ac:dyDescent="0.25">
      <c r="A39" s="169" t="s">
        <v>686</v>
      </c>
      <c r="B39" s="169"/>
      <c r="C39" s="170"/>
      <c r="D39" s="170"/>
      <c r="E39" s="170"/>
      <c r="F39" s="171">
        <f>SUM(F37:F38)</f>
        <v>910019.26806996204</v>
      </c>
      <c r="G39" s="171">
        <f t="shared" ref="G39:R39" si="23">SUM(G37:G38)</f>
        <v>910020.77623769199</v>
      </c>
      <c r="H39" s="171">
        <f t="shared" si="23"/>
        <v>910020.0221538269</v>
      </c>
      <c r="I39" s="171">
        <f t="shared" si="23"/>
        <v>910020.0221538269</v>
      </c>
      <c r="J39" s="171">
        <f t="shared" si="23"/>
        <v>910020.0221538269</v>
      </c>
      <c r="K39" s="171">
        <f t="shared" si="23"/>
        <v>910020.0221538269</v>
      </c>
      <c r="L39" s="171">
        <f t="shared" si="23"/>
        <v>910020.0221538269</v>
      </c>
      <c r="M39" s="171">
        <f t="shared" si="23"/>
        <v>910020.0221538269</v>
      </c>
      <c r="N39" s="171">
        <f t="shared" si="23"/>
        <v>910020.0221538269</v>
      </c>
      <c r="O39" s="171">
        <f t="shared" si="23"/>
        <v>910020.0221538269</v>
      </c>
      <c r="P39" s="171">
        <f t="shared" si="23"/>
        <v>910020.0221538269</v>
      </c>
      <c r="Q39" s="171">
        <f t="shared" si="23"/>
        <v>910020.0221538269</v>
      </c>
      <c r="R39" s="172">
        <f t="shared" si="23"/>
        <v>10920240.265845923</v>
      </c>
    </row>
    <row r="40" spans="1:18" s="13" customFormat="1" ht="15" customHeight="1" thickTop="1" x14ac:dyDescent="0.2">
      <c r="A40" s="40"/>
      <c r="B40" s="40"/>
      <c r="C40" s="40"/>
      <c r="D40" s="40"/>
      <c r="E40" s="40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</row>
    <row r="41" spans="1:18" s="13" customFormat="1" ht="15" customHeight="1" x14ac:dyDescent="0.2">
      <c r="A41" s="167" t="s">
        <v>505</v>
      </c>
      <c r="B41" s="169"/>
      <c r="C41" s="173"/>
      <c r="D41" s="173"/>
      <c r="E41" s="173"/>
      <c r="F41" s="174">
        <f>F17-F42</f>
        <v>9164650.1335000005</v>
      </c>
      <c r="G41" s="175">
        <f t="shared" ref="G41:Q41" si="24">G17-G42</f>
        <v>9164650.1335000005</v>
      </c>
      <c r="H41" s="174">
        <f t="shared" si="24"/>
        <v>9164650.1335000005</v>
      </c>
      <c r="I41" s="174">
        <f t="shared" si="24"/>
        <v>9164650.1335000005</v>
      </c>
      <c r="J41" s="174">
        <f t="shared" si="24"/>
        <v>9164650.1335000005</v>
      </c>
      <c r="K41" s="174">
        <f t="shared" si="24"/>
        <v>9164650.1335000005</v>
      </c>
      <c r="L41" s="174">
        <f t="shared" si="24"/>
        <v>9164650.1335000005</v>
      </c>
      <c r="M41" s="174">
        <f t="shared" si="24"/>
        <v>9164650.1335000005</v>
      </c>
      <c r="N41" s="174">
        <f t="shared" si="24"/>
        <v>9164650.1335000005</v>
      </c>
      <c r="O41" s="174">
        <f t="shared" si="24"/>
        <v>9164650.1335000005</v>
      </c>
      <c r="P41" s="174">
        <f t="shared" si="24"/>
        <v>9164650.1335000005</v>
      </c>
      <c r="Q41" s="174">
        <f t="shared" si="24"/>
        <v>9164650.1335000005</v>
      </c>
      <c r="R41" s="81">
        <f t="shared" ref="R41:R42" si="25">+SUM(F41:Q41)</f>
        <v>109975801.60199998</v>
      </c>
    </row>
    <row r="42" spans="1:18" s="13" customFormat="1" ht="15" customHeight="1" x14ac:dyDescent="0.2">
      <c r="A42" s="167" t="s">
        <v>506</v>
      </c>
      <c r="B42" s="169"/>
      <c r="C42" s="173"/>
      <c r="D42" s="173"/>
      <c r="E42" s="173"/>
      <c r="F42" s="174">
        <f>-F45*0.21</f>
        <v>-1840.2243921249919</v>
      </c>
      <c r="G42" s="175">
        <f t="shared" ref="G42:Q42" si="26">-G45*0.21</f>
        <v>-1840.2243921249919</v>
      </c>
      <c r="H42" s="174">
        <f t="shared" si="26"/>
        <v>-1840.2243921249919</v>
      </c>
      <c r="I42" s="174">
        <f t="shared" si="26"/>
        <v>-1840.2243921249919</v>
      </c>
      <c r="J42" s="174">
        <f t="shared" si="26"/>
        <v>-1840.2243921249919</v>
      </c>
      <c r="K42" s="174">
        <f t="shared" si="26"/>
        <v>-1840.2243921249919</v>
      </c>
      <c r="L42" s="174">
        <f t="shared" si="26"/>
        <v>-1840.2243921249919</v>
      </c>
      <c r="M42" s="174">
        <f t="shared" si="26"/>
        <v>-1840.2243921249919</v>
      </c>
      <c r="N42" s="174">
        <f t="shared" si="26"/>
        <v>-1840.2243921249919</v>
      </c>
      <c r="O42" s="174">
        <f t="shared" si="26"/>
        <v>-1840.2243921249919</v>
      </c>
      <c r="P42" s="174">
        <f t="shared" si="26"/>
        <v>-1840.2243921249919</v>
      </c>
      <c r="Q42" s="174">
        <f t="shared" si="26"/>
        <v>-1840.2243921249919</v>
      </c>
      <c r="R42" s="81">
        <f t="shared" si="25"/>
        <v>-22082.692705499896</v>
      </c>
    </row>
    <row r="43" spans="1:18" s="13" customFormat="1" ht="15" customHeight="1" x14ac:dyDescent="0.2">
      <c r="A43" s="167" t="s">
        <v>678</v>
      </c>
      <c r="B43" s="169"/>
      <c r="C43" s="173"/>
      <c r="D43" s="173"/>
      <c r="E43" s="173"/>
      <c r="F43" s="176">
        <f>F41+F42</f>
        <v>9162809.9091078751</v>
      </c>
      <c r="G43" s="176">
        <f t="shared" ref="G43:R43" si="27">G41+G42</f>
        <v>9162809.9091078751</v>
      </c>
      <c r="H43" s="176">
        <f t="shared" si="27"/>
        <v>9162809.9091078751</v>
      </c>
      <c r="I43" s="176">
        <f t="shared" si="27"/>
        <v>9162809.9091078751</v>
      </c>
      <c r="J43" s="176">
        <f t="shared" si="27"/>
        <v>9162809.9091078751</v>
      </c>
      <c r="K43" s="176">
        <f t="shared" si="27"/>
        <v>9162809.9091078751</v>
      </c>
      <c r="L43" s="176">
        <f t="shared" si="27"/>
        <v>9162809.9091078751</v>
      </c>
      <c r="M43" s="176">
        <f t="shared" si="27"/>
        <v>9162809.9091078751</v>
      </c>
      <c r="N43" s="176">
        <f t="shared" si="27"/>
        <v>9162809.9091078751</v>
      </c>
      <c r="O43" s="176">
        <f t="shared" si="27"/>
        <v>9162809.9091078751</v>
      </c>
      <c r="P43" s="176">
        <f t="shared" si="27"/>
        <v>9162809.9091078751</v>
      </c>
      <c r="Q43" s="176">
        <f t="shared" si="27"/>
        <v>9162809.9091078751</v>
      </c>
      <c r="R43" s="177">
        <f t="shared" si="27"/>
        <v>109953718.90929449</v>
      </c>
    </row>
    <row r="44" spans="1:18" s="13" customFormat="1" ht="15" customHeight="1" x14ac:dyDescent="0.2">
      <c r="A44" s="167"/>
      <c r="B44" s="40"/>
      <c r="C44" s="40"/>
      <c r="D44" s="40"/>
      <c r="E44" s="40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</row>
    <row r="45" spans="1:18" s="13" customFormat="1" ht="15" customHeight="1" x14ac:dyDescent="0.2">
      <c r="A45" s="167" t="s">
        <v>507</v>
      </c>
      <c r="B45" s="40"/>
      <c r="C45" s="40"/>
      <c r="D45" s="40"/>
      <c r="E45" s="40"/>
      <c r="F45" s="26">
        <f>F18</f>
        <v>8762.9732958332952</v>
      </c>
      <c r="G45" s="36">
        <f t="shared" ref="G45:Q45" si="28">G18</f>
        <v>8762.9732958332952</v>
      </c>
      <c r="H45" s="26">
        <f t="shared" si="28"/>
        <v>8762.9732958332952</v>
      </c>
      <c r="I45" s="26">
        <f t="shared" si="28"/>
        <v>8762.9732958332952</v>
      </c>
      <c r="J45" s="26">
        <f t="shared" si="28"/>
        <v>8762.9732958332952</v>
      </c>
      <c r="K45" s="26">
        <f t="shared" si="28"/>
        <v>8762.9732958332952</v>
      </c>
      <c r="L45" s="26">
        <f t="shared" si="28"/>
        <v>8762.9732958332952</v>
      </c>
      <c r="M45" s="26">
        <f t="shared" si="28"/>
        <v>8762.9732958332952</v>
      </c>
      <c r="N45" s="26">
        <f t="shared" si="28"/>
        <v>8762.9732958332952</v>
      </c>
      <c r="O45" s="26">
        <f t="shared" si="28"/>
        <v>8762.9732958332952</v>
      </c>
      <c r="P45" s="26">
        <f t="shared" si="28"/>
        <v>8762.9732958332952</v>
      </c>
      <c r="Q45" s="26">
        <f t="shared" si="28"/>
        <v>8762.9732958332952</v>
      </c>
      <c r="R45" s="178">
        <f t="shared" ref="R45" si="29">+SUM(F45:Q45)</f>
        <v>105155.67954999952</v>
      </c>
    </row>
    <row r="46" spans="1:18" s="13" customFormat="1" ht="15" customHeight="1" x14ac:dyDescent="0.2">
      <c r="A46" s="167"/>
      <c r="B46" s="40"/>
      <c r="C46" s="40"/>
      <c r="D46" s="40"/>
      <c r="E46" s="40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</row>
    <row r="47" spans="1:18" s="13" customFormat="1" ht="15" customHeight="1" thickBot="1" x14ac:dyDescent="0.25">
      <c r="A47" s="169" t="s">
        <v>679</v>
      </c>
      <c r="B47" s="40"/>
      <c r="C47" s="40"/>
      <c r="D47" s="40"/>
      <c r="E47" s="40"/>
      <c r="F47" s="171">
        <f>F43+F45</f>
        <v>9171572.882403709</v>
      </c>
      <c r="G47" s="171">
        <f t="shared" ref="G47:R47" si="30">G43+G45</f>
        <v>9171572.882403709</v>
      </c>
      <c r="H47" s="171">
        <f t="shared" si="30"/>
        <v>9171572.882403709</v>
      </c>
      <c r="I47" s="171">
        <f t="shared" si="30"/>
        <v>9171572.882403709</v>
      </c>
      <c r="J47" s="171">
        <f t="shared" si="30"/>
        <v>9171572.882403709</v>
      </c>
      <c r="K47" s="171">
        <f t="shared" si="30"/>
        <v>9171572.882403709</v>
      </c>
      <c r="L47" s="171">
        <f t="shared" si="30"/>
        <v>9171572.882403709</v>
      </c>
      <c r="M47" s="171">
        <f t="shared" si="30"/>
        <v>9171572.882403709</v>
      </c>
      <c r="N47" s="171">
        <f t="shared" si="30"/>
        <v>9171572.882403709</v>
      </c>
      <c r="O47" s="171">
        <f t="shared" si="30"/>
        <v>9171572.882403709</v>
      </c>
      <c r="P47" s="171">
        <f t="shared" si="30"/>
        <v>9171572.882403709</v>
      </c>
      <c r="Q47" s="171">
        <f t="shared" si="30"/>
        <v>9171572.882403709</v>
      </c>
      <c r="R47" s="172">
        <f t="shared" si="30"/>
        <v>110058874.58884448</v>
      </c>
    </row>
    <row r="48" spans="1:18" s="13" customFormat="1" ht="15" customHeight="1" thickTop="1" x14ac:dyDescent="0.2">
      <c r="A48" s="40"/>
      <c r="B48" s="40"/>
      <c r="C48" s="40"/>
      <c r="D48" s="40"/>
      <c r="E48" s="40"/>
    </row>
    <row r="49" spans="1:18" s="13" customFormat="1" ht="15" customHeight="1" x14ac:dyDescent="0.2">
      <c r="A49" s="40"/>
      <c r="B49" s="40"/>
      <c r="C49" s="40"/>
      <c r="D49" s="40"/>
      <c r="E49" s="40"/>
    </row>
    <row r="50" spans="1:18" s="13" customFormat="1" ht="15" customHeight="1" thickBot="1" x14ac:dyDescent="0.25">
      <c r="A50" s="169" t="s">
        <v>687</v>
      </c>
      <c r="B50" s="40"/>
      <c r="C50" s="40"/>
      <c r="D50" s="40"/>
      <c r="E50" s="40"/>
      <c r="F50" s="29">
        <f>F39+F47</f>
        <v>10081592.150473671</v>
      </c>
      <c r="G50" s="29">
        <f t="shared" ref="G50:R50" si="31">G39+G47</f>
        <v>10081593.658641402</v>
      </c>
      <c r="H50" s="29">
        <f t="shared" si="31"/>
        <v>10081592.904557535</v>
      </c>
      <c r="I50" s="29">
        <f t="shared" si="31"/>
        <v>10081592.904557535</v>
      </c>
      <c r="J50" s="29">
        <f t="shared" si="31"/>
        <v>10081592.904557535</v>
      </c>
      <c r="K50" s="29">
        <f t="shared" si="31"/>
        <v>10081592.904557535</v>
      </c>
      <c r="L50" s="29">
        <f t="shared" si="31"/>
        <v>10081592.904557535</v>
      </c>
      <c r="M50" s="29">
        <f t="shared" si="31"/>
        <v>10081592.904557535</v>
      </c>
      <c r="N50" s="29">
        <f t="shared" si="31"/>
        <v>10081592.904557535</v>
      </c>
      <c r="O50" s="29">
        <f t="shared" si="31"/>
        <v>10081592.904557535</v>
      </c>
      <c r="P50" s="29">
        <f t="shared" si="31"/>
        <v>10081592.904557535</v>
      </c>
      <c r="Q50" s="29">
        <f t="shared" si="31"/>
        <v>10081592.904557535</v>
      </c>
      <c r="R50" s="29">
        <f t="shared" si="31"/>
        <v>120979114.8546904</v>
      </c>
    </row>
    <row r="51" spans="1:18" s="13" customFormat="1" ht="15" customHeight="1" thickTop="1" x14ac:dyDescent="0.2">
      <c r="A51" s="40"/>
      <c r="B51" s="40"/>
      <c r="C51" s="40"/>
      <c r="D51" s="40"/>
      <c r="E51" s="40"/>
      <c r="F51" s="131">
        <f>+F50-F21</f>
        <v>0</v>
      </c>
      <c r="G51" s="131">
        <f t="shared" ref="G51:R51" si="32">+G50-G21</f>
        <v>0</v>
      </c>
      <c r="H51" s="131">
        <f t="shared" si="32"/>
        <v>0</v>
      </c>
      <c r="I51" s="131">
        <f t="shared" si="32"/>
        <v>0</v>
      </c>
      <c r="J51" s="131">
        <f t="shared" si="32"/>
        <v>0</v>
      </c>
      <c r="K51" s="131">
        <f t="shared" si="32"/>
        <v>0</v>
      </c>
      <c r="L51" s="131">
        <f t="shared" si="32"/>
        <v>0</v>
      </c>
      <c r="M51" s="131">
        <f t="shared" si="32"/>
        <v>0</v>
      </c>
      <c r="N51" s="131">
        <f t="shared" si="32"/>
        <v>0</v>
      </c>
      <c r="O51" s="131">
        <f t="shared" si="32"/>
        <v>0</v>
      </c>
      <c r="P51" s="131">
        <f t="shared" si="32"/>
        <v>0</v>
      </c>
      <c r="Q51" s="131">
        <f t="shared" si="32"/>
        <v>0</v>
      </c>
      <c r="R51" s="131">
        <f t="shared" si="32"/>
        <v>0</v>
      </c>
    </row>
    <row r="52" spans="1:18" s="13" customFormat="1" ht="15" customHeight="1" x14ac:dyDescent="0.2">
      <c r="A52" s="40"/>
      <c r="B52" s="40"/>
      <c r="C52" s="40"/>
      <c r="D52" s="40"/>
      <c r="E52" s="40"/>
    </row>
    <row r="53" spans="1:18" s="13" customFormat="1" ht="15" customHeight="1" x14ac:dyDescent="0.2">
      <c r="A53" s="40"/>
      <c r="B53" s="40"/>
      <c r="C53" s="40"/>
      <c r="D53" s="40"/>
      <c r="E53" s="40"/>
    </row>
  </sheetData>
  <printOptions gridLines="1"/>
  <pageMargins left="0.25" right="0.25" top="1" bottom="0.89" header="0.5" footer="0.37"/>
  <pageSetup paperSize="5" scale="65" orientation="landscape" r:id="rId1"/>
  <headerFooter alignWithMargins="0">
    <oddFooter>&amp;L&amp;Z&amp;F&amp;R&amp;A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0"/>
  <sheetViews>
    <sheetView topLeftCell="B1" zoomScaleNormal="100" workbookViewId="0">
      <pane xSplit="1" ySplit="4" topLeftCell="C20" activePane="bottomRight" state="frozen"/>
      <selection activeCell="B1" sqref="B1"/>
      <selection pane="topRight" activeCell="C1" sqref="C1"/>
      <selection pane="bottomLeft" activeCell="B5" sqref="B5"/>
      <selection pane="bottomRight" activeCell="C1" sqref="C1:C2"/>
    </sheetView>
  </sheetViews>
  <sheetFormatPr defaultColWidth="9.140625" defaultRowHeight="12" x14ac:dyDescent="0.2"/>
  <cols>
    <col min="1" max="1" width="2.85546875" style="84" customWidth="1"/>
    <col min="2" max="2" width="45.28515625" style="84" bestFit="1" customWidth="1"/>
    <col min="3" max="3" width="12.7109375" style="84" customWidth="1"/>
    <col min="4" max="4" width="16.28515625" style="84" customWidth="1"/>
    <col min="5" max="5" width="16.28515625" style="84" bestFit="1" customWidth="1"/>
    <col min="6" max="6" width="13.7109375" style="84" bestFit="1" customWidth="1"/>
    <col min="7" max="7" width="3.42578125" style="84" customWidth="1"/>
    <col min="8" max="8" width="14" style="84" bestFit="1" customWidth="1"/>
    <col min="9" max="9" width="14.28515625" style="84" bestFit="1" customWidth="1"/>
    <col min="10" max="10" width="14.5703125" style="84" bestFit="1" customWidth="1"/>
    <col min="11" max="11" width="14.28515625" style="84" bestFit="1" customWidth="1"/>
    <col min="12" max="12" width="2.42578125" style="84" customWidth="1"/>
    <col min="13" max="13" width="10.140625" style="84" bestFit="1" customWidth="1"/>
    <col min="14" max="14" width="12.140625" style="84" bestFit="1" customWidth="1"/>
    <col min="15" max="15" width="14.5703125" style="84" bestFit="1" customWidth="1"/>
    <col min="16" max="16" width="13.7109375" style="84" bestFit="1" customWidth="1"/>
    <col min="17" max="16384" width="9.140625" style="84"/>
  </cols>
  <sheetData>
    <row r="1" spans="2:16" x14ac:dyDescent="0.2">
      <c r="B1" s="83" t="s">
        <v>0</v>
      </c>
      <c r="C1" s="10" t="s">
        <v>692</v>
      </c>
    </row>
    <row r="2" spans="2:16" x14ac:dyDescent="0.2">
      <c r="B2" s="83" t="s">
        <v>622</v>
      </c>
      <c r="C2" s="10" t="s">
        <v>691</v>
      </c>
    </row>
    <row r="3" spans="2:16" x14ac:dyDescent="0.2">
      <c r="B3" s="83" t="s">
        <v>620</v>
      </c>
    </row>
    <row r="4" spans="2:16" x14ac:dyDescent="0.2">
      <c r="B4" s="83" t="s">
        <v>621</v>
      </c>
    </row>
    <row r="6" spans="2:16" x14ac:dyDescent="0.2">
      <c r="C6" s="182" t="s">
        <v>623</v>
      </c>
      <c r="D6" s="182"/>
      <c r="E6" s="182"/>
      <c r="F6" s="182"/>
      <c r="H6" s="182" t="s">
        <v>624</v>
      </c>
      <c r="I6" s="182"/>
      <c r="J6" s="182"/>
      <c r="K6" s="182"/>
      <c r="M6" s="182" t="s">
        <v>625</v>
      </c>
      <c r="N6" s="182"/>
      <c r="O6" s="182"/>
      <c r="P6" s="182"/>
    </row>
    <row r="7" spans="2:16" ht="48" x14ac:dyDescent="0.2">
      <c r="B7" s="85" t="s">
        <v>650</v>
      </c>
      <c r="C7" s="86" t="s">
        <v>591</v>
      </c>
      <c r="D7" s="86" t="s">
        <v>608</v>
      </c>
      <c r="E7" s="86" t="s">
        <v>609</v>
      </c>
      <c r="F7" s="86" t="s">
        <v>497</v>
      </c>
      <c r="G7" s="85"/>
      <c r="H7" s="86" t="s">
        <v>591</v>
      </c>
      <c r="I7" s="86" t="s">
        <v>608</v>
      </c>
      <c r="J7" s="86" t="s">
        <v>609</v>
      </c>
      <c r="K7" s="86" t="s">
        <v>497</v>
      </c>
      <c r="M7" s="86" t="s">
        <v>591</v>
      </c>
      <c r="N7" s="86" t="s">
        <v>608</v>
      </c>
      <c r="O7" s="86" t="s">
        <v>609</v>
      </c>
      <c r="P7" s="86" t="s">
        <v>497</v>
      </c>
    </row>
    <row r="8" spans="2:16" x14ac:dyDescent="0.2">
      <c r="B8" s="87" t="s">
        <v>611</v>
      </c>
      <c r="C8" s="88">
        <v>8332646.6500015259</v>
      </c>
      <c r="D8" s="88">
        <v>3260488723.1900005</v>
      </c>
      <c r="E8" s="88">
        <v>-116328565.25</v>
      </c>
      <c r="F8" s="88">
        <v>3144160157.9400005</v>
      </c>
      <c r="G8" s="85"/>
      <c r="H8" s="88">
        <v>7120114.2000007629</v>
      </c>
      <c r="I8" s="88">
        <v>2519947506.52</v>
      </c>
      <c r="J8" s="88">
        <v>-86186427.689999998</v>
      </c>
      <c r="K8" s="88">
        <v>2433761078.8299999</v>
      </c>
      <c r="M8" s="88">
        <v>1212532.4500007629</v>
      </c>
      <c r="N8" s="88">
        <v>740541216.67000055</v>
      </c>
      <c r="O8" s="88">
        <v>-30142137.560000002</v>
      </c>
      <c r="P8" s="88">
        <v>710399079.11000061</v>
      </c>
    </row>
    <row r="9" spans="2:16" x14ac:dyDescent="0.2">
      <c r="B9" s="87" t="s">
        <v>508</v>
      </c>
      <c r="C9" s="88">
        <v>2257693.9949998856</v>
      </c>
      <c r="D9" s="88">
        <v>2257693.9949998856</v>
      </c>
      <c r="E9" s="88">
        <v>-105155.67499999702</v>
      </c>
      <c r="F9" s="88">
        <v>2152538.3199998885</v>
      </c>
      <c r="G9" s="85"/>
      <c r="H9" s="88">
        <v>2239465.3500000238</v>
      </c>
      <c r="I9" s="88">
        <v>2239465.3500000238</v>
      </c>
      <c r="J9" s="88">
        <v>-104268.79999999981</v>
      </c>
      <c r="K9" s="88">
        <v>2135196.550000024</v>
      </c>
      <c r="M9" s="88">
        <v>18228.644999861717</v>
      </c>
      <c r="N9" s="88">
        <v>18228.644999861717</v>
      </c>
      <c r="O9" s="88">
        <v>-886.87499999720603</v>
      </c>
      <c r="P9" s="88">
        <v>17341.769999864511</v>
      </c>
    </row>
    <row r="10" spans="2:16" x14ac:dyDescent="0.2">
      <c r="B10" s="87" t="s">
        <v>610</v>
      </c>
      <c r="C10" s="88">
        <v>-1967777.0482500196</v>
      </c>
      <c r="D10" s="88">
        <v>-180713963.82895005</v>
      </c>
      <c r="E10" s="88">
        <v>6374846.3417499987</v>
      </c>
      <c r="F10" s="88">
        <v>-174339117.48720005</v>
      </c>
      <c r="G10" s="85"/>
      <c r="H10" s="88">
        <v>-1961396.9225000143</v>
      </c>
      <c r="I10" s="88">
        <v>-140029157.75350001</v>
      </c>
      <c r="J10" s="88">
        <v>4759401.1380000003</v>
      </c>
      <c r="K10" s="88">
        <v>-135269756.6155</v>
      </c>
      <c r="M10" s="88">
        <v>-6380.1257500052452</v>
      </c>
      <c r="N10" s="88">
        <v>-40684806.075450033</v>
      </c>
      <c r="O10" s="88">
        <v>1615445.2037499985</v>
      </c>
      <c r="P10" s="88">
        <v>-39069360.871700034</v>
      </c>
    </row>
    <row r="11" spans="2:16" x14ac:dyDescent="0.2">
      <c r="B11" s="85" t="s">
        <v>612</v>
      </c>
      <c r="C11" s="89">
        <v>8622563.5967513919</v>
      </c>
      <c r="D11" s="113">
        <v>3082032453.3560505</v>
      </c>
      <c r="E11" s="89">
        <v>-110058874.58325</v>
      </c>
      <c r="F11" s="89">
        <v>2971973578.7728</v>
      </c>
      <c r="G11" s="85"/>
      <c r="H11" s="89">
        <v>7398182.6275007725</v>
      </c>
      <c r="I11" s="89">
        <v>2382157814.1164999</v>
      </c>
      <c r="J11" s="89">
        <v>-81531295.351999998</v>
      </c>
      <c r="K11" s="89">
        <v>2300626518.7645001</v>
      </c>
      <c r="M11" s="89">
        <v>1224380.9692506194</v>
      </c>
      <c r="N11" s="89">
        <v>699874639.23955035</v>
      </c>
      <c r="O11" s="89">
        <v>-28527579.231249999</v>
      </c>
      <c r="P11" s="89">
        <v>671347060.00830042</v>
      </c>
    </row>
    <row r="12" spans="2:16" x14ac:dyDescent="0.2">
      <c r="B12" s="85"/>
      <c r="C12" s="85"/>
      <c r="D12" s="85"/>
      <c r="E12" s="85"/>
      <c r="F12" s="85"/>
      <c r="G12" s="85"/>
      <c r="H12" s="85"/>
      <c r="I12" s="85"/>
      <c r="J12" s="85"/>
      <c r="K12" s="90">
        <v>0</v>
      </c>
      <c r="M12" s="85"/>
      <c r="N12" s="85"/>
      <c r="O12" s="85"/>
      <c r="P12" s="90">
        <v>0</v>
      </c>
    </row>
    <row r="13" spans="2:16" x14ac:dyDescent="0.2">
      <c r="B13" s="85"/>
      <c r="C13" s="85"/>
      <c r="D13" s="85"/>
      <c r="E13" s="85"/>
      <c r="F13" s="85"/>
      <c r="G13" s="85"/>
      <c r="H13" s="85"/>
      <c r="I13" s="85"/>
      <c r="J13" s="85"/>
      <c r="K13" s="85"/>
      <c r="M13" s="85"/>
      <c r="N13" s="85"/>
      <c r="O13" s="85"/>
      <c r="P13" s="85"/>
    </row>
    <row r="14" spans="2:16" ht="48" x14ac:dyDescent="0.2">
      <c r="B14" s="85" t="s">
        <v>652</v>
      </c>
      <c r="C14" s="86" t="s">
        <v>591</v>
      </c>
      <c r="D14" s="86" t="s">
        <v>608</v>
      </c>
      <c r="E14" s="86" t="s">
        <v>609</v>
      </c>
      <c r="F14" s="86" t="s">
        <v>497</v>
      </c>
      <c r="H14" s="86" t="s">
        <v>591</v>
      </c>
      <c r="I14" s="86" t="s">
        <v>608</v>
      </c>
      <c r="J14" s="86" t="s">
        <v>609</v>
      </c>
      <c r="K14" s="86" t="s">
        <v>497</v>
      </c>
      <c r="M14" s="86" t="s">
        <v>591</v>
      </c>
      <c r="N14" s="86" t="s">
        <v>608</v>
      </c>
      <c r="O14" s="86" t="s">
        <v>609</v>
      </c>
      <c r="P14" s="86" t="s">
        <v>497</v>
      </c>
    </row>
    <row r="15" spans="2:16" x14ac:dyDescent="0.2">
      <c r="B15" s="87" t="s">
        <v>611</v>
      </c>
      <c r="C15" s="88">
        <v>1.9499999994877726E-2</v>
      </c>
      <c r="D15" s="88">
        <v>56274.199699999997</v>
      </c>
      <c r="E15" s="88">
        <v>1.0000000111176632E-4</v>
      </c>
      <c r="F15" s="88">
        <v>56274.199800000002</v>
      </c>
      <c r="H15" s="88">
        <v>1.4500000019324943E-2</v>
      </c>
      <c r="I15" s="88">
        <v>56323.460700000011</v>
      </c>
      <c r="J15" s="88">
        <v>1.0000000111176632E-4</v>
      </c>
      <c r="K15" s="88">
        <v>56323.460800000015</v>
      </c>
      <c r="M15" s="88">
        <v>4.9999999755527824E-3</v>
      </c>
      <c r="N15" s="88">
        <v>-49.261000000013155</v>
      </c>
      <c r="O15" s="88">
        <v>0</v>
      </c>
      <c r="P15" s="88">
        <v>-49.261000000013155</v>
      </c>
    </row>
    <row r="16" spans="2:16" x14ac:dyDescent="0.2">
      <c r="B16" s="87" t="s">
        <v>508</v>
      </c>
      <c r="C16" s="88">
        <v>6.3499999996565748E-3</v>
      </c>
      <c r="D16" s="88">
        <v>6.3499999996565748E-3</v>
      </c>
      <c r="E16" s="88">
        <v>4.5500000005631591E-3</v>
      </c>
      <c r="F16" s="88">
        <v>1.0900000000219734E-2</v>
      </c>
      <c r="H16" s="88">
        <v>1.1849999998958083E-2</v>
      </c>
      <c r="I16" s="88">
        <v>1.1849999998958083E-2</v>
      </c>
      <c r="J16" s="88">
        <v>4.5500000005631591E-3</v>
      </c>
      <c r="K16" s="88">
        <v>1.6399999999521242E-2</v>
      </c>
      <c r="M16" s="88">
        <v>-5.4999999993015081E-3</v>
      </c>
      <c r="N16" s="88">
        <v>-5.4999999993015081E-3</v>
      </c>
      <c r="O16" s="88">
        <v>0</v>
      </c>
      <c r="P16" s="88">
        <v>-5.4999999993015081E-3</v>
      </c>
    </row>
    <row r="17" spans="2:16" x14ac:dyDescent="0.2">
      <c r="B17" s="87" t="s">
        <v>610</v>
      </c>
      <c r="C17" s="88">
        <v>-4.0222499999799766E-2</v>
      </c>
      <c r="D17" s="88">
        <v>-3095.1201334999996</v>
      </c>
      <c r="E17" s="88">
        <v>9.4450000005963375E-4</v>
      </c>
      <c r="F17" s="88">
        <v>-3095.1191889999996</v>
      </c>
      <c r="H17" s="88">
        <v>-3.6147499999970023E-2</v>
      </c>
      <c r="I17" s="88">
        <v>-3097.8256885000001</v>
      </c>
      <c r="J17" s="88">
        <v>9.4450000005963375E-4</v>
      </c>
      <c r="K17" s="88">
        <v>-3097.824744</v>
      </c>
      <c r="M17" s="88">
        <v>-4.0749999998297426E-3</v>
      </c>
      <c r="N17" s="88">
        <v>2.7055550000004587</v>
      </c>
      <c r="O17" s="88">
        <v>0</v>
      </c>
      <c r="P17" s="88">
        <v>2.7055550000004587</v>
      </c>
    </row>
    <row r="18" spans="2:16" x14ac:dyDescent="0.2">
      <c r="B18" s="85" t="s">
        <v>612</v>
      </c>
      <c r="C18" s="89">
        <v>-1.4372500005265465E-2</v>
      </c>
      <c r="D18" s="89">
        <v>53179.085916499993</v>
      </c>
      <c r="E18" s="89">
        <v>5.5945000017345592E-3</v>
      </c>
      <c r="F18" s="89">
        <v>53179.091511000006</v>
      </c>
      <c r="H18" s="89">
        <v>-9.7974999816869968E-3</v>
      </c>
      <c r="I18" s="89">
        <v>53225.646861500005</v>
      </c>
      <c r="J18" s="89">
        <v>5.5945000017345592E-3</v>
      </c>
      <c r="K18" s="89">
        <v>53225.652456000018</v>
      </c>
      <c r="M18" s="89">
        <v>-4.5750000235784682E-3</v>
      </c>
      <c r="N18" s="89">
        <v>-46.560945000011998</v>
      </c>
      <c r="O18" s="89">
        <v>0</v>
      </c>
      <c r="P18" s="89">
        <v>-46.560945000011998</v>
      </c>
    </row>
    <row r="19" spans="2:16" x14ac:dyDescent="0.2">
      <c r="K19" s="91">
        <v>0</v>
      </c>
      <c r="P19" s="90">
        <v>0</v>
      </c>
    </row>
    <row r="21" spans="2:16" ht="48" x14ac:dyDescent="0.2">
      <c r="B21" s="85" t="s">
        <v>651</v>
      </c>
      <c r="C21" s="86" t="s">
        <v>591</v>
      </c>
      <c r="D21" s="86" t="s">
        <v>608</v>
      </c>
      <c r="E21" s="86" t="s">
        <v>609</v>
      </c>
      <c r="F21" s="86" t="s">
        <v>497</v>
      </c>
      <c r="H21" s="86" t="s">
        <v>591</v>
      </c>
      <c r="I21" s="86" t="s">
        <v>608</v>
      </c>
      <c r="J21" s="86" t="s">
        <v>609</v>
      </c>
      <c r="K21" s="86" t="s">
        <v>497</v>
      </c>
      <c r="M21" s="86" t="s">
        <v>591</v>
      </c>
      <c r="N21" s="86" t="s">
        <v>608</v>
      </c>
      <c r="O21" s="86" t="s">
        <v>609</v>
      </c>
      <c r="P21" s="86" t="s">
        <v>497</v>
      </c>
    </row>
    <row r="22" spans="2:16" x14ac:dyDescent="0.2">
      <c r="B22" s="87" t="s">
        <v>611</v>
      </c>
      <c r="C22" s="88">
        <v>8332646.6305017471</v>
      </c>
      <c r="D22" s="88">
        <v>3260432448.9903002</v>
      </c>
      <c r="E22" s="88">
        <v>-116328565.25009999</v>
      </c>
      <c r="F22" s="88">
        <v>3144103883.7402</v>
      </c>
      <c r="H22" s="88">
        <v>7120114.1855010986</v>
      </c>
      <c r="I22" s="88">
        <v>2519891183.0593004</v>
      </c>
      <c r="J22" s="88">
        <v>-86186427.690099999</v>
      </c>
      <c r="K22" s="88">
        <v>2433704755.3692002</v>
      </c>
      <c r="M22" s="88">
        <v>1212532.4450006485</v>
      </c>
      <c r="N22" s="88">
        <v>740541265.93099976</v>
      </c>
      <c r="O22" s="88">
        <v>-30142137.559999987</v>
      </c>
      <c r="P22" s="88">
        <v>710399128.37099981</v>
      </c>
    </row>
    <row r="23" spans="2:16" x14ac:dyDescent="0.2">
      <c r="B23" s="87" t="s">
        <v>508</v>
      </c>
      <c r="C23" s="88">
        <v>2257693.9886498451</v>
      </c>
      <c r="D23" s="88">
        <v>2257693.9886498451</v>
      </c>
      <c r="E23" s="88">
        <v>-105155.67954999954</v>
      </c>
      <c r="F23" s="88">
        <v>2152538.3090998456</v>
      </c>
      <c r="H23" s="88">
        <v>2239465.3381500244</v>
      </c>
      <c r="I23" s="88">
        <v>2239465.3381500244</v>
      </c>
      <c r="J23" s="88">
        <v>-104268.80454999954</v>
      </c>
      <c r="K23" s="88">
        <v>2135196.5336000249</v>
      </c>
      <c r="M23" s="88">
        <v>18228.650499820709</v>
      </c>
      <c r="N23" s="88">
        <v>18228.650499820709</v>
      </c>
      <c r="O23" s="88">
        <v>-886.875</v>
      </c>
      <c r="P23" s="88">
        <v>17341.775499820709</v>
      </c>
    </row>
    <row r="24" spans="2:16" x14ac:dyDescent="0.2">
      <c r="B24" s="87" t="s">
        <v>610</v>
      </c>
      <c r="C24" s="88">
        <v>-1967777.008027494</v>
      </c>
      <c r="D24" s="88">
        <v>-180710868.70881653</v>
      </c>
      <c r="E24" s="88">
        <v>6374846.3408054998</v>
      </c>
      <c r="F24" s="88">
        <v>-174336022.36801103</v>
      </c>
      <c r="H24" s="88">
        <v>-1961396.8863525391</v>
      </c>
      <c r="I24" s="88">
        <v>-140026059.92781153</v>
      </c>
      <c r="J24" s="88">
        <v>4759401.1370554995</v>
      </c>
      <c r="K24" s="88">
        <v>-135266658.79075605</v>
      </c>
      <c r="M24" s="88">
        <v>-6380.1216749548912</v>
      </c>
      <c r="N24" s="88">
        <v>-40684808.781004995</v>
      </c>
      <c r="O24" s="88">
        <v>1615445.2037500003</v>
      </c>
      <c r="P24" s="88">
        <v>-39069363.577254996</v>
      </c>
    </row>
    <row r="25" spans="2:16" x14ac:dyDescent="0.2">
      <c r="B25" s="85" t="s">
        <v>612</v>
      </c>
      <c r="C25" s="89">
        <v>8622563.6111240983</v>
      </c>
      <c r="D25" s="89">
        <v>3081979274.2701335</v>
      </c>
      <c r="E25" s="140">
        <v>-110058874.58884448</v>
      </c>
      <c r="F25" s="89">
        <v>2971920399.6812887</v>
      </c>
      <c r="H25" s="89">
        <v>7398182.637298584</v>
      </c>
      <c r="I25" s="89">
        <v>2382104588.4696388</v>
      </c>
      <c r="J25" s="89">
        <v>-81531295.357594505</v>
      </c>
      <c r="K25" s="89">
        <v>2300573293.1120439</v>
      </c>
      <c r="M25" s="89">
        <v>1224380.9738255143</v>
      </c>
      <c r="N25" s="89">
        <v>699874685.80049455</v>
      </c>
      <c r="O25" s="89">
        <v>-28527579.231249988</v>
      </c>
      <c r="P25" s="89">
        <v>671347106.56924462</v>
      </c>
    </row>
    <row r="26" spans="2:16" x14ac:dyDescent="0.2">
      <c r="C26" s="91">
        <v>-2.0675361156463623E-7</v>
      </c>
      <c r="D26" s="91">
        <v>0</v>
      </c>
      <c r="E26" s="91">
        <v>0</v>
      </c>
      <c r="F26" s="91">
        <v>0</v>
      </c>
      <c r="H26" s="91">
        <v>-3.1106173992156982E-7</v>
      </c>
      <c r="I26" s="91">
        <v>0</v>
      </c>
      <c r="J26" s="91">
        <v>0</v>
      </c>
      <c r="K26" s="91">
        <v>0</v>
      </c>
      <c r="P26" s="90">
        <v>0</v>
      </c>
    </row>
    <row r="27" spans="2:16" x14ac:dyDescent="0.2">
      <c r="C27" s="91"/>
      <c r="D27" s="91"/>
      <c r="E27" s="91"/>
      <c r="F27" s="91"/>
      <c r="H27" s="91"/>
      <c r="I27" s="91"/>
      <c r="J27" s="91"/>
      <c r="K27" s="91"/>
      <c r="P27" s="90"/>
    </row>
    <row r="28" spans="2:16" x14ac:dyDescent="0.2">
      <c r="C28" s="91"/>
      <c r="D28" s="91"/>
      <c r="E28" s="91"/>
      <c r="F28" s="91"/>
      <c r="H28" s="91"/>
      <c r="I28" s="91"/>
      <c r="J28" s="91"/>
      <c r="K28" s="91"/>
      <c r="P28" s="90"/>
    </row>
    <row r="29" spans="2:16" ht="48" x14ac:dyDescent="0.2">
      <c r="B29" s="93" t="s">
        <v>626</v>
      </c>
      <c r="C29" s="86" t="s">
        <v>639</v>
      </c>
      <c r="D29" s="86" t="s">
        <v>646</v>
      </c>
      <c r="E29" s="86" t="s">
        <v>647</v>
      </c>
      <c r="F29" s="86" t="s">
        <v>642</v>
      </c>
      <c r="H29" s="86" t="s">
        <v>643</v>
      </c>
      <c r="I29" s="86" t="s">
        <v>608</v>
      </c>
      <c r="J29" s="86" t="s">
        <v>632</v>
      </c>
      <c r="K29" s="86" t="s">
        <v>645</v>
      </c>
    </row>
    <row r="30" spans="2:16" ht="12.75" x14ac:dyDescent="0.2">
      <c r="B30" s="42" t="s">
        <v>223</v>
      </c>
      <c r="C30" s="91">
        <f>-+'&lt;1&gt; 2018 EADIT Reversal'!C17</f>
        <v>7478855</v>
      </c>
      <c r="D30" s="100">
        <f>+D40+D42</f>
        <v>-794749.14675015211</v>
      </c>
      <c r="E30" s="100">
        <f>+E40+E42</f>
        <v>-9496.4975000031154</v>
      </c>
      <c r="F30" s="91">
        <f>+I40+I42</f>
        <v>4259.0960016613826</v>
      </c>
      <c r="H30" s="91">
        <f>+SUM(C30:F30)</f>
        <v>6678868.451751506</v>
      </c>
      <c r="I30" s="91">
        <f>+$D$22+$D$24</f>
        <v>3079721580.2814837</v>
      </c>
      <c r="J30" s="91">
        <f>+I30-H30</f>
        <v>3073042711.8297319</v>
      </c>
      <c r="K30" s="91">
        <f>+H30+J30</f>
        <v>3079721580.2814837</v>
      </c>
      <c r="O30" s="91">
        <f>+'&lt;1&gt; 2018 EADIT Reversal'!C17</f>
        <v>-7478855</v>
      </c>
      <c r="P30" s="84" t="s">
        <v>673</v>
      </c>
    </row>
    <row r="31" spans="2:16" ht="12.75" x14ac:dyDescent="0.2">
      <c r="B31" s="42" t="s">
        <v>228</v>
      </c>
      <c r="C31" s="91">
        <f>-+'&lt;1&gt; 2018 EADIT Reversal'!C18</f>
        <v>2242851</v>
      </c>
      <c r="D31" s="100">
        <f t="shared" ref="D31:E31" si="0">+D41</f>
        <v>1071.7049999237061</v>
      </c>
      <c r="E31" s="100">
        <f t="shared" si="0"/>
        <v>27132.850000008901</v>
      </c>
      <c r="F31" s="91">
        <f>+I41</f>
        <v>-13361.560000047088</v>
      </c>
      <c r="H31" s="91">
        <f t="shared" ref="H31:H33" si="1">+SUM(C31:F31)</f>
        <v>2257693.9949998856</v>
      </c>
      <c r="I31" s="91">
        <f>+D9</f>
        <v>2257693.9949998856</v>
      </c>
      <c r="J31" s="91">
        <f>+I31-H31</f>
        <v>0</v>
      </c>
      <c r="K31" s="91">
        <f>+H31+J31</f>
        <v>2257693.9949998856</v>
      </c>
      <c r="O31" s="91">
        <f>-J30</f>
        <v>-3073042711.8297319</v>
      </c>
      <c r="P31" s="84" t="s">
        <v>674</v>
      </c>
    </row>
    <row r="32" spans="2:16" ht="12.75" x14ac:dyDescent="0.2">
      <c r="B32" s="42" t="s">
        <v>640</v>
      </c>
      <c r="C32" s="91">
        <f>-(+C31*0.35-C31*0.21)</f>
        <v>-313999.14</v>
      </c>
      <c r="D32" s="100"/>
      <c r="E32" s="100"/>
      <c r="F32" s="91"/>
      <c r="H32" s="91">
        <f t="shared" si="1"/>
        <v>-313999.14</v>
      </c>
      <c r="I32" s="91"/>
      <c r="J32" s="91">
        <f>+I32-H32</f>
        <v>313999.14</v>
      </c>
      <c r="K32" s="91">
        <f>+H32+J32</f>
        <v>0</v>
      </c>
      <c r="O32" s="91">
        <f>-C31</f>
        <v>-2242851</v>
      </c>
      <c r="P32" s="84" t="s">
        <v>507</v>
      </c>
    </row>
    <row r="33" spans="2:16" ht="12.75" x14ac:dyDescent="0.2">
      <c r="B33" s="42" t="s">
        <v>641</v>
      </c>
      <c r="C33" s="84">
        <v>0</v>
      </c>
      <c r="D33" s="100"/>
      <c r="E33" s="100"/>
      <c r="F33" s="91">
        <f t="shared" ref="F33" si="2">+SUM(C33:E33)</f>
        <v>0</v>
      </c>
      <c r="H33" s="91">
        <f t="shared" si="1"/>
        <v>0</v>
      </c>
      <c r="I33" s="91">
        <f>+D18</f>
        <v>53179.085916499993</v>
      </c>
      <c r="J33" s="91">
        <f>+I33</f>
        <v>53179.085916499993</v>
      </c>
      <c r="K33" s="91">
        <f>+H33+J33</f>
        <v>53179.085916499993</v>
      </c>
      <c r="O33" s="91">
        <f>-+K33</f>
        <v>-53179.085916499993</v>
      </c>
      <c r="P33" s="84" t="s">
        <v>580</v>
      </c>
    </row>
    <row r="34" spans="2:16" x14ac:dyDescent="0.2">
      <c r="B34" s="84" t="s">
        <v>644</v>
      </c>
      <c r="C34" s="92">
        <f>+SUM(C30:C33)</f>
        <v>9407706.8599999994</v>
      </c>
      <c r="D34" s="92">
        <f t="shared" ref="D34:H34" si="3">+SUM(D30:D33)</f>
        <v>-793677.4417502284</v>
      </c>
      <c r="E34" s="92">
        <f t="shared" si="3"/>
        <v>17636.352500005785</v>
      </c>
      <c r="F34" s="92">
        <f t="shared" si="3"/>
        <v>-9102.4639983857051</v>
      </c>
      <c r="H34" s="92">
        <f t="shared" si="3"/>
        <v>8622563.3067513909</v>
      </c>
      <c r="I34" s="92">
        <f>+SUM(I30:I33)</f>
        <v>3082032453.3624001</v>
      </c>
      <c r="J34" s="92">
        <f>+SUM(J30:J33)</f>
        <v>3073409890.0556483</v>
      </c>
      <c r="K34" s="92">
        <f>+SUM(K30:K33)</f>
        <v>3082032453.3624001</v>
      </c>
      <c r="O34" s="92">
        <f>+SUM(O30:O33)</f>
        <v>-3082817596.9156485</v>
      </c>
      <c r="P34" s="84" t="s">
        <v>383</v>
      </c>
    </row>
    <row r="35" spans="2:16" x14ac:dyDescent="0.2">
      <c r="C35" s="91"/>
      <c r="H35" s="91">
        <f>+H34-C11</f>
        <v>-0.29000000096857548</v>
      </c>
      <c r="I35" s="91">
        <f>+I34-D11</f>
        <v>6.3495635986328125E-3</v>
      </c>
      <c r="J35" s="91"/>
      <c r="K35" s="91">
        <f>+$D$11</f>
        <v>3082032453.3560505</v>
      </c>
      <c r="O35" s="91">
        <f>-+D11</f>
        <v>-3082032453.3560505</v>
      </c>
      <c r="P35" s="84" t="s">
        <v>663</v>
      </c>
    </row>
    <row r="36" spans="2:16" ht="12.75" x14ac:dyDescent="0.2">
      <c r="B36" s="97"/>
      <c r="C36" s="97"/>
      <c r="D36" s="97"/>
      <c r="E36" s="97"/>
      <c r="F36" s="97"/>
      <c r="K36" s="91">
        <f>+K34-K35</f>
        <v>6.3495635986328125E-3</v>
      </c>
      <c r="O36" s="91">
        <f>+O34-O35</f>
        <v>-785143.55959796906</v>
      </c>
      <c r="P36" s="84" t="s">
        <v>607</v>
      </c>
    </row>
    <row r="37" spans="2:16" x14ac:dyDescent="0.2">
      <c r="B37" s="42"/>
      <c r="D37" s="91"/>
      <c r="H37" s="91"/>
      <c r="I37" s="91"/>
      <c r="J37" s="91"/>
      <c r="O37" s="91">
        <f>+SUM(D34:F34)</f>
        <v>-785143.55324860837</v>
      </c>
      <c r="P37" s="84" t="s">
        <v>675</v>
      </c>
    </row>
    <row r="38" spans="2:16" ht="12.75" x14ac:dyDescent="0.2">
      <c r="B38" s="97" t="s">
        <v>648</v>
      </c>
      <c r="C38" s="97"/>
      <c r="D38" s="97"/>
      <c r="E38" s="97"/>
      <c r="F38" s="97"/>
      <c r="O38" s="92">
        <f>+O36-O37</f>
        <v>-6.3493606867268682E-3</v>
      </c>
    </row>
    <row r="39" spans="2:16" ht="24" x14ac:dyDescent="0.2">
      <c r="B39" s="97" t="s">
        <v>629</v>
      </c>
      <c r="C39" s="112" t="s">
        <v>630</v>
      </c>
      <c r="D39" s="112" t="s">
        <v>627</v>
      </c>
      <c r="E39" s="112" t="s">
        <v>628</v>
      </c>
      <c r="F39" s="112" t="s">
        <v>631</v>
      </c>
      <c r="G39" s="107"/>
      <c r="H39" s="112" t="s">
        <v>634</v>
      </c>
      <c r="I39" s="112" t="s">
        <v>638</v>
      </c>
      <c r="O39" s="91"/>
    </row>
    <row r="40" spans="2:16" ht="12.75" x14ac:dyDescent="0.2">
      <c r="B40" s="99" t="s">
        <v>611</v>
      </c>
      <c r="C40" s="101">
        <f>+'[2](8) FAS 109 Detail'!$T$129</f>
        <v>7949854</v>
      </c>
      <c r="D40" s="100">
        <f>-+E46</f>
        <v>-794151.80000019073</v>
      </c>
      <c r="E40" s="100"/>
      <c r="F40" s="100">
        <f>+SUM(C40:E40)</f>
        <v>7155702.1999998093</v>
      </c>
      <c r="H40" s="91">
        <f>+D46</f>
        <v>8332646.6500015259</v>
      </c>
      <c r="I40" s="91">
        <f>+H40-F40</f>
        <v>1176944.4500017166</v>
      </c>
    </row>
    <row r="41" spans="2:16" ht="12.75" x14ac:dyDescent="0.2">
      <c r="B41" s="99" t="s">
        <v>508</v>
      </c>
      <c r="C41" s="101">
        <f>+'[2](8) FAS 109 Detail'!$S$130</f>
        <v>2242851</v>
      </c>
      <c r="D41" s="100">
        <f>-+E47</f>
        <v>1071.7049999237061</v>
      </c>
      <c r="E41" s="100">
        <v>27132.850000008901</v>
      </c>
      <c r="F41" s="100">
        <f>+SUM(C41:E41)</f>
        <v>2271055.5549999326</v>
      </c>
      <c r="H41" s="91">
        <f>+D47</f>
        <v>2257693.9949998856</v>
      </c>
      <c r="I41" s="91">
        <f>+H41-F41</f>
        <v>-13361.560000047088</v>
      </c>
    </row>
    <row r="42" spans="2:16" ht="12.75" x14ac:dyDescent="0.2">
      <c r="B42" s="99" t="s">
        <v>635</v>
      </c>
      <c r="C42" s="101">
        <f>-+C41*0.35</f>
        <v>-784997.85</v>
      </c>
      <c r="D42" s="100">
        <f>-+E48</f>
        <v>-597.34674996137619</v>
      </c>
      <c r="E42" s="101">
        <f>-+E41*0.35</f>
        <v>-9496.4975000031154</v>
      </c>
      <c r="F42" s="100">
        <f>+SUM(C42:E42)</f>
        <v>-795091.69424996444</v>
      </c>
      <c r="H42" s="91">
        <f>+D48</f>
        <v>-1967777.0482500196</v>
      </c>
      <c r="I42" s="91">
        <f>+H42-F42</f>
        <v>-1172685.3540000552</v>
      </c>
    </row>
    <row r="43" spans="2:16" ht="12.75" x14ac:dyDescent="0.2">
      <c r="B43" s="97" t="s">
        <v>644</v>
      </c>
      <c r="C43" s="102">
        <f>+C40+C41+C42</f>
        <v>9407707.1500000004</v>
      </c>
      <c r="D43" s="102">
        <f>+D40+D41+D42</f>
        <v>-793677.4417502284</v>
      </c>
      <c r="E43" s="102">
        <f>+E40+E41+E42</f>
        <v>17636.352500005785</v>
      </c>
      <c r="F43" s="102">
        <f>+F40+F41+F42</f>
        <v>8631666.0607497767</v>
      </c>
      <c r="H43" s="94">
        <f>+H40+H41+H42</f>
        <v>8622563.5967513919</v>
      </c>
      <c r="I43" s="108">
        <f>+H43-F43</f>
        <v>-9102.4639983847737</v>
      </c>
    </row>
    <row r="44" spans="2:16" ht="12.75" x14ac:dyDescent="0.2">
      <c r="B44" s="97"/>
      <c r="C44" s="100"/>
      <c r="D44" s="97"/>
      <c r="E44" s="97"/>
      <c r="F44" s="100"/>
      <c r="I44" s="91"/>
    </row>
    <row r="45" spans="2:16" ht="12.75" x14ac:dyDescent="0.2">
      <c r="B45" s="98" t="s">
        <v>637</v>
      </c>
      <c r="C45" s="106" t="s">
        <v>633</v>
      </c>
      <c r="D45" s="106" t="s">
        <v>634</v>
      </c>
      <c r="E45" s="106" t="s">
        <v>607</v>
      </c>
      <c r="F45" s="97"/>
      <c r="I45" s="91"/>
    </row>
    <row r="46" spans="2:16" ht="12.75" x14ac:dyDescent="0.2">
      <c r="B46" s="99" t="s">
        <v>611</v>
      </c>
      <c r="C46" s="95">
        <v>9126798.4500017166</v>
      </c>
      <c r="D46" s="96">
        <v>8332646.6500015259</v>
      </c>
      <c r="E46" s="100">
        <f>+C46-D46</f>
        <v>794151.80000019073</v>
      </c>
      <c r="F46" s="97"/>
      <c r="I46" s="104"/>
      <c r="J46" s="104"/>
      <c r="K46" s="104"/>
      <c r="L46" s="104"/>
    </row>
    <row r="47" spans="2:16" ht="12.75" x14ac:dyDescent="0.2">
      <c r="B47" s="99" t="s">
        <v>508</v>
      </c>
      <c r="C47" s="95">
        <v>2256622.2899999619</v>
      </c>
      <c r="D47" s="96">
        <v>2257693.9949998856</v>
      </c>
      <c r="E47" s="100">
        <f t="shared" ref="E47:E48" si="4">+C47-D47</f>
        <v>-1071.7049999237061</v>
      </c>
      <c r="F47" s="97"/>
      <c r="I47" s="104"/>
      <c r="J47" s="104"/>
      <c r="K47" s="104"/>
      <c r="L47" s="104"/>
    </row>
    <row r="48" spans="2:16" ht="12.75" x14ac:dyDescent="0.2">
      <c r="B48" s="99" t="s">
        <v>610</v>
      </c>
      <c r="C48" s="95">
        <v>-1967179.7015000582</v>
      </c>
      <c r="D48" s="96">
        <v>-1967777.0482500196</v>
      </c>
      <c r="E48" s="100">
        <f t="shared" si="4"/>
        <v>597.34674996137619</v>
      </c>
      <c r="F48" s="97"/>
      <c r="I48" s="104"/>
      <c r="J48" s="104"/>
      <c r="K48" s="104"/>
      <c r="L48" s="104"/>
    </row>
    <row r="49" spans="2:12" ht="12.75" x14ac:dyDescent="0.2">
      <c r="B49" s="97" t="s">
        <v>636</v>
      </c>
      <c r="C49" s="109">
        <v>9416241.0385016203</v>
      </c>
      <c r="D49" s="110">
        <v>8622563.5967513919</v>
      </c>
      <c r="E49" s="110">
        <v>8622563.5967513919</v>
      </c>
      <c r="F49" s="97"/>
      <c r="I49" s="104"/>
      <c r="J49" s="105"/>
      <c r="K49" s="105"/>
      <c r="L49" s="104"/>
    </row>
    <row r="50" spans="2:12" x14ac:dyDescent="0.2">
      <c r="I50" s="104"/>
      <c r="J50" s="103"/>
      <c r="K50" s="103"/>
      <c r="L50" s="104"/>
    </row>
    <row r="51" spans="2:12" x14ac:dyDescent="0.2">
      <c r="I51" s="104"/>
      <c r="J51" s="104"/>
      <c r="K51" s="104"/>
      <c r="L51" s="104"/>
    </row>
    <row r="52" spans="2:12" x14ac:dyDescent="0.2">
      <c r="I52" s="104"/>
      <c r="J52" s="104"/>
      <c r="K52" s="104"/>
      <c r="L52" s="104"/>
    </row>
    <row r="53" spans="2:12" ht="12.75" x14ac:dyDescent="0.2">
      <c r="D53" s="133"/>
      <c r="E53" s="133"/>
      <c r="F53" s="133"/>
    </row>
    <row r="54" spans="2:12" ht="12.75" x14ac:dyDescent="0.2">
      <c r="D54" s="133"/>
      <c r="E54" s="133"/>
      <c r="F54" s="133"/>
    </row>
    <row r="55" spans="2:12" ht="12.75" x14ac:dyDescent="0.2">
      <c r="D55" s="133"/>
      <c r="E55" s="133"/>
      <c r="F55" s="133"/>
    </row>
    <row r="56" spans="2:12" ht="12.75" x14ac:dyDescent="0.2">
      <c r="D56" s="133"/>
      <c r="E56" s="133"/>
      <c r="F56" s="133"/>
    </row>
    <row r="57" spans="2:12" ht="12.75" x14ac:dyDescent="0.2">
      <c r="D57" s="133"/>
      <c r="E57" s="133"/>
      <c r="F57" s="133"/>
    </row>
    <row r="58" spans="2:12" ht="12.75" x14ac:dyDescent="0.2">
      <c r="D58" s="133"/>
      <c r="E58" s="133"/>
      <c r="F58" s="133"/>
    </row>
    <row r="59" spans="2:12" ht="12.75" x14ac:dyDescent="0.2">
      <c r="D59" s="133"/>
      <c r="E59" s="133"/>
      <c r="F59" s="133"/>
    </row>
    <row r="60" spans="2:12" ht="12.75" x14ac:dyDescent="0.2">
      <c r="D60" s="133"/>
      <c r="E60" s="133"/>
      <c r="F60" s="133"/>
    </row>
  </sheetData>
  <mergeCells count="3">
    <mergeCell ref="C6:F6"/>
    <mergeCell ref="H6:K6"/>
    <mergeCell ref="M6:P6"/>
  </mergeCells>
  <printOptions gridLines="1"/>
  <pageMargins left="0.7" right="0.7" top="0.75" bottom="0.75" header="0.3" footer="0.3"/>
  <pageSetup paperSize="5" scale="63" orientation="landscape" r:id="rId1"/>
  <headerFooter>
    <oddFooter>&amp;L&amp;Z&amp;F&amp;R&amp;A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7"/>
  <sheetViews>
    <sheetView workbookViewId="0">
      <pane xSplit="1" ySplit="6" topLeftCell="B49" activePane="bottomRight" state="frozen"/>
      <selection activeCell="E12" sqref="E12"/>
      <selection pane="topRight" activeCell="E12" sqref="E12"/>
      <selection pane="bottomLeft" activeCell="E12" sqref="E12"/>
      <selection pane="bottomRight" activeCell="B1" sqref="B1:B2"/>
    </sheetView>
  </sheetViews>
  <sheetFormatPr defaultRowHeight="12" x14ac:dyDescent="0.2"/>
  <cols>
    <col min="1" max="1" width="57.85546875" customWidth="1"/>
    <col min="2" max="2" width="29.140625" style="59" bestFit="1" customWidth="1"/>
    <col min="3" max="3" width="15.28515625" style="59" customWidth="1"/>
    <col min="4" max="4" width="14.28515625" customWidth="1"/>
    <col min="5" max="5" width="12.5703125" customWidth="1"/>
    <col min="6" max="6" width="12.42578125" customWidth="1"/>
    <col min="7" max="7" width="13.5703125" bestFit="1" customWidth="1"/>
    <col min="8" max="8" width="7.5703125" customWidth="1"/>
    <col min="9" max="9" width="14.42578125" bestFit="1" customWidth="1"/>
    <col min="10" max="10" width="47.140625" bestFit="1" customWidth="1"/>
  </cols>
  <sheetData>
    <row r="1" spans="1:10" x14ac:dyDescent="0.2">
      <c r="A1" s="3" t="s">
        <v>557</v>
      </c>
      <c r="B1" s="10" t="s">
        <v>693</v>
      </c>
    </row>
    <row r="2" spans="1:10" x14ac:dyDescent="0.2">
      <c r="A2" s="3" t="s">
        <v>589</v>
      </c>
      <c r="B2" s="10" t="s">
        <v>691</v>
      </c>
    </row>
    <row r="3" spans="1:10" x14ac:dyDescent="0.2">
      <c r="A3" s="3" t="s">
        <v>590</v>
      </c>
    </row>
    <row r="4" spans="1:10" x14ac:dyDescent="0.2">
      <c r="A4" s="55" t="s">
        <v>586</v>
      </c>
      <c r="B4" s="78" t="s">
        <v>552</v>
      </c>
      <c r="I4" s="10"/>
      <c r="J4" s="11"/>
    </row>
    <row r="5" spans="1:10" x14ac:dyDescent="0.2">
      <c r="A5" s="9" t="s">
        <v>531</v>
      </c>
      <c r="I5" s="11">
        <v>1</v>
      </c>
      <c r="J5" s="11"/>
    </row>
    <row r="6" spans="1:10" ht="24" x14ac:dyDescent="0.2">
      <c r="A6" s="55" t="s">
        <v>653</v>
      </c>
      <c r="B6" s="55" t="s">
        <v>3</v>
      </c>
      <c r="C6" s="180" t="s">
        <v>689</v>
      </c>
      <c r="D6" s="134" t="s">
        <v>548</v>
      </c>
      <c r="E6" s="134" t="s">
        <v>549</v>
      </c>
      <c r="F6" s="134" t="s">
        <v>550</v>
      </c>
      <c r="G6" s="134" t="s">
        <v>551</v>
      </c>
      <c r="I6" s="10" t="s">
        <v>666</v>
      </c>
      <c r="J6" s="6"/>
    </row>
    <row r="7" spans="1:10" x14ac:dyDescent="0.2">
      <c r="A7" s="134" t="s">
        <v>654</v>
      </c>
      <c r="B7" s="134" t="s">
        <v>11</v>
      </c>
      <c r="C7" s="78">
        <v>1</v>
      </c>
      <c r="D7" s="91">
        <v>-20475629.579999998</v>
      </c>
      <c r="E7" s="91">
        <v>1126159.6268999998</v>
      </c>
      <c r="F7" s="91">
        <v>0</v>
      </c>
      <c r="G7" s="91">
        <v>-19349469.953100003</v>
      </c>
      <c r="I7" s="7">
        <f>+IF(I$5&lt;=$C7,-$G$7/$C$7,0)</f>
        <v>19349469.953100003</v>
      </c>
      <c r="J7" s="7" t="s">
        <v>654</v>
      </c>
    </row>
    <row r="8" spans="1:10" x14ac:dyDescent="0.2">
      <c r="B8" s="134" t="s">
        <v>8</v>
      </c>
      <c r="C8" s="78">
        <v>1</v>
      </c>
      <c r="D8" s="91">
        <v>-17115854.699999996</v>
      </c>
      <c r="E8" s="91">
        <v>941372.00849999988</v>
      </c>
      <c r="F8" s="91">
        <v>0</v>
      </c>
      <c r="G8" s="91">
        <v>-16174482.691499997</v>
      </c>
      <c r="I8" s="7">
        <f>+IF(I$5&lt;=$C8,-$G$8/$C$8,0)</f>
        <v>16174482.691499997</v>
      </c>
      <c r="J8" s="7" t="s">
        <v>654</v>
      </c>
    </row>
    <row r="9" spans="1:10" x14ac:dyDescent="0.2">
      <c r="B9" s="134" t="s">
        <v>129</v>
      </c>
      <c r="C9" s="78">
        <v>1</v>
      </c>
      <c r="D9" s="91">
        <v>-685663.44</v>
      </c>
      <c r="E9" s="91">
        <v>37711.489199999996</v>
      </c>
      <c r="F9" s="91">
        <v>0</v>
      </c>
      <c r="G9" s="91">
        <v>-647951.95079999999</v>
      </c>
      <c r="I9" s="7">
        <f>+IF(I$5&lt;=$C9,-$G$9/$C$9,0)</f>
        <v>647951.95079999999</v>
      </c>
      <c r="J9" s="7" t="s">
        <v>654</v>
      </c>
    </row>
    <row r="10" spans="1:10" x14ac:dyDescent="0.2">
      <c r="B10" s="134" t="s">
        <v>78</v>
      </c>
      <c r="C10" s="78">
        <v>21</v>
      </c>
      <c r="D10" s="91">
        <v>-28860539.539999995</v>
      </c>
      <c r="E10" s="91">
        <v>1587329.6746999999</v>
      </c>
      <c r="F10" s="91">
        <v>0</v>
      </c>
      <c r="G10" s="91">
        <v>-27273209.865299996</v>
      </c>
      <c r="I10" s="7">
        <f>+IF(I$5&lt;=$C10,-$G$10/$C$10,0)</f>
        <v>1298724.2792999998</v>
      </c>
      <c r="J10" s="7" t="s">
        <v>654</v>
      </c>
    </row>
    <row r="11" spans="1:10" x14ac:dyDescent="0.2">
      <c r="B11" s="134" t="s">
        <v>81</v>
      </c>
      <c r="C11" s="78">
        <v>22</v>
      </c>
      <c r="D11" s="91">
        <v>-3120891.76</v>
      </c>
      <c r="E11" s="91">
        <v>171649.04680000001</v>
      </c>
      <c r="F11" s="91">
        <v>0</v>
      </c>
      <c r="G11" s="91">
        <v>-2949242.7131999996</v>
      </c>
      <c r="I11" s="7">
        <f>+IF(I$5&lt;=$C11,-$G$11/$C$11,0)</f>
        <v>134056.48696363636</v>
      </c>
      <c r="J11" s="7" t="s">
        <v>654</v>
      </c>
    </row>
    <row r="12" spans="1:10" x14ac:dyDescent="0.2">
      <c r="B12" s="134" t="s">
        <v>86</v>
      </c>
      <c r="C12" s="78">
        <v>30</v>
      </c>
      <c r="D12" s="91">
        <v>-33868955.259999998</v>
      </c>
      <c r="E12" s="91">
        <v>1862792.5392999996</v>
      </c>
      <c r="F12" s="91">
        <v>0</v>
      </c>
      <c r="G12" s="91">
        <v>-32006162.720699996</v>
      </c>
      <c r="I12" s="7">
        <f>+IF(I$5&lt;=$C12,-$G12/$C12,0)</f>
        <v>1066872.0906899997</v>
      </c>
      <c r="J12" s="7" t="s">
        <v>654</v>
      </c>
    </row>
    <row r="13" spans="1:10" x14ac:dyDescent="0.2">
      <c r="B13" s="134" t="s">
        <v>149</v>
      </c>
      <c r="C13" s="78">
        <v>30</v>
      </c>
      <c r="D13" s="91">
        <v>-149452315.17999998</v>
      </c>
      <c r="E13" s="91">
        <v>8219877.3348999983</v>
      </c>
      <c r="F13" s="91">
        <v>0</v>
      </c>
      <c r="G13" s="91">
        <v>-141232437.84509999</v>
      </c>
      <c r="H13" s="56"/>
      <c r="I13" s="7">
        <f>+IF(I$5&lt;=$C13,-$G13/$C13,0)</f>
        <v>4707747.9281699993</v>
      </c>
      <c r="J13" s="7" t="s">
        <v>654</v>
      </c>
    </row>
    <row r="14" spans="1:10" x14ac:dyDescent="0.2">
      <c r="B14" s="134" t="s">
        <v>102</v>
      </c>
      <c r="C14" s="78">
        <v>30</v>
      </c>
      <c r="D14" s="91">
        <v>-19010306.839999996</v>
      </c>
      <c r="E14" s="91">
        <v>1045566.8761999998</v>
      </c>
      <c r="F14" s="91">
        <v>0</v>
      </c>
      <c r="G14" s="91">
        <v>-17964739.963799994</v>
      </c>
      <c r="I14" s="7">
        <f>+IF(I$5&lt;=$C14,-$G14/$C14,0)</f>
        <v>598824.66545999981</v>
      </c>
      <c r="J14" s="7" t="s">
        <v>654</v>
      </c>
    </row>
    <row r="15" spans="1:10" x14ac:dyDescent="0.2">
      <c r="B15" s="134" t="s">
        <v>21</v>
      </c>
      <c r="C15" s="78">
        <v>10</v>
      </c>
      <c r="D15" s="91">
        <v>-29913405.060000002</v>
      </c>
      <c r="E15" s="91">
        <v>1645237.2783000004</v>
      </c>
      <c r="F15" s="91">
        <v>0</v>
      </c>
      <c r="G15" s="91">
        <v>-28268167.7817</v>
      </c>
      <c r="I15" s="7">
        <f t="shared" ref="I15:I49" si="0">+IF(I$5&lt;=$C15,-$G15/$C15,0)</f>
        <v>2826816.7781699998</v>
      </c>
      <c r="J15" s="7" t="s">
        <v>654</v>
      </c>
    </row>
    <row r="16" spans="1:10" x14ac:dyDescent="0.2">
      <c r="B16" s="134" t="s">
        <v>91</v>
      </c>
      <c r="C16" s="78">
        <v>2</v>
      </c>
      <c r="D16" s="91">
        <v>-2321292.5399999996</v>
      </c>
      <c r="E16" s="91">
        <v>127671.08969999998</v>
      </c>
      <c r="F16" s="91">
        <v>0</v>
      </c>
      <c r="G16" s="91">
        <v>-2193621.4502999997</v>
      </c>
      <c r="I16" s="7">
        <f t="shared" si="0"/>
        <v>1096810.7251499998</v>
      </c>
      <c r="J16" s="7" t="s">
        <v>654</v>
      </c>
    </row>
    <row r="17" spans="1:10" x14ac:dyDescent="0.2">
      <c r="B17" s="134" t="s">
        <v>124</v>
      </c>
      <c r="C17" s="78">
        <v>3</v>
      </c>
      <c r="D17" s="91">
        <v>-7322792.2599999998</v>
      </c>
      <c r="E17" s="91">
        <v>402753.57429999998</v>
      </c>
      <c r="F17" s="91">
        <v>0</v>
      </c>
      <c r="G17" s="91">
        <v>-6920038.6856999993</v>
      </c>
      <c r="I17" s="7">
        <f t="shared" si="0"/>
        <v>2306679.5618999996</v>
      </c>
      <c r="J17" s="7" t="s">
        <v>654</v>
      </c>
    </row>
    <row r="18" spans="1:10" x14ac:dyDescent="0.2">
      <c r="B18" s="134" t="s">
        <v>40</v>
      </c>
      <c r="C18" s="78">
        <v>5</v>
      </c>
      <c r="D18" s="91">
        <v>-10224523.680000002</v>
      </c>
      <c r="E18" s="91">
        <v>562348.80239999993</v>
      </c>
      <c r="F18" s="91">
        <v>0</v>
      </c>
      <c r="G18" s="91">
        <v>-9662174.8776000012</v>
      </c>
      <c r="I18" s="7">
        <f t="shared" si="0"/>
        <v>1932434.9755200003</v>
      </c>
      <c r="J18" s="7" t="s">
        <v>654</v>
      </c>
    </row>
    <row r="19" spans="1:10" x14ac:dyDescent="0.2">
      <c r="B19" s="134" t="s">
        <v>45</v>
      </c>
      <c r="C19" s="78">
        <v>15</v>
      </c>
      <c r="D19" s="91">
        <v>-6552246.959999999</v>
      </c>
      <c r="E19" s="91">
        <v>360373.58279999997</v>
      </c>
      <c r="F19" s="91">
        <v>0</v>
      </c>
      <c r="G19" s="91">
        <v>-6191873.3771999991</v>
      </c>
      <c r="I19" s="7">
        <f t="shared" si="0"/>
        <v>412791.55847999995</v>
      </c>
      <c r="J19" s="7" t="s">
        <v>654</v>
      </c>
    </row>
    <row r="20" spans="1:10" x14ac:dyDescent="0.2">
      <c r="B20" s="134" t="s">
        <v>113</v>
      </c>
      <c r="C20" s="78">
        <v>10</v>
      </c>
      <c r="D20" s="91">
        <v>-19664253.419999998</v>
      </c>
      <c r="E20" s="91">
        <v>1081533.9380999999</v>
      </c>
      <c r="F20" s="91">
        <v>0</v>
      </c>
      <c r="G20" s="91">
        <v>-18582719.481899999</v>
      </c>
      <c r="I20" s="7">
        <f t="shared" si="0"/>
        <v>1858271.9481899999</v>
      </c>
      <c r="J20" s="7" t="s">
        <v>654</v>
      </c>
    </row>
    <row r="21" spans="1:10" x14ac:dyDescent="0.2">
      <c r="A21" s="134" t="s">
        <v>655</v>
      </c>
      <c r="B21" s="134" t="s">
        <v>11</v>
      </c>
      <c r="C21" s="78">
        <v>1</v>
      </c>
      <c r="D21" s="91">
        <v>0</v>
      </c>
      <c r="E21" s="91">
        <v>0</v>
      </c>
      <c r="F21" s="91">
        <v>0</v>
      </c>
      <c r="G21" s="91">
        <v>0</v>
      </c>
      <c r="I21" s="7">
        <f t="shared" si="0"/>
        <v>0</v>
      </c>
      <c r="J21" s="7" t="s">
        <v>655</v>
      </c>
    </row>
    <row r="22" spans="1:10" x14ac:dyDescent="0.2">
      <c r="B22" s="134" t="s">
        <v>40</v>
      </c>
      <c r="C22" s="78">
        <v>5</v>
      </c>
      <c r="D22" s="91">
        <v>-6938.4</v>
      </c>
      <c r="E22" s="91">
        <v>381.61199999999997</v>
      </c>
      <c r="F22" s="91">
        <v>0</v>
      </c>
      <c r="G22" s="91">
        <v>-6556.7879999999996</v>
      </c>
      <c r="I22" s="7">
        <f t="shared" si="0"/>
        <v>1311.3575999999998</v>
      </c>
      <c r="J22" s="7" t="s">
        <v>655</v>
      </c>
    </row>
    <row r="23" spans="1:10" x14ac:dyDescent="0.2">
      <c r="A23" s="134" t="s">
        <v>657</v>
      </c>
      <c r="B23" s="134" t="s">
        <v>555</v>
      </c>
      <c r="C23" s="78">
        <v>2</v>
      </c>
      <c r="D23" s="91">
        <v>0</v>
      </c>
      <c r="E23" s="91">
        <v>181562.15000000002</v>
      </c>
      <c r="F23" s="91">
        <v>0</v>
      </c>
      <c r="G23" s="91">
        <v>181562.15000000002</v>
      </c>
      <c r="I23" s="7">
        <f t="shared" si="0"/>
        <v>-90781.075000000012</v>
      </c>
      <c r="J23" s="75" t="s">
        <v>657</v>
      </c>
    </row>
    <row r="24" spans="1:10" x14ac:dyDescent="0.2">
      <c r="B24" s="134" t="s">
        <v>556</v>
      </c>
      <c r="C24" s="78">
        <v>3</v>
      </c>
      <c r="D24" s="91">
        <v>0</v>
      </c>
      <c r="E24" s="91">
        <v>-30260.3609</v>
      </c>
      <c r="F24" s="91">
        <v>0</v>
      </c>
      <c r="G24" s="91">
        <v>-30260.3609</v>
      </c>
      <c r="I24" s="7">
        <f t="shared" si="0"/>
        <v>10086.786966666667</v>
      </c>
      <c r="J24" s="7" t="s">
        <v>657</v>
      </c>
    </row>
    <row r="25" spans="1:10" x14ac:dyDescent="0.2">
      <c r="B25" s="134" t="s">
        <v>554</v>
      </c>
      <c r="C25" s="78">
        <v>6</v>
      </c>
      <c r="D25" s="91">
        <v>0</v>
      </c>
      <c r="E25" s="91">
        <v>35993611.523099989</v>
      </c>
      <c r="F25" s="91">
        <v>0</v>
      </c>
      <c r="G25" s="91">
        <v>35993611.523099989</v>
      </c>
      <c r="I25" s="7">
        <f t="shared" si="0"/>
        <v>-5998935.2538499981</v>
      </c>
      <c r="J25" s="7" t="s">
        <v>657</v>
      </c>
    </row>
    <row r="26" spans="1:10" x14ac:dyDescent="0.2">
      <c r="B26" s="134" t="s">
        <v>217</v>
      </c>
      <c r="C26" s="78">
        <v>10</v>
      </c>
      <c r="D26" s="91">
        <v>-51926265.019999996</v>
      </c>
      <c r="E26" s="91">
        <v>2855944.5760999992</v>
      </c>
      <c r="F26" s="91">
        <v>0</v>
      </c>
      <c r="G26" s="91">
        <v>-49070320.443899997</v>
      </c>
      <c r="I26" s="7">
        <f t="shared" si="0"/>
        <v>4907032.0443899995</v>
      </c>
      <c r="J26" s="7" t="s">
        <v>657</v>
      </c>
    </row>
    <row r="27" spans="1:10" x14ac:dyDescent="0.2">
      <c r="B27" s="134" t="s">
        <v>40</v>
      </c>
      <c r="C27" s="78">
        <v>5</v>
      </c>
      <c r="D27" s="91">
        <v>-15484881.02</v>
      </c>
      <c r="E27" s="91">
        <v>851668.45610000007</v>
      </c>
      <c r="F27" s="91">
        <v>0</v>
      </c>
      <c r="G27" s="91">
        <v>-14633212.563899999</v>
      </c>
      <c r="I27" s="7">
        <f t="shared" si="0"/>
        <v>2926642.51278</v>
      </c>
      <c r="J27" s="7" t="s">
        <v>657</v>
      </c>
    </row>
    <row r="28" spans="1:10" x14ac:dyDescent="0.2">
      <c r="B28" s="134" t="s">
        <v>553</v>
      </c>
      <c r="C28" s="78">
        <v>30</v>
      </c>
      <c r="D28" s="91">
        <v>-14185908.239999998</v>
      </c>
      <c r="E28" s="91">
        <v>780224.95319999987</v>
      </c>
      <c r="F28" s="91">
        <v>0</v>
      </c>
      <c r="G28" s="91">
        <v>-13405683.286799997</v>
      </c>
      <c r="I28" s="7">
        <f t="shared" si="0"/>
        <v>446856.1095599999</v>
      </c>
      <c r="J28" s="7" t="s">
        <v>657</v>
      </c>
    </row>
    <row r="29" spans="1:10" x14ac:dyDescent="0.2">
      <c r="A29" s="134" t="s">
        <v>656</v>
      </c>
      <c r="B29" s="134" t="s">
        <v>8</v>
      </c>
      <c r="C29" s="78">
        <v>1</v>
      </c>
      <c r="D29" s="91">
        <v>-92.539999999999992</v>
      </c>
      <c r="E29" s="91">
        <v>5.0896999999999988</v>
      </c>
      <c r="F29" s="91">
        <v>0</v>
      </c>
      <c r="G29" s="91">
        <v>-87.450299999999999</v>
      </c>
      <c r="I29" s="7">
        <f t="shared" si="0"/>
        <v>87.450299999999999</v>
      </c>
      <c r="J29" s="7" t="s">
        <v>656</v>
      </c>
    </row>
    <row r="30" spans="1:10" x14ac:dyDescent="0.2">
      <c r="B30" s="134" t="s">
        <v>156</v>
      </c>
      <c r="C30" s="78">
        <v>30</v>
      </c>
      <c r="D30" s="91">
        <v>0</v>
      </c>
      <c r="E30" s="91">
        <v>-662684.67999999993</v>
      </c>
      <c r="F30" s="91">
        <v>0</v>
      </c>
      <c r="G30" s="91">
        <v>-662684.67999999993</v>
      </c>
      <c r="I30" s="7">
        <f t="shared" si="0"/>
        <v>22089.489333333331</v>
      </c>
      <c r="J30" s="7" t="s">
        <v>656</v>
      </c>
    </row>
    <row r="31" spans="1:10" x14ac:dyDescent="0.2">
      <c r="A31" s="134" t="s">
        <v>658</v>
      </c>
      <c r="B31" s="134" t="s">
        <v>238</v>
      </c>
      <c r="C31" s="78">
        <v>1</v>
      </c>
      <c r="D31" s="91">
        <v>894403.29999999993</v>
      </c>
      <c r="E31" s="91">
        <v>-49192.181499999999</v>
      </c>
      <c r="F31" s="91">
        <v>0</v>
      </c>
      <c r="G31" s="91">
        <v>845211.11849999987</v>
      </c>
      <c r="I31" s="7">
        <f t="shared" si="0"/>
        <v>-845211.11849999987</v>
      </c>
      <c r="J31" s="75" t="s">
        <v>658</v>
      </c>
    </row>
    <row r="32" spans="1:10" x14ac:dyDescent="0.2">
      <c r="B32" s="134" t="s">
        <v>305</v>
      </c>
      <c r="C32" s="78">
        <v>1</v>
      </c>
      <c r="D32" s="91">
        <v>141193.77999999997</v>
      </c>
      <c r="E32" s="91">
        <v>-7765.6579000000002</v>
      </c>
      <c r="F32" s="91">
        <v>0</v>
      </c>
      <c r="G32" s="91">
        <v>133428.12209999998</v>
      </c>
      <c r="I32" s="7">
        <f t="shared" si="0"/>
        <v>-133428.12209999998</v>
      </c>
      <c r="J32" s="7" t="s">
        <v>658</v>
      </c>
    </row>
    <row r="33" spans="1:10" x14ac:dyDescent="0.2">
      <c r="B33" s="134" t="s">
        <v>8</v>
      </c>
      <c r="C33" s="78">
        <v>1</v>
      </c>
      <c r="D33" s="91">
        <v>22981061.599999994</v>
      </c>
      <c r="E33" s="91">
        <v>-1263958.388</v>
      </c>
      <c r="F33" s="91">
        <v>0</v>
      </c>
      <c r="G33" s="91">
        <v>21717103.211999997</v>
      </c>
      <c r="I33" s="7">
        <f t="shared" si="0"/>
        <v>-21717103.211999997</v>
      </c>
      <c r="J33" s="7" t="s">
        <v>658</v>
      </c>
    </row>
    <row r="34" spans="1:10" x14ac:dyDescent="0.2">
      <c r="B34" s="134" t="s">
        <v>129</v>
      </c>
      <c r="C34" s="78">
        <v>1</v>
      </c>
      <c r="D34" s="91">
        <v>9456711.1799999997</v>
      </c>
      <c r="E34" s="91">
        <v>-520119.11490000004</v>
      </c>
      <c r="F34" s="91">
        <v>0</v>
      </c>
      <c r="G34" s="91">
        <v>8936592.0650999993</v>
      </c>
      <c r="I34" s="7">
        <f t="shared" si="0"/>
        <v>-8936592.0650999993</v>
      </c>
      <c r="J34" s="7" t="s">
        <v>658</v>
      </c>
    </row>
    <row r="35" spans="1:10" x14ac:dyDescent="0.2">
      <c r="B35" s="134" t="s">
        <v>78</v>
      </c>
      <c r="C35" s="78">
        <v>21</v>
      </c>
      <c r="D35" s="91">
        <v>14430265.919999998</v>
      </c>
      <c r="E35" s="91">
        <v>-793664.62559999991</v>
      </c>
      <c r="F35" s="91">
        <v>0</v>
      </c>
      <c r="G35" s="91">
        <v>13636601.294399999</v>
      </c>
      <c r="I35" s="7">
        <f t="shared" si="0"/>
        <v>-649361.96639999992</v>
      </c>
      <c r="J35" s="7" t="s">
        <v>658</v>
      </c>
    </row>
    <row r="36" spans="1:10" x14ac:dyDescent="0.2">
      <c r="B36" s="134" t="s">
        <v>81</v>
      </c>
      <c r="C36" s="78">
        <v>22</v>
      </c>
      <c r="D36" s="91">
        <v>1560459.46</v>
      </c>
      <c r="E36" s="91">
        <v>-85825.270299999989</v>
      </c>
      <c r="F36" s="91">
        <v>0</v>
      </c>
      <c r="G36" s="91">
        <v>1474634.1897</v>
      </c>
      <c r="I36" s="7">
        <f t="shared" si="0"/>
        <v>-67028.826804545461</v>
      </c>
      <c r="J36" s="7" t="s">
        <v>658</v>
      </c>
    </row>
    <row r="37" spans="1:10" x14ac:dyDescent="0.2">
      <c r="B37" s="134" t="s">
        <v>86</v>
      </c>
      <c r="C37" s="78">
        <v>30</v>
      </c>
      <c r="D37" s="91">
        <v>4748227.4000000004</v>
      </c>
      <c r="E37" s="91">
        <v>-261152.50700000001</v>
      </c>
      <c r="F37" s="91">
        <v>0</v>
      </c>
      <c r="G37" s="91">
        <v>4487074.8930000011</v>
      </c>
      <c r="I37" s="7">
        <f t="shared" si="0"/>
        <v>-149569.16310000003</v>
      </c>
      <c r="J37" s="7" t="s">
        <v>658</v>
      </c>
    </row>
    <row r="38" spans="1:10" x14ac:dyDescent="0.2">
      <c r="B38" s="134" t="s">
        <v>91</v>
      </c>
      <c r="C38" s="78">
        <v>2</v>
      </c>
      <c r="D38" s="91">
        <v>352788.38</v>
      </c>
      <c r="E38" s="91">
        <v>-19403.3609</v>
      </c>
      <c r="F38" s="91">
        <v>0</v>
      </c>
      <c r="G38" s="91">
        <v>333385.01910000003</v>
      </c>
      <c r="I38" s="7">
        <f t="shared" si="0"/>
        <v>-166692.50955000002</v>
      </c>
      <c r="J38" s="7" t="s">
        <v>658</v>
      </c>
    </row>
    <row r="39" spans="1:10" x14ac:dyDescent="0.2">
      <c r="B39" s="134" t="s">
        <v>40</v>
      </c>
      <c r="C39" s="78">
        <v>5</v>
      </c>
      <c r="D39" s="91">
        <v>12391184.119999999</v>
      </c>
      <c r="E39" s="91">
        <v>-681515.12659999996</v>
      </c>
      <c r="F39" s="91">
        <v>0</v>
      </c>
      <c r="G39" s="91">
        <v>11709668.9934</v>
      </c>
      <c r="I39" s="7">
        <f t="shared" si="0"/>
        <v>-2341933.79868</v>
      </c>
      <c r="J39" s="7" t="s">
        <v>658</v>
      </c>
    </row>
    <row r="40" spans="1:10" x14ac:dyDescent="0.2">
      <c r="B40" s="134" t="s">
        <v>296</v>
      </c>
      <c r="C40" s="78">
        <v>30</v>
      </c>
      <c r="D40" s="91">
        <v>189116987.07999998</v>
      </c>
      <c r="E40" s="91">
        <v>-10401434.289399996</v>
      </c>
      <c r="F40" s="91">
        <v>0</v>
      </c>
      <c r="G40" s="91">
        <v>178715552.7906</v>
      </c>
      <c r="I40" s="7">
        <f t="shared" si="0"/>
        <v>-5957185.0930200005</v>
      </c>
      <c r="J40" s="7" t="s">
        <v>658</v>
      </c>
    </row>
    <row r="41" spans="1:10" x14ac:dyDescent="0.2">
      <c r="B41" s="134" t="s">
        <v>324</v>
      </c>
      <c r="C41" s="78">
        <v>3</v>
      </c>
      <c r="D41" s="91">
        <v>0</v>
      </c>
      <c r="E41" s="91">
        <v>0</v>
      </c>
      <c r="F41" s="91">
        <v>0</v>
      </c>
      <c r="G41" s="91">
        <v>0</v>
      </c>
      <c r="I41" s="7">
        <f t="shared" si="0"/>
        <v>0</v>
      </c>
      <c r="J41" s="7" t="s">
        <v>658</v>
      </c>
    </row>
    <row r="42" spans="1:10" x14ac:dyDescent="0.2">
      <c r="B42" s="134" t="s">
        <v>113</v>
      </c>
      <c r="C42" s="78">
        <v>10</v>
      </c>
      <c r="D42" s="91">
        <v>15835433.74</v>
      </c>
      <c r="E42" s="91">
        <v>-870948.85570000007</v>
      </c>
      <c r="F42" s="91">
        <v>0</v>
      </c>
      <c r="G42" s="91">
        <v>14964484.884299999</v>
      </c>
      <c r="I42" s="7">
        <f t="shared" si="0"/>
        <v>-1496448.4884299999</v>
      </c>
      <c r="J42" s="7" t="s">
        <v>658</v>
      </c>
    </row>
    <row r="43" spans="1:10" x14ac:dyDescent="0.2">
      <c r="B43" s="134" t="s">
        <v>48</v>
      </c>
      <c r="C43" s="78">
        <v>6</v>
      </c>
      <c r="D43" s="91">
        <v>88974360.719999984</v>
      </c>
      <c r="E43" s="91">
        <v>-4893589.8395999996</v>
      </c>
      <c r="F43" s="91">
        <v>0</v>
      </c>
      <c r="G43" s="91">
        <v>84080770.880399987</v>
      </c>
      <c r="I43" s="7">
        <f t="shared" si="0"/>
        <v>-14013461.813399998</v>
      </c>
      <c r="J43" s="7" t="s">
        <v>658</v>
      </c>
    </row>
    <row r="44" spans="1:10" x14ac:dyDescent="0.2">
      <c r="B44" s="134" t="s">
        <v>285</v>
      </c>
      <c r="C44" s="78">
        <v>30</v>
      </c>
      <c r="D44" s="91">
        <v>56186666.61999999</v>
      </c>
      <c r="E44" s="91">
        <v>-3090266.6640999997</v>
      </c>
      <c r="F44" s="91">
        <v>0</v>
      </c>
      <c r="G44" s="91">
        <v>53096399.955899991</v>
      </c>
      <c r="I44" s="7">
        <f t="shared" si="0"/>
        <v>-1769879.9985299997</v>
      </c>
      <c r="J44" s="7" t="s">
        <v>658</v>
      </c>
    </row>
    <row r="45" spans="1:10" x14ac:dyDescent="0.2">
      <c r="B45" s="134" t="s">
        <v>271</v>
      </c>
      <c r="C45" s="78">
        <v>20</v>
      </c>
      <c r="D45" s="91">
        <v>189656564.86000001</v>
      </c>
      <c r="E45" s="91">
        <v>-10431111.067300001</v>
      </c>
      <c r="F45" s="91">
        <v>0</v>
      </c>
      <c r="G45" s="91">
        <v>179225453.79270002</v>
      </c>
      <c r="I45" s="7">
        <f t="shared" si="0"/>
        <v>-8961272.6896350011</v>
      </c>
      <c r="J45" s="7" t="s">
        <v>658</v>
      </c>
    </row>
    <row r="46" spans="1:10" x14ac:dyDescent="0.2">
      <c r="B46" s="134" t="s">
        <v>553</v>
      </c>
      <c r="C46" s="78">
        <v>30</v>
      </c>
      <c r="D46" s="91">
        <v>12814639.18</v>
      </c>
      <c r="E46" s="91">
        <v>-704805.15489999996</v>
      </c>
      <c r="F46" s="91">
        <v>0</v>
      </c>
      <c r="G46" s="91">
        <v>12109834.0251</v>
      </c>
      <c r="I46" s="7">
        <f t="shared" si="0"/>
        <v>-403661.13417000003</v>
      </c>
      <c r="J46" s="7" t="s">
        <v>658</v>
      </c>
    </row>
    <row r="47" spans="1:10" x14ac:dyDescent="0.2">
      <c r="A47" s="134" t="s">
        <v>659</v>
      </c>
      <c r="B47" s="134" t="s">
        <v>8</v>
      </c>
      <c r="C47" s="78">
        <v>1</v>
      </c>
      <c r="D47" s="91">
        <v>-55306.579999999987</v>
      </c>
      <c r="E47" s="91">
        <v>3041.861899999999</v>
      </c>
      <c r="F47" s="91">
        <v>0</v>
      </c>
      <c r="G47" s="91">
        <v>-52264.718099999991</v>
      </c>
      <c r="I47" s="7">
        <f t="shared" si="0"/>
        <v>52264.718099999991</v>
      </c>
      <c r="J47" s="75" t="s">
        <v>659</v>
      </c>
    </row>
    <row r="48" spans="1:10" x14ac:dyDescent="0.2">
      <c r="A48" s="134" t="s">
        <v>660</v>
      </c>
      <c r="B48" s="134" t="s">
        <v>328</v>
      </c>
      <c r="C48" s="78">
        <v>30</v>
      </c>
      <c r="D48" s="91"/>
      <c r="E48" s="91"/>
      <c r="F48" s="91"/>
      <c r="G48" s="91">
        <v>0</v>
      </c>
      <c r="I48" s="7">
        <f t="shared" si="0"/>
        <v>0</v>
      </c>
      <c r="J48" s="7" t="s">
        <v>659</v>
      </c>
    </row>
    <row r="49" spans="1:10" x14ac:dyDescent="0.2">
      <c r="A49" s="78" t="s">
        <v>547</v>
      </c>
      <c r="B49" s="78"/>
      <c r="C49" s="78"/>
      <c r="D49" s="91">
        <v>189292885.31999996</v>
      </c>
      <c r="E49" s="91">
        <v>25071119.939599998</v>
      </c>
      <c r="F49" s="91">
        <v>0</v>
      </c>
      <c r="G49" s="91">
        <v>214364005.25960004</v>
      </c>
      <c r="I49" s="7">
        <f t="shared" si="0"/>
        <v>0</v>
      </c>
      <c r="J49" s="7"/>
    </row>
    <row r="50" spans="1:10" x14ac:dyDescent="0.2">
      <c r="B50"/>
      <c r="C50"/>
      <c r="I50" s="119">
        <f>SUM(I7:I49)</f>
        <v>-10920240.265845923</v>
      </c>
      <c r="J50" s="7"/>
    </row>
    <row r="51" spans="1:10" x14ac:dyDescent="0.2">
      <c r="B51"/>
      <c r="C51"/>
      <c r="J51" s="7"/>
    </row>
    <row r="52" spans="1:10" x14ac:dyDescent="0.2">
      <c r="A52" s="55" t="s">
        <v>586</v>
      </c>
      <c r="B52" s="78" t="s">
        <v>552</v>
      </c>
      <c r="J52" s="7"/>
    </row>
    <row r="53" spans="1:10" x14ac:dyDescent="0.2">
      <c r="A53" s="9" t="s">
        <v>531</v>
      </c>
      <c r="J53" s="7"/>
    </row>
    <row r="54" spans="1:10" ht="24" x14ac:dyDescent="0.2">
      <c r="A54" s="55" t="s">
        <v>653</v>
      </c>
      <c r="B54" s="55" t="s">
        <v>3</v>
      </c>
      <c r="C54" s="180" t="s">
        <v>689</v>
      </c>
      <c r="D54" s="134" t="s">
        <v>548</v>
      </c>
      <c r="E54" s="134" t="s">
        <v>549</v>
      </c>
      <c r="F54" s="134" t="s">
        <v>550</v>
      </c>
      <c r="G54" s="134" t="s">
        <v>551</v>
      </c>
      <c r="J54" s="7"/>
    </row>
    <row r="55" spans="1:10" x14ac:dyDescent="0.2">
      <c r="A55" s="134" t="s">
        <v>223</v>
      </c>
      <c r="B55" s="134" t="s">
        <v>225</v>
      </c>
      <c r="C55" s="78" t="s">
        <v>613</v>
      </c>
      <c r="D55" s="91">
        <v>0</v>
      </c>
      <c r="E55" s="91">
        <v>0</v>
      </c>
      <c r="F55" s="91">
        <v>0</v>
      </c>
      <c r="G55" s="91">
        <v>0</v>
      </c>
      <c r="J55" s="7"/>
    </row>
    <row r="56" spans="1:10" x14ac:dyDescent="0.2">
      <c r="A56" s="134" t="s">
        <v>657</v>
      </c>
      <c r="B56" s="134" t="s">
        <v>156</v>
      </c>
      <c r="C56" s="78" t="s">
        <v>613</v>
      </c>
      <c r="D56" s="91">
        <v>102889840.89999998</v>
      </c>
      <c r="E56" s="91">
        <v>-5658760.2686999999</v>
      </c>
      <c r="F56" s="91">
        <v>0</v>
      </c>
      <c r="G56" s="91">
        <v>97231080.631299987</v>
      </c>
      <c r="I56" s="57"/>
      <c r="J56" s="7" t="s">
        <v>657</v>
      </c>
    </row>
    <row r="57" spans="1:10" x14ac:dyDescent="0.2">
      <c r="B57" s="134" t="s">
        <v>161</v>
      </c>
      <c r="C57" s="78" t="s">
        <v>613</v>
      </c>
      <c r="D57" s="91">
        <v>3010586749.3800001</v>
      </c>
      <c r="E57" s="91">
        <v>-165458242.39560002</v>
      </c>
      <c r="F57" s="91">
        <v>0</v>
      </c>
      <c r="G57" s="91">
        <v>2845128506.9844003</v>
      </c>
      <c r="I57" s="57"/>
      <c r="J57" s="7" t="s">
        <v>657</v>
      </c>
    </row>
    <row r="58" spans="1:10" x14ac:dyDescent="0.2">
      <c r="B58" s="134" t="s">
        <v>225</v>
      </c>
      <c r="C58" s="78" t="s">
        <v>613</v>
      </c>
      <c r="D58" s="91">
        <v>0</v>
      </c>
      <c r="E58" s="91">
        <v>-313999.14</v>
      </c>
      <c r="F58" s="91">
        <v>0</v>
      </c>
      <c r="G58" s="91">
        <v>-313999.14</v>
      </c>
      <c r="J58" s="7" t="s">
        <v>657</v>
      </c>
    </row>
    <row r="59" spans="1:10" x14ac:dyDescent="0.2">
      <c r="A59" s="134" t="s">
        <v>656</v>
      </c>
      <c r="B59" s="134" t="s">
        <v>161</v>
      </c>
      <c r="C59" s="78" t="s">
        <v>613</v>
      </c>
      <c r="D59" s="91">
        <v>57341.9</v>
      </c>
      <c r="E59" s="91">
        <v>-3153.8045000000002</v>
      </c>
      <c r="F59" s="91">
        <v>0</v>
      </c>
      <c r="G59" s="91">
        <v>54188.095500000003</v>
      </c>
      <c r="J59" s="7" t="s">
        <v>656</v>
      </c>
    </row>
    <row r="60" spans="1:10" x14ac:dyDescent="0.2">
      <c r="A60" s="134" t="s">
        <v>658</v>
      </c>
      <c r="B60" s="134" t="s">
        <v>161</v>
      </c>
      <c r="C60" s="78" t="s">
        <v>613</v>
      </c>
      <c r="D60" s="91">
        <v>140000000</v>
      </c>
      <c r="E60" s="91">
        <v>-7700000</v>
      </c>
      <c r="F60" s="91">
        <v>0</v>
      </c>
      <c r="G60" s="91">
        <v>132300000</v>
      </c>
      <c r="J60" s="7" t="s">
        <v>658</v>
      </c>
    </row>
    <row r="61" spans="1:10" x14ac:dyDescent="0.2">
      <c r="A61" s="78" t="s">
        <v>547</v>
      </c>
      <c r="B61" s="78"/>
      <c r="C61" s="78"/>
      <c r="D61" s="91">
        <v>3253533932.1800003</v>
      </c>
      <c r="E61" s="91">
        <v>-179134155.60880002</v>
      </c>
      <c r="F61" s="91">
        <v>0</v>
      </c>
      <c r="G61" s="91">
        <v>3074399776.5712004</v>
      </c>
      <c r="I61" s="127">
        <f>SUM(I56:I60)</f>
        <v>0</v>
      </c>
      <c r="J61" s="7"/>
    </row>
    <row r="62" spans="1:10" x14ac:dyDescent="0.2">
      <c r="B62"/>
      <c r="I62" s="57"/>
      <c r="J62" s="7"/>
    </row>
    <row r="63" spans="1:10" ht="24" x14ac:dyDescent="0.2">
      <c r="B63" s="64" t="s">
        <v>3</v>
      </c>
      <c r="C63" s="181" t="s">
        <v>689</v>
      </c>
      <c r="D63" s="64" t="s">
        <v>603</v>
      </c>
      <c r="E63" s="64" t="s">
        <v>604</v>
      </c>
      <c r="F63" s="64" t="s">
        <v>605</v>
      </c>
      <c r="G63" s="64" t="s">
        <v>606</v>
      </c>
      <c r="I63" s="57"/>
      <c r="J63" s="7"/>
    </row>
    <row r="64" spans="1:10" x14ac:dyDescent="0.2">
      <c r="B64" t="s">
        <v>225</v>
      </c>
      <c r="C64" s="116">
        <v>4</v>
      </c>
      <c r="D64" s="57">
        <v>7949854</v>
      </c>
      <c r="E64" s="57">
        <v>-470998.71</v>
      </c>
      <c r="F64" s="57">
        <v>2242851</v>
      </c>
      <c r="G64" s="57">
        <v>9721706.2899999991</v>
      </c>
      <c r="J64" s="7" t="s">
        <v>657</v>
      </c>
    </row>
    <row r="65" spans="1:10" x14ac:dyDescent="0.2">
      <c r="B65" s="67" t="s">
        <v>547</v>
      </c>
      <c r="C65" s="117"/>
      <c r="D65" s="66">
        <v>7949854</v>
      </c>
      <c r="E65" s="66">
        <v>-470998.71</v>
      </c>
      <c r="F65" s="66">
        <v>2242851</v>
      </c>
      <c r="G65" s="66">
        <v>9721706.2899999991</v>
      </c>
      <c r="J65" s="7"/>
    </row>
    <row r="66" spans="1:10" x14ac:dyDescent="0.2">
      <c r="C66" s="116"/>
      <c r="D66" s="57"/>
      <c r="E66" s="57"/>
      <c r="F66" s="57"/>
      <c r="G66" s="68"/>
    </row>
    <row r="67" spans="1:10" ht="12.75" thickBot="1" x14ac:dyDescent="0.25">
      <c r="B67" s="80" t="s">
        <v>509</v>
      </c>
      <c r="C67" s="117"/>
      <c r="D67" s="66">
        <f>+D65+D61+D50</f>
        <v>3261483786.1800003</v>
      </c>
      <c r="E67" s="66">
        <f t="shared" ref="E67:G67" si="1">+E65+E61+E50</f>
        <v>-179605154.31880003</v>
      </c>
      <c r="F67" s="66">
        <f t="shared" si="1"/>
        <v>2242851</v>
      </c>
      <c r="G67" s="66">
        <f t="shared" si="1"/>
        <v>3084121482.8612003</v>
      </c>
      <c r="I67" s="128">
        <f>+I61+I50</f>
        <v>-10920240.265845923</v>
      </c>
      <c r="J67" t="s">
        <v>681</v>
      </c>
    </row>
    <row r="68" spans="1:10" ht="12.75" thickTop="1" x14ac:dyDescent="0.2">
      <c r="B68"/>
    </row>
    <row r="69" spans="1:10" x14ac:dyDescent="0.2">
      <c r="B69"/>
    </row>
    <row r="70" spans="1:10" x14ac:dyDescent="0.2">
      <c r="A70" s="3" t="s">
        <v>654</v>
      </c>
      <c r="B70"/>
      <c r="C70"/>
      <c r="I70" s="7">
        <f t="shared" ref="I70:I75" si="2">+SUMIF($J$7:$J$68,A70,$I$7:$I$68)</f>
        <v>54411935.593393624</v>
      </c>
    </row>
    <row r="71" spans="1:10" x14ac:dyDescent="0.2">
      <c r="A71" s="3" t="s">
        <v>655</v>
      </c>
      <c r="B71"/>
      <c r="C71"/>
      <c r="I71" s="7">
        <f t="shared" si="2"/>
        <v>1311.3575999999998</v>
      </c>
    </row>
    <row r="72" spans="1:10" x14ac:dyDescent="0.2">
      <c r="A72" s="3" t="s">
        <v>657</v>
      </c>
      <c r="B72"/>
      <c r="C72"/>
      <c r="I72" s="7">
        <f t="shared" si="2"/>
        <v>2200901.1248466675</v>
      </c>
    </row>
    <row r="73" spans="1:10" x14ac:dyDescent="0.2">
      <c r="A73" s="3" t="s">
        <v>656</v>
      </c>
      <c r="B73"/>
      <c r="C73"/>
      <c r="I73" s="7">
        <f t="shared" si="2"/>
        <v>22176.939633333332</v>
      </c>
    </row>
    <row r="74" spans="1:10" x14ac:dyDescent="0.2">
      <c r="A74" s="69" t="s">
        <v>658</v>
      </c>
      <c r="B74"/>
      <c r="C74"/>
      <c r="I74" s="7">
        <f t="shared" si="2"/>
        <v>-67608829.99941954</v>
      </c>
    </row>
    <row r="75" spans="1:10" x14ac:dyDescent="0.2">
      <c r="A75" s="65" t="s">
        <v>659</v>
      </c>
      <c r="B75"/>
      <c r="C75"/>
      <c r="I75" s="7">
        <f t="shared" si="2"/>
        <v>52264.718099999991</v>
      </c>
    </row>
    <row r="76" spans="1:10" ht="12.75" thickBot="1" x14ac:dyDescent="0.25">
      <c r="B76"/>
      <c r="C76"/>
      <c r="G76" s="57"/>
      <c r="I76" s="79">
        <f>+SUM(I70:I75)</f>
        <v>-10920240.265845913</v>
      </c>
    </row>
    <row r="77" spans="1:10" ht="12.75" thickTop="1" x14ac:dyDescent="0.2">
      <c r="B77"/>
      <c r="C77"/>
      <c r="G77" s="57"/>
      <c r="I77" s="7"/>
    </row>
    <row r="78" spans="1:10" x14ac:dyDescent="0.2">
      <c r="B78"/>
      <c r="C78"/>
      <c r="G78" s="56"/>
      <c r="I78" s="7">
        <f>+'&lt;2&gt; PowerTax Summary'!E25</f>
        <v>-110058874.58884448</v>
      </c>
      <c r="J78" t="s">
        <v>682</v>
      </c>
    </row>
    <row r="79" spans="1:10" ht="12.75" thickBot="1" x14ac:dyDescent="0.25">
      <c r="B79"/>
      <c r="C79"/>
      <c r="D79" t="s">
        <v>672</v>
      </c>
      <c r="E79" s="59" t="s">
        <v>670</v>
      </c>
      <c r="F79" s="59" t="s">
        <v>671</v>
      </c>
      <c r="G79" s="125" t="s">
        <v>588</v>
      </c>
      <c r="I79" s="129">
        <f>+I76+I78</f>
        <v>-120979114.85469039</v>
      </c>
      <c r="J79" t="s">
        <v>683</v>
      </c>
    </row>
    <row r="80" spans="1:10" ht="12.75" thickTop="1" x14ac:dyDescent="0.2">
      <c r="B80"/>
      <c r="C80"/>
      <c r="D80" s="126" t="s">
        <v>669</v>
      </c>
      <c r="E80" s="136">
        <f>-+'&lt;1&gt; 2018 EADIT Reversal'!E15</f>
        <v>215721070.00106734</v>
      </c>
      <c r="F80" s="137">
        <f>+G49</f>
        <v>214364005.25960004</v>
      </c>
      <c r="G80" s="130">
        <f>+E80-F80</f>
        <v>1357064.7414672971</v>
      </c>
      <c r="I80" s="77">
        <f>I79/12</f>
        <v>-10081592.904557532</v>
      </c>
      <c r="J80" s="141" t="s">
        <v>684</v>
      </c>
    </row>
    <row r="81" spans="2:9" x14ac:dyDescent="0.2">
      <c r="B81"/>
      <c r="C81"/>
      <c r="D81" s="126" t="s">
        <v>613</v>
      </c>
      <c r="E81" s="136">
        <f>-+'&lt;1&gt; 2018 EADIT Reversal'!E19</f>
        <v>3082764417.8297319</v>
      </c>
      <c r="F81" s="137">
        <f>+G61+G65</f>
        <v>3084121482.8612003</v>
      </c>
      <c r="G81" s="130">
        <f>+E81-F81</f>
        <v>-1357065.0314683914</v>
      </c>
      <c r="I81" s="7"/>
    </row>
    <row r="82" spans="2:9" x14ac:dyDescent="0.2">
      <c r="B82"/>
      <c r="C82"/>
      <c r="D82" t="s">
        <v>616</v>
      </c>
      <c r="E82" s="138">
        <f>+E80+E81</f>
        <v>3298485487.8307991</v>
      </c>
      <c r="F82" s="138">
        <f t="shared" ref="F82:G82" si="3">+F80+F81</f>
        <v>3298485488.1208005</v>
      </c>
      <c r="G82" s="124">
        <f t="shared" si="3"/>
        <v>-0.29000109434127808</v>
      </c>
      <c r="I82" s="7"/>
    </row>
    <row r="83" spans="2:9" x14ac:dyDescent="0.2">
      <c r="B83"/>
      <c r="C83"/>
      <c r="G83" s="56"/>
      <c r="I83" s="77"/>
    </row>
    <row r="84" spans="2:9" x14ac:dyDescent="0.2">
      <c r="B84"/>
      <c r="C84"/>
      <c r="I84" s="77"/>
    </row>
    <row r="85" spans="2:9" x14ac:dyDescent="0.2">
      <c r="B85"/>
      <c r="C85"/>
      <c r="G85" s="57"/>
      <c r="I85" s="7"/>
    </row>
    <row r="86" spans="2:9" x14ac:dyDescent="0.2">
      <c r="B86"/>
      <c r="C86"/>
      <c r="G86" s="57"/>
      <c r="I86" s="7"/>
    </row>
    <row r="87" spans="2:9" x14ac:dyDescent="0.2">
      <c r="B87"/>
      <c r="C87"/>
      <c r="I87" s="7"/>
    </row>
    <row r="88" spans="2:9" x14ac:dyDescent="0.2">
      <c r="B88"/>
      <c r="C88"/>
      <c r="I88" s="7"/>
    </row>
    <row r="89" spans="2:9" x14ac:dyDescent="0.2">
      <c r="B89"/>
      <c r="C89"/>
      <c r="I89" s="7"/>
    </row>
    <row r="90" spans="2:9" x14ac:dyDescent="0.2">
      <c r="B90"/>
      <c r="C90"/>
      <c r="I90" s="7"/>
    </row>
    <row r="91" spans="2:9" x14ac:dyDescent="0.2">
      <c r="B91"/>
      <c r="C91"/>
      <c r="I91" s="7"/>
    </row>
    <row r="92" spans="2:9" x14ac:dyDescent="0.2">
      <c r="B92"/>
      <c r="C92"/>
      <c r="I92" s="7"/>
    </row>
    <row r="93" spans="2:9" x14ac:dyDescent="0.2">
      <c r="B93"/>
      <c r="C93"/>
      <c r="I93" s="7"/>
    </row>
    <row r="94" spans="2:9" x14ac:dyDescent="0.2">
      <c r="B94"/>
      <c r="C94"/>
      <c r="I94" s="7"/>
    </row>
    <row r="95" spans="2:9" x14ac:dyDescent="0.2">
      <c r="B95"/>
      <c r="C95"/>
      <c r="I95" s="7"/>
    </row>
    <row r="96" spans="2:9" x14ac:dyDescent="0.2">
      <c r="B96"/>
      <c r="C96"/>
      <c r="I96" s="7"/>
    </row>
    <row r="97" spans="2:9" x14ac:dyDescent="0.2">
      <c r="B97"/>
      <c r="C97"/>
      <c r="I97" s="7"/>
    </row>
    <row r="98" spans="2:9" x14ac:dyDescent="0.2">
      <c r="B98"/>
      <c r="C98"/>
      <c r="I98" s="7"/>
    </row>
    <row r="99" spans="2:9" x14ac:dyDescent="0.2">
      <c r="B99"/>
      <c r="C99"/>
      <c r="I99" s="7"/>
    </row>
    <row r="100" spans="2:9" x14ac:dyDescent="0.2">
      <c r="B100"/>
      <c r="C100"/>
      <c r="I100" s="7"/>
    </row>
    <row r="101" spans="2:9" x14ac:dyDescent="0.2">
      <c r="B101"/>
      <c r="C101"/>
      <c r="I101" s="7"/>
    </row>
    <row r="102" spans="2:9" x14ac:dyDescent="0.2">
      <c r="B102"/>
      <c r="C102"/>
      <c r="I102" s="7"/>
    </row>
    <row r="103" spans="2:9" x14ac:dyDescent="0.2">
      <c r="B103"/>
      <c r="C103"/>
      <c r="I103" s="7"/>
    </row>
    <row r="104" spans="2:9" x14ac:dyDescent="0.2">
      <c r="B104"/>
      <c r="C104"/>
      <c r="I104" s="7"/>
    </row>
    <row r="105" spans="2:9" x14ac:dyDescent="0.2">
      <c r="B105"/>
    </row>
    <row r="106" spans="2:9" x14ac:dyDescent="0.2">
      <c r="B106"/>
    </row>
    <row r="107" spans="2:9" x14ac:dyDescent="0.2">
      <c r="B107"/>
    </row>
    <row r="108" spans="2:9" x14ac:dyDescent="0.2">
      <c r="B108"/>
    </row>
    <row r="109" spans="2:9" x14ac:dyDescent="0.2">
      <c r="B109"/>
    </row>
    <row r="110" spans="2:9" x14ac:dyDescent="0.2">
      <c r="B110"/>
    </row>
    <row r="111" spans="2:9" x14ac:dyDescent="0.2">
      <c r="B111"/>
    </row>
    <row r="112" spans="2:9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  <row r="138" spans="2:2" x14ac:dyDescent="0.2">
      <c r="B138"/>
    </row>
    <row r="139" spans="2:2" x14ac:dyDescent="0.2">
      <c r="B139"/>
    </row>
    <row r="140" spans="2:2" x14ac:dyDescent="0.2">
      <c r="B140"/>
    </row>
    <row r="141" spans="2:2" x14ac:dyDescent="0.2">
      <c r="B141"/>
    </row>
    <row r="142" spans="2:2" x14ac:dyDescent="0.2">
      <c r="B142"/>
    </row>
    <row r="143" spans="2:2" x14ac:dyDescent="0.2">
      <c r="B143"/>
    </row>
    <row r="144" spans="2:2" x14ac:dyDescent="0.2">
      <c r="B144"/>
    </row>
    <row r="145" spans="2:2" x14ac:dyDescent="0.2">
      <c r="B145"/>
    </row>
    <row r="146" spans="2:2" x14ac:dyDescent="0.2">
      <c r="B146"/>
    </row>
    <row r="147" spans="2:2" x14ac:dyDescent="0.2">
      <c r="B147"/>
    </row>
    <row r="148" spans="2:2" x14ac:dyDescent="0.2">
      <c r="B148"/>
    </row>
    <row r="149" spans="2:2" x14ac:dyDescent="0.2">
      <c r="B149"/>
    </row>
    <row r="150" spans="2:2" x14ac:dyDescent="0.2">
      <c r="B150"/>
    </row>
    <row r="151" spans="2:2" x14ac:dyDescent="0.2">
      <c r="B151"/>
    </row>
    <row r="152" spans="2:2" x14ac:dyDescent="0.2">
      <c r="B152"/>
    </row>
    <row r="153" spans="2:2" x14ac:dyDescent="0.2">
      <c r="B153"/>
    </row>
    <row r="154" spans="2:2" x14ac:dyDescent="0.2">
      <c r="B154"/>
    </row>
    <row r="155" spans="2:2" x14ac:dyDescent="0.2">
      <c r="B155"/>
    </row>
    <row r="156" spans="2:2" x14ac:dyDescent="0.2">
      <c r="B156"/>
    </row>
    <row r="157" spans="2:2" x14ac:dyDescent="0.2">
      <c r="B157"/>
    </row>
    <row r="158" spans="2:2" x14ac:dyDescent="0.2">
      <c r="B158"/>
    </row>
    <row r="159" spans="2:2" x14ac:dyDescent="0.2">
      <c r="B159"/>
    </row>
    <row r="160" spans="2:2" x14ac:dyDescent="0.2">
      <c r="B160"/>
    </row>
    <row r="161" spans="2:2" x14ac:dyDescent="0.2">
      <c r="B161"/>
    </row>
    <row r="162" spans="2:2" x14ac:dyDescent="0.2">
      <c r="B162"/>
    </row>
    <row r="163" spans="2:2" x14ac:dyDescent="0.2">
      <c r="B163"/>
    </row>
    <row r="164" spans="2:2" x14ac:dyDescent="0.2">
      <c r="B164"/>
    </row>
    <row r="165" spans="2:2" x14ac:dyDescent="0.2">
      <c r="B165"/>
    </row>
    <row r="166" spans="2:2" x14ac:dyDescent="0.2">
      <c r="B166"/>
    </row>
    <row r="167" spans="2:2" x14ac:dyDescent="0.2">
      <c r="B167"/>
    </row>
    <row r="168" spans="2:2" x14ac:dyDescent="0.2">
      <c r="B168"/>
    </row>
    <row r="169" spans="2:2" x14ac:dyDescent="0.2">
      <c r="B169"/>
    </row>
    <row r="170" spans="2:2" x14ac:dyDescent="0.2">
      <c r="B170"/>
    </row>
    <row r="171" spans="2:2" x14ac:dyDescent="0.2">
      <c r="B171"/>
    </row>
    <row r="172" spans="2:2" x14ac:dyDescent="0.2">
      <c r="B172"/>
    </row>
    <row r="173" spans="2:2" x14ac:dyDescent="0.2">
      <c r="B173"/>
    </row>
    <row r="174" spans="2:2" x14ac:dyDescent="0.2">
      <c r="B174"/>
    </row>
    <row r="175" spans="2:2" x14ac:dyDescent="0.2">
      <c r="B175"/>
    </row>
    <row r="176" spans="2:2" x14ac:dyDescent="0.2">
      <c r="B176"/>
    </row>
    <row r="177" spans="2:2" x14ac:dyDescent="0.2">
      <c r="B177"/>
    </row>
    <row r="178" spans="2:2" x14ac:dyDescent="0.2">
      <c r="B178"/>
    </row>
    <row r="179" spans="2:2" x14ac:dyDescent="0.2">
      <c r="B179"/>
    </row>
    <row r="180" spans="2:2" x14ac:dyDescent="0.2">
      <c r="B180"/>
    </row>
    <row r="181" spans="2:2" x14ac:dyDescent="0.2">
      <c r="B181"/>
    </row>
    <row r="182" spans="2:2" x14ac:dyDescent="0.2">
      <c r="B182"/>
    </row>
    <row r="183" spans="2:2" x14ac:dyDescent="0.2">
      <c r="B183"/>
    </row>
    <row r="184" spans="2:2" x14ac:dyDescent="0.2">
      <c r="B184"/>
    </row>
    <row r="185" spans="2:2" x14ac:dyDescent="0.2">
      <c r="B185"/>
    </row>
    <row r="186" spans="2:2" x14ac:dyDescent="0.2">
      <c r="B186"/>
    </row>
    <row r="187" spans="2:2" x14ac:dyDescent="0.2">
      <c r="B187"/>
    </row>
    <row r="188" spans="2:2" x14ac:dyDescent="0.2">
      <c r="B188"/>
    </row>
    <row r="189" spans="2:2" x14ac:dyDescent="0.2">
      <c r="B189"/>
    </row>
    <row r="190" spans="2:2" x14ac:dyDescent="0.2">
      <c r="B190"/>
    </row>
    <row r="191" spans="2:2" x14ac:dyDescent="0.2">
      <c r="B191"/>
    </row>
    <row r="192" spans="2:2" x14ac:dyDescent="0.2">
      <c r="B192"/>
    </row>
    <row r="193" spans="2:2" x14ac:dyDescent="0.2">
      <c r="B193"/>
    </row>
    <row r="194" spans="2:2" x14ac:dyDescent="0.2">
      <c r="B194"/>
    </row>
    <row r="195" spans="2:2" x14ac:dyDescent="0.2">
      <c r="B195"/>
    </row>
    <row r="196" spans="2:2" x14ac:dyDescent="0.2">
      <c r="B196"/>
    </row>
    <row r="197" spans="2:2" x14ac:dyDescent="0.2">
      <c r="B197"/>
    </row>
    <row r="198" spans="2:2" x14ac:dyDescent="0.2">
      <c r="B198"/>
    </row>
    <row r="199" spans="2:2" x14ac:dyDescent="0.2">
      <c r="B199"/>
    </row>
    <row r="200" spans="2:2" x14ac:dyDescent="0.2">
      <c r="B200"/>
    </row>
    <row r="201" spans="2:2" x14ac:dyDescent="0.2">
      <c r="B201"/>
    </row>
    <row r="202" spans="2:2" x14ac:dyDescent="0.2">
      <c r="B202"/>
    </row>
    <row r="203" spans="2:2" x14ac:dyDescent="0.2">
      <c r="B203"/>
    </row>
    <row r="204" spans="2:2" x14ac:dyDescent="0.2">
      <c r="B204"/>
    </row>
    <row r="205" spans="2:2" x14ac:dyDescent="0.2">
      <c r="B205"/>
    </row>
    <row r="206" spans="2:2" x14ac:dyDescent="0.2">
      <c r="B206"/>
    </row>
    <row r="207" spans="2:2" x14ac:dyDescent="0.2">
      <c r="B207"/>
    </row>
    <row r="208" spans="2:2" x14ac:dyDescent="0.2">
      <c r="B208"/>
    </row>
    <row r="209" spans="2:2" x14ac:dyDescent="0.2">
      <c r="B209"/>
    </row>
    <row r="210" spans="2:2" x14ac:dyDescent="0.2">
      <c r="B210"/>
    </row>
    <row r="211" spans="2:2" x14ac:dyDescent="0.2">
      <c r="B211"/>
    </row>
    <row r="212" spans="2:2" x14ac:dyDescent="0.2">
      <c r="B212"/>
    </row>
    <row r="213" spans="2:2" x14ac:dyDescent="0.2">
      <c r="B213"/>
    </row>
    <row r="214" spans="2:2" x14ac:dyDescent="0.2">
      <c r="B214"/>
    </row>
    <row r="215" spans="2:2" x14ac:dyDescent="0.2">
      <c r="B215"/>
    </row>
    <row r="216" spans="2:2" x14ac:dyDescent="0.2">
      <c r="B216"/>
    </row>
    <row r="217" spans="2:2" x14ac:dyDescent="0.2">
      <c r="B217"/>
    </row>
    <row r="218" spans="2:2" x14ac:dyDescent="0.2">
      <c r="B218"/>
    </row>
    <row r="219" spans="2:2" x14ac:dyDescent="0.2">
      <c r="B219"/>
    </row>
    <row r="220" spans="2:2" x14ac:dyDescent="0.2">
      <c r="B220"/>
    </row>
    <row r="221" spans="2:2" x14ac:dyDescent="0.2">
      <c r="B221"/>
    </row>
    <row r="222" spans="2:2" x14ac:dyDescent="0.2">
      <c r="B222"/>
    </row>
    <row r="223" spans="2:2" x14ac:dyDescent="0.2">
      <c r="B223"/>
    </row>
    <row r="224" spans="2:2" x14ac:dyDescent="0.2">
      <c r="B224"/>
    </row>
    <row r="225" spans="2:2" x14ac:dyDescent="0.2">
      <c r="B225"/>
    </row>
    <row r="226" spans="2:2" x14ac:dyDescent="0.2">
      <c r="B226"/>
    </row>
    <row r="227" spans="2:2" x14ac:dyDescent="0.2">
      <c r="B227"/>
    </row>
    <row r="228" spans="2:2" x14ac:dyDescent="0.2">
      <c r="B228"/>
    </row>
    <row r="229" spans="2:2" x14ac:dyDescent="0.2">
      <c r="B229"/>
    </row>
    <row r="230" spans="2:2" x14ac:dyDescent="0.2">
      <c r="B230"/>
    </row>
    <row r="231" spans="2:2" x14ac:dyDescent="0.2">
      <c r="B231"/>
    </row>
    <row r="232" spans="2:2" x14ac:dyDescent="0.2">
      <c r="B232"/>
    </row>
    <row r="233" spans="2:2" x14ac:dyDescent="0.2">
      <c r="B233"/>
    </row>
    <row r="234" spans="2:2" x14ac:dyDescent="0.2">
      <c r="B234"/>
    </row>
    <row r="235" spans="2:2" x14ac:dyDescent="0.2">
      <c r="B235"/>
    </row>
    <row r="236" spans="2:2" x14ac:dyDescent="0.2">
      <c r="B236"/>
    </row>
    <row r="237" spans="2:2" x14ac:dyDescent="0.2">
      <c r="B237"/>
    </row>
    <row r="238" spans="2:2" x14ac:dyDescent="0.2">
      <c r="B238"/>
    </row>
    <row r="239" spans="2:2" x14ac:dyDescent="0.2">
      <c r="B239"/>
    </row>
    <row r="240" spans="2:2" x14ac:dyDescent="0.2">
      <c r="B240"/>
    </row>
    <row r="241" spans="2:2" x14ac:dyDescent="0.2">
      <c r="B241"/>
    </row>
    <row r="242" spans="2:2" x14ac:dyDescent="0.2">
      <c r="B242"/>
    </row>
    <row r="243" spans="2:2" x14ac:dyDescent="0.2">
      <c r="B243"/>
    </row>
    <row r="244" spans="2:2" x14ac:dyDescent="0.2">
      <c r="B244"/>
    </row>
    <row r="245" spans="2:2" x14ac:dyDescent="0.2">
      <c r="B245"/>
    </row>
    <row r="246" spans="2:2" x14ac:dyDescent="0.2">
      <c r="B246"/>
    </row>
    <row r="247" spans="2:2" x14ac:dyDescent="0.2">
      <c r="B247"/>
    </row>
    <row r="248" spans="2:2" x14ac:dyDescent="0.2">
      <c r="B248"/>
    </row>
    <row r="249" spans="2:2" x14ac:dyDescent="0.2">
      <c r="B249"/>
    </row>
    <row r="250" spans="2:2" x14ac:dyDescent="0.2">
      <c r="B250"/>
    </row>
    <row r="251" spans="2:2" x14ac:dyDescent="0.2">
      <c r="B251"/>
    </row>
    <row r="252" spans="2:2" x14ac:dyDescent="0.2">
      <c r="B252"/>
    </row>
    <row r="253" spans="2:2" x14ac:dyDescent="0.2">
      <c r="B253"/>
    </row>
    <row r="254" spans="2:2" x14ac:dyDescent="0.2">
      <c r="B254"/>
    </row>
    <row r="255" spans="2:2" x14ac:dyDescent="0.2">
      <c r="B255"/>
    </row>
    <row r="256" spans="2:2" x14ac:dyDescent="0.2">
      <c r="B256"/>
    </row>
    <row r="257" spans="2:2" x14ac:dyDescent="0.2">
      <c r="B257"/>
    </row>
    <row r="258" spans="2:2" x14ac:dyDescent="0.2">
      <c r="B258"/>
    </row>
    <row r="259" spans="2:2" x14ac:dyDescent="0.2">
      <c r="B259"/>
    </row>
    <row r="260" spans="2:2" x14ac:dyDescent="0.2">
      <c r="B260"/>
    </row>
    <row r="261" spans="2:2" x14ac:dyDescent="0.2">
      <c r="B261"/>
    </row>
    <row r="262" spans="2:2" x14ac:dyDescent="0.2">
      <c r="B262"/>
    </row>
    <row r="263" spans="2:2" x14ac:dyDescent="0.2">
      <c r="B263"/>
    </row>
    <row r="264" spans="2:2" x14ac:dyDescent="0.2">
      <c r="B264"/>
    </row>
    <row r="265" spans="2:2" x14ac:dyDescent="0.2">
      <c r="B265"/>
    </row>
    <row r="266" spans="2:2" x14ac:dyDescent="0.2">
      <c r="B266"/>
    </row>
    <row r="267" spans="2:2" x14ac:dyDescent="0.2">
      <c r="B267"/>
    </row>
    <row r="268" spans="2:2" x14ac:dyDescent="0.2">
      <c r="B268"/>
    </row>
    <row r="269" spans="2:2" x14ac:dyDescent="0.2">
      <c r="B269"/>
    </row>
    <row r="270" spans="2:2" x14ac:dyDescent="0.2">
      <c r="B270"/>
    </row>
    <row r="271" spans="2:2" x14ac:dyDescent="0.2">
      <c r="B271"/>
    </row>
    <row r="272" spans="2:2" x14ac:dyDescent="0.2">
      <c r="B272"/>
    </row>
    <row r="273" spans="2:2" x14ac:dyDescent="0.2">
      <c r="B273"/>
    </row>
    <row r="274" spans="2:2" x14ac:dyDescent="0.2">
      <c r="B274"/>
    </row>
    <row r="275" spans="2:2" x14ac:dyDescent="0.2">
      <c r="B275"/>
    </row>
    <row r="276" spans="2:2" x14ac:dyDescent="0.2">
      <c r="B276"/>
    </row>
    <row r="277" spans="2:2" x14ac:dyDescent="0.2">
      <c r="B277"/>
    </row>
    <row r="278" spans="2:2" x14ac:dyDescent="0.2">
      <c r="B278"/>
    </row>
    <row r="279" spans="2:2" x14ac:dyDescent="0.2">
      <c r="B279"/>
    </row>
    <row r="280" spans="2:2" x14ac:dyDescent="0.2">
      <c r="B280"/>
    </row>
    <row r="281" spans="2:2" x14ac:dyDescent="0.2">
      <c r="B281"/>
    </row>
    <row r="282" spans="2:2" x14ac:dyDescent="0.2">
      <c r="B282"/>
    </row>
    <row r="283" spans="2:2" x14ac:dyDescent="0.2">
      <c r="B283"/>
    </row>
    <row r="284" spans="2:2" x14ac:dyDescent="0.2">
      <c r="B284"/>
    </row>
    <row r="285" spans="2:2" x14ac:dyDescent="0.2">
      <c r="B285"/>
    </row>
    <row r="286" spans="2:2" x14ac:dyDescent="0.2">
      <c r="B286"/>
    </row>
    <row r="287" spans="2:2" x14ac:dyDescent="0.2">
      <c r="B287"/>
    </row>
    <row r="288" spans="2:2" x14ac:dyDescent="0.2">
      <c r="B288"/>
    </row>
    <row r="289" spans="2:2" x14ac:dyDescent="0.2">
      <c r="B289"/>
    </row>
    <row r="290" spans="2:2" x14ac:dyDescent="0.2">
      <c r="B290"/>
    </row>
    <row r="291" spans="2:2" x14ac:dyDescent="0.2">
      <c r="B291"/>
    </row>
    <row r="292" spans="2:2" x14ac:dyDescent="0.2">
      <c r="B292"/>
    </row>
    <row r="293" spans="2:2" x14ac:dyDescent="0.2">
      <c r="B293"/>
    </row>
    <row r="294" spans="2:2" x14ac:dyDescent="0.2">
      <c r="B294"/>
    </row>
    <row r="295" spans="2:2" x14ac:dyDescent="0.2">
      <c r="B295"/>
    </row>
    <row r="296" spans="2:2" x14ac:dyDescent="0.2">
      <c r="B296"/>
    </row>
    <row r="297" spans="2:2" x14ac:dyDescent="0.2">
      <c r="B297"/>
    </row>
    <row r="298" spans="2:2" x14ac:dyDescent="0.2">
      <c r="B298"/>
    </row>
    <row r="299" spans="2:2" x14ac:dyDescent="0.2">
      <c r="B299"/>
    </row>
    <row r="300" spans="2:2" x14ac:dyDescent="0.2">
      <c r="B300"/>
    </row>
    <row r="301" spans="2:2" x14ac:dyDescent="0.2">
      <c r="B301"/>
    </row>
    <row r="302" spans="2:2" x14ac:dyDescent="0.2">
      <c r="B302"/>
    </row>
    <row r="303" spans="2:2" x14ac:dyDescent="0.2">
      <c r="B303"/>
    </row>
    <row r="304" spans="2:2" x14ac:dyDescent="0.2">
      <c r="B304"/>
    </row>
    <row r="305" spans="2:2" x14ac:dyDescent="0.2">
      <c r="B305"/>
    </row>
    <row r="306" spans="2:2" x14ac:dyDescent="0.2">
      <c r="B306"/>
    </row>
    <row r="307" spans="2:2" x14ac:dyDescent="0.2">
      <c r="B307"/>
    </row>
    <row r="308" spans="2:2" x14ac:dyDescent="0.2">
      <c r="B308"/>
    </row>
    <row r="309" spans="2:2" x14ac:dyDescent="0.2">
      <c r="B309"/>
    </row>
    <row r="310" spans="2:2" x14ac:dyDescent="0.2">
      <c r="B310"/>
    </row>
    <row r="311" spans="2:2" x14ac:dyDescent="0.2">
      <c r="B311"/>
    </row>
    <row r="312" spans="2:2" x14ac:dyDescent="0.2">
      <c r="B312"/>
    </row>
    <row r="313" spans="2:2" x14ac:dyDescent="0.2">
      <c r="B313"/>
    </row>
    <row r="314" spans="2:2" x14ac:dyDescent="0.2">
      <c r="B314"/>
    </row>
    <row r="315" spans="2:2" x14ac:dyDescent="0.2">
      <c r="B315"/>
    </row>
    <row r="316" spans="2:2" x14ac:dyDescent="0.2">
      <c r="B316"/>
    </row>
    <row r="317" spans="2:2" x14ac:dyDescent="0.2">
      <c r="B317"/>
    </row>
    <row r="318" spans="2:2" x14ac:dyDescent="0.2">
      <c r="B318"/>
    </row>
    <row r="319" spans="2:2" x14ac:dyDescent="0.2">
      <c r="B319"/>
    </row>
    <row r="320" spans="2:2" x14ac:dyDescent="0.2">
      <c r="B320"/>
    </row>
    <row r="321" spans="2:2" x14ac:dyDescent="0.2">
      <c r="B321"/>
    </row>
    <row r="322" spans="2:2" x14ac:dyDescent="0.2">
      <c r="B322"/>
    </row>
    <row r="323" spans="2:2" x14ac:dyDescent="0.2">
      <c r="B323"/>
    </row>
    <row r="324" spans="2:2" x14ac:dyDescent="0.2">
      <c r="B324"/>
    </row>
    <row r="325" spans="2:2" x14ac:dyDescent="0.2">
      <c r="B325"/>
    </row>
    <row r="326" spans="2:2" x14ac:dyDescent="0.2">
      <c r="B326"/>
    </row>
    <row r="327" spans="2:2" x14ac:dyDescent="0.2">
      <c r="B327"/>
    </row>
    <row r="328" spans="2:2" x14ac:dyDescent="0.2">
      <c r="B328"/>
    </row>
    <row r="329" spans="2:2" x14ac:dyDescent="0.2">
      <c r="B329"/>
    </row>
    <row r="330" spans="2:2" x14ac:dyDescent="0.2">
      <c r="B330"/>
    </row>
    <row r="331" spans="2:2" x14ac:dyDescent="0.2">
      <c r="B331"/>
    </row>
    <row r="332" spans="2:2" x14ac:dyDescent="0.2">
      <c r="B332"/>
    </row>
    <row r="333" spans="2:2" x14ac:dyDescent="0.2">
      <c r="B333"/>
    </row>
    <row r="334" spans="2:2" x14ac:dyDescent="0.2">
      <c r="B334"/>
    </row>
    <row r="335" spans="2:2" x14ac:dyDescent="0.2">
      <c r="B335"/>
    </row>
    <row r="336" spans="2:2" x14ac:dyDescent="0.2">
      <c r="B336"/>
    </row>
    <row r="337" spans="2:2" x14ac:dyDescent="0.2">
      <c r="B337"/>
    </row>
    <row r="338" spans="2:2" x14ac:dyDescent="0.2">
      <c r="B338"/>
    </row>
    <row r="339" spans="2:2" x14ac:dyDescent="0.2">
      <c r="B339"/>
    </row>
    <row r="340" spans="2:2" x14ac:dyDescent="0.2">
      <c r="B340"/>
    </row>
    <row r="341" spans="2:2" x14ac:dyDescent="0.2">
      <c r="B341"/>
    </row>
    <row r="342" spans="2:2" x14ac:dyDescent="0.2">
      <c r="B342"/>
    </row>
    <row r="343" spans="2:2" x14ac:dyDescent="0.2">
      <c r="B343"/>
    </row>
    <row r="344" spans="2:2" x14ac:dyDescent="0.2">
      <c r="B344"/>
    </row>
    <row r="345" spans="2:2" x14ac:dyDescent="0.2">
      <c r="B345"/>
    </row>
    <row r="346" spans="2:2" x14ac:dyDescent="0.2">
      <c r="B346"/>
    </row>
    <row r="347" spans="2:2" x14ac:dyDescent="0.2">
      <c r="B347"/>
    </row>
  </sheetData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8"/>
  <sheetViews>
    <sheetView zoomScale="110" zoomScaleNormal="110" workbookViewId="0">
      <pane xSplit="6" ySplit="8" topLeftCell="V146" activePane="bottomRight" state="frozen"/>
      <selection pane="topRight" activeCell="G1" sqref="G1"/>
      <selection pane="bottomLeft" activeCell="A9" sqref="A9"/>
      <selection pane="bottomRight" activeCell="D1" sqref="D1:D2"/>
    </sheetView>
  </sheetViews>
  <sheetFormatPr defaultColWidth="9" defaultRowHeight="14.1" customHeight="1" x14ac:dyDescent="0.2"/>
  <cols>
    <col min="1" max="1" width="5.140625" style="13" customWidth="1"/>
    <col min="2" max="2" width="13.7109375" style="13" customWidth="1"/>
    <col min="3" max="3" width="14" style="13" customWidth="1"/>
    <col min="4" max="4" width="9" style="13"/>
    <col min="5" max="5" width="27" style="13" customWidth="1"/>
    <col min="6" max="6" width="13.85546875" style="13" customWidth="1"/>
    <col min="7" max="7" width="3.140625" style="142" customWidth="1"/>
    <col min="8" max="8" width="13.28515625" style="13" customWidth="1"/>
    <col min="9" max="9" width="10.42578125" style="13" customWidth="1"/>
    <col min="10" max="10" width="13.28515625" style="13" bestFit="1" customWidth="1"/>
    <col min="11" max="11" width="12.85546875" style="13" customWidth="1"/>
    <col min="12" max="12" width="3.140625" style="13" customWidth="1"/>
    <col min="13" max="13" width="12.42578125" style="13" customWidth="1"/>
    <col min="14" max="14" width="10.42578125" style="13" customWidth="1"/>
    <col min="15" max="15" width="12.42578125" style="13" customWidth="1"/>
    <col min="16" max="16" width="12.85546875" style="13" customWidth="1"/>
    <col min="17" max="17" width="3.140625" style="13" customWidth="1"/>
    <col min="18" max="18" width="12.42578125" style="13" customWidth="1"/>
    <col min="19" max="19" width="11.5703125" style="13" bestFit="1" customWidth="1"/>
    <col min="20" max="20" width="10.42578125" style="13" customWidth="1"/>
    <col min="21" max="21" width="12.28515625" style="14" bestFit="1" customWidth="1"/>
    <col min="22" max="22" width="23.42578125" style="40" bestFit="1" customWidth="1"/>
    <col min="23" max="23" width="8.42578125" style="40" bestFit="1" customWidth="1"/>
    <col min="24" max="24" width="10.85546875" style="40" bestFit="1" customWidth="1"/>
    <col min="25" max="25" width="20.85546875" style="40" bestFit="1" customWidth="1"/>
    <col min="26" max="26" width="17.42578125" style="13" customWidth="1"/>
    <col min="27" max="27" width="41.5703125" style="74" bestFit="1" customWidth="1"/>
    <col min="28" max="28" width="12.28515625" style="42" bestFit="1" customWidth="1"/>
    <col min="29" max="16384" width="9" style="13"/>
  </cols>
  <sheetData>
    <row r="1" spans="1:28" ht="14.1" customHeight="1" x14ac:dyDescent="0.2">
      <c r="A1" s="12" t="s">
        <v>557</v>
      </c>
      <c r="D1" s="10" t="s">
        <v>694</v>
      </c>
      <c r="E1" s="15"/>
    </row>
    <row r="2" spans="1:28" ht="14.1" customHeight="1" x14ac:dyDescent="0.2">
      <c r="A2" s="12" t="s">
        <v>558</v>
      </c>
      <c r="D2" s="10" t="s">
        <v>691</v>
      </c>
      <c r="E2" s="15"/>
    </row>
    <row r="3" spans="1:28" ht="14.1" customHeight="1" x14ac:dyDescent="0.2">
      <c r="A3" s="12" t="s">
        <v>504</v>
      </c>
      <c r="D3" s="14"/>
      <c r="E3" s="15"/>
    </row>
    <row r="4" spans="1:28" ht="14.1" customHeight="1" x14ac:dyDescent="0.2">
      <c r="A4" s="16" t="s">
        <v>559</v>
      </c>
      <c r="D4" s="14"/>
      <c r="E4" s="15"/>
      <c r="H4" s="183" t="s">
        <v>542</v>
      </c>
      <c r="I4" s="183"/>
      <c r="J4" s="183"/>
      <c r="K4" s="183"/>
      <c r="M4" s="183" t="s">
        <v>543</v>
      </c>
      <c r="N4" s="183"/>
      <c r="O4" s="183"/>
      <c r="P4" s="183"/>
      <c r="R4" s="183" t="s">
        <v>535</v>
      </c>
      <c r="S4" s="183"/>
      <c r="T4" s="183"/>
      <c r="U4" s="184"/>
    </row>
    <row r="5" spans="1:28" ht="14.1" customHeight="1" x14ac:dyDescent="0.2">
      <c r="A5" s="16"/>
      <c r="D5" s="17"/>
      <c r="E5" s="14"/>
    </row>
    <row r="6" spans="1:28" ht="14.1" customHeight="1" x14ac:dyDescent="0.2">
      <c r="D6" s="14"/>
      <c r="E6" s="14"/>
      <c r="H6" s="18">
        <v>0.35</v>
      </c>
      <c r="I6" s="19" t="s">
        <v>508</v>
      </c>
      <c r="J6" s="20">
        <v>5.5E-2</v>
      </c>
      <c r="M6" s="18">
        <v>0.21</v>
      </c>
      <c r="N6" s="19" t="s">
        <v>508</v>
      </c>
      <c r="O6" s="20">
        <v>5.5E-2</v>
      </c>
    </row>
    <row r="7" spans="1:28" ht="14.1" customHeight="1" x14ac:dyDescent="0.2">
      <c r="D7" s="14"/>
      <c r="E7" s="14"/>
      <c r="I7" s="19"/>
      <c r="J7" s="20"/>
      <c r="N7" s="19"/>
      <c r="O7" s="20"/>
      <c r="V7" s="40">
        <v>3</v>
      </c>
      <c r="W7" s="40">
        <v>4</v>
      </c>
      <c r="X7" s="40">
        <v>5</v>
      </c>
      <c r="Y7" s="40">
        <v>6</v>
      </c>
    </row>
    <row r="8" spans="1:28" ht="36" customHeight="1" x14ac:dyDescent="0.2">
      <c r="A8" s="21" t="s">
        <v>560</v>
      </c>
      <c r="B8" s="21" t="s">
        <v>380</v>
      </c>
      <c r="C8" s="21" t="s">
        <v>381</v>
      </c>
      <c r="D8" s="22" t="s">
        <v>1</v>
      </c>
      <c r="E8" s="22" t="s">
        <v>2</v>
      </c>
      <c r="F8" s="23" t="s">
        <v>541</v>
      </c>
      <c r="G8" s="24" t="s">
        <v>532</v>
      </c>
      <c r="H8" s="22" t="s">
        <v>505</v>
      </c>
      <c r="I8" s="22" t="s">
        <v>506</v>
      </c>
      <c r="J8" s="22" t="s">
        <v>507</v>
      </c>
      <c r="K8" s="22" t="s">
        <v>383</v>
      </c>
      <c r="L8" s="24" t="s">
        <v>583</v>
      </c>
      <c r="M8" s="22" t="s">
        <v>505</v>
      </c>
      <c r="N8" s="22" t="s">
        <v>506</v>
      </c>
      <c r="O8" s="22" t="s">
        <v>507</v>
      </c>
      <c r="P8" s="22" t="s">
        <v>383</v>
      </c>
      <c r="Q8" s="24" t="s">
        <v>584</v>
      </c>
      <c r="R8" s="22" t="s">
        <v>505</v>
      </c>
      <c r="S8" s="22" t="s">
        <v>506</v>
      </c>
      <c r="T8" s="22" t="s">
        <v>507</v>
      </c>
      <c r="U8" s="22" t="s">
        <v>383</v>
      </c>
      <c r="V8" s="2" t="s">
        <v>3</v>
      </c>
      <c r="W8" s="2" t="s">
        <v>536</v>
      </c>
      <c r="X8" s="2" t="s">
        <v>688</v>
      </c>
      <c r="Y8" s="2" t="s">
        <v>546</v>
      </c>
      <c r="Z8" s="2" t="s">
        <v>586</v>
      </c>
      <c r="AA8" s="115" t="s">
        <v>653</v>
      </c>
      <c r="AB8" s="115"/>
    </row>
    <row r="9" spans="1:28" ht="14.1" customHeight="1" x14ac:dyDescent="0.2">
      <c r="A9" s="25">
        <v>1500</v>
      </c>
      <c r="B9" s="13" t="s">
        <v>4</v>
      </c>
      <c r="C9" s="13" t="s">
        <v>5</v>
      </c>
      <c r="D9" s="14" t="s">
        <v>41</v>
      </c>
      <c r="E9" s="14" t="s">
        <v>42</v>
      </c>
      <c r="F9" s="26">
        <v>33013660</v>
      </c>
      <c r="H9" s="26">
        <v>11554781</v>
      </c>
      <c r="I9" s="26">
        <v>-635512.95499999996</v>
      </c>
      <c r="J9" s="26">
        <v>1815751.3</v>
      </c>
      <c r="K9" s="26">
        <v>12735019.345000001</v>
      </c>
      <c r="M9" s="26">
        <v>6932868.5999999996</v>
      </c>
      <c r="N9" s="26">
        <v>-381307.77299999999</v>
      </c>
      <c r="O9" s="26">
        <v>1815751.3</v>
      </c>
      <c r="P9" s="26">
        <v>8367312.1269999994</v>
      </c>
      <c r="R9" s="26">
        <v>-4621912.4000000004</v>
      </c>
      <c r="S9" s="26">
        <v>254205.18199999997</v>
      </c>
      <c r="T9" s="26">
        <v>0</v>
      </c>
      <c r="U9" s="26">
        <v>-4367707.2180000003</v>
      </c>
      <c r="V9" s="53" t="s">
        <v>40</v>
      </c>
      <c r="W9" s="53" t="s">
        <v>537</v>
      </c>
      <c r="X9" s="53">
        <v>5</v>
      </c>
      <c r="Y9" s="53" t="s">
        <v>553</v>
      </c>
      <c r="Z9" s="13" t="s">
        <v>585</v>
      </c>
      <c r="AA9" s="74" t="s">
        <v>654</v>
      </c>
      <c r="AB9" s="73"/>
    </row>
    <row r="10" spans="1:28" ht="14.1" customHeight="1" x14ac:dyDescent="0.2">
      <c r="A10" s="25">
        <v>1500</v>
      </c>
      <c r="B10" s="13" t="s">
        <v>4</v>
      </c>
      <c r="C10" s="13" t="s">
        <v>5</v>
      </c>
      <c r="D10" s="14" t="s">
        <v>43</v>
      </c>
      <c r="E10" s="14" t="s">
        <v>44</v>
      </c>
      <c r="F10" s="26">
        <v>46801764</v>
      </c>
      <c r="H10" s="26">
        <v>16380617.399999999</v>
      </c>
      <c r="I10" s="26">
        <v>-900933.95699999994</v>
      </c>
      <c r="J10" s="26">
        <v>2574097.02</v>
      </c>
      <c r="K10" s="26">
        <v>18053780.463</v>
      </c>
      <c r="M10" s="26">
        <v>9828370.4399999995</v>
      </c>
      <c r="N10" s="26">
        <v>-540560.37419999996</v>
      </c>
      <c r="O10" s="26">
        <v>2574097.02</v>
      </c>
      <c r="P10" s="26">
        <v>11861907.0858</v>
      </c>
      <c r="R10" s="26">
        <v>-6552246.959999999</v>
      </c>
      <c r="S10" s="26">
        <v>360373.58279999997</v>
      </c>
      <c r="T10" s="26">
        <v>0</v>
      </c>
      <c r="U10" s="26">
        <v>-6191873.3771999991</v>
      </c>
      <c r="V10" s="53" t="s">
        <v>45</v>
      </c>
      <c r="W10" s="53" t="s">
        <v>537</v>
      </c>
      <c r="X10" s="53">
        <v>15</v>
      </c>
      <c r="Y10" s="53" t="s">
        <v>553</v>
      </c>
      <c r="Z10" s="13" t="s">
        <v>585</v>
      </c>
      <c r="AA10" s="74" t="s">
        <v>654</v>
      </c>
      <c r="AB10" s="73"/>
    </row>
    <row r="11" spans="1:28" ht="14.1" customHeight="1" x14ac:dyDescent="0.2">
      <c r="A11" s="25">
        <v>1500</v>
      </c>
      <c r="B11" s="13" t="s">
        <v>4</v>
      </c>
      <c r="C11" s="13" t="s">
        <v>5</v>
      </c>
      <c r="D11" s="14" t="s">
        <v>6</v>
      </c>
      <c r="E11" s="14" t="s">
        <v>7</v>
      </c>
      <c r="F11" s="26">
        <v>2533098</v>
      </c>
      <c r="H11" s="26">
        <v>886584.29999999993</v>
      </c>
      <c r="I11" s="26">
        <v>-48762.136500000001</v>
      </c>
      <c r="J11" s="26">
        <v>139320.39000000001</v>
      </c>
      <c r="K11" s="26">
        <v>977142.55349999992</v>
      </c>
      <c r="M11" s="26">
        <v>531950.57999999996</v>
      </c>
      <c r="N11" s="26">
        <v>-29257.281900000002</v>
      </c>
      <c r="O11" s="26">
        <v>139320.39000000001</v>
      </c>
      <c r="P11" s="26">
        <v>642013.68809999991</v>
      </c>
      <c r="R11" s="26">
        <v>-354633.72</v>
      </c>
      <c r="S11" s="26">
        <v>19504.854599999999</v>
      </c>
      <c r="T11" s="26">
        <v>0</v>
      </c>
      <c r="U11" s="26">
        <v>-335128.86539999995</v>
      </c>
      <c r="V11" s="53" t="s">
        <v>8</v>
      </c>
      <c r="W11" s="53">
        <v>1</v>
      </c>
      <c r="X11" s="53">
        <v>1</v>
      </c>
      <c r="Y11" s="53" t="s">
        <v>553</v>
      </c>
      <c r="Z11" s="13" t="s">
        <v>585</v>
      </c>
      <c r="AA11" s="74" t="s">
        <v>654</v>
      </c>
      <c r="AB11" s="73"/>
    </row>
    <row r="12" spans="1:28" ht="14.1" customHeight="1" x14ac:dyDescent="0.2">
      <c r="A12" s="25">
        <v>1500</v>
      </c>
      <c r="B12" s="13" t="s">
        <v>4</v>
      </c>
      <c r="C12" s="13" t="s">
        <v>5</v>
      </c>
      <c r="D12" s="14" t="s">
        <v>51</v>
      </c>
      <c r="E12" s="14" t="s">
        <v>52</v>
      </c>
      <c r="F12" s="26">
        <v>1620377</v>
      </c>
      <c r="H12" s="26">
        <v>567131.94999999995</v>
      </c>
      <c r="I12" s="26">
        <v>-31192.257249999999</v>
      </c>
      <c r="J12" s="26">
        <v>89120.735000000001</v>
      </c>
      <c r="K12" s="26">
        <v>625060.42774999992</v>
      </c>
      <c r="M12" s="26">
        <v>340279.17</v>
      </c>
      <c r="N12" s="26">
        <v>-18715.354349999998</v>
      </c>
      <c r="O12" s="26">
        <v>89120.735000000001</v>
      </c>
      <c r="P12" s="26">
        <v>410684.55064999999</v>
      </c>
      <c r="R12" s="26">
        <v>-226852.77999999997</v>
      </c>
      <c r="S12" s="26">
        <v>12476.902900000001</v>
      </c>
      <c r="T12" s="26">
        <v>0</v>
      </c>
      <c r="U12" s="26">
        <v>-214375.87709999998</v>
      </c>
      <c r="V12" s="53" t="s">
        <v>40</v>
      </c>
      <c r="W12" s="53" t="s">
        <v>537</v>
      </c>
      <c r="X12" s="53">
        <v>5</v>
      </c>
      <c r="Y12" s="53" t="s">
        <v>553</v>
      </c>
      <c r="Z12" s="13" t="s">
        <v>585</v>
      </c>
      <c r="AA12" s="74" t="s">
        <v>654</v>
      </c>
      <c r="AB12" s="73"/>
    </row>
    <row r="13" spans="1:28" ht="14.1" customHeight="1" x14ac:dyDescent="0.2">
      <c r="A13" s="25">
        <v>1500</v>
      </c>
      <c r="B13" s="13" t="s">
        <v>4</v>
      </c>
      <c r="C13" s="13" t="s">
        <v>146</v>
      </c>
      <c r="D13" s="14" t="s">
        <v>147</v>
      </c>
      <c r="E13" s="14" t="s">
        <v>148</v>
      </c>
      <c r="F13" s="26">
        <v>356332180</v>
      </c>
      <c r="H13" s="26">
        <v>124716262.99999999</v>
      </c>
      <c r="I13" s="26">
        <v>-6859394.4649999989</v>
      </c>
      <c r="J13" s="26">
        <v>19598269.899999999</v>
      </c>
      <c r="K13" s="26">
        <v>137455138.43499997</v>
      </c>
      <c r="M13" s="26">
        <v>74829757.799999997</v>
      </c>
      <c r="N13" s="26">
        <v>-4115636.6789999995</v>
      </c>
      <c r="O13" s="26">
        <v>19598269.899999999</v>
      </c>
      <c r="P13" s="26">
        <v>90312391.020999998</v>
      </c>
      <c r="R13" s="26">
        <v>-49886505.199999988</v>
      </c>
      <c r="S13" s="26">
        <v>2743757.7859999994</v>
      </c>
      <c r="T13" s="26">
        <v>0</v>
      </c>
      <c r="U13" s="26">
        <v>-47142747.41399999</v>
      </c>
      <c r="V13" s="53" t="s">
        <v>149</v>
      </c>
      <c r="W13" s="53" t="s">
        <v>540</v>
      </c>
      <c r="X13" s="53">
        <v>30</v>
      </c>
      <c r="Y13" s="53" t="s">
        <v>553</v>
      </c>
      <c r="Z13" s="13" t="s">
        <v>585</v>
      </c>
      <c r="AA13" s="74" t="s">
        <v>654</v>
      </c>
      <c r="AB13" s="73"/>
    </row>
    <row r="14" spans="1:28" ht="14.1" customHeight="1" x14ac:dyDescent="0.2">
      <c r="A14" s="25">
        <v>1500</v>
      </c>
      <c r="B14" s="13" t="s">
        <v>4</v>
      </c>
      <c r="C14" s="13" t="s">
        <v>5</v>
      </c>
      <c r="D14" s="14" t="s">
        <v>9</v>
      </c>
      <c r="E14" s="14" t="s">
        <v>10</v>
      </c>
      <c r="F14" s="26">
        <v>2700883</v>
      </c>
      <c r="H14" s="26">
        <v>945309.04999999993</v>
      </c>
      <c r="I14" s="26">
        <v>-51991.997749999995</v>
      </c>
      <c r="J14" s="26">
        <v>148548.565</v>
      </c>
      <c r="K14" s="26">
        <v>1041865.6172499999</v>
      </c>
      <c r="M14" s="26">
        <v>567185.42999999993</v>
      </c>
      <c r="N14" s="26">
        <v>-31195.198649999998</v>
      </c>
      <c r="O14" s="26">
        <v>148548.565</v>
      </c>
      <c r="P14" s="26">
        <v>684538.79634999996</v>
      </c>
      <c r="R14" s="26">
        <v>-378123.62</v>
      </c>
      <c r="S14" s="26">
        <v>20796.799099999997</v>
      </c>
      <c r="T14" s="26">
        <v>0</v>
      </c>
      <c r="U14" s="26">
        <v>-357326.82089999999</v>
      </c>
      <c r="V14" s="53" t="s">
        <v>11</v>
      </c>
      <c r="W14" s="53">
        <v>1</v>
      </c>
      <c r="X14" s="53">
        <v>1</v>
      </c>
      <c r="Y14" s="53" t="s">
        <v>553</v>
      </c>
      <c r="Z14" s="13" t="s">
        <v>585</v>
      </c>
      <c r="AA14" s="74" t="s">
        <v>654</v>
      </c>
      <c r="AB14" s="73"/>
    </row>
    <row r="15" spans="1:28" ht="14.1" customHeight="1" x14ac:dyDescent="0.2">
      <c r="A15" s="25">
        <v>1500</v>
      </c>
      <c r="B15" s="13" t="s">
        <v>4</v>
      </c>
      <c r="C15" s="13" t="s">
        <v>5</v>
      </c>
      <c r="D15" s="14" t="s">
        <v>12</v>
      </c>
      <c r="E15" s="14" t="s">
        <v>352</v>
      </c>
      <c r="F15" s="26">
        <v>112726470</v>
      </c>
      <c r="H15" s="26">
        <v>39454264.5</v>
      </c>
      <c r="I15" s="26">
        <v>-2169984.5474999999</v>
      </c>
      <c r="J15" s="26">
        <v>6199955.8499999996</v>
      </c>
      <c r="K15" s="26">
        <v>43484235.802500002</v>
      </c>
      <c r="M15" s="26">
        <v>23672558.699999999</v>
      </c>
      <c r="N15" s="26">
        <v>-1301990.7285</v>
      </c>
      <c r="O15" s="26">
        <v>6199955.8499999996</v>
      </c>
      <c r="P15" s="26">
        <v>28570523.821499996</v>
      </c>
      <c r="R15" s="26">
        <v>-15781705.800000001</v>
      </c>
      <c r="S15" s="26">
        <v>867993.8189999999</v>
      </c>
      <c r="T15" s="26">
        <v>0</v>
      </c>
      <c r="U15" s="26">
        <v>-14913711.981000001</v>
      </c>
      <c r="V15" s="53" t="s">
        <v>11</v>
      </c>
      <c r="W15" s="53">
        <v>1</v>
      </c>
      <c r="X15" s="53">
        <v>1</v>
      </c>
      <c r="Y15" s="53" t="s">
        <v>553</v>
      </c>
      <c r="Z15" s="13" t="s">
        <v>585</v>
      </c>
      <c r="AA15" s="74" t="s">
        <v>654</v>
      </c>
      <c r="AB15" s="73"/>
    </row>
    <row r="16" spans="1:28" ht="14.1" customHeight="1" x14ac:dyDescent="0.2">
      <c r="A16" s="25">
        <v>1500</v>
      </c>
      <c r="B16" s="13" t="s">
        <v>4</v>
      </c>
      <c r="C16" s="13" t="s">
        <v>5</v>
      </c>
      <c r="D16" s="14" t="s">
        <v>13</v>
      </c>
      <c r="E16" s="14" t="s">
        <v>14</v>
      </c>
      <c r="F16" s="26">
        <v>9163181</v>
      </c>
      <c r="H16" s="26">
        <v>3207113.3499999996</v>
      </c>
      <c r="I16" s="26">
        <v>-176391.23425000001</v>
      </c>
      <c r="J16" s="26">
        <v>503974.95500000002</v>
      </c>
      <c r="K16" s="26">
        <v>3534697.0707499995</v>
      </c>
      <c r="M16" s="26">
        <v>1924268.01</v>
      </c>
      <c r="N16" s="26">
        <v>-105834.74055</v>
      </c>
      <c r="O16" s="26">
        <v>503974.95500000002</v>
      </c>
      <c r="P16" s="26">
        <v>2322408.2244500001</v>
      </c>
      <c r="R16" s="26">
        <v>-1282845.3399999996</v>
      </c>
      <c r="S16" s="26">
        <v>70556.493700000006</v>
      </c>
      <c r="T16" s="26">
        <v>0</v>
      </c>
      <c r="U16" s="26">
        <v>-1212288.8462999996</v>
      </c>
      <c r="V16" s="53" t="s">
        <v>11</v>
      </c>
      <c r="W16" s="53">
        <v>1</v>
      </c>
      <c r="X16" s="53">
        <v>1</v>
      </c>
      <c r="Y16" s="53" t="s">
        <v>553</v>
      </c>
      <c r="Z16" s="13" t="s">
        <v>585</v>
      </c>
      <c r="AA16" s="74" t="s">
        <v>654</v>
      </c>
      <c r="AB16" s="73"/>
    </row>
    <row r="17" spans="1:28" ht="14.1" customHeight="1" x14ac:dyDescent="0.2">
      <c r="A17" s="25">
        <v>1500</v>
      </c>
      <c r="B17" s="13" t="s">
        <v>4</v>
      </c>
      <c r="C17" s="13" t="s">
        <v>5</v>
      </c>
      <c r="D17" s="14" t="s">
        <v>53</v>
      </c>
      <c r="E17" s="14" t="s">
        <v>54</v>
      </c>
      <c r="F17" s="26">
        <v>19068000</v>
      </c>
      <c r="H17" s="26">
        <v>6673800</v>
      </c>
      <c r="I17" s="26">
        <v>-367059</v>
      </c>
      <c r="J17" s="26">
        <v>1048740</v>
      </c>
      <c r="K17" s="26">
        <v>7355481</v>
      </c>
      <c r="M17" s="26">
        <v>4004280</v>
      </c>
      <c r="N17" s="26">
        <v>-220235.4</v>
      </c>
      <c r="O17" s="26">
        <v>1048740</v>
      </c>
      <c r="P17" s="26">
        <v>4832784.5999999996</v>
      </c>
      <c r="R17" s="26">
        <v>-2669520</v>
      </c>
      <c r="S17" s="26">
        <v>146823.6</v>
      </c>
      <c r="T17" s="26">
        <v>0</v>
      </c>
      <c r="U17" s="26">
        <v>-2522696.4</v>
      </c>
      <c r="V17" s="53" t="s">
        <v>21</v>
      </c>
      <c r="W17" s="53">
        <v>10</v>
      </c>
      <c r="X17" s="53">
        <v>10</v>
      </c>
      <c r="Y17" s="53" t="s">
        <v>553</v>
      </c>
      <c r="Z17" s="13" t="s">
        <v>585</v>
      </c>
      <c r="AA17" s="74" t="s">
        <v>654</v>
      </c>
      <c r="AB17" s="73"/>
    </row>
    <row r="18" spans="1:28" ht="14.1" customHeight="1" x14ac:dyDescent="0.2">
      <c r="A18" s="25">
        <v>1500</v>
      </c>
      <c r="B18" s="13" t="s">
        <v>4</v>
      </c>
      <c r="C18" s="13" t="s">
        <v>5</v>
      </c>
      <c r="D18" s="14" t="s">
        <v>15</v>
      </c>
      <c r="E18" s="14" t="s">
        <v>16</v>
      </c>
      <c r="F18" s="26">
        <v>15845690</v>
      </c>
      <c r="H18" s="26">
        <v>5545991.5</v>
      </c>
      <c r="I18" s="26">
        <v>-305029.53249999997</v>
      </c>
      <c r="J18" s="26">
        <v>871512.95</v>
      </c>
      <c r="K18" s="26">
        <v>6112474.9175000004</v>
      </c>
      <c r="M18" s="26">
        <v>3327594.9</v>
      </c>
      <c r="N18" s="26">
        <v>-183017.71949999998</v>
      </c>
      <c r="O18" s="26">
        <v>871512.95</v>
      </c>
      <c r="P18" s="26">
        <v>4016090.1305</v>
      </c>
      <c r="R18" s="26">
        <v>-2218396.6</v>
      </c>
      <c r="S18" s="26">
        <v>122011.81299999999</v>
      </c>
      <c r="T18" s="26">
        <v>0</v>
      </c>
      <c r="U18" s="26">
        <v>-2096384.787</v>
      </c>
      <c r="V18" s="53" t="s">
        <v>11</v>
      </c>
      <c r="W18" s="53">
        <v>1</v>
      </c>
      <c r="X18" s="53">
        <v>1</v>
      </c>
      <c r="Y18" s="53" t="s">
        <v>553</v>
      </c>
      <c r="Z18" s="13" t="s">
        <v>585</v>
      </c>
      <c r="AA18" s="74" t="s">
        <v>654</v>
      </c>
      <c r="AB18" s="73"/>
    </row>
    <row r="19" spans="1:28" ht="14.1" customHeight="1" x14ac:dyDescent="0.2">
      <c r="A19" s="25">
        <v>1500</v>
      </c>
      <c r="B19" s="13" t="s">
        <v>4</v>
      </c>
      <c r="C19" s="13" t="s">
        <v>5</v>
      </c>
      <c r="D19" s="14" t="s">
        <v>55</v>
      </c>
      <c r="E19" s="14" t="s">
        <v>56</v>
      </c>
      <c r="F19" s="26">
        <v>188314186</v>
      </c>
      <c r="H19" s="26">
        <v>65909965.099999994</v>
      </c>
      <c r="I19" s="26">
        <v>-3625048.0805000002</v>
      </c>
      <c r="J19" s="26">
        <v>10357280.23</v>
      </c>
      <c r="K19" s="26">
        <v>72642197.249499992</v>
      </c>
      <c r="M19" s="26">
        <v>39545979.059999995</v>
      </c>
      <c r="N19" s="26">
        <v>-2175028.8483000002</v>
      </c>
      <c r="O19" s="26">
        <v>10357280.23</v>
      </c>
      <c r="P19" s="26">
        <v>47728230.441699997</v>
      </c>
      <c r="R19" s="26">
        <v>-26363986.039999999</v>
      </c>
      <c r="S19" s="26">
        <v>1450019.2322</v>
      </c>
      <c r="T19" s="26">
        <v>0</v>
      </c>
      <c r="U19" s="26">
        <v>-24913966.807799999</v>
      </c>
      <c r="V19" s="53" t="s">
        <v>21</v>
      </c>
      <c r="W19" s="53">
        <v>10</v>
      </c>
      <c r="X19" s="53">
        <v>10</v>
      </c>
      <c r="Y19" s="53" t="s">
        <v>553</v>
      </c>
      <c r="Z19" s="13" t="s">
        <v>585</v>
      </c>
      <c r="AA19" s="74" t="s">
        <v>654</v>
      </c>
      <c r="AB19" s="73"/>
    </row>
    <row r="20" spans="1:28" ht="14.1" customHeight="1" x14ac:dyDescent="0.2">
      <c r="A20" s="25">
        <v>1500</v>
      </c>
      <c r="B20" s="13" t="s">
        <v>4</v>
      </c>
      <c r="C20" s="13" t="s">
        <v>5</v>
      </c>
      <c r="D20" s="14" t="s">
        <v>57</v>
      </c>
      <c r="E20" s="14" t="s">
        <v>58</v>
      </c>
      <c r="F20" s="26">
        <v>-4656347</v>
      </c>
      <c r="H20" s="26">
        <v>-1629721.45</v>
      </c>
      <c r="I20" s="26">
        <v>89634.679749999996</v>
      </c>
      <c r="J20" s="26">
        <v>-256099.08499999999</v>
      </c>
      <c r="K20" s="26">
        <v>-1796185.85525</v>
      </c>
      <c r="M20" s="26">
        <v>-977832.87</v>
      </c>
      <c r="N20" s="26">
        <v>53780.807849999997</v>
      </c>
      <c r="O20" s="26">
        <v>-256099.08499999999</v>
      </c>
      <c r="P20" s="26">
        <v>-1180151.1471500001</v>
      </c>
      <c r="R20" s="26">
        <v>651888.57999999996</v>
      </c>
      <c r="S20" s="26">
        <v>-35853.871899999998</v>
      </c>
      <c r="T20" s="26">
        <v>0</v>
      </c>
      <c r="U20" s="26">
        <v>616034.70809999993</v>
      </c>
      <c r="V20" s="53" t="s">
        <v>21</v>
      </c>
      <c r="W20" s="53">
        <v>10</v>
      </c>
      <c r="X20" s="53">
        <v>10</v>
      </c>
      <c r="Y20" s="53" t="s">
        <v>553</v>
      </c>
      <c r="Z20" s="13" t="s">
        <v>585</v>
      </c>
      <c r="AA20" s="74" t="s">
        <v>654</v>
      </c>
      <c r="AB20" s="73"/>
    </row>
    <row r="21" spans="1:28" ht="14.1" customHeight="1" x14ac:dyDescent="0.2">
      <c r="A21" s="25">
        <v>1500</v>
      </c>
      <c r="B21" s="13" t="s">
        <v>4</v>
      </c>
      <c r="C21" s="13" t="s">
        <v>5</v>
      </c>
      <c r="D21" s="14" t="s">
        <v>59</v>
      </c>
      <c r="E21" s="14" t="s">
        <v>60</v>
      </c>
      <c r="F21" s="26">
        <v>3387857</v>
      </c>
      <c r="H21" s="26">
        <v>1185749.95</v>
      </c>
      <c r="I21" s="26">
        <v>-65216.24725</v>
      </c>
      <c r="J21" s="26">
        <v>186332.13500000001</v>
      </c>
      <c r="K21" s="26">
        <v>1306865.8377499999</v>
      </c>
      <c r="M21" s="26">
        <v>711449.97</v>
      </c>
      <c r="N21" s="26">
        <v>-39129.748350000002</v>
      </c>
      <c r="O21" s="26">
        <v>186332.13500000001</v>
      </c>
      <c r="P21" s="26">
        <v>858652.35664999997</v>
      </c>
      <c r="R21" s="26">
        <v>-474299.98</v>
      </c>
      <c r="S21" s="26">
        <v>26086.498899999999</v>
      </c>
      <c r="T21" s="26">
        <v>0</v>
      </c>
      <c r="U21" s="26">
        <v>-448213.48109999998</v>
      </c>
      <c r="V21" s="53" t="s">
        <v>21</v>
      </c>
      <c r="W21" s="53">
        <v>10</v>
      </c>
      <c r="X21" s="53">
        <v>10</v>
      </c>
      <c r="Y21" s="53" t="s">
        <v>553</v>
      </c>
      <c r="Z21" s="13" t="s">
        <v>585</v>
      </c>
      <c r="AA21" s="74" t="s">
        <v>654</v>
      </c>
      <c r="AB21" s="73"/>
    </row>
    <row r="22" spans="1:28" ht="14.1" customHeight="1" x14ac:dyDescent="0.2">
      <c r="A22" s="25">
        <v>1500</v>
      </c>
      <c r="B22" s="13" t="s">
        <v>4</v>
      </c>
      <c r="C22" s="13" t="s">
        <v>5</v>
      </c>
      <c r="D22" s="14" t="s">
        <v>17</v>
      </c>
      <c r="E22" s="14" t="s">
        <v>18</v>
      </c>
      <c r="F22" s="26">
        <v>360882</v>
      </c>
      <c r="H22" s="26">
        <v>126308.7</v>
      </c>
      <c r="I22" s="26">
        <v>-6946.9784999999993</v>
      </c>
      <c r="J22" s="26">
        <v>19848.509999999998</v>
      </c>
      <c r="K22" s="26">
        <v>139210.23149999999</v>
      </c>
      <c r="M22" s="26">
        <v>75785.22</v>
      </c>
      <c r="N22" s="26">
        <v>-4168.1870999999992</v>
      </c>
      <c r="O22" s="26">
        <v>19848.509999999998</v>
      </c>
      <c r="P22" s="26">
        <v>91465.5429</v>
      </c>
      <c r="R22" s="26">
        <v>-50523.479999999996</v>
      </c>
      <c r="S22" s="26">
        <v>2778.7914000000001</v>
      </c>
      <c r="T22" s="26">
        <v>0</v>
      </c>
      <c r="U22" s="26">
        <v>-47744.688599999994</v>
      </c>
      <c r="V22" s="53" t="s">
        <v>11</v>
      </c>
      <c r="W22" s="53">
        <v>1</v>
      </c>
      <c r="X22" s="53">
        <v>1</v>
      </c>
      <c r="Y22" s="53" t="s">
        <v>553</v>
      </c>
      <c r="Z22" s="13" t="s">
        <v>585</v>
      </c>
      <c r="AA22" s="74" t="s">
        <v>654</v>
      </c>
      <c r="AB22" s="73"/>
    </row>
    <row r="23" spans="1:28" ht="14.1" customHeight="1" x14ac:dyDescent="0.2">
      <c r="A23" s="25">
        <v>1500</v>
      </c>
      <c r="B23" s="13" t="s">
        <v>4</v>
      </c>
      <c r="C23" s="13" t="s">
        <v>5</v>
      </c>
      <c r="D23" s="14" t="s">
        <v>19</v>
      </c>
      <c r="E23" s="14" t="s">
        <v>20</v>
      </c>
      <c r="F23" s="26">
        <v>7124177</v>
      </c>
      <c r="H23" s="26">
        <v>2493461.9499999997</v>
      </c>
      <c r="I23" s="26">
        <v>-137140.40724999999</v>
      </c>
      <c r="J23" s="26">
        <v>391829.73499999999</v>
      </c>
      <c r="K23" s="26">
        <v>2748151.2777499994</v>
      </c>
      <c r="M23" s="26">
        <v>1496077.17</v>
      </c>
      <c r="N23" s="26">
        <v>-82284.244349999994</v>
      </c>
      <c r="O23" s="26">
        <v>391829.73499999999</v>
      </c>
      <c r="P23" s="26">
        <v>1805622.66065</v>
      </c>
      <c r="R23" s="26">
        <v>-997384.7799999998</v>
      </c>
      <c r="S23" s="26">
        <v>54856.162899999996</v>
      </c>
      <c r="T23" s="26">
        <v>0</v>
      </c>
      <c r="U23" s="26">
        <v>-942528.6170999998</v>
      </c>
      <c r="V23" s="53" t="s">
        <v>21</v>
      </c>
      <c r="W23" s="53">
        <v>10</v>
      </c>
      <c r="X23" s="53">
        <v>10</v>
      </c>
      <c r="Y23" s="53" t="s">
        <v>553</v>
      </c>
      <c r="Z23" s="13" t="s">
        <v>585</v>
      </c>
      <c r="AA23" s="74" t="s">
        <v>654</v>
      </c>
      <c r="AB23" s="73"/>
    </row>
    <row r="24" spans="1:28" ht="14.1" customHeight="1" x14ac:dyDescent="0.2">
      <c r="A24" s="25">
        <v>1500</v>
      </c>
      <c r="B24" s="13" t="s">
        <v>4</v>
      </c>
      <c r="C24" s="13" t="s">
        <v>5</v>
      </c>
      <c r="D24" s="14" t="s">
        <v>63</v>
      </c>
      <c r="E24" s="14" t="s">
        <v>64</v>
      </c>
      <c r="F24" s="26">
        <v>964905</v>
      </c>
      <c r="H24" s="26">
        <v>337716.75</v>
      </c>
      <c r="I24" s="26">
        <v>-18574.421249999999</v>
      </c>
      <c r="J24" s="26">
        <v>53069.775000000001</v>
      </c>
      <c r="K24" s="26">
        <v>372212.10375000001</v>
      </c>
      <c r="M24" s="26">
        <v>202630.05</v>
      </c>
      <c r="N24" s="26">
        <v>-11144.652749999999</v>
      </c>
      <c r="O24" s="26">
        <v>53069.775000000001</v>
      </c>
      <c r="P24" s="26">
        <v>244555.17224999997</v>
      </c>
      <c r="R24" s="26">
        <v>-135086.70000000001</v>
      </c>
      <c r="S24" s="26">
        <v>7429.7685000000001</v>
      </c>
      <c r="T24" s="26">
        <v>0</v>
      </c>
      <c r="U24" s="26">
        <v>-127656.93150000001</v>
      </c>
      <c r="V24" s="53" t="s">
        <v>40</v>
      </c>
      <c r="W24" s="53">
        <v>5</v>
      </c>
      <c r="X24" s="53">
        <v>5</v>
      </c>
      <c r="Y24" s="53" t="s">
        <v>553</v>
      </c>
      <c r="Z24" s="13" t="s">
        <v>585</v>
      </c>
      <c r="AA24" s="74" t="s">
        <v>654</v>
      </c>
      <c r="AB24" s="73"/>
    </row>
    <row r="25" spans="1:28" ht="14.1" customHeight="1" x14ac:dyDescent="0.2">
      <c r="A25" s="25">
        <v>1500</v>
      </c>
      <c r="B25" s="13" t="s">
        <v>4</v>
      </c>
      <c r="C25" s="13" t="s">
        <v>5</v>
      </c>
      <c r="D25" s="14" t="s">
        <v>65</v>
      </c>
      <c r="E25" s="14" t="s">
        <v>66</v>
      </c>
      <c r="F25" s="26">
        <v>393572</v>
      </c>
      <c r="H25" s="26">
        <v>137750.19999999998</v>
      </c>
      <c r="I25" s="26">
        <v>-7576.2609999999995</v>
      </c>
      <c r="J25" s="26">
        <v>21646.46</v>
      </c>
      <c r="K25" s="26">
        <v>151820.39899999998</v>
      </c>
      <c r="M25" s="26">
        <v>82650.12</v>
      </c>
      <c r="N25" s="26">
        <v>-4545.7565999999997</v>
      </c>
      <c r="O25" s="26">
        <v>21646.46</v>
      </c>
      <c r="P25" s="26">
        <v>99750.823399999994</v>
      </c>
      <c r="R25" s="26">
        <v>-55100.079999999987</v>
      </c>
      <c r="S25" s="26">
        <v>3030.5043999999998</v>
      </c>
      <c r="T25" s="26">
        <v>0</v>
      </c>
      <c r="U25" s="26">
        <v>-52069.575599999989</v>
      </c>
      <c r="V25" s="53" t="s">
        <v>40</v>
      </c>
      <c r="W25" s="53">
        <v>5</v>
      </c>
      <c r="X25" s="53">
        <v>5</v>
      </c>
      <c r="Y25" s="53" t="s">
        <v>553</v>
      </c>
      <c r="Z25" s="13" t="s">
        <v>585</v>
      </c>
      <c r="AA25" s="74" t="s">
        <v>654</v>
      </c>
      <c r="AB25" s="73"/>
    </row>
    <row r="26" spans="1:28" ht="14.1" customHeight="1" x14ac:dyDescent="0.2">
      <c r="A26" s="25">
        <v>1500</v>
      </c>
      <c r="B26" s="13" t="s">
        <v>4</v>
      </c>
      <c r="C26" s="13" t="s">
        <v>5</v>
      </c>
      <c r="D26" s="14" t="s">
        <v>67</v>
      </c>
      <c r="E26" s="14" t="s">
        <v>68</v>
      </c>
      <c r="F26" s="26">
        <v>7731068</v>
      </c>
      <c r="H26" s="26">
        <v>2705873.8</v>
      </c>
      <c r="I26" s="26">
        <v>-148823.05899999998</v>
      </c>
      <c r="J26" s="26">
        <v>425208.74</v>
      </c>
      <c r="K26" s="26">
        <v>2982259.4809999997</v>
      </c>
      <c r="M26" s="26">
        <v>1623524.28</v>
      </c>
      <c r="N26" s="26">
        <v>-89293.835399999996</v>
      </c>
      <c r="O26" s="26">
        <v>425208.74</v>
      </c>
      <c r="P26" s="26">
        <v>1959439.1846</v>
      </c>
      <c r="R26" s="26">
        <v>-1082349.5199999998</v>
      </c>
      <c r="S26" s="26">
        <v>59529.223599999983</v>
      </c>
      <c r="T26" s="26">
        <v>0</v>
      </c>
      <c r="U26" s="26">
        <v>-1022820.2963999998</v>
      </c>
      <c r="V26" s="53" t="s">
        <v>8</v>
      </c>
      <c r="W26" s="53">
        <v>1</v>
      </c>
      <c r="X26" s="53">
        <v>1</v>
      </c>
      <c r="Y26" s="53" t="s">
        <v>553</v>
      </c>
      <c r="Z26" s="13" t="s">
        <v>585</v>
      </c>
      <c r="AA26" s="74" t="s">
        <v>654</v>
      </c>
      <c r="AB26" s="73"/>
    </row>
    <row r="27" spans="1:28" ht="14.1" customHeight="1" x14ac:dyDescent="0.2">
      <c r="A27" s="25">
        <v>1500</v>
      </c>
      <c r="B27" s="13" t="s">
        <v>4</v>
      </c>
      <c r="C27" s="13" t="s">
        <v>5</v>
      </c>
      <c r="D27" s="14" t="s">
        <v>69</v>
      </c>
      <c r="E27" s="14" t="s">
        <v>70</v>
      </c>
      <c r="F27" s="26">
        <v>6198290</v>
      </c>
      <c r="H27" s="26">
        <v>2169401.5</v>
      </c>
      <c r="I27" s="26">
        <v>-119317.08249999999</v>
      </c>
      <c r="J27" s="26">
        <v>340905.95</v>
      </c>
      <c r="K27" s="26">
        <v>2390990.3675000002</v>
      </c>
      <c r="M27" s="26">
        <v>1301640.8999999999</v>
      </c>
      <c r="N27" s="26">
        <v>-71590.249500000005</v>
      </c>
      <c r="O27" s="26">
        <v>340905.95</v>
      </c>
      <c r="P27" s="26">
        <v>1570956.6004999999</v>
      </c>
      <c r="R27" s="26">
        <v>-867760.60000000009</v>
      </c>
      <c r="S27" s="26">
        <v>47726.832999999984</v>
      </c>
      <c r="T27" s="26">
        <v>0</v>
      </c>
      <c r="U27" s="26">
        <v>-820033.76700000011</v>
      </c>
      <c r="V27" s="53" t="s">
        <v>40</v>
      </c>
      <c r="W27" s="53" t="s">
        <v>537</v>
      </c>
      <c r="X27" s="53">
        <v>5</v>
      </c>
      <c r="Y27" s="53" t="s">
        <v>553</v>
      </c>
      <c r="Z27" s="13" t="s">
        <v>585</v>
      </c>
      <c r="AA27" s="74" t="s">
        <v>654</v>
      </c>
      <c r="AB27" s="73"/>
    </row>
    <row r="28" spans="1:28" ht="14.1" customHeight="1" x14ac:dyDescent="0.2">
      <c r="A28" s="25">
        <v>1500</v>
      </c>
      <c r="B28" s="13" t="s">
        <v>4</v>
      </c>
      <c r="C28" s="13" t="s">
        <v>5</v>
      </c>
      <c r="D28" s="14" t="s">
        <v>71</v>
      </c>
      <c r="E28" s="14" t="s">
        <v>72</v>
      </c>
      <c r="F28" s="26">
        <v>386594</v>
      </c>
      <c r="H28" s="26">
        <v>135307.9</v>
      </c>
      <c r="I28" s="26">
        <v>-7441.9345000000003</v>
      </c>
      <c r="J28" s="26">
        <v>21262.670000000002</v>
      </c>
      <c r="K28" s="26">
        <v>149128.6355</v>
      </c>
      <c r="M28" s="26">
        <v>81184.739999999991</v>
      </c>
      <c r="N28" s="26">
        <v>-4465.1607000000004</v>
      </c>
      <c r="O28" s="26">
        <v>21262.670000000002</v>
      </c>
      <c r="P28" s="26">
        <v>97982.249299999981</v>
      </c>
      <c r="R28" s="26">
        <v>-54123.16</v>
      </c>
      <c r="S28" s="26">
        <v>2976.7737999999999</v>
      </c>
      <c r="T28" s="26">
        <v>0</v>
      </c>
      <c r="U28" s="26">
        <v>-51146.386200000001</v>
      </c>
      <c r="V28" s="53" t="s">
        <v>21</v>
      </c>
      <c r="W28" s="53">
        <v>10</v>
      </c>
      <c r="X28" s="53">
        <v>10</v>
      </c>
      <c r="Y28" s="53" t="s">
        <v>553</v>
      </c>
      <c r="Z28" s="13" t="s">
        <v>585</v>
      </c>
      <c r="AA28" s="74" t="s">
        <v>654</v>
      </c>
      <c r="AB28" s="73"/>
    </row>
    <row r="29" spans="1:28" ht="14.1" customHeight="1" x14ac:dyDescent="0.2">
      <c r="A29" s="25">
        <v>1500</v>
      </c>
      <c r="B29" s="13" t="s">
        <v>4</v>
      </c>
      <c r="C29" s="13" t="s">
        <v>5</v>
      </c>
      <c r="D29" s="14" t="s">
        <v>73</v>
      </c>
      <c r="E29" s="14" t="s">
        <v>426</v>
      </c>
      <c r="F29" s="26">
        <v>0</v>
      </c>
      <c r="H29" s="26">
        <v>0</v>
      </c>
      <c r="I29" s="26">
        <v>0</v>
      </c>
      <c r="J29" s="26">
        <v>0</v>
      </c>
      <c r="K29" s="26">
        <v>0</v>
      </c>
      <c r="M29" s="26">
        <v>0</v>
      </c>
      <c r="N29" s="26">
        <v>0</v>
      </c>
      <c r="O29" s="26">
        <v>0</v>
      </c>
      <c r="P29" s="26">
        <v>0</v>
      </c>
      <c r="R29" s="26">
        <v>0</v>
      </c>
      <c r="S29" s="26">
        <v>0</v>
      </c>
      <c r="T29" s="26">
        <v>0</v>
      </c>
      <c r="U29" s="26">
        <v>0</v>
      </c>
      <c r="V29" s="53" t="s">
        <v>8</v>
      </c>
      <c r="W29" s="53">
        <v>1</v>
      </c>
      <c r="X29" s="53">
        <v>1</v>
      </c>
      <c r="Y29" s="53" t="s">
        <v>553</v>
      </c>
      <c r="Z29" s="13" t="s">
        <v>585</v>
      </c>
      <c r="AA29" s="74" t="s">
        <v>654</v>
      </c>
      <c r="AB29" s="73"/>
    </row>
    <row r="30" spans="1:28" ht="14.1" customHeight="1" x14ac:dyDescent="0.2">
      <c r="A30" s="25">
        <v>1500</v>
      </c>
      <c r="B30" s="13" t="s">
        <v>4</v>
      </c>
      <c r="C30" s="13" t="s">
        <v>5</v>
      </c>
      <c r="D30" s="14" t="s">
        <v>74</v>
      </c>
      <c r="E30" s="14" t="s">
        <v>75</v>
      </c>
      <c r="F30" s="26">
        <v>17972160</v>
      </c>
      <c r="H30" s="26">
        <v>6290256</v>
      </c>
      <c r="I30" s="26">
        <v>-345964.08</v>
      </c>
      <c r="J30" s="26">
        <v>988468.8</v>
      </c>
      <c r="K30" s="26">
        <v>6932760.7199999997</v>
      </c>
      <c r="M30" s="26">
        <v>3774153.5999999996</v>
      </c>
      <c r="N30" s="26">
        <v>-207578.448</v>
      </c>
      <c r="O30" s="26">
        <v>988468.8</v>
      </c>
      <c r="P30" s="26">
        <v>4555043.9519999996</v>
      </c>
      <c r="R30" s="26">
        <v>-2516102.4000000004</v>
      </c>
      <c r="S30" s="26">
        <v>138385.63200000001</v>
      </c>
      <c r="T30" s="26">
        <v>0</v>
      </c>
      <c r="U30" s="26">
        <v>-2377716.7680000002</v>
      </c>
      <c r="V30" s="53" t="s">
        <v>40</v>
      </c>
      <c r="W30" s="53">
        <v>5</v>
      </c>
      <c r="X30" s="53">
        <v>5</v>
      </c>
      <c r="Y30" s="53" t="s">
        <v>553</v>
      </c>
      <c r="Z30" s="13" t="s">
        <v>585</v>
      </c>
      <c r="AA30" s="74" t="s">
        <v>654</v>
      </c>
      <c r="AB30" s="73"/>
    </row>
    <row r="31" spans="1:28" ht="14.1" customHeight="1" x14ac:dyDescent="0.2">
      <c r="A31" s="25">
        <v>1500</v>
      </c>
      <c r="B31" s="13" t="s">
        <v>4</v>
      </c>
      <c r="C31" s="13" t="s">
        <v>5</v>
      </c>
      <c r="D31" s="14" t="s">
        <v>76</v>
      </c>
      <c r="E31" s="14" t="s">
        <v>77</v>
      </c>
      <c r="F31" s="26">
        <v>52065738</v>
      </c>
      <c r="H31" s="26">
        <v>18223008.299999997</v>
      </c>
      <c r="I31" s="26">
        <v>-1002265.4564999999</v>
      </c>
      <c r="J31" s="26">
        <v>2863615.59</v>
      </c>
      <c r="K31" s="26">
        <v>20084358.433499996</v>
      </c>
      <c r="M31" s="26">
        <v>10933804.98</v>
      </c>
      <c r="N31" s="26">
        <v>-601359.27389999991</v>
      </c>
      <c r="O31" s="26">
        <v>2863615.59</v>
      </c>
      <c r="P31" s="26">
        <v>13196061.2961</v>
      </c>
      <c r="R31" s="26">
        <v>-7289203.3199999966</v>
      </c>
      <c r="S31" s="26">
        <v>400906.18259999994</v>
      </c>
      <c r="T31" s="26">
        <v>0</v>
      </c>
      <c r="U31" s="26">
        <v>-6888297.1373999966</v>
      </c>
      <c r="V31" s="53" t="s">
        <v>78</v>
      </c>
      <c r="W31" s="53" t="s">
        <v>537</v>
      </c>
      <c r="X31" s="53">
        <v>21</v>
      </c>
      <c r="Y31" s="53" t="s">
        <v>553</v>
      </c>
      <c r="Z31" s="13" t="s">
        <v>585</v>
      </c>
      <c r="AA31" s="74" t="s">
        <v>654</v>
      </c>
      <c r="AB31" s="73"/>
    </row>
    <row r="32" spans="1:28" ht="14.1" customHeight="1" x14ac:dyDescent="0.2">
      <c r="A32" s="25">
        <v>1500</v>
      </c>
      <c r="B32" s="13" t="s">
        <v>4</v>
      </c>
      <c r="C32" s="13" t="s">
        <v>5</v>
      </c>
      <c r="D32" s="14" t="s">
        <v>79</v>
      </c>
      <c r="E32" s="14" t="s">
        <v>80</v>
      </c>
      <c r="F32" s="26">
        <v>22292084</v>
      </c>
      <c r="H32" s="26">
        <v>7802229.3999999994</v>
      </c>
      <c r="I32" s="26">
        <v>-429122.61700000003</v>
      </c>
      <c r="J32" s="26">
        <v>1226064.6200000001</v>
      </c>
      <c r="K32" s="26">
        <v>8599171.4030000009</v>
      </c>
      <c r="M32" s="26">
        <v>4681337.6399999997</v>
      </c>
      <c r="N32" s="26">
        <v>-257473.57020000002</v>
      </c>
      <c r="O32" s="26">
        <v>1226064.6200000001</v>
      </c>
      <c r="P32" s="26">
        <v>5649928.6897999998</v>
      </c>
      <c r="R32" s="26">
        <v>-3120891.76</v>
      </c>
      <c r="S32" s="26">
        <v>171649.04680000001</v>
      </c>
      <c r="T32" s="26">
        <v>0</v>
      </c>
      <c r="U32" s="26">
        <v>-2949242.7131999996</v>
      </c>
      <c r="V32" s="53" t="s">
        <v>81</v>
      </c>
      <c r="W32" s="53" t="s">
        <v>537</v>
      </c>
      <c r="X32" s="53">
        <v>22</v>
      </c>
      <c r="Y32" s="53" t="s">
        <v>553</v>
      </c>
      <c r="Z32" s="13" t="s">
        <v>585</v>
      </c>
      <c r="AA32" s="74" t="s">
        <v>654</v>
      </c>
      <c r="AB32" s="73"/>
    </row>
    <row r="33" spans="1:28" ht="14.1" customHeight="1" x14ac:dyDescent="0.2">
      <c r="A33" s="25">
        <v>1500</v>
      </c>
      <c r="B33" s="13" t="s">
        <v>4</v>
      </c>
      <c r="C33" s="13" t="s">
        <v>5</v>
      </c>
      <c r="D33" s="14" t="s">
        <v>82</v>
      </c>
      <c r="E33" s="14" t="s">
        <v>83</v>
      </c>
      <c r="F33" s="26">
        <v>154080973</v>
      </c>
      <c r="H33" s="26">
        <v>53928340.549999997</v>
      </c>
      <c r="I33" s="26">
        <v>-2966058.73025</v>
      </c>
      <c r="J33" s="26">
        <v>8474453.5150000006</v>
      </c>
      <c r="K33" s="26">
        <v>59436735.334749997</v>
      </c>
      <c r="M33" s="26">
        <v>32357004.329999998</v>
      </c>
      <c r="N33" s="26">
        <v>-1779635.2381500001</v>
      </c>
      <c r="O33" s="26">
        <v>8474453.5150000006</v>
      </c>
      <c r="P33" s="26">
        <v>39051822.606849998</v>
      </c>
      <c r="R33" s="26">
        <v>-21571336.219999999</v>
      </c>
      <c r="S33" s="26">
        <v>1186423.4920999999</v>
      </c>
      <c r="T33" s="26">
        <v>0</v>
      </c>
      <c r="U33" s="26">
        <v>-20384912.727899998</v>
      </c>
      <c r="V33" s="53" t="s">
        <v>78</v>
      </c>
      <c r="W33" s="53" t="s">
        <v>537</v>
      </c>
      <c r="X33" s="53">
        <v>21</v>
      </c>
      <c r="Y33" s="53" t="s">
        <v>553</v>
      </c>
      <c r="Z33" s="13" t="s">
        <v>585</v>
      </c>
      <c r="AA33" s="74" t="s">
        <v>654</v>
      </c>
      <c r="AB33" s="73"/>
    </row>
    <row r="34" spans="1:28" ht="14.1" customHeight="1" x14ac:dyDescent="0.2">
      <c r="A34" s="25">
        <v>1500</v>
      </c>
      <c r="B34" s="13" t="s">
        <v>4</v>
      </c>
      <c r="C34" s="13" t="s">
        <v>132</v>
      </c>
      <c r="D34" s="14" t="s">
        <v>133</v>
      </c>
      <c r="E34" s="14" t="s">
        <v>134</v>
      </c>
      <c r="F34" s="26">
        <v>250215443</v>
      </c>
      <c r="H34" s="26">
        <v>87575405.049999997</v>
      </c>
      <c r="I34" s="26">
        <v>-4816647.2777499994</v>
      </c>
      <c r="J34" s="26">
        <v>13761849.365</v>
      </c>
      <c r="K34" s="26">
        <v>96520607.137249991</v>
      </c>
      <c r="M34" s="26">
        <v>52545243.030000001</v>
      </c>
      <c r="N34" s="26">
        <v>-2889988.3666499997</v>
      </c>
      <c r="O34" s="26">
        <v>13761849.365</v>
      </c>
      <c r="P34" s="26">
        <v>63417104.028350003</v>
      </c>
      <c r="R34" s="26">
        <v>-35030162.019999996</v>
      </c>
      <c r="S34" s="26">
        <v>1926658.9110999997</v>
      </c>
      <c r="T34" s="26">
        <v>0</v>
      </c>
      <c r="U34" s="26">
        <v>-33103503.108899996</v>
      </c>
      <c r="V34" s="53" t="s">
        <v>86</v>
      </c>
      <c r="W34" s="53">
        <v>30</v>
      </c>
      <c r="X34" s="53">
        <v>30</v>
      </c>
      <c r="Y34" s="53" t="s">
        <v>553</v>
      </c>
      <c r="Z34" s="13" t="s">
        <v>585</v>
      </c>
      <c r="AA34" s="74" t="s">
        <v>654</v>
      </c>
      <c r="AB34" s="73"/>
    </row>
    <row r="35" spans="1:28" ht="14.1" customHeight="1" x14ac:dyDescent="0.2">
      <c r="A35" s="25">
        <v>1500</v>
      </c>
      <c r="B35" s="13" t="s">
        <v>4</v>
      </c>
      <c r="C35" s="13" t="s">
        <v>5</v>
      </c>
      <c r="D35" s="14" t="s">
        <v>84</v>
      </c>
      <c r="E35" s="14" t="s">
        <v>85</v>
      </c>
      <c r="F35" s="26">
        <v>-8294334</v>
      </c>
      <c r="H35" s="26">
        <v>-2903016.9</v>
      </c>
      <c r="I35" s="26">
        <v>159665.9295</v>
      </c>
      <c r="J35" s="26">
        <v>-456188.37</v>
      </c>
      <c r="K35" s="26">
        <v>-3199539.3404999999</v>
      </c>
      <c r="M35" s="26">
        <v>-1741810.14</v>
      </c>
      <c r="N35" s="26">
        <v>95799.55769999999</v>
      </c>
      <c r="O35" s="26">
        <v>-456188.37</v>
      </c>
      <c r="P35" s="26">
        <v>-2102198.9523</v>
      </c>
      <c r="R35" s="26">
        <v>1161206.76</v>
      </c>
      <c r="S35" s="26">
        <v>-63866.371800000008</v>
      </c>
      <c r="T35" s="26">
        <v>0</v>
      </c>
      <c r="U35" s="26">
        <v>1097340.3881999999</v>
      </c>
      <c r="V35" s="53" t="s">
        <v>86</v>
      </c>
      <c r="W35" s="53">
        <v>30</v>
      </c>
      <c r="X35" s="53">
        <v>30</v>
      </c>
      <c r="Y35" s="53" t="s">
        <v>553</v>
      </c>
      <c r="Z35" s="13" t="s">
        <v>585</v>
      </c>
      <c r="AA35" s="74" t="s">
        <v>654</v>
      </c>
      <c r="AB35" s="73"/>
    </row>
    <row r="36" spans="1:28" ht="14.1" customHeight="1" x14ac:dyDescent="0.2">
      <c r="A36" s="25">
        <v>1500</v>
      </c>
      <c r="B36" s="13" t="s">
        <v>4</v>
      </c>
      <c r="C36" s="13" t="s">
        <v>5</v>
      </c>
      <c r="D36" s="14" t="s">
        <v>87</v>
      </c>
      <c r="E36" s="14" t="s">
        <v>88</v>
      </c>
      <c r="F36" s="26">
        <v>44414</v>
      </c>
      <c r="H36" s="26">
        <v>15544.9</v>
      </c>
      <c r="I36" s="26">
        <v>-854.96949999999993</v>
      </c>
      <c r="J36" s="26">
        <v>2442.77</v>
      </c>
      <c r="K36" s="26">
        <v>17132.700499999999</v>
      </c>
      <c r="M36" s="26">
        <v>9326.94</v>
      </c>
      <c r="N36" s="26">
        <v>-512.98169999999993</v>
      </c>
      <c r="O36" s="26">
        <v>2442.77</v>
      </c>
      <c r="P36" s="26">
        <v>11256.728300000001</v>
      </c>
      <c r="R36" s="26">
        <v>-6217.9599999999991</v>
      </c>
      <c r="S36" s="26">
        <v>341.98779999999999</v>
      </c>
      <c r="T36" s="26">
        <v>0</v>
      </c>
      <c r="U36" s="26">
        <v>-5875.9721999999992</v>
      </c>
      <c r="V36" s="53" t="s">
        <v>40</v>
      </c>
      <c r="W36" s="53">
        <v>5</v>
      </c>
      <c r="X36" s="53">
        <v>5</v>
      </c>
      <c r="Y36" s="53" t="s">
        <v>553</v>
      </c>
      <c r="Z36" s="13" t="s">
        <v>585</v>
      </c>
      <c r="AA36" s="74" t="s">
        <v>654</v>
      </c>
      <c r="AB36" s="73"/>
    </row>
    <row r="37" spans="1:28" ht="14.1" customHeight="1" x14ac:dyDescent="0.2">
      <c r="A37" s="25">
        <v>1500</v>
      </c>
      <c r="B37" s="13" t="s">
        <v>4</v>
      </c>
      <c r="C37" s="13" t="s">
        <v>5</v>
      </c>
      <c r="D37" s="14" t="s">
        <v>89</v>
      </c>
      <c r="E37" s="14" t="s">
        <v>90</v>
      </c>
      <c r="F37" s="26">
        <v>16580661</v>
      </c>
      <c r="H37" s="26">
        <v>5803231.3499999996</v>
      </c>
      <c r="I37" s="26">
        <v>-319177.72424999997</v>
      </c>
      <c r="J37" s="26">
        <v>911936.35499999998</v>
      </c>
      <c r="K37" s="26">
        <v>6395989.9807500001</v>
      </c>
      <c r="M37" s="26">
        <v>3481938.81</v>
      </c>
      <c r="N37" s="26">
        <v>-191506.63454999999</v>
      </c>
      <c r="O37" s="26">
        <v>911936.35499999998</v>
      </c>
      <c r="P37" s="26">
        <v>4202368.5304499995</v>
      </c>
      <c r="R37" s="26">
        <v>-2321292.5399999996</v>
      </c>
      <c r="S37" s="26">
        <v>127671.08969999998</v>
      </c>
      <c r="T37" s="26">
        <v>0</v>
      </c>
      <c r="U37" s="26">
        <v>-2193621.4502999997</v>
      </c>
      <c r="V37" s="53" t="s">
        <v>91</v>
      </c>
      <c r="W37" s="53">
        <v>2</v>
      </c>
      <c r="X37" s="53">
        <v>2</v>
      </c>
      <c r="Y37" s="53" t="s">
        <v>553</v>
      </c>
      <c r="Z37" s="13" t="s">
        <v>585</v>
      </c>
      <c r="AA37" s="74" t="s">
        <v>654</v>
      </c>
      <c r="AB37" s="73"/>
    </row>
    <row r="38" spans="1:28" ht="14.1" customHeight="1" x14ac:dyDescent="0.2">
      <c r="A38" s="25">
        <v>1500</v>
      </c>
      <c r="B38" s="13" t="s">
        <v>4</v>
      </c>
      <c r="C38" s="13" t="s">
        <v>5</v>
      </c>
      <c r="D38" s="14" t="s">
        <v>98</v>
      </c>
      <c r="E38" s="14" t="s">
        <v>99</v>
      </c>
      <c r="F38" s="26">
        <v>5447994</v>
      </c>
      <c r="H38" s="26">
        <v>1906797.9</v>
      </c>
      <c r="I38" s="26">
        <v>-104873.88449999999</v>
      </c>
      <c r="J38" s="26">
        <v>299639.67</v>
      </c>
      <c r="K38" s="26">
        <v>2101563.6855000001</v>
      </c>
      <c r="M38" s="26">
        <v>1144078.74</v>
      </c>
      <c r="N38" s="26">
        <v>-62924.330699999991</v>
      </c>
      <c r="O38" s="26">
        <v>299639.67</v>
      </c>
      <c r="P38" s="26">
        <v>1380794.0792999999</v>
      </c>
      <c r="R38" s="26">
        <v>-762719.15999999992</v>
      </c>
      <c r="S38" s="26">
        <v>41949.553799999994</v>
      </c>
      <c r="T38" s="26">
        <v>0</v>
      </c>
      <c r="U38" s="26">
        <v>-720769.60619999992</v>
      </c>
      <c r="V38" s="53" t="s">
        <v>40</v>
      </c>
      <c r="W38" s="53">
        <v>5</v>
      </c>
      <c r="X38" s="53">
        <v>5</v>
      </c>
      <c r="Y38" s="53" t="s">
        <v>553</v>
      </c>
      <c r="Z38" s="13" t="s">
        <v>585</v>
      </c>
      <c r="AA38" s="74" t="s">
        <v>654</v>
      </c>
      <c r="AB38" s="73"/>
    </row>
    <row r="39" spans="1:28" ht="14.1" customHeight="1" x14ac:dyDescent="0.2">
      <c r="A39" s="25">
        <v>1500</v>
      </c>
      <c r="B39" s="13" t="s">
        <v>4</v>
      </c>
      <c r="C39" s="13" t="s">
        <v>5</v>
      </c>
      <c r="D39" s="14" t="s">
        <v>100</v>
      </c>
      <c r="E39" s="14" t="s">
        <v>101</v>
      </c>
      <c r="F39" s="26">
        <v>111722086</v>
      </c>
      <c r="H39" s="26">
        <v>39102730.099999994</v>
      </c>
      <c r="I39" s="26">
        <v>-2150650.1554999999</v>
      </c>
      <c r="J39" s="26">
        <v>6144714.7300000004</v>
      </c>
      <c r="K39" s="26">
        <v>43096794.674499989</v>
      </c>
      <c r="M39" s="26">
        <v>23461638.059999999</v>
      </c>
      <c r="N39" s="26">
        <v>-1290390.0933000001</v>
      </c>
      <c r="O39" s="26">
        <v>6144714.7300000004</v>
      </c>
      <c r="P39" s="26">
        <v>28315962.696699999</v>
      </c>
      <c r="R39" s="26">
        <v>-15641092.039999995</v>
      </c>
      <c r="S39" s="26">
        <v>860260.06219999981</v>
      </c>
      <c r="T39" s="26">
        <v>0</v>
      </c>
      <c r="U39" s="26">
        <v>-14780831.977799995</v>
      </c>
      <c r="V39" s="53" t="s">
        <v>102</v>
      </c>
      <c r="W39" s="53">
        <v>30</v>
      </c>
      <c r="X39" s="53">
        <v>30</v>
      </c>
      <c r="Y39" s="53" t="s">
        <v>553</v>
      </c>
      <c r="Z39" s="13" t="s">
        <v>585</v>
      </c>
      <c r="AA39" s="74" t="s">
        <v>654</v>
      </c>
      <c r="AB39" s="73"/>
    </row>
    <row r="40" spans="1:28" ht="14.1" customHeight="1" x14ac:dyDescent="0.2">
      <c r="A40" s="25">
        <v>1500</v>
      </c>
      <c r="B40" s="13" t="s">
        <v>4</v>
      </c>
      <c r="C40" s="13" t="s">
        <v>5</v>
      </c>
      <c r="D40" s="14" t="s">
        <v>103</v>
      </c>
      <c r="E40" s="14" t="s">
        <v>104</v>
      </c>
      <c r="F40" s="26">
        <v>24065820</v>
      </c>
      <c r="H40" s="26">
        <v>8423037</v>
      </c>
      <c r="I40" s="26">
        <v>-463267.03499999997</v>
      </c>
      <c r="J40" s="26">
        <v>1323620.1000000001</v>
      </c>
      <c r="K40" s="26">
        <v>9283390.0649999995</v>
      </c>
      <c r="M40" s="26">
        <v>5053822.2</v>
      </c>
      <c r="N40" s="26">
        <v>-277960.22100000002</v>
      </c>
      <c r="O40" s="26">
        <v>1323620.1000000001</v>
      </c>
      <c r="P40" s="26">
        <v>6099482.0789999999</v>
      </c>
      <c r="R40" s="26">
        <v>-3369214.8</v>
      </c>
      <c r="S40" s="26">
        <v>185306.81399999995</v>
      </c>
      <c r="T40" s="26">
        <v>0</v>
      </c>
      <c r="U40" s="26">
        <v>-3183907.986</v>
      </c>
      <c r="V40" s="53" t="s">
        <v>102</v>
      </c>
      <c r="W40" s="53">
        <v>30</v>
      </c>
      <c r="X40" s="53">
        <v>30</v>
      </c>
      <c r="Y40" s="53" t="s">
        <v>553</v>
      </c>
      <c r="Z40" s="13" t="s">
        <v>585</v>
      </c>
      <c r="AA40" s="74" t="s">
        <v>654</v>
      </c>
      <c r="AB40" s="73"/>
    </row>
    <row r="41" spans="1:28" ht="14.1" customHeight="1" x14ac:dyDescent="0.2">
      <c r="A41" s="25">
        <v>1500</v>
      </c>
      <c r="B41" s="13" t="s">
        <v>4</v>
      </c>
      <c r="C41" s="13" t="s">
        <v>5</v>
      </c>
      <c r="D41" s="14" t="s">
        <v>24</v>
      </c>
      <c r="E41" s="14" t="s">
        <v>25</v>
      </c>
      <c r="F41" s="26">
        <v>9273516</v>
      </c>
      <c r="H41" s="26">
        <v>3245730.5999999996</v>
      </c>
      <c r="I41" s="26">
        <v>-178515.18299999999</v>
      </c>
      <c r="J41" s="26">
        <v>510043.38</v>
      </c>
      <c r="K41" s="26">
        <v>3577258.7969999993</v>
      </c>
      <c r="M41" s="26">
        <v>1947438.3599999999</v>
      </c>
      <c r="N41" s="26">
        <v>-107109.10979999999</v>
      </c>
      <c r="O41" s="26">
        <v>510043.38</v>
      </c>
      <c r="P41" s="26">
        <v>2350372.6302</v>
      </c>
      <c r="R41" s="26">
        <v>-1298292.2399999998</v>
      </c>
      <c r="S41" s="26">
        <v>71406.073199999999</v>
      </c>
      <c r="T41" s="26">
        <v>0</v>
      </c>
      <c r="U41" s="26">
        <v>-1226886.1667999998</v>
      </c>
      <c r="V41" s="53" t="s">
        <v>8</v>
      </c>
      <c r="W41" s="53">
        <v>1</v>
      </c>
      <c r="X41" s="53">
        <v>1</v>
      </c>
      <c r="Y41" s="53" t="s">
        <v>553</v>
      </c>
      <c r="Z41" s="13" t="s">
        <v>585</v>
      </c>
      <c r="AA41" s="74" t="s">
        <v>654</v>
      </c>
      <c r="AB41" s="73"/>
    </row>
    <row r="42" spans="1:28" ht="14.1" customHeight="1" x14ac:dyDescent="0.2">
      <c r="A42" s="25">
        <v>1500</v>
      </c>
      <c r="B42" s="13" t="s">
        <v>4</v>
      </c>
      <c r="C42" s="13" t="s">
        <v>5</v>
      </c>
      <c r="D42" s="14" t="s">
        <v>107</v>
      </c>
      <c r="E42" s="14" t="s">
        <v>108</v>
      </c>
      <c r="F42" s="26">
        <v>42712</v>
      </c>
      <c r="H42" s="26">
        <v>14949.199999999999</v>
      </c>
      <c r="I42" s="26">
        <v>-822.2059999999999</v>
      </c>
      <c r="J42" s="26">
        <v>2349.16</v>
      </c>
      <c r="K42" s="26">
        <v>16476.153999999999</v>
      </c>
      <c r="M42" s="26">
        <v>8969.52</v>
      </c>
      <c r="N42" s="26">
        <v>-493.32359999999994</v>
      </c>
      <c r="O42" s="26">
        <v>2349.16</v>
      </c>
      <c r="P42" s="26">
        <v>10825.356400000001</v>
      </c>
      <c r="R42" s="26">
        <v>-5979.6799999999985</v>
      </c>
      <c r="S42" s="26">
        <v>328.88239999999996</v>
      </c>
      <c r="T42" s="26">
        <v>0</v>
      </c>
      <c r="U42" s="26">
        <v>-5650.7975999999981</v>
      </c>
      <c r="V42" s="53" t="s">
        <v>21</v>
      </c>
      <c r="W42" s="53">
        <v>10</v>
      </c>
      <c r="X42" s="53">
        <v>10</v>
      </c>
      <c r="Y42" s="53" t="s">
        <v>553</v>
      </c>
      <c r="Z42" s="13" t="s">
        <v>585</v>
      </c>
      <c r="AA42" s="74" t="s">
        <v>654</v>
      </c>
      <c r="AB42" s="73"/>
    </row>
    <row r="43" spans="1:28" ht="14.1" customHeight="1" x14ac:dyDescent="0.2">
      <c r="A43" s="25">
        <v>1500</v>
      </c>
      <c r="B43" s="13" t="s">
        <v>4</v>
      </c>
      <c r="C43" s="13" t="s">
        <v>5</v>
      </c>
      <c r="D43" s="14" t="s">
        <v>26</v>
      </c>
      <c r="E43" s="14" t="s">
        <v>27</v>
      </c>
      <c r="F43" s="26">
        <v>6131708</v>
      </c>
      <c r="H43" s="26">
        <v>2146097.7999999998</v>
      </c>
      <c r="I43" s="26">
        <v>-118035.37899999999</v>
      </c>
      <c r="J43" s="26">
        <v>337243.94</v>
      </c>
      <c r="K43" s="26">
        <v>2365306.361</v>
      </c>
      <c r="M43" s="26">
        <v>1287658.68</v>
      </c>
      <c r="N43" s="26">
        <v>-70821.227400000003</v>
      </c>
      <c r="O43" s="26">
        <v>337243.94</v>
      </c>
      <c r="P43" s="26">
        <v>1554081.3925999999</v>
      </c>
      <c r="R43" s="26">
        <v>-858439.11999999988</v>
      </c>
      <c r="S43" s="26">
        <v>47214.151599999983</v>
      </c>
      <c r="T43" s="26">
        <v>0</v>
      </c>
      <c r="U43" s="26">
        <v>-811224.9683999999</v>
      </c>
      <c r="V43" s="53" t="s">
        <v>8</v>
      </c>
      <c r="W43" s="53">
        <v>1</v>
      </c>
      <c r="X43" s="53">
        <v>1</v>
      </c>
      <c r="Y43" s="53" t="s">
        <v>553</v>
      </c>
      <c r="Z43" s="13" t="s">
        <v>585</v>
      </c>
      <c r="AA43" s="74" t="s">
        <v>654</v>
      </c>
      <c r="AB43" s="73"/>
    </row>
    <row r="44" spans="1:28" ht="14.1" customHeight="1" x14ac:dyDescent="0.2">
      <c r="A44" s="25">
        <v>1500</v>
      </c>
      <c r="B44" s="13" t="s">
        <v>4</v>
      </c>
      <c r="C44" s="13" t="s">
        <v>5</v>
      </c>
      <c r="D44" s="14" t="s">
        <v>111</v>
      </c>
      <c r="E44" s="14" t="s">
        <v>112</v>
      </c>
      <c r="F44" s="26">
        <v>140458953</v>
      </c>
      <c r="H44" s="26">
        <v>49160633.549999997</v>
      </c>
      <c r="I44" s="26">
        <v>-2703834.8452499998</v>
      </c>
      <c r="J44" s="26">
        <v>7725242.415</v>
      </c>
      <c r="K44" s="26">
        <v>54182041.119749993</v>
      </c>
      <c r="M44" s="26">
        <v>29496380.129999999</v>
      </c>
      <c r="N44" s="26">
        <v>-1622300.9071499999</v>
      </c>
      <c r="O44" s="26">
        <v>7725242.415</v>
      </c>
      <c r="P44" s="26">
        <v>35599321.637850001</v>
      </c>
      <c r="R44" s="26">
        <v>-19664253.419999998</v>
      </c>
      <c r="S44" s="26">
        <v>1081533.9380999999</v>
      </c>
      <c r="T44" s="26">
        <v>0</v>
      </c>
      <c r="U44" s="26">
        <v>-18582719.481899999</v>
      </c>
      <c r="V44" s="53" t="s">
        <v>113</v>
      </c>
      <c r="W44" s="53" t="s">
        <v>537</v>
      </c>
      <c r="X44" s="53">
        <v>10</v>
      </c>
      <c r="Y44" s="53" t="s">
        <v>553</v>
      </c>
      <c r="Z44" s="13" t="s">
        <v>585</v>
      </c>
      <c r="AA44" s="74" t="s">
        <v>654</v>
      </c>
      <c r="AB44" s="73"/>
    </row>
    <row r="45" spans="1:28" ht="14.1" customHeight="1" x14ac:dyDescent="0.2">
      <c r="A45" s="25">
        <v>1500</v>
      </c>
      <c r="B45" s="13" t="s">
        <v>4</v>
      </c>
      <c r="C45" s="13" t="s">
        <v>5</v>
      </c>
      <c r="D45" s="14" t="s">
        <v>28</v>
      </c>
      <c r="E45" s="14" t="s">
        <v>29</v>
      </c>
      <c r="F45" s="26">
        <v>5457391</v>
      </c>
      <c r="H45" s="26">
        <v>1910086.8499999999</v>
      </c>
      <c r="I45" s="26">
        <v>-105054.77674999999</v>
      </c>
      <c r="J45" s="26">
        <v>300156.505</v>
      </c>
      <c r="K45" s="26">
        <v>2105188.5782499998</v>
      </c>
      <c r="M45" s="26">
        <v>1146052.1099999999</v>
      </c>
      <c r="N45" s="26">
        <v>-63032.866049999997</v>
      </c>
      <c r="O45" s="26">
        <v>300156.505</v>
      </c>
      <c r="P45" s="26">
        <v>1383175.7489499999</v>
      </c>
      <c r="R45" s="26">
        <v>-764034.74</v>
      </c>
      <c r="S45" s="26">
        <v>42021.910699999993</v>
      </c>
      <c r="T45" s="26">
        <v>0</v>
      </c>
      <c r="U45" s="26">
        <v>-722012.82929999998</v>
      </c>
      <c r="V45" s="53" t="s">
        <v>11</v>
      </c>
      <c r="W45" s="53">
        <v>1</v>
      </c>
      <c r="X45" s="53">
        <v>1</v>
      </c>
      <c r="Y45" s="53" t="s">
        <v>553</v>
      </c>
      <c r="Z45" s="13" t="s">
        <v>585</v>
      </c>
      <c r="AA45" s="74" t="s">
        <v>654</v>
      </c>
      <c r="AB45" s="73"/>
    </row>
    <row r="46" spans="1:28" ht="14.1" customHeight="1" x14ac:dyDescent="0.2">
      <c r="A46" s="25">
        <v>1500</v>
      </c>
      <c r="B46" s="13" t="s">
        <v>4</v>
      </c>
      <c r="C46" s="13" t="s">
        <v>5</v>
      </c>
      <c r="D46" s="14" t="s">
        <v>114</v>
      </c>
      <c r="E46" s="14" t="s">
        <v>115</v>
      </c>
      <c r="F46" s="26">
        <v>63554</v>
      </c>
      <c r="H46" s="26">
        <v>22243.899999999998</v>
      </c>
      <c r="I46" s="26">
        <v>-1223.4144999999999</v>
      </c>
      <c r="J46" s="26">
        <v>3495.47</v>
      </c>
      <c r="K46" s="26">
        <v>24515.9555</v>
      </c>
      <c r="M46" s="26">
        <v>13346.34</v>
      </c>
      <c r="N46" s="26">
        <v>-734.04869999999994</v>
      </c>
      <c r="O46" s="26">
        <v>3495.47</v>
      </c>
      <c r="P46" s="26">
        <v>16107.7613</v>
      </c>
      <c r="R46" s="26">
        <v>-8897.5599999999977</v>
      </c>
      <c r="S46" s="26">
        <v>489.36579999999992</v>
      </c>
      <c r="T46" s="26">
        <v>0</v>
      </c>
      <c r="U46" s="26">
        <v>-8408.1941999999981</v>
      </c>
      <c r="V46" s="53" t="s">
        <v>40</v>
      </c>
      <c r="W46" s="53">
        <v>5</v>
      </c>
      <c r="X46" s="53">
        <v>5</v>
      </c>
      <c r="Y46" s="53" t="s">
        <v>553</v>
      </c>
      <c r="Z46" s="13" t="s">
        <v>585</v>
      </c>
      <c r="AA46" s="74" t="s">
        <v>654</v>
      </c>
      <c r="AB46" s="73"/>
    </row>
    <row r="47" spans="1:28" ht="14.1" customHeight="1" x14ac:dyDescent="0.2">
      <c r="A47" s="25">
        <v>1500</v>
      </c>
      <c r="B47" s="13" t="s">
        <v>4</v>
      </c>
      <c r="C47" s="13" t="s">
        <v>5</v>
      </c>
      <c r="D47" s="14" t="s">
        <v>120</v>
      </c>
      <c r="E47" s="14" t="s">
        <v>121</v>
      </c>
      <c r="F47" s="26">
        <v>886</v>
      </c>
      <c r="H47" s="26">
        <v>310.09999999999997</v>
      </c>
      <c r="I47" s="26">
        <v>-17.055499999999999</v>
      </c>
      <c r="J47" s="26">
        <v>48.73</v>
      </c>
      <c r="K47" s="26">
        <v>341.77449999999999</v>
      </c>
      <c r="M47" s="26">
        <v>186.06</v>
      </c>
      <c r="N47" s="26">
        <v>-10.2333</v>
      </c>
      <c r="O47" s="26">
        <v>48.73</v>
      </c>
      <c r="P47" s="26">
        <v>224.55670000000001</v>
      </c>
      <c r="R47" s="26">
        <v>-124.03999999999996</v>
      </c>
      <c r="S47" s="26">
        <v>6.8221999999999987</v>
      </c>
      <c r="T47" s="26">
        <v>0</v>
      </c>
      <c r="U47" s="26">
        <v>-117.21779999999997</v>
      </c>
      <c r="V47" s="53" t="s">
        <v>40</v>
      </c>
      <c r="W47" s="53">
        <v>5</v>
      </c>
      <c r="X47" s="53">
        <v>5</v>
      </c>
      <c r="Y47" s="53" t="s">
        <v>553</v>
      </c>
      <c r="Z47" s="13" t="s">
        <v>585</v>
      </c>
      <c r="AA47" s="74" t="s">
        <v>654</v>
      </c>
      <c r="AB47" s="73"/>
    </row>
    <row r="48" spans="1:28" ht="14.1" customHeight="1" x14ac:dyDescent="0.2">
      <c r="A48" s="25">
        <v>1500</v>
      </c>
      <c r="B48" s="13" t="s">
        <v>4</v>
      </c>
      <c r="C48" s="13" t="s">
        <v>5</v>
      </c>
      <c r="D48" s="14" t="s">
        <v>122</v>
      </c>
      <c r="E48" s="14" t="s">
        <v>123</v>
      </c>
      <c r="F48" s="26">
        <v>39923306</v>
      </c>
      <c r="H48" s="26">
        <v>13973157.1</v>
      </c>
      <c r="I48" s="26">
        <v>-768523.64049999998</v>
      </c>
      <c r="J48" s="26">
        <v>2195781.83</v>
      </c>
      <c r="K48" s="26">
        <v>15400415.2895</v>
      </c>
      <c r="M48" s="26">
        <v>8383894.2599999998</v>
      </c>
      <c r="N48" s="26">
        <v>-461114.18430000002</v>
      </c>
      <c r="O48" s="26">
        <v>2195781.83</v>
      </c>
      <c r="P48" s="26">
        <v>10118561.9057</v>
      </c>
      <c r="R48" s="26">
        <v>-5589262.8399999999</v>
      </c>
      <c r="S48" s="26">
        <v>307409.45619999996</v>
      </c>
      <c r="T48" s="26">
        <v>0</v>
      </c>
      <c r="U48" s="26">
        <v>-5281853.3838</v>
      </c>
      <c r="V48" s="53" t="s">
        <v>124</v>
      </c>
      <c r="W48" s="53">
        <v>4</v>
      </c>
      <c r="X48" s="53">
        <v>3</v>
      </c>
      <c r="Y48" s="53" t="s">
        <v>553</v>
      </c>
      <c r="Z48" s="13" t="s">
        <v>585</v>
      </c>
      <c r="AA48" s="74" t="s">
        <v>654</v>
      </c>
      <c r="AB48" s="73"/>
    </row>
    <row r="49" spans="1:28" ht="14.1" customHeight="1" x14ac:dyDescent="0.2">
      <c r="A49" s="25">
        <v>1500</v>
      </c>
      <c r="B49" s="13" t="s">
        <v>4</v>
      </c>
      <c r="C49" s="13" t="s">
        <v>5</v>
      </c>
      <c r="D49" s="14" t="s">
        <v>125</v>
      </c>
      <c r="E49" s="14" t="s">
        <v>126</v>
      </c>
      <c r="F49" s="26">
        <v>12382353</v>
      </c>
      <c r="H49" s="26">
        <v>4333823.55</v>
      </c>
      <c r="I49" s="26">
        <v>-238360.29525</v>
      </c>
      <c r="J49" s="26">
        <v>681029.41500000004</v>
      </c>
      <c r="K49" s="26">
        <v>4776492.6697499994</v>
      </c>
      <c r="M49" s="26">
        <v>2600294.13</v>
      </c>
      <c r="N49" s="26">
        <v>-143016.17715</v>
      </c>
      <c r="O49" s="26">
        <v>681029.41500000004</v>
      </c>
      <c r="P49" s="26">
        <v>3138307.36785</v>
      </c>
      <c r="R49" s="26">
        <v>-1733529.42</v>
      </c>
      <c r="S49" s="26">
        <v>95344.118099999992</v>
      </c>
      <c r="T49" s="26">
        <v>0</v>
      </c>
      <c r="U49" s="26">
        <v>-1638185.3018999998</v>
      </c>
      <c r="V49" s="53" t="s">
        <v>124</v>
      </c>
      <c r="W49" s="53">
        <v>4</v>
      </c>
      <c r="X49" s="53">
        <v>3</v>
      </c>
      <c r="Y49" s="53" t="s">
        <v>553</v>
      </c>
      <c r="Z49" s="13" t="s">
        <v>585</v>
      </c>
      <c r="AA49" s="74" t="s">
        <v>654</v>
      </c>
      <c r="AB49" s="73"/>
    </row>
    <row r="50" spans="1:28" ht="14.1" customHeight="1" x14ac:dyDescent="0.2">
      <c r="A50" s="25">
        <v>1500</v>
      </c>
      <c r="B50" s="13" t="s">
        <v>4</v>
      </c>
      <c r="C50" s="13" t="s">
        <v>5</v>
      </c>
      <c r="D50" s="14" t="s">
        <v>127</v>
      </c>
      <c r="E50" s="14" t="s">
        <v>128</v>
      </c>
      <c r="F50" s="26">
        <v>4897596</v>
      </c>
      <c r="H50" s="26">
        <v>1714158.5999999999</v>
      </c>
      <c r="I50" s="26">
        <v>-94278.722999999998</v>
      </c>
      <c r="J50" s="26">
        <v>269367.78000000003</v>
      </c>
      <c r="K50" s="26">
        <v>1889247.6569999999</v>
      </c>
      <c r="M50" s="26">
        <v>1028495.1599999999</v>
      </c>
      <c r="N50" s="26">
        <v>-56567.233800000002</v>
      </c>
      <c r="O50" s="26">
        <v>269367.78000000003</v>
      </c>
      <c r="P50" s="26">
        <v>1241295.7061999999</v>
      </c>
      <c r="R50" s="26">
        <v>-685663.44</v>
      </c>
      <c r="S50" s="26">
        <v>37711.489199999996</v>
      </c>
      <c r="T50" s="26">
        <v>0</v>
      </c>
      <c r="U50" s="26">
        <v>-647951.95079999999</v>
      </c>
      <c r="V50" s="53" t="s">
        <v>129</v>
      </c>
      <c r="W50" s="53">
        <v>1</v>
      </c>
      <c r="X50" s="53">
        <v>1</v>
      </c>
      <c r="Y50" s="53" t="s">
        <v>553</v>
      </c>
      <c r="Z50" s="13" t="s">
        <v>585</v>
      </c>
      <c r="AA50" s="74" t="s">
        <v>654</v>
      </c>
      <c r="AB50" s="73"/>
    </row>
    <row r="51" spans="1:28" ht="14.1" customHeight="1" x14ac:dyDescent="0.2">
      <c r="A51" s="25">
        <v>1500</v>
      </c>
      <c r="B51" s="13" t="s">
        <v>4</v>
      </c>
      <c r="C51" s="13" t="s">
        <v>5</v>
      </c>
      <c r="D51" s="14" t="s">
        <v>30</v>
      </c>
      <c r="E51" s="14" t="s">
        <v>31</v>
      </c>
      <c r="F51" s="26">
        <v>22311769</v>
      </c>
      <c r="H51" s="26">
        <v>7809119.1499999994</v>
      </c>
      <c r="I51" s="26">
        <v>-429501.55324999994</v>
      </c>
      <c r="J51" s="26">
        <v>1227147.2949999999</v>
      </c>
      <c r="K51" s="26">
        <v>8606764.8917500004</v>
      </c>
      <c r="M51" s="26">
        <v>4685471.49</v>
      </c>
      <c r="N51" s="26">
        <v>-257700.93194999997</v>
      </c>
      <c r="O51" s="26">
        <v>1227147.2949999999</v>
      </c>
      <c r="P51" s="26">
        <v>5654917.85305</v>
      </c>
      <c r="R51" s="26">
        <v>-3123647.6599999992</v>
      </c>
      <c r="S51" s="26">
        <v>171800.62129999997</v>
      </c>
      <c r="T51" s="26">
        <v>0</v>
      </c>
      <c r="U51" s="26">
        <v>-2951847.0386999995</v>
      </c>
      <c r="V51" s="53" t="s">
        <v>8</v>
      </c>
      <c r="W51" s="53">
        <v>1</v>
      </c>
      <c r="X51" s="53">
        <v>1</v>
      </c>
      <c r="Y51" s="53" t="s">
        <v>553</v>
      </c>
      <c r="Z51" s="13" t="s">
        <v>585</v>
      </c>
      <c r="AA51" s="74" t="s">
        <v>654</v>
      </c>
      <c r="AB51" s="73"/>
    </row>
    <row r="52" spans="1:28" ht="14.1" customHeight="1" x14ac:dyDescent="0.2">
      <c r="A52" s="25">
        <v>1500</v>
      </c>
      <c r="B52" s="13" t="s">
        <v>94</v>
      </c>
      <c r="C52" s="13" t="s">
        <v>95</v>
      </c>
      <c r="D52" s="14" t="s">
        <v>96</v>
      </c>
      <c r="E52" s="14" t="s">
        <v>97</v>
      </c>
      <c r="F52" s="26">
        <v>7312500</v>
      </c>
      <c r="H52" s="26">
        <v>2559375</v>
      </c>
      <c r="I52" s="26">
        <v>-140765.625</v>
      </c>
      <c r="J52" s="26">
        <v>402187.5</v>
      </c>
      <c r="K52" s="26">
        <v>2820796.875</v>
      </c>
      <c r="M52" s="26">
        <v>1535625</v>
      </c>
      <c r="N52" s="26">
        <v>-84459.375</v>
      </c>
      <c r="O52" s="26">
        <v>402187.5</v>
      </c>
      <c r="P52" s="26">
        <v>1853353.125</v>
      </c>
      <c r="R52" s="26">
        <v>-1023750</v>
      </c>
      <c r="S52" s="26">
        <v>56306.25</v>
      </c>
      <c r="T52" s="26">
        <v>0</v>
      </c>
      <c r="U52" s="26">
        <v>-967443.75</v>
      </c>
      <c r="V52" s="53" t="s">
        <v>40</v>
      </c>
      <c r="W52" s="53">
        <v>5</v>
      </c>
      <c r="X52" s="53">
        <v>5</v>
      </c>
      <c r="Y52" s="53" t="s">
        <v>553</v>
      </c>
      <c r="Z52" s="13" t="s">
        <v>585</v>
      </c>
      <c r="AA52" s="74" t="s">
        <v>654</v>
      </c>
      <c r="AB52" s="73"/>
    </row>
    <row r="53" spans="1:28" ht="14.1" customHeight="1" x14ac:dyDescent="0.2">
      <c r="A53" s="25">
        <v>1500</v>
      </c>
      <c r="B53" s="13" t="s">
        <v>135</v>
      </c>
      <c r="C53" s="13" t="s">
        <v>136</v>
      </c>
      <c r="D53" s="14" t="s">
        <v>139</v>
      </c>
      <c r="E53" s="14" t="s">
        <v>140</v>
      </c>
      <c r="F53" s="26">
        <v>74274946</v>
      </c>
      <c r="H53" s="26">
        <v>25996231.099999998</v>
      </c>
      <c r="I53" s="26">
        <v>-1429792.7104999998</v>
      </c>
      <c r="J53" s="26">
        <v>4085122.03</v>
      </c>
      <c r="K53" s="26">
        <v>28651560.419500001</v>
      </c>
      <c r="M53" s="26">
        <v>15597738.66</v>
      </c>
      <c r="N53" s="26">
        <v>-857875.62629999989</v>
      </c>
      <c r="O53" s="26">
        <v>4085122.03</v>
      </c>
      <c r="P53" s="26">
        <v>18824985.063700002</v>
      </c>
      <c r="R53" s="26">
        <v>-10398492.439999998</v>
      </c>
      <c r="S53" s="26">
        <v>571917.08419999992</v>
      </c>
      <c r="T53" s="26">
        <v>0</v>
      </c>
      <c r="U53" s="26">
        <v>-9826575.3557999972</v>
      </c>
      <c r="V53" s="53" t="s">
        <v>8</v>
      </c>
      <c r="W53" s="53">
        <v>1</v>
      </c>
      <c r="X53" s="53">
        <v>1</v>
      </c>
      <c r="Y53" s="53" t="s">
        <v>553</v>
      </c>
      <c r="Z53" s="13" t="s">
        <v>585</v>
      </c>
      <c r="AA53" s="74" t="s">
        <v>654</v>
      </c>
      <c r="AB53" s="73"/>
    </row>
    <row r="54" spans="1:28" ht="14.1" customHeight="1" x14ac:dyDescent="0.2">
      <c r="A54" s="25"/>
      <c r="D54" s="14"/>
      <c r="E54" s="27" t="s">
        <v>561</v>
      </c>
      <c r="F54" s="28">
        <v>1778734716</v>
      </c>
      <c r="H54" s="28">
        <v>622557150.5999999</v>
      </c>
      <c r="I54" s="28">
        <v>-34240643.283</v>
      </c>
      <c r="J54" s="28">
        <v>97830409.379999995</v>
      </c>
      <c r="K54" s="28">
        <v>686146916.69700015</v>
      </c>
      <c r="M54" s="28">
        <v>373534290.36000007</v>
      </c>
      <c r="N54" s="28">
        <v>-20544385.96980001</v>
      </c>
      <c r="O54" s="28">
        <v>97830409.379999995</v>
      </c>
      <c r="P54" s="28">
        <v>450820313.77019995</v>
      </c>
      <c r="R54" s="28">
        <v>-249022860.23999998</v>
      </c>
      <c r="S54" s="28">
        <v>13696257.313200004</v>
      </c>
      <c r="T54" s="28">
        <v>0</v>
      </c>
      <c r="U54" s="28">
        <v>-235326602.92680004</v>
      </c>
    </row>
    <row r="55" spans="1:28" ht="14.1" customHeight="1" x14ac:dyDescent="0.2">
      <c r="A55" s="25"/>
      <c r="D55" s="14"/>
      <c r="E55" s="14"/>
      <c r="F55" s="26"/>
      <c r="U55" s="13"/>
    </row>
    <row r="56" spans="1:28" ht="14.1" customHeight="1" x14ac:dyDescent="0.2">
      <c r="A56" s="25">
        <v>1500</v>
      </c>
      <c r="B56" s="13" t="s">
        <v>4</v>
      </c>
      <c r="C56" s="13" t="s">
        <v>5</v>
      </c>
      <c r="D56" s="14" t="s">
        <v>38</v>
      </c>
      <c r="E56" s="14" t="s">
        <v>39</v>
      </c>
      <c r="F56" s="26">
        <v>49560</v>
      </c>
      <c r="G56" s="142" t="s">
        <v>562</v>
      </c>
      <c r="H56" s="26">
        <v>17346</v>
      </c>
      <c r="I56" s="26">
        <v>-954.03</v>
      </c>
      <c r="J56" s="26">
        <v>2725.8</v>
      </c>
      <c r="K56" s="26">
        <v>19117.77</v>
      </c>
      <c r="M56" s="26">
        <v>10407.6</v>
      </c>
      <c r="N56" s="26">
        <v>-572.41800000000001</v>
      </c>
      <c r="O56" s="26">
        <v>2725.8</v>
      </c>
      <c r="P56" s="26">
        <v>12560.982</v>
      </c>
      <c r="R56" s="26">
        <v>-6938.4</v>
      </c>
      <c r="S56" s="26">
        <v>381.61199999999997</v>
      </c>
      <c r="T56" s="26">
        <v>0</v>
      </c>
      <c r="U56" s="26">
        <v>-6556.7879999999996</v>
      </c>
      <c r="V56" s="53" t="s">
        <v>40</v>
      </c>
      <c r="W56" s="53" t="s">
        <v>537</v>
      </c>
      <c r="X56" s="53">
        <v>5</v>
      </c>
      <c r="Y56" s="53" t="s">
        <v>553</v>
      </c>
      <c r="Z56" s="13" t="s">
        <v>585</v>
      </c>
      <c r="AA56" s="74" t="s">
        <v>655</v>
      </c>
      <c r="AB56" s="73"/>
    </row>
    <row r="57" spans="1:28" ht="14.1" customHeight="1" x14ac:dyDescent="0.2">
      <c r="A57" s="25">
        <v>1500</v>
      </c>
      <c r="B57" s="13" t="s">
        <v>4</v>
      </c>
      <c r="C57" s="13" t="s">
        <v>5</v>
      </c>
      <c r="D57" s="14" t="s">
        <v>12</v>
      </c>
      <c r="E57" s="14" t="s">
        <v>352</v>
      </c>
      <c r="F57" s="26">
        <v>0</v>
      </c>
      <c r="G57" s="142" t="s">
        <v>562</v>
      </c>
      <c r="H57" s="26">
        <v>0</v>
      </c>
      <c r="I57" s="26">
        <v>0</v>
      </c>
      <c r="J57" s="26">
        <v>0</v>
      </c>
      <c r="K57" s="26">
        <v>0</v>
      </c>
      <c r="M57" s="26">
        <v>0</v>
      </c>
      <c r="N57" s="26">
        <v>0</v>
      </c>
      <c r="O57" s="26">
        <v>0</v>
      </c>
      <c r="P57" s="26">
        <v>0</v>
      </c>
      <c r="R57" s="26">
        <v>0</v>
      </c>
      <c r="S57" s="26">
        <v>0</v>
      </c>
      <c r="T57" s="26">
        <v>0</v>
      </c>
      <c r="U57" s="26">
        <v>0</v>
      </c>
      <c r="V57" s="53" t="s">
        <v>11</v>
      </c>
      <c r="W57" s="53">
        <v>1</v>
      </c>
      <c r="X57" s="53">
        <v>1</v>
      </c>
      <c r="Y57" s="53" t="s">
        <v>553</v>
      </c>
      <c r="Z57" s="13" t="s">
        <v>585</v>
      </c>
      <c r="AA57" s="74" t="s">
        <v>655</v>
      </c>
      <c r="AB57" s="73"/>
    </row>
    <row r="58" spans="1:28" ht="14.1" customHeight="1" x14ac:dyDescent="0.2">
      <c r="A58" s="25">
        <v>1500</v>
      </c>
      <c r="B58" s="13" t="s">
        <v>4</v>
      </c>
      <c r="C58" s="13" t="s">
        <v>146</v>
      </c>
      <c r="D58" s="14" t="s">
        <v>150</v>
      </c>
      <c r="E58" s="14" t="s">
        <v>151</v>
      </c>
      <c r="F58" s="26">
        <v>711184357</v>
      </c>
      <c r="G58" s="142" t="s">
        <v>562</v>
      </c>
      <c r="H58" s="26">
        <v>248914524.94999999</v>
      </c>
      <c r="I58" s="26">
        <v>-13690298.872249998</v>
      </c>
      <c r="J58" s="26">
        <v>39115139.634999998</v>
      </c>
      <c r="K58" s="26">
        <v>274339365.71275002</v>
      </c>
      <c r="M58" s="26">
        <v>149348714.97</v>
      </c>
      <c r="N58" s="26">
        <v>-8214179.3233499993</v>
      </c>
      <c r="O58" s="26">
        <v>39115139.634999998</v>
      </c>
      <c r="P58" s="26">
        <v>180249675.28164998</v>
      </c>
      <c r="R58" s="26">
        <v>-99565809.979999989</v>
      </c>
      <c r="S58" s="26">
        <v>5476119.5488999989</v>
      </c>
      <c r="T58" s="26">
        <v>0</v>
      </c>
      <c r="U58" s="26">
        <v>-94089690.431099996</v>
      </c>
      <c r="V58" s="53" t="s">
        <v>149</v>
      </c>
      <c r="W58" s="53" t="s">
        <v>540</v>
      </c>
      <c r="X58" s="53">
        <v>30</v>
      </c>
      <c r="Y58" s="53" t="s">
        <v>553</v>
      </c>
      <c r="Z58" s="13" t="s">
        <v>585</v>
      </c>
      <c r="AA58" s="74" t="s">
        <v>654</v>
      </c>
      <c r="AB58" s="73"/>
    </row>
    <row r="59" spans="1:28" ht="14.1" customHeight="1" x14ac:dyDescent="0.2">
      <c r="A59" s="25"/>
      <c r="D59" s="14"/>
      <c r="E59" s="27" t="s">
        <v>563</v>
      </c>
      <c r="F59" s="28">
        <v>711233917</v>
      </c>
      <c r="H59" s="28">
        <v>248931870.94999999</v>
      </c>
      <c r="I59" s="28">
        <v>-13691252.902249997</v>
      </c>
      <c r="J59" s="28">
        <v>39117865.434999995</v>
      </c>
      <c r="K59" s="28">
        <v>274358483.48275</v>
      </c>
      <c r="M59" s="28">
        <v>149359122.56999999</v>
      </c>
      <c r="N59" s="28">
        <v>-8214751.7413499989</v>
      </c>
      <c r="O59" s="28">
        <v>39117865.434999995</v>
      </c>
      <c r="P59" s="28">
        <v>180262236.26364997</v>
      </c>
      <c r="R59" s="28">
        <v>-99572748.379999995</v>
      </c>
      <c r="S59" s="28">
        <v>5476501.1608999986</v>
      </c>
      <c r="T59" s="28">
        <v>0</v>
      </c>
      <c r="U59" s="28">
        <v>-94096247.219099998</v>
      </c>
    </row>
    <row r="60" spans="1:28" ht="14.1" customHeight="1" x14ac:dyDescent="0.2">
      <c r="A60" s="25"/>
      <c r="D60" s="14"/>
      <c r="E60" s="14"/>
      <c r="F60" s="26"/>
      <c r="U60" s="13"/>
    </row>
    <row r="61" spans="1:28" ht="14.1" customHeight="1" x14ac:dyDescent="0.2">
      <c r="A61" s="25">
        <v>1500</v>
      </c>
      <c r="B61" s="13" t="s">
        <v>152</v>
      </c>
      <c r="C61" s="13" t="s">
        <v>153</v>
      </c>
      <c r="D61" s="14" t="s">
        <v>154</v>
      </c>
      <c r="E61" s="14" t="s">
        <v>155</v>
      </c>
      <c r="F61" s="36">
        <v>-33787292</v>
      </c>
      <c r="G61" s="179"/>
      <c r="H61" s="36">
        <v>-11825552.199999999</v>
      </c>
      <c r="I61" s="36">
        <v>650405.37099999993</v>
      </c>
      <c r="J61" s="36">
        <v>-1858301.06</v>
      </c>
      <c r="K61" s="26">
        <v>-13033447.889</v>
      </c>
      <c r="M61" s="26">
        <v>-7095331.3199999994</v>
      </c>
      <c r="N61" s="26">
        <v>390243.22259999998</v>
      </c>
      <c r="O61" s="26">
        <v>-1858301.06</v>
      </c>
      <c r="P61" s="26">
        <v>-8563389.157399999</v>
      </c>
      <c r="R61" s="26">
        <v>4730220.88</v>
      </c>
      <c r="S61" s="26">
        <v>-260162.14839999995</v>
      </c>
      <c r="T61" s="26">
        <v>0</v>
      </c>
      <c r="U61" s="26">
        <v>4470058.7315999996</v>
      </c>
      <c r="V61" s="53" t="s">
        <v>156</v>
      </c>
      <c r="W61" s="53">
        <v>30</v>
      </c>
      <c r="X61" s="53" t="s">
        <v>613</v>
      </c>
      <c r="Y61" s="53" t="s">
        <v>156</v>
      </c>
      <c r="Z61" s="13" t="s">
        <v>585</v>
      </c>
      <c r="AA61" s="74" t="s">
        <v>657</v>
      </c>
    </row>
    <row r="62" spans="1:28" ht="14.1" customHeight="1" x14ac:dyDescent="0.2">
      <c r="A62" s="25">
        <v>1500</v>
      </c>
      <c r="B62" s="13" t="s">
        <v>152</v>
      </c>
      <c r="C62" s="13" t="s">
        <v>153</v>
      </c>
      <c r="D62" s="14" t="s">
        <v>157</v>
      </c>
      <c r="E62" s="14" t="s">
        <v>158</v>
      </c>
      <c r="F62" s="36">
        <v>51177809</v>
      </c>
      <c r="G62" s="179"/>
      <c r="H62" s="36">
        <v>17912233.149999999</v>
      </c>
      <c r="I62" s="36">
        <v>-985172.82325000002</v>
      </c>
      <c r="J62" s="36">
        <v>2814779.4950000001</v>
      </c>
      <c r="K62" s="26">
        <v>19741839.82175</v>
      </c>
      <c r="M62" s="26">
        <v>10747339.889999999</v>
      </c>
      <c r="N62" s="26">
        <v>-591103.69394999999</v>
      </c>
      <c r="O62" s="26">
        <v>2814779.4950000001</v>
      </c>
      <c r="P62" s="26">
        <v>12971015.69105</v>
      </c>
      <c r="R62" s="26">
        <v>-7164893.2599999998</v>
      </c>
      <c r="S62" s="26">
        <v>394069.12930000003</v>
      </c>
      <c r="T62" s="26">
        <v>0</v>
      </c>
      <c r="U62" s="26">
        <v>-6770824.1306999996</v>
      </c>
      <c r="V62" s="53" t="s">
        <v>156</v>
      </c>
      <c r="W62" s="53">
        <v>30</v>
      </c>
      <c r="X62" s="53" t="s">
        <v>613</v>
      </c>
      <c r="Y62" s="53" t="s">
        <v>156</v>
      </c>
      <c r="Z62" s="13" t="s">
        <v>585</v>
      </c>
      <c r="AA62" s="74" t="s">
        <v>657</v>
      </c>
    </row>
    <row r="63" spans="1:28" ht="14.1" customHeight="1" x14ac:dyDescent="0.2">
      <c r="A63" s="25">
        <v>1500</v>
      </c>
      <c r="B63" s="13" t="s">
        <v>152</v>
      </c>
      <c r="C63" s="13" t="s">
        <v>153</v>
      </c>
      <c r="D63" s="14" t="s">
        <v>159</v>
      </c>
      <c r="E63" s="14" t="s">
        <v>160</v>
      </c>
      <c r="F63" s="36">
        <v>-1184329452</v>
      </c>
      <c r="G63" s="179"/>
      <c r="H63" s="36">
        <v>-414515308.19999999</v>
      </c>
      <c r="I63" s="36">
        <v>22798341.950999998</v>
      </c>
      <c r="J63" s="36">
        <v>-65138119.859999999</v>
      </c>
      <c r="K63" s="26">
        <v>-456855086.10900003</v>
      </c>
      <c r="M63" s="26">
        <v>-248709184.91999999</v>
      </c>
      <c r="N63" s="26">
        <v>13679005.170599999</v>
      </c>
      <c r="O63" s="26">
        <v>-65138119.859999999</v>
      </c>
      <c r="P63" s="26">
        <v>-300168299.60939997</v>
      </c>
      <c r="R63" s="26">
        <v>165806123.28</v>
      </c>
      <c r="S63" s="26">
        <v>-9119336.7803999986</v>
      </c>
      <c r="T63" s="26">
        <v>0</v>
      </c>
      <c r="U63" s="36">
        <v>156686786.49959999</v>
      </c>
      <c r="V63" s="53" t="s">
        <v>161</v>
      </c>
      <c r="W63" s="53">
        <v>30</v>
      </c>
      <c r="X63" s="53" t="s">
        <v>613</v>
      </c>
      <c r="Y63" s="53" t="s">
        <v>161</v>
      </c>
      <c r="Z63" s="13" t="s">
        <v>585</v>
      </c>
      <c r="AA63" s="74" t="s">
        <v>657</v>
      </c>
    </row>
    <row r="64" spans="1:28" ht="14.1" customHeight="1" x14ac:dyDescent="0.2">
      <c r="A64" s="25">
        <v>1500</v>
      </c>
      <c r="B64" s="13" t="s">
        <v>152</v>
      </c>
      <c r="C64" s="13" t="s">
        <v>215</v>
      </c>
      <c r="D64" s="14" t="s">
        <v>216</v>
      </c>
      <c r="E64" s="14" t="s">
        <v>217</v>
      </c>
      <c r="F64" s="36">
        <v>370901893</v>
      </c>
      <c r="G64" s="179"/>
      <c r="H64" s="36">
        <v>129815662.55</v>
      </c>
      <c r="I64" s="36">
        <v>-7139861.4402499991</v>
      </c>
      <c r="J64" s="36">
        <v>20399604.114999998</v>
      </c>
      <c r="K64" s="26">
        <v>143075405.22475001</v>
      </c>
      <c r="M64" s="26">
        <v>77889397.530000001</v>
      </c>
      <c r="N64" s="26">
        <v>-4283916.8641499998</v>
      </c>
      <c r="O64" s="26">
        <v>20399604.114999998</v>
      </c>
      <c r="P64" s="26">
        <v>94005084.780849993</v>
      </c>
      <c r="R64" s="26">
        <v>-51926265.019999996</v>
      </c>
      <c r="S64" s="26">
        <v>2855944.5760999992</v>
      </c>
      <c r="T64" s="26">
        <v>0</v>
      </c>
      <c r="U64" s="26">
        <v>-49070320.443899997</v>
      </c>
      <c r="V64" s="118" t="s">
        <v>217</v>
      </c>
      <c r="W64" s="53" t="s">
        <v>537</v>
      </c>
      <c r="X64" s="118">
        <v>10</v>
      </c>
      <c r="Y64" s="53" t="s">
        <v>553</v>
      </c>
      <c r="Z64" s="13" t="s">
        <v>585</v>
      </c>
      <c r="AA64" s="74" t="s">
        <v>657</v>
      </c>
      <c r="AB64" s="73"/>
    </row>
    <row r="65" spans="1:28" ht="14.1" customHeight="1" x14ac:dyDescent="0.2">
      <c r="A65" s="25">
        <v>1500</v>
      </c>
      <c r="B65" s="13" t="s">
        <v>152</v>
      </c>
      <c r="C65" s="13" t="s">
        <v>153</v>
      </c>
      <c r="D65" s="14" t="s">
        <v>162</v>
      </c>
      <c r="E65" s="14" t="s">
        <v>338</v>
      </c>
      <c r="F65" s="36">
        <v>2134862495</v>
      </c>
      <c r="G65" s="179"/>
      <c r="H65" s="36">
        <v>747201873.25</v>
      </c>
      <c r="I65" s="36">
        <v>-41096103.028749995</v>
      </c>
      <c r="J65" s="36">
        <v>117417437.22499999</v>
      </c>
      <c r="K65" s="26">
        <v>823523207.44625008</v>
      </c>
      <c r="M65" s="26">
        <v>448321123.94999999</v>
      </c>
      <c r="N65" s="26">
        <v>-24657661.817249998</v>
      </c>
      <c r="O65" s="26">
        <v>117417437.22499999</v>
      </c>
      <c r="P65" s="26">
        <v>541080899.35774994</v>
      </c>
      <c r="R65" s="26">
        <v>-298880749.30000001</v>
      </c>
      <c r="S65" s="26">
        <v>16438441.211499996</v>
      </c>
      <c r="T65" s="26">
        <v>0</v>
      </c>
      <c r="U65" s="36">
        <v>-282442308.08850002</v>
      </c>
      <c r="V65" s="53" t="s">
        <v>161</v>
      </c>
      <c r="W65" s="53">
        <v>30</v>
      </c>
      <c r="X65" s="53" t="s">
        <v>613</v>
      </c>
      <c r="Y65" s="53" t="s">
        <v>161</v>
      </c>
      <c r="Z65" s="13" t="s">
        <v>585</v>
      </c>
      <c r="AA65" s="74" t="s">
        <v>657</v>
      </c>
    </row>
    <row r="66" spans="1:28" ht="14.1" customHeight="1" x14ac:dyDescent="0.2">
      <c r="A66" s="25">
        <v>1500</v>
      </c>
      <c r="B66" s="13" t="s">
        <v>152</v>
      </c>
      <c r="C66" s="13" t="s">
        <v>153</v>
      </c>
      <c r="D66" s="14" t="s">
        <v>163</v>
      </c>
      <c r="E66" s="14" t="s">
        <v>164</v>
      </c>
      <c r="F66" s="36">
        <v>-59841401</v>
      </c>
      <c r="G66" s="179"/>
      <c r="H66" s="36">
        <v>-20944490.349999998</v>
      </c>
      <c r="I66" s="36">
        <v>1151946.9692500001</v>
      </c>
      <c r="J66" s="36">
        <v>-3291277.0550000002</v>
      </c>
      <c r="K66" s="26">
        <v>-23083820.435749996</v>
      </c>
      <c r="M66" s="26">
        <v>-12566694.209999999</v>
      </c>
      <c r="N66" s="26">
        <v>691168.18154999998</v>
      </c>
      <c r="O66" s="26">
        <v>-3291277.0550000002</v>
      </c>
      <c r="P66" s="26">
        <v>-15166803.083449999</v>
      </c>
      <c r="R66" s="26">
        <v>8377796.1399999987</v>
      </c>
      <c r="S66" s="26">
        <v>-460778.7877000001</v>
      </c>
      <c r="T66" s="26">
        <v>0</v>
      </c>
      <c r="U66" s="26">
        <v>7917017.3522999985</v>
      </c>
      <c r="V66" s="53" t="s">
        <v>161</v>
      </c>
      <c r="W66" s="53">
        <v>30</v>
      </c>
      <c r="X66" s="53" t="s">
        <v>613</v>
      </c>
      <c r="Y66" s="53" t="s">
        <v>161</v>
      </c>
      <c r="Z66" s="13" t="s">
        <v>585</v>
      </c>
      <c r="AA66" s="74" t="s">
        <v>657</v>
      </c>
      <c r="AB66" s="73"/>
    </row>
    <row r="67" spans="1:28" ht="14.1" customHeight="1" x14ac:dyDescent="0.2">
      <c r="A67" s="25">
        <v>1500</v>
      </c>
      <c r="B67" s="13" t="s">
        <v>152</v>
      </c>
      <c r="C67" s="13" t="s">
        <v>153</v>
      </c>
      <c r="D67" s="14" t="s">
        <v>165</v>
      </c>
      <c r="E67" s="14" t="s">
        <v>166</v>
      </c>
      <c r="F67" s="36">
        <v>6779781</v>
      </c>
      <c r="G67" s="179"/>
      <c r="H67" s="36">
        <v>2372923.3499999996</v>
      </c>
      <c r="I67" s="36">
        <v>-130510.78425</v>
      </c>
      <c r="J67" s="36">
        <v>372887.95500000002</v>
      </c>
      <c r="K67" s="26">
        <v>2615300.5207499997</v>
      </c>
      <c r="M67" s="26">
        <v>1423754.01</v>
      </c>
      <c r="N67" s="26">
        <v>-78306.470549999998</v>
      </c>
      <c r="O67" s="26">
        <v>372887.95500000002</v>
      </c>
      <c r="P67" s="26">
        <v>1718335.4944500001</v>
      </c>
      <c r="R67" s="26">
        <v>-949169.33999999962</v>
      </c>
      <c r="S67" s="26">
        <v>52204.313699999999</v>
      </c>
      <c r="T67" s="26">
        <v>0</v>
      </c>
      <c r="U67" s="26">
        <v>-896965.02629999956</v>
      </c>
      <c r="V67" s="118" t="s">
        <v>553</v>
      </c>
      <c r="W67" s="53" t="s">
        <v>540</v>
      </c>
      <c r="X67" s="118">
        <v>30</v>
      </c>
      <c r="Y67" s="53" t="s">
        <v>553</v>
      </c>
      <c r="Z67" s="13" t="s">
        <v>585</v>
      </c>
      <c r="AA67" s="74" t="s">
        <v>657</v>
      </c>
      <c r="AB67" s="73"/>
    </row>
    <row r="68" spans="1:28" ht="14.1" customHeight="1" x14ac:dyDescent="0.2">
      <c r="A68" s="25">
        <v>1500</v>
      </c>
      <c r="B68" s="13" t="s">
        <v>152</v>
      </c>
      <c r="C68" s="13" t="s">
        <v>153</v>
      </c>
      <c r="D68" s="14" t="s">
        <v>177</v>
      </c>
      <c r="E68" s="14" t="s">
        <v>178</v>
      </c>
      <c r="F68" s="36">
        <v>-1384603982</v>
      </c>
      <c r="G68" s="179"/>
      <c r="H68" s="36">
        <v>-484611393.69999999</v>
      </c>
      <c r="I68" s="36">
        <v>26653626.653500002</v>
      </c>
      <c r="J68" s="36">
        <v>-76153219.010000005</v>
      </c>
      <c r="K68" s="26">
        <v>-534110986.05649996</v>
      </c>
      <c r="M68" s="26">
        <v>-290766836.21999997</v>
      </c>
      <c r="N68" s="26">
        <v>15992175.9921</v>
      </c>
      <c r="O68" s="26">
        <v>-76153219.010000005</v>
      </c>
      <c r="P68" s="26">
        <v>-350927879.23789996</v>
      </c>
      <c r="R68" s="26">
        <v>193844557.48000002</v>
      </c>
      <c r="S68" s="26">
        <v>-10661450.661400001</v>
      </c>
      <c r="T68" s="26">
        <v>0</v>
      </c>
      <c r="U68" s="36">
        <v>183183106.81860003</v>
      </c>
      <c r="V68" s="53" t="s">
        <v>161</v>
      </c>
      <c r="W68" s="53">
        <v>30</v>
      </c>
      <c r="X68" s="53" t="s">
        <v>613</v>
      </c>
      <c r="Y68" s="53" t="s">
        <v>161</v>
      </c>
      <c r="Z68" s="13" t="s">
        <v>585</v>
      </c>
      <c r="AA68" s="74" t="s">
        <v>657</v>
      </c>
    </row>
    <row r="69" spans="1:28" ht="14.1" customHeight="1" x14ac:dyDescent="0.2">
      <c r="A69" s="25">
        <v>1500</v>
      </c>
      <c r="B69" s="13" t="s">
        <v>152</v>
      </c>
      <c r="C69" s="13" t="s">
        <v>153</v>
      </c>
      <c r="D69" s="14" t="s">
        <v>179</v>
      </c>
      <c r="E69" s="14" t="s">
        <v>180</v>
      </c>
      <c r="F69" s="36">
        <v>87006154</v>
      </c>
      <c r="G69" s="179"/>
      <c r="H69" s="36">
        <v>30452153.899999999</v>
      </c>
      <c r="I69" s="36">
        <v>-1674868.4644999998</v>
      </c>
      <c r="J69" s="36">
        <v>4785338.47</v>
      </c>
      <c r="K69" s="26">
        <v>33562623.905500002</v>
      </c>
      <c r="M69" s="26">
        <v>18271292.34</v>
      </c>
      <c r="N69" s="26">
        <v>-1004921.0787</v>
      </c>
      <c r="O69" s="26">
        <v>4785338.47</v>
      </c>
      <c r="P69" s="26">
        <v>22051709.7313</v>
      </c>
      <c r="R69" s="26">
        <v>-12180861.559999999</v>
      </c>
      <c r="S69" s="26">
        <v>669947.38579999981</v>
      </c>
      <c r="T69" s="26">
        <v>0</v>
      </c>
      <c r="U69" s="26">
        <v>-11510914.174199998</v>
      </c>
      <c r="V69" s="118" t="s">
        <v>553</v>
      </c>
      <c r="W69" s="53" t="s">
        <v>537</v>
      </c>
      <c r="X69" s="118">
        <v>30</v>
      </c>
      <c r="Y69" s="53" t="s">
        <v>553</v>
      </c>
      <c r="Z69" s="13" t="s">
        <v>585</v>
      </c>
      <c r="AA69" s="74" t="s">
        <v>657</v>
      </c>
      <c r="AB69" s="73"/>
    </row>
    <row r="70" spans="1:28" ht="14.1" customHeight="1" x14ac:dyDescent="0.2">
      <c r="A70" s="25">
        <v>1500</v>
      </c>
      <c r="B70" s="13" t="s">
        <v>152</v>
      </c>
      <c r="C70" s="13" t="s">
        <v>153</v>
      </c>
      <c r="D70" s="14" t="s">
        <v>181</v>
      </c>
      <c r="E70" s="14" t="s">
        <v>182</v>
      </c>
      <c r="F70" s="36">
        <v>-3497935</v>
      </c>
      <c r="G70" s="179"/>
      <c r="H70" s="36">
        <v>-1224277.25</v>
      </c>
      <c r="I70" s="36">
        <v>67335.248749999999</v>
      </c>
      <c r="J70" s="36">
        <v>-192386.42499999999</v>
      </c>
      <c r="K70" s="26">
        <v>-1349328.42625</v>
      </c>
      <c r="M70" s="26">
        <v>-734566.35</v>
      </c>
      <c r="N70" s="26">
        <v>40401.149249999995</v>
      </c>
      <c r="O70" s="26">
        <v>-192386.42499999999</v>
      </c>
      <c r="P70" s="26">
        <v>-886551.62574999989</v>
      </c>
      <c r="R70" s="26">
        <v>489710.9</v>
      </c>
      <c r="S70" s="26">
        <v>-26934.099500000004</v>
      </c>
      <c r="T70" s="26">
        <v>0</v>
      </c>
      <c r="U70" s="26">
        <v>462776.80050000001</v>
      </c>
      <c r="V70" s="53" t="s">
        <v>161</v>
      </c>
      <c r="W70" s="53">
        <v>30</v>
      </c>
      <c r="X70" s="53" t="s">
        <v>613</v>
      </c>
      <c r="Y70" s="53" t="s">
        <v>161</v>
      </c>
      <c r="Z70" s="13" t="s">
        <v>585</v>
      </c>
      <c r="AA70" s="74" t="s">
        <v>657</v>
      </c>
    </row>
    <row r="71" spans="1:28" ht="14.1" customHeight="1" x14ac:dyDescent="0.2">
      <c r="A71" s="25">
        <v>1500</v>
      </c>
      <c r="B71" s="13" t="s">
        <v>152</v>
      </c>
      <c r="C71" s="13" t="s">
        <v>153</v>
      </c>
      <c r="D71" s="14" t="s">
        <v>189</v>
      </c>
      <c r="E71" s="14" t="s">
        <v>461</v>
      </c>
      <c r="F71" s="36">
        <v>-2524080</v>
      </c>
      <c r="G71" s="179"/>
      <c r="H71" s="36">
        <v>-883428</v>
      </c>
      <c r="I71" s="36">
        <v>48588.539999999994</v>
      </c>
      <c r="J71" s="36">
        <v>-138824.4</v>
      </c>
      <c r="K71" s="26">
        <v>-973663.86</v>
      </c>
      <c r="M71" s="26">
        <v>-530056.79999999993</v>
      </c>
      <c r="N71" s="26">
        <v>29153.123999999996</v>
      </c>
      <c r="O71" s="26">
        <v>-138824.4</v>
      </c>
      <c r="P71" s="26">
        <v>-639728.07599999988</v>
      </c>
      <c r="R71" s="26">
        <v>353371.20000000007</v>
      </c>
      <c r="S71" s="26">
        <v>-19435.415999999997</v>
      </c>
      <c r="T71" s="26">
        <v>0</v>
      </c>
      <c r="U71" s="26">
        <v>333935.7840000001</v>
      </c>
      <c r="V71" s="53" t="s">
        <v>161</v>
      </c>
      <c r="W71" s="53">
        <v>30</v>
      </c>
      <c r="X71" s="53" t="s">
        <v>613</v>
      </c>
      <c r="Y71" s="53" t="s">
        <v>161</v>
      </c>
      <c r="Z71" s="13" t="s">
        <v>585</v>
      </c>
      <c r="AA71" s="74" t="s">
        <v>657</v>
      </c>
    </row>
    <row r="72" spans="1:28" ht="14.1" customHeight="1" x14ac:dyDescent="0.2">
      <c r="A72" s="25">
        <v>1500</v>
      </c>
      <c r="B72" s="13" t="s">
        <v>152</v>
      </c>
      <c r="C72" s="13" t="s">
        <v>153</v>
      </c>
      <c r="D72" s="14" t="s">
        <v>460</v>
      </c>
      <c r="E72" s="14" t="s">
        <v>459</v>
      </c>
      <c r="F72" s="36">
        <v>-21004256712</v>
      </c>
      <c r="G72" s="179"/>
      <c r="H72" s="36">
        <v>-7351489849.1999998</v>
      </c>
      <c r="I72" s="36">
        <v>404331941.70600003</v>
      </c>
      <c r="J72" s="36">
        <v>-1155234119.1600001</v>
      </c>
      <c r="K72" s="26">
        <v>-8102392026.6539993</v>
      </c>
      <c r="M72" s="26">
        <v>-4410893909.5199995</v>
      </c>
      <c r="N72" s="26">
        <v>242599165.02360001</v>
      </c>
      <c r="O72" s="26">
        <v>-1155234119.1600001</v>
      </c>
      <c r="P72" s="26">
        <v>-5323528863.6563997</v>
      </c>
      <c r="R72" s="26">
        <v>2940595939.6800003</v>
      </c>
      <c r="S72" s="26">
        <v>-161732776.68240002</v>
      </c>
      <c r="T72" s="26">
        <v>0</v>
      </c>
      <c r="U72" s="36">
        <v>2778863162.9976001</v>
      </c>
      <c r="V72" s="53" t="s">
        <v>161</v>
      </c>
      <c r="W72" s="53" t="s">
        <v>539</v>
      </c>
      <c r="X72" s="53" t="s">
        <v>613</v>
      </c>
      <c r="Y72" s="53" t="s">
        <v>161</v>
      </c>
      <c r="Z72" s="13" t="s">
        <v>585</v>
      </c>
      <c r="AA72" s="74" t="s">
        <v>657</v>
      </c>
    </row>
    <row r="73" spans="1:28" ht="14.1" customHeight="1" x14ac:dyDescent="0.2">
      <c r="A73" s="25">
        <v>1500</v>
      </c>
      <c r="B73" s="13" t="s">
        <v>152</v>
      </c>
      <c r="C73" s="13" t="s">
        <v>153</v>
      </c>
      <c r="D73" s="14" t="s">
        <v>194</v>
      </c>
      <c r="E73" s="14" t="s">
        <v>195</v>
      </c>
      <c r="F73" s="36">
        <v>14306108</v>
      </c>
      <c r="G73" s="179"/>
      <c r="H73" s="36">
        <v>5007137.8</v>
      </c>
      <c r="I73" s="36">
        <v>-275392.57900000003</v>
      </c>
      <c r="J73" s="36">
        <v>786835.94000000006</v>
      </c>
      <c r="K73" s="26">
        <v>5518581.1610000003</v>
      </c>
      <c r="M73" s="26">
        <v>3004282.6799999997</v>
      </c>
      <c r="N73" s="26">
        <v>-165235.54740000001</v>
      </c>
      <c r="O73" s="26">
        <v>786835.94000000006</v>
      </c>
      <c r="P73" s="26">
        <v>3625883.0725999996</v>
      </c>
      <c r="R73" s="26">
        <v>-2002855.12</v>
      </c>
      <c r="S73" s="26">
        <v>110157.03160000002</v>
      </c>
      <c r="T73" s="26">
        <v>0</v>
      </c>
      <c r="U73" s="26">
        <v>-1892698.0884</v>
      </c>
      <c r="V73" s="53" t="s">
        <v>156</v>
      </c>
      <c r="W73" s="53">
        <v>30</v>
      </c>
      <c r="X73" s="53" t="s">
        <v>613</v>
      </c>
      <c r="Y73" s="53" t="s">
        <v>156</v>
      </c>
      <c r="Z73" s="13" t="s">
        <v>585</v>
      </c>
      <c r="AA73" s="74" t="s">
        <v>657</v>
      </c>
    </row>
    <row r="74" spans="1:28" ht="14.1" customHeight="1" x14ac:dyDescent="0.2">
      <c r="A74" s="25">
        <v>1500</v>
      </c>
      <c r="B74" s="13" t="s">
        <v>152</v>
      </c>
      <c r="C74" s="13" t="s">
        <v>153</v>
      </c>
      <c r="D74" s="14" t="s">
        <v>196</v>
      </c>
      <c r="E74" s="14" t="s">
        <v>197</v>
      </c>
      <c r="F74" s="36">
        <v>101239536</v>
      </c>
      <c r="G74" s="179"/>
      <c r="H74" s="36">
        <v>35433837.599999994</v>
      </c>
      <c r="I74" s="36">
        <v>-1948861.068</v>
      </c>
      <c r="J74" s="36">
        <v>5568174.4800000004</v>
      </c>
      <c r="K74" s="26">
        <v>39053151.011999995</v>
      </c>
      <c r="M74" s="26">
        <v>21260302.559999999</v>
      </c>
      <c r="N74" s="26">
        <v>-1169316.6407999999</v>
      </c>
      <c r="O74" s="26">
        <v>5568174.4800000004</v>
      </c>
      <c r="P74" s="26">
        <v>25659160.3992</v>
      </c>
      <c r="R74" s="26">
        <v>-14173535.039999995</v>
      </c>
      <c r="S74" s="26">
        <v>779544.42720000003</v>
      </c>
      <c r="T74" s="26">
        <v>0</v>
      </c>
      <c r="U74" s="26">
        <v>-13393990.612799995</v>
      </c>
      <c r="V74" s="53" t="s">
        <v>156</v>
      </c>
      <c r="W74" s="53">
        <v>30</v>
      </c>
      <c r="X74" s="53" t="s">
        <v>613</v>
      </c>
      <c r="Y74" s="53" t="s">
        <v>156</v>
      </c>
      <c r="Z74" s="13" t="s">
        <v>585</v>
      </c>
      <c r="AA74" s="74" t="s">
        <v>657</v>
      </c>
    </row>
    <row r="75" spans="1:28" ht="14.1" customHeight="1" x14ac:dyDescent="0.2">
      <c r="A75" s="25">
        <v>1500</v>
      </c>
      <c r="B75" s="13" t="s">
        <v>152</v>
      </c>
      <c r="C75" s="13" t="s">
        <v>153</v>
      </c>
      <c r="D75" s="14" t="s">
        <v>198</v>
      </c>
      <c r="E75" s="14" t="s">
        <v>199</v>
      </c>
      <c r="F75" s="36">
        <v>-442998</v>
      </c>
      <c r="G75" s="179"/>
      <c r="H75" s="36">
        <v>-155049.29999999999</v>
      </c>
      <c r="I75" s="36">
        <v>8527.7114999999994</v>
      </c>
      <c r="J75" s="36">
        <v>-24364.89</v>
      </c>
      <c r="K75" s="26">
        <v>-170886.47849999997</v>
      </c>
      <c r="M75" s="26">
        <v>-93029.58</v>
      </c>
      <c r="N75" s="26">
        <v>5116.6268999999993</v>
      </c>
      <c r="O75" s="26">
        <v>-24364.89</v>
      </c>
      <c r="P75" s="26">
        <v>-112277.8431</v>
      </c>
      <c r="R75" s="26">
        <v>62019.719999999987</v>
      </c>
      <c r="S75" s="26">
        <v>-3411.0846000000001</v>
      </c>
      <c r="T75" s="26">
        <v>0</v>
      </c>
      <c r="U75" s="26">
        <v>58608.635399999985</v>
      </c>
      <c r="V75" s="53" t="s">
        <v>156</v>
      </c>
      <c r="W75" s="53">
        <v>30</v>
      </c>
      <c r="X75" s="53" t="s">
        <v>613</v>
      </c>
      <c r="Y75" s="53" t="s">
        <v>156</v>
      </c>
      <c r="Z75" s="13" t="s">
        <v>585</v>
      </c>
      <c r="AA75" s="74" t="s">
        <v>657</v>
      </c>
    </row>
    <row r="76" spans="1:28" ht="14.1" customHeight="1" x14ac:dyDescent="0.2">
      <c r="A76" s="25">
        <v>1500</v>
      </c>
      <c r="B76" s="13" t="s">
        <v>152</v>
      </c>
      <c r="C76" s="13" t="s">
        <v>153</v>
      </c>
      <c r="D76" s="14" t="s">
        <v>200</v>
      </c>
      <c r="E76" s="14" t="s">
        <v>201</v>
      </c>
      <c r="F76" s="36">
        <v>-108316291</v>
      </c>
      <c r="G76" s="179"/>
      <c r="H76" s="36">
        <v>-37910701.849999994</v>
      </c>
      <c r="I76" s="36">
        <v>2085088.6017499999</v>
      </c>
      <c r="J76" s="36">
        <v>-5957396.0049999999</v>
      </c>
      <c r="K76" s="26">
        <v>-41783009.253249995</v>
      </c>
      <c r="M76" s="26">
        <v>-22746421.109999999</v>
      </c>
      <c r="N76" s="26">
        <v>1251053.16105</v>
      </c>
      <c r="O76" s="26">
        <v>-5957396.0049999999</v>
      </c>
      <c r="P76" s="26">
        <v>-27452763.953949999</v>
      </c>
      <c r="R76" s="26">
        <v>15164280.739999995</v>
      </c>
      <c r="S76" s="26">
        <v>-834035.44069999992</v>
      </c>
      <c r="T76" s="26">
        <v>0</v>
      </c>
      <c r="U76" s="26">
        <v>14330245.299299994</v>
      </c>
      <c r="V76" s="53" t="s">
        <v>156</v>
      </c>
      <c r="W76" s="53">
        <v>30</v>
      </c>
      <c r="X76" s="53" t="s">
        <v>613</v>
      </c>
      <c r="Y76" s="53" t="s">
        <v>156</v>
      </c>
      <c r="Z76" s="13" t="s">
        <v>585</v>
      </c>
      <c r="AA76" s="74" t="s">
        <v>657</v>
      </c>
    </row>
    <row r="77" spans="1:28" ht="14.1" customHeight="1" x14ac:dyDescent="0.2">
      <c r="A77" s="25">
        <v>1500</v>
      </c>
      <c r="B77" s="13" t="s">
        <v>152</v>
      </c>
      <c r="C77" s="13" t="s">
        <v>153</v>
      </c>
      <c r="D77" s="14" t="s">
        <v>202</v>
      </c>
      <c r="E77" s="14" t="s">
        <v>203</v>
      </c>
      <c r="F77" s="36">
        <v>7541981</v>
      </c>
      <c r="G77" s="179"/>
      <c r="H77" s="36">
        <v>2639693.3499999996</v>
      </c>
      <c r="I77" s="36">
        <v>-145183.13425</v>
      </c>
      <c r="J77" s="36">
        <v>414808.95500000002</v>
      </c>
      <c r="K77" s="26">
        <v>2909319.1707499996</v>
      </c>
      <c r="M77" s="26">
        <v>1583816.01</v>
      </c>
      <c r="N77" s="26">
        <v>-87109.880550000002</v>
      </c>
      <c r="O77" s="26">
        <v>414808.95500000002</v>
      </c>
      <c r="P77" s="26">
        <v>1911515.08445</v>
      </c>
      <c r="R77" s="26">
        <v>-1055877.3399999996</v>
      </c>
      <c r="S77" s="26">
        <v>58073.253700000001</v>
      </c>
      <c r="T77" s="26">
        <v>0</v>
      </c>
      <c r="U77" s="26">
        <v>-997804.08629999962</v>
      </c>
      <c r="V77" s="118" t="s">
        <v>553</v>
      </c>
      <c r="W77" s="53" t="s">
        <v>537</v>
      </c>
      <c r="X77" s="118">
        <v>30</v>
      </c>
      <c r="Y77" s="53" t="s">
        <v>553</v>
      </c>
      <c r="Z77" s="13" t="s">
        <v>585</v>
      </c>
      <c r="AA77" s="74" t="s">
        <v>657</v>
      </c>
      <c r="AB77" s="73"/>
    </row>
    <row r="78" spans="1:28" ht="14.1" customHeight="1" x14ac:dyDescent="0.2">
      <c r="A78" s="25">
        <v>1500</v>
      </c>
      <c r="B78" s="13" t="s">
        <v>152</v>
      </c>
      <c r="C78" s="13" t="s">
        <v>153</v>
      </c>
      <c r="D78" s="14" t="s">
        <v>204</v>
      </c>
      <c r="E78" s="14" t="s">
        <v>417</v>
      </c>
      <c r="F78" s="36">
        <v>-223545316</v>
      </c>
      <c r="G78" s="179"/>
      <c r="H78" s="36">
        <v>-78240860.599999994</v>
      </c>
      <c r="I78" s="36">
        <v>4303247.3329999996</v>
      </c>
      <c r="J78" s="36">
        <v>-12294992.380000001</v>
      </c>
      <c r="K78" s="26">
        <v>-86232605.646999985</v>
      </c>
      <c r="M78" s="26">
        <v>-46944516.359999999</v>
      </c>
      <c r="N78" s="26">
        <v>2581948.3998000002</v>
      </c>
      <c r="O78" s="26">
        <v>-12294992.380000001</v>
      </c>
      <c r="P78" s="26">
        <v>-56657560.3402</v>
      </c>
      <c r="R78" s="26">
        <v>31296344.239999995</v>
      </c>
      <c r="S78" s="26">
        <v>-1721298.9331999994</v>
      </c>
      <c r="T78" s="26">
        <v>0</v>
      </c>
      <c r="U78" s="26">
        <v>29575045.306799997</v>
      </c>
      <c r="V78" s="53" t="s">
        <v>156</v>
      </c>
      <c r="W78" s="53">
        <v>30</v>
      </c>
      <c r="X78" s="53" t="s">
        <v>613</v>
      </c>
      <c r="Y78" s="53" t="s">
        <v>156</v>
      </c>
      <c r="Z78" s="13" t="s">
        <v>585</v>
      </c>
      <c r="AA78" s="74" t="s">
        <v>657</v>
      </c>
    </row>
    <row r="79" spans="1:28" ht="14.1" customHeight="1" x14ac:dyDescent="0.2">
      <c r="A79" s="25">
        <v>1500</v>
      </c>
      <c r="B79" s="13" t="s">
        <v>152</v>
      </c>
      <c r="C79" s="13" t="s">
        <v>153</v>
      </c>
      <c r="D79" s="14" t="s">
        <v>205</v>
      </c>
      <c r="E79" s="14" t="s">
        <v>206</v>
      </c>
      <c r="F79" s="36">
        <v>-368563094</v>
      </c>
      <c r="G79" s="179"/>
      <c r="H79" s="36">
        <v>-128997082.89999999</v>
      </c>
      <c r="I79" s="36">
        <v>7094839.5595000004</v>
      </c>
      <c r="J79" s="36">
        <v>-20270970.170000002</v>
      </c>
      <c r="K79" s="26">
        <v>-142173213.51050001</v>
      </c>
      <c r="M79" s="26">
        <v>-77398249.739999995</v>
      </c>
      <c r="N79" s="26">
        <v>4256903.7357000001</v>
      </c>
      <c r="O79" s="26">
        <v>-20270970.170000002</v>
      </c>
      <c r="P79" s="26">
        <v>-93412316.1743</v>
      </c>
      <c r="R79" s="26">
        <v>51598833.159999996</v>
      </c>
      <c r="S79" s="26">
        <v>-2837935.8238000004</v>
      </c>
      <c r="T79" s="26">
        <v>0</v>
      </c>
      <c r="U79" s="26">
        <v>48760897.336199999</v>
      </c>
      <c r="V79" s="53" t="s">
        <v>156</v>
      </c>
      <c r="W79" s="53">
        <v>30</v>
      </c>
      <c r="X79" s="53" t="s">
        <v>613</v>
      </c>
      <c r="Y79" s="53" t="s">
        <v>156</v>
      </c>
      <c r="Z79" s="13" t="s">
        <v>585</v>
      </c>
      <c r="AA79" s="74" t="s">
        <v>657</v>
      </c>
    </row>
    <row r="80" spans="1:28" ht="14.1" customHeight="1" x14ac:dyDescent="0.2">
      <c r="A80" s="25">
        <v>1500</v>
      </c>
      <c r="B80" s="13" t="s">
        <v>152</v>
      </c>
      <c r="C80" s="13" t="s">
        <v>153</v>
      </c>
      <c r="D80" s="14" t="s">
        <v>207</v>
      </c>
      <c r="E80" s="14" t="s">
        <v>208</v>
      </c>
      <c r="F80" s="36">
        <v>-70343869</v>
      </c>
      <c r="G80" s="179"/>
      <c r="H80" s="36">
        <v>-24620354.149999999</v>
      </c>
      <c r="I80" s="36">
        <v>1354119.4782499999</v>
      </c>
      <c r="J80" s="36">
        <v>-3868912.7949999999</v>
      </c>
      <c r="K80" s="26">
        <v>-27135147.466749996</v>
      </c>
      <c r="M80" s="26">
        <v>-14772212.49</v>
      </c>
      <c r="N80" s="26">
        <v>812471.68695</v>
      </c>
      <c r="O80" s="26">
        <v>-3868912.7949999999</v>
      </c>
      <c r="P80" s="26">
        <v>-17828653.598049998</v>
      </c>
      <c r="R80" s="26">
        <v>9848141.6599999983</v>
      </c>
      <c r="S80" s="26">
        <v>-541647.79129999992</v>
      </c>
      <c r="T80" s="26">
        <v>0</v>
      </c>
      <c r="U80" s="26">
        <v>9306493.8686999977</v>
      </c>
      <c r="V80" s="53" t="s">
        <v>156</v>
      </c>
      <c r="W80" s="53">
        <v>30</v>
      </c>
      <c r="X80" s="53" t="s">
        <v>613</v>
      </c>
      <c r="Y80" s="53" t="s">
        <v>156</v>
      </c>
      <c r="Z80" s="13" t="s">
        <v>585</v>
      </c>
      <c r="AA80" s="74" t="s">
        <v>657</v>
      </c>
    </row>
    <row r="81" spans="1:28" ht="14.1" customHeight="1" x14ac:dyDescent="0.2">
      <c r="A81" s="25">
        <v>1500</v>
      </c>
      <c r="B81" s="13" t="s">
        <v>152</v>
      </c>
      <c r="C81" s="13" t="s">
        <v>153</v>
      </c>
      <c r="D81" s="14" t="s">
        <v>209</v>
      </c>
      <c r="E81" s="14" t="s">
        <v>210</v>
      </c>
      <c r="F81" s="36">
        <v>-37318093</v>
      </c>
      <c r="G81" s="179"/>
      <c r="H81" s="36">
        <v>-13061332.549999999</v>
      </c>
      <c r="I81" s="36">
        <v>718373.29024999996</v>
      </c>
      <c r="J81" s="36">
        <v>-2052495.115</v>
      </c>
      <c r="K81" s="26">
        <v>-14395454.374749999</v>
      </c>
      <c r="M81" s="26">
        <v>-7836799.5299999993</v>
      </c>
      <c r="N81" s="26">
        <v>431023.97414999997</v>
      </c>
      <c r="O81" s="26">
        <v>-2052495.115</v>
      </c>
      <c r="P81" s="26">
        <v>-9458270.6708499994</v>
      </c>
      <c r="R81" s="26">
        <v>5224533.0199999996</v>
      </c>
      <c r="S81" s="26">
        <v>-287349.3161</v>
      </c>
      <c r="T81" s="26">
        <v>0</v>
      </c>
      <c r="U81" s="26">
        <v>4937183.7038999991</v>
      </c>
      <c r="V81" s="53" t="s">
        <v>156</v>
      </c>
      <c r="W81" s="53">
        <v>30</v>
      </c>
      <c r="X81" s="53" t="s">
        <v>613</v>
      </c>
      <c r="Y81" s="53" t="s">
        <v>156</v>
      </c>
      <c r="Z81" s="13" t="s">
        <v>585</v>
      </c>
      <c r="AA81" s="74" t="s">
        <v>657</v>
      </c>
    </row>
    <row r="82" spans="1:28" ht="14.1" customHeight="1" x14ac:dyDescent="0.2">
      <c r="A82" s="25">
        <v>1500</v>
      </c>
      <c r="B82" s="13" t="s">
        <v>152</v>
      </c>
      <c r="C82" s="13" t="s">
        <v>153</v>
      </c>
      <c r="D82" s="14" t="s">
        <v>211</v>
      </c>
      <c r="E82" s="14" t="s">
        <v>212</v>
      </c>
      <c r="F82" s="36">
        <v>110606293</v>
      </c>
      <c r="G82" s="179"/>
      <c r="H82" s="36">
        <v>38712202.549999997</v>
      </c>
      <c r="I82" s="36">
        <v>-2129171.1402500002</v>
      </c>
      <c r="J82" s="36">
        <v>6083346.1150000002</v>
      </c>
      <c r="K82" s="26">
        <v>42666377.524750002</v>
      </c>
      <c r="M82" s="26">
        <v>23227321.529999997</v>
      </c>
      <c r="N82" s="26">
        <v>-1277502.6841500001</v>
      </c>
      <c r="O82" s="26">
        <v>6083346.1150000002</v>
      </c>
      <c r="P82" s="26">
        <v>28033164.96085</v>
      </c>
      <c r="R82" s="26">
        <v>-15484881.02</v>
      </c>
      <c r="S82" s="26">
        <v>851668.45610000007</v>
      </c>
      <c r="T82" s="26">
        <v>0</v>
      </c>
      <c r="U82" s="26">
        <v>-14633212.563899999</v>
      </c>
      <c r="V82" s="118" t="s">
        <v>40</v>
      </c>
      <c r="W82" s="53">
        <v>5</v>
      </c>
      <c r="X82" s="118">
        <v>5</v>
      </c>
      <c r="Y82" s="53" t="s">
        <v>553</v>
      </c>
      <c r="Z82" s="13" t="s">
        <v>585</v>
      </c>
      <c r="AA82" s="74" t="s">
        <v>657</v>
      </c>
      <c r="AB82" s="73"/>
    </row>
    <row r="83" spans="1:28" ht="14.1" customHeight="1" x14ac:dyDescent="0.2">
      <c r="A83" s="25">
        <v>1500</v>
      </c>
      <c r="B83" s="13" t="s">
        <v>152</v>
      </c>
      <c r="C83" s="13" t="s">
        <v>153</v>
      </c>
      <c r="D83" s="14" t="s">
        <v>213</v>
      </c>
      <c r="E83" s="14" t="s">
        <v>214</v>
      </c>
      <c r="F83" s="36">
        <v>-59333935</v>
      </c>
      <c r="G83" s="179"/>
      <c r="H83" s="36">
        <v>-20766877.25</v>
      </c>
      <c r="I83" s="36">
        <v>1142178.2487499998</v>
      </c>
      <c r="J83" s="36">
        <v>-3263366.4249999998</v>
      </c>
      <c r="K83" s="26">
        <v>-22888065.42625</v>
      </c>
      <c r="M83" s="26">
        <v>-12460126.35</v>
      </c>
      <c r="N83" s="26">
        <v>685306.94924999995</v>
      </c>
      <c r="O83" s="26">
        <v>-3263366.4249999998</v>
      </c>
      <c r="P83" s="26">
        <v>-15038185.825750001</v>
      </c>
      <c r="R83" s="26">
        <v>8306750.9000000004</v>
      </c>
      <c r="S83" s="26">
        <v>-456871.29949999985</v>
      </c>
      <c r="T83" s="26">
        <v>0</v>
      </c>
      <c r="U83" s="26">
        <v>7849879.6005000006</v>
      </c>
      <c r="V83" s="53" t="s">
        <v>156</v>
      </c>
      <c r="W83" s="53">
        <v>30</v>
      </c>
      <c r="X83" s="53" t="s">
        <v>613</v>
      </c>
      <c r="Y83" s="53" t="s">
        <v>156</v>
      </c>
      <c r="Z83" s="13" t="s">
        <v>585</v>
      </c>
      <c r="AA83" s="74" t="s">
        <v>657</v>
      </c>
    </row>
    <row r="84" spans="1:28" ht="14.1" customHeight="1" x14ac:dyDescent="0.2">
      <c r="A84" s="25"/>
      <c r="D84" s="14"/>
      <c r="E84" s="27" t="s">
        <v>564</v>
      </c>
      <c r="F84" s="28">
        <v>-21656282400</v>
      </c>
      <c r="H84" s="28">
        <v>-7579698839.999999</v>
      </c>
      <c r="I84" s="28">
        <v>416883436.19999999</v>
      </c>
      <c r="J84" s="28">
        <v>-1191095532.0000005</v>
      </c>
      <c r="K84" s="28">
        <v>-8353910935.8000011</v>
      </c>
      <c r="M84" s="28">
        <v>-4547819303.9999981</v>
      </c>
      <c r="N84" s="28">
        <v>250130061.72</v>
      </c>
      <c r="O84" s="28">
        <v>-1191095532.0000005</v>
      </c>
      <c r="P84" s="28">
        <v>-5488784774.2799997</v>
      </c>
      <c r="R84" s="28">
        <v>3031879535.9999995</v>
      </c>
      <c r="S84" s="28">
        <v>-166753374.48000005</v>
      </c>
      <c r="T84" s="28">
        <v>0</v>
      </c>
      <c r="U84" s="28">
        <v>2865126161.52</v>
      </c>
      <c r="AA84" s="70"/>
    </row>
    <row r="85" spans="1:28" ht="14.1" customHeight="1" x14ac:dyDescent="0.2">
      <c r="A85" s="25"/>
      <c r="D85" s="14"/>
      <c r="E85" s="14"/>
      <c r="F85" s="26"/>
      <c r="U85" s="13"/>
      <c r="AA85" s="70"/>
    </row>
    <row r="86" spans="1:28" ht="14.1" customHeight="1" x14ac:dyDescent="0.2">
      <c r="A86" s="25">
        <v>1500</v>
      </c>
      <c r="B86" s="13" t="s">
        <v>152</v>
      </c>
      <c r="C86" s="13" t="s">
        <v>218</v>
      </c>
      <c r="D86" s="14" t="s">
        <v>219</v>
      </c>
      <c r="E86" s="14" t="s">
        <v>220</v>
      </c>
      <c r="F86" s="26">
        <v>661</v>
      </c>
      <c r="G86" s="142" t="s">
        <v>562</v>
      </c>
      <c r="H86" s="26">
        <v>231.35</v>
      </c>
      <c r="I86" s="26">
        <v>-12.724249999999998</v>
      </c>
      <c r="J86" s="26">
        <v>36.354999999999997</v>
      </c>
      <c r="K86" s="26">
        <v>254.98074999999997</v>
      </c>
      <c r="M86" s="26">
        <v>138.81</v>
      </c>
      <c r="N86" s="26">
        <v>-7.6345499999999991</v>
      </c>
      <c r="O86" s="26">
        <v>36.354999999999997</v>
      </c>
      <c r="P86" s="26">
        <v>167.53045</v>
      </c>
      <c r="R86" s="26">
        <v>-92.539999999999992</v>
      </c>
      <c r="S86" s="26">
        <v>5.0896999999999988</v>
      </c>
      <c r="T86" s="26">
        <v>0</v>
      </c>
      <c r="U86" s="26">
        <v>-87.450299999999999</v>
      </c>
      <c r="V86" s="53" t="s">
        <v>8</v>
      </c>
      <c r="W86" s="53">
        <v>1</v>
      </c>
      <c r="X86" s="53">
        <v>1</v>
      </c>
      <c r="Y86" s="53" t="s">
        <v>553</v>
      </c>
      <c r="Z86" s="13" t="s">
        <v>585</v>
      </c>
      <c r="AA86" s="74" t="s">
        <v>656</v>
      </c>
      <c r="AB86" s="73"/>
    </row>
    <row r="87" spans="1:28" ht="14.1" customHeight="1" x14ac:dyDescent="0.2">
      <c r="A87" s="25">
        <v>1500</v>
      </c>
      <c r="B87" s="13" t="s">
        <v>152</v>
      </c>
      <c r="C87" s="13" t="s">
        <v>153</v>
      </c>
      <c r="D87" s="14" t="s">
        <v>159</v>
      </c>
      <c r="E87" s="14" t="s">
        <v>160</v>
      </c>
      <c r="F87" s="26">
        <v>-63831</v>
      </c>
      <c r="G87" s="142" t="s">
        <v>562</v>
      </c>
      <c r="H87" s="26">
        <v>-22340.85</v>
      </c>
      <c r="I87" s="26">
        <v>1228.7467499999998</v>
      </c>
      <c r="J87" s="26">
        <v>-3510.7049999999999</v>
      </c>
      <c r="K87" s="26">
        <v>-24622.808250000002</v>
      </c>
      <c r="M87" s="26">
        <v>-13404.51</v>
      </c>
      <c r="N87" s="26">
        <v>737.24804999999992</v>
      </c>
      <c r="O87" s="26">
        <v>-3510.7049999999999</v>
      </c>
      <c r="P87" s="26">
        <v>-16177.96695</v>
      </c>
      <c r="R87" s="26">
        <v>8936.3399999999983</v>
      </c>
      <c r="S87" s="26">
        <v>-491.49869999999987</v>
      </c>
      <c r="T87" s="26">
        <v>0</v>
      </c>
      <c r="U87" s="36">
        <v>8444.8412999999982</v>
      </c>
      <c r="V87" s="53" t="s">
        <v>161</v>
      </c>
      <c r="W87" s="53">
        <v>30</v>
      </c>
      <c r="X87" s="53" t="s">
        <v>613</v>
      </c>
      <c r="Y87" s="53" t="s">
        <v>161</v>
      </c>
      <c r="Z87" s="13" t="s">
        <v>585</v>
      </c>
      <c r="AA87" s="74" t="s">
        <v>656</v>
      </c>
    </row>
    <row r="88" spans="1:28" ht="14.1" customHeight="1" x14ac:dyDescent="0.2">
      <c r="A88" s="25">
        <v>1500</v>
      </c>
      <c r="B88" s="13" t="s">
        <v>152</v>
      </c>
      <c r="C88" s="13" t="s">
        <v>153</v>
      </c>
      <c r="D88" s="14" t="s">
        <v>177</v>
      </c>
      <c r="E88" s="14" t="s">
        <v>178</v>
      </c>
      <c r="F88" s="26">
        <v>-446820</v>
      </c>
      <c r="G88" s="142" t="s">
        <v>562</v>
      </c>
      <c r="H88" s="26">
        <v>-156387</v>
      </c>
      <c r="I88" s="26">
        <v>8601.2849999999999</v>
      </c>
      <c r="J88" s="26">
        <v>-24575.1</v>
      </c>
      <c r="K88" s="26">
        <v>-172360.815</v>
      </c>
      <c r="M88" s="26">
        <v>-93832.2</v>
      </c>
      <c r="N88" s="26">
        <v>5160.7709999999997</v>
      </c>
      <c r="O88" s="26">
        <v>-24575.1</v>
      </c>
      <c r="P88" s="26">
        <v>-113246.52900000001</v>
      </c>
      <c r="R88" s="26">
        <v>62554.8</v>
      </c>
      <c r="S88" s="26">
        <v>-3440.5140000000001</v>
      </c>
      <c r="T88" s="26">
        <v>0</v>
      </c>
      <c r="U88" s="36">
        <v>59114.286</v>
      </c>
      <c r="V88" s="53" t="s">
        <v>161</v>
      </c>
      <c r="W88" s="53">
        <v>30</v>
      </c>
      <c r="X88" s="53" t="s">
        <v>613</v>
      </c>
      <c r="Y88" s="53" t="s">
        <v>161</v>
      </c>
      <c r="Z88" s="13" t="s">
        <v>585</v>
      </c>
      <c r="AA88" s="74" t="s">
        <v>656</v>
      </c>
    </row>
    <row r="89" spans="1:28" ht="14.1" customHeight="1" x14ac:dyDescent="0.2">
      <c r="A89" s="25">
        <v>1500</v>
      </c>
      <c r="B89" s="13" t="s">
        <v>152</v>
      </c>
      <c r="C89" s="13" t="s">
        <v>218</v>
      </c>
      <c r="D89" s="14" t="s">
        <v>221</v>
      </c>
      <c r="E89" s="14" t="s">
        <v>222</v>
      </c>
      <c r="F89" s="26">
        <v>101066</v>
      </c>
      <c r="G89" s="142" t="s">
        <v>562</v>
      </c>
      <c r="H89" s="26">
        <v>35373.1</v>
      </c>
      <c r="I89" s="26">
        <v>-1945.5204999999999</v>
      </c>
      <c r="J89" s="26">
        <v>5558.63</v>
      </c>
      <c r="K89" s="26">
        <v>38986.209499999997</v>
      </c>
      <c r="M89" s="26">
        <v>21223.86</v>
      </c>
      <c r="N89" s="26">
        <v>-1167.3123000000001</v>
      </c>
      <c r="O89" s="26">
        <v>5558.63</v>
      </c>
      <c r="P89" s="26">
        <v>25615.1777</v>
      </c>
      <c r="R89" s="26">
        <v>-14149.239999999998</v>
      </c>
      <c r="S89" s="26">
        <v>778.20819999999981</v>
      </c>
      <c r="T89" s="26">
        <v>0</v>
      </c>
      <c r="U89" s="36">
        <v>-13371.031799999999</v>
      </c>
      <c r="V89" s="53" t="s">
        <v>161</v>
      </c>
      <c r="W89" s="53">
        <v>30</v>
      </c>
      <c r="X89" s="53" t="s">
        <v>613</v>
      </c>
      <c r="Y89" s="53" t="s">
        <v>161</v>
      </c>
      <c r="Z89" s="13" t="s">
        <v>585</v>
      </c>
      <c r="AA89" s="74" t="s">
        <v>656</v>
      </c>
    </row>
    <row r="90" spans="1:28" ht="14.1" customHeight="1" x14ac:dyDescent="0.2">
      <c r="A90" s="25"/>
      <c r="D90" s="14"/>
      <c r="E90" s="27" t="s">
        <v>565</v>
      </c>
      <c r="F90" s="28">
        <v>-408924</v>
      </c>
      <c r="H90" s="28">
        <v>-143123.4</v>
      </c>
      <c r="I90" s="28">
        <v>7871.7869999999994</v>
      </c>
      <c r="J90" s="28">
        <v>-22490.819999999996</v>
      </c>
      <c r="K90" s="28">
        <v>-157742.43300000002</v>
      </c>
      <c r="M90" s="28">
        <v>-85874.04</v>
      </c>
      <c r="N90" s="28">
        <v>4723.0722000000005</v>
      </c>
      <c r="O90" s="28">
        <v>-22490.819999999996</v>
      </c>
      <c r="P90" s="28">
        <v>-103641.78780000001</v>
      </c>
      <c r="R90" s="28">
        <v>57249.360000000008</v>
      </c>
      <c r="S90" s="28">
        <v>-3148.7147999999997</v>
      </c>
      <c r="T90" s="28">
        <v>0</v>
      </c>
      <c r="U90" s="28">
        <v>54100.645199999999</v>
      </c>
    </row>
    <row r="91" spans="1:28" ht="14.1" customHeight="1" x14ac:dyDescent="0.2">
      <c r="A91" s="25"/>
      <c r="D91" s="14"/>
      <c r="E91" s="14"/>
      <c r="F91" s="26"/>
      <c r="U91" s="13"/>
    </row>
    <row r="92" spans="1:28" ht="14.1" customHeight="1" x14ac:dyDescent="0.2">
      <c r="A92" s="25">
        <v>1500</v>
      </c>
      <c r="B92" s="13" t="s">
        <v>141</v>
      </c>
      <c r="C92" s="13" t="s">
        <v>229</v>
      </c>
      <c r="D92" s="14" t="s">
        <v>261</v>
      </c>
      <c r="E92" s="14" t="s">
        <v>262</v>
      </c>
      <c r="F92" s="26">
        <v>0</v>
      </c>
      <c r="H92" s="26">
        <v>0</v>
      </c>
      <c r="I92" s="26">
        <v>0</v>
      </c>
      <c r="J92" s="26">
        <v>0</v>
      </c>
      <c r="K92" s="26">
        <v>0</v>
      </c>
      <c r="M92" s="26">
        <v>0</v>
      </c>
      <c r="N92" s="26">
        <v>0</v>
      </c>
      <c r="O92" s="26">
        <v>0</v>
      </c>
      <c r="P92" s="26">
        <v>0</v>
      </c>
      <c r="R92" s="26">
        <v>0</v>
      </c>
      <c r="S92" s="26">
        <v>0</v>
      </c>
      <c r="T92" s="26">
        <v>0</v>
      </c>
      <c r="U92" s="26">
        <v>0</v>
      </c>
      <c r="V92" s="53" t="s">
        <v>40</v>
      </c>
      <c r="W92" s="53">
        <v>5</v>
      </c>
      <c r="X92" s="53">
        <v>5</v>
      </c>
      <c r="Y92" s="53" t="s">
        <v>553</v>
      </c>
      <c r="Z92" s="13" t="s">
        <v>585</v>
      </c>
      <c r="AA92" s="74" t="s">
        <v>658</v>
      </c>
      <c r="AB92" s="73"/>
    </row>
    <row r="93" spans="1:28" ht="14.1" customHeight="1" x14ac:dyDescent="0.2">
      <c r="A93" s="25">
        <v>1500</v>
      </c>
      <c r="B93" s="13" t="s">
        <v>141</v>
      </c>
      <c r="C93" s="13" t="s">
        <v>229</v>
      </c>
      <c r="D93" s="14" t="s">
        <v>263</v>
      </c>
      <c r="E93" s="14" t="s">
        <v>264</v>
      </c>
      <c r="F93" s="26">
        <v>258666</v>
      </c>
      <c r="H93" s="26">
        <v>90533.099999999991</v>
      </c>
      <c r="I93" s="26">
        <v>-4979.3204999999998</v>
      </c>
      <c r="J93" s="26">
        <v>14226.63</v>
      </c>
      <c r="K93" s="26">
        <v>99780.409499999994</v>
      </c>
      <c r="M93" s="26">
        <v>54319.86</v>
      </c>
      <c r="N93" s="26">
        <v>-2987.5922999999998</v>
      </c>
      <c r="O93" s="26">
        <v>14226.63</v>
      </c>
      <c r="P93" s="26">
        <v>65558.897700000001</v>
      </c>
      <c r="R93" s="26">
        <v>-36213.239999999991</v>
      </c>
      <c r="S93" s="26">
        <v>1991.7282</v>
      </c>
      <c r="T93" s="26">
        <v>0</v>
      </c>
      <c r="U93" s="26">
        <v>-34221.511799999993</v>
      </c>
      <c r="V93" s="53" t="s">
        <v>8</v>
      </c>
      <c r="W93" s="53">
        <v>1</v>
      </c>
      <c r="X93" s="53">
        <v>1</v>
      </c>
      <c r="Y93" s="53" t="s">
        <v>553</v>
      </c>
      <c r="Z93" s="13" t="s">
        <v>585</v>
      </c>
      <c r="AA93" s="74" t="s">
        <v>658</v>
      </c>
      <c r="AB93" s="73"/>
    </row>
    <row r="94" spans="1:28" ht="14.1" customHeight="1" x14ac:dyDescent="0.2">
      <c r="A94" s="25">
        <v>1500</v>
      </c>
      <c r="B94" s="13" t="s">
        <v>141</v>
      </c>
      <c r="C94" s="13" t="s">
        <v>229</v>
      </c>
      <c r="D94" s="14" t="s">
        <v>265</v>
      </c>
      <c r="E94" s="14" t="s">
        <v>266</v>
      </c>
      <c r="F94" s="26">
        <v>-1737676</v>
      </c>
      <c r="H94" s="26">
        <v>-608186.6</v>
      </c>
      <c r="I94" s="26">
        <v>33450.262999999999</v>
      </c>
      <c r="J94" s="26">
        <v>-95572.180000000008</v>
      </c>
      <c r="K94" s="26">
        <v>-670308.51699999999</v>
      </c>
      <c r="M94" s="26">
        <v>-364911.95999999996</v>
      </c>
      <c r="N94" s="26">
        <v>20070.157800000001</v>
      </c>
      <c r="O94" s="26">
        <v>-95572.180000000008</v>
      </c>
      <c r="P94" s="26">
        <v>-440413.98219999997</v>
      </c>
      <c r="R94" s="26">
        <v>243274.64</v>
      </c>
      <c r="S94" s="26">
        <v>-13380.105199999998</v>
      </c>
      <c r="T94" s="26">
        <v>0</v>
      </c>
      <c r="U94" s="26">
        <v>229894.53480000002</v>
      </c>
      <c r="V94" s="53" t="s">
        <v>8</v>
      </c>
      <c r="W94" s="53" t="s">
        <v>537</v>
      </c>
      <c r="X94" s="53">
        <v>1</v>
      </c>
      <c r="Y94" s="53" t="s">
        <v>553</v>
      </c>
      <c r="Z94" s="13" t="s">
        <v>585</v>
      </c>
      <c r="AA94" s="74" t="s">
        <v>658</v>
      </c>
      <c r="AB94" s="73"/>
    </row>
    <row r="95" spans="1:28" ht="14.1" customHeight="1" x14ac:dyDescent="0.2">
      <c r="A95" s="25">
        <v>1500</v>
      </c>
      <c r="B95" s="13" t="s">
        <v>141</v>
      </c>
      <c r="C95" s="13" t="s">
        <v>229</v>
      </c>
      <c r="D95" s="14" t="s">
        <v>267</v>
      </c>
      <c r="E95" s="14" t="s">
        <v>268</v>
      </c>
      <c r="F95" s="26">
        <v>-193657</v>
      </c>
      <c r="H95" s="26">
        <v>-67779.95</v>
      </c>
      <c r="I95" s="26">
        <v>3727.89725</v>
      </c>
      <c r="J95" s="26">
        <v>-10651.135</v>
      </c>
      <c r="K95" s="26">
        <v>-74703.187749999997</v>
      </c>
      <c r="M95" s="26">
        <v>-40667.97</v>
      </c>
      <c r="N95" s="26">
        <v>2236.7383500000001</v>
      </c>
      <c r="O95" s="26">
        <v>-10651.135</v>
      </c>
      <c r="P95" s="26">
        <v>-49082.366650000004</v>
      </c>
      <c r="R95" s="26">
        <v>27111.979999999996</v>
      </c>
      <c r="S95" s="26">
        <v>-1491.1588999999999</v>
      </c>
      <c r="T95" s="26">
        <v>0</v>
      </c>
      <c r="U95" s="26">
        <v>25620.821099999997</v>
      </c>
      <c r="V95" s="53" t="s">
        <v>40</v>
      </c>
      <c r="W95" s="53" t="s">
        <v>537</v>
      </c>
      <c r="X95" s="53">
        <v>5</v>
      </c>
      <c r="Y95" s="53" t="s">
        <v>553</v>
      </c>
      <c r="Z95" s="13" t="s">
        <v>585</v>
      </c>
      <c r="AA95" s="74" t="s">
        <v>658</v>
      </c>
      <c r="AB95" s="73"/>
    </row>
    <row r="96" spans="1:28" ht="14.1" customHeight="1" x14ac:dyDescent="0.2">
      <c r="A96" s="25">
        <v>1500</v>
      </c>
      <c r="B96" s="13" t="s">
        <v>141</v>
      </c>
      <c r="C96" s="13" t="s">
        <v>229</v>
      </c>
      <c r="D96" s="14" t="s">
        <v>269</v>
      </c>
      <c r="E96" s="14" t="s">
        <v>270</v>
      </c>
      <c r="F96" s="26">
        <v>-1208675515</v>
      </c>
      <c r="H96" s="26">
        <v>-423036430.25</v>
      </c>
      <c r="I96" s="26">
        <v>23267003.66375</v>
      </c>
      <c r="J96" s="26">
        <v>-66477153.325000003</v>
      </c>
      <c r="K96" s="26">
        <v>-466246579.91125</v>
      </c>
      <c r="M96" s="26">
        <v>-253821858.14999998</v>
      </c>
      <c r="N96" s="26">
        <v>13960202.198249999</v>
      </c>
      <c r="O96" s="26">
        <v>-66477153.325000003</v>
      </c>
      <c r="P96" s="26">
        <v>-306338809.27674997</v>
      </c>
      <c r="R96" s="26">
        <v>169214572.10000002</v>
      </c>
      <c r="S96" s="26">
        <v>-9306801.4655000009</v>
      </c>
      <c r="T96" s="26">
        <v>0</v>
      </c>
      <c r="U96" s="26">
        <v>159907770.63450003</v>
      </c>
      <c r="V96" s="53" t="s">
        <v>271</v>
      </c>
      <c r="W96" s="53" t="s">
        <v>537</v>
      </c>
      <c r="X96" s="53">
        <v>20</v>
      </c>
      <c r="Y96" s="53" t="s">
        <v>553</v>
      </c>
      <c r="Z96" s="13" t="s">
        <v>585</v>
      </c>
      <c r="AA96" s="74" t="s">
        <v>658</v>
      </c>
      <c r="AB96" s="73"/>
    </row>
    <row r="97" spans="1:28" ht="14.1" customHeight="1" x14ac:dyDescent="0.2">
      <c r="A97" s="25">
        <v>1500</v>
      </c>
      <c r="B97" s="13" t="s">
        <v>141</v>
      </c>
      <c r="C97" s="13" t="s">
        <v>229</v>
      </c>
      <c r="D97" s="14" t="s">
        <v>230</v>
      </c>
      <c r="E97" s="14" t="s">
        <v>231</v>
      </c>
      <c r="F97" s="26">
        <v>4526984</v>
      </c>
      <c r="H97" s="26">
        <v>1584444.4</v>
      </c>
      <c r="I97" s="26">
        <v>-87144.441999999995</v>
      </c>
      <c r="J97" s="26">
        <v>248984.12</v>
      </c>
      <c r="K97" s="26">
        <v>1746284.0779999997</v>
      </c>
      <c r="M97" s="26">
        <v>950666.64</v>
      </c>
      <c r="N97" s="26">
        <v>-52286.665199999996</v>
      </c>
      <c r="O97" s="26">
        <v>248984.12</v>
      </c>
      <c r="P97" s="26">
        <v>1147364.0948000001</v>
      </c>
      <c r="R97" s="26">
        <v>-633777.75999999989</v>
      </c>
      <c r="S97" s="26">
        <v>34857.7768</v>
      </c>
      <c r="T97" s="26">
        <v>0</v>
      </c>
      <c r="U97" s="26">
        <v>-598919.9831999999</v>
      </c>
      <c r="V97" s="53" t="s">
        <v>8</v>
      </c>
      <c r="W97" s="53" t="s">
        <v>537</v>
      </c>
      <c r="X97" s="53">
        <v>1</v>
      </c>
      <c r="Y97" s="53" t="s">
        <v>553</v>
      </c>
      <c r="Z97" s="13" t="s">
        <v>585</v>
      </c>
      <c r="AA97" s="74" t="s">
        <v>658</v>
      </c>
      <c r="AB97" s="73"/>
    </row>
    <row r="98" spans="1:28" ht="14.1" customHeight="1" x14ac:dyDescent="0.2">
      <c r="A98" s="25">
        <v>1500</v>
      </c>
      <c r="B98" s="13" t="s">
        <v>141</v>
      </c>
      <c r="C98" s="13" t="s">
        <v>229</v>
      </c>
      <c r="D98" s="14" t="s">
        <v>274</v>
      </c>
      <c r="E98" s="14" t="s">
        <v>275</v>
      </c>
      <c r="F98" s="26">
        <v>-91533137</v>
      </c>
      <c r="H98" s="26">
        <v>-32036597.949999999</v>
      </c>
      <c r="I98" s="26">
        <v>1762012.8872499999</v>
      </c>
      <c r="J98" s="26">
        <v>-5034322.5350000001</v>
      </c>
      <c r="K98" s="26">
        <v>-35308907.597750001</v>
      </c>
      <c r="M98" s="26">
        <v>-19221958.77</v>
      </c>
      <c r="N98" s="26">
        <v>1057207.7323499999</v>
      </c>
      <c r="O98" s="26">
        <v>-5034322.5350000001</v>
      </c>
      <c r="P98" s="26">
        <v>-23199073.57265</v>
      </c>
      <c r="R98" s="26">
        <v>12814639.18</v>
      </c>
      <c r="S98" s="26">
        <v>-704805.15489999996</v>
      </c>
      <c r="T98" s="26">
        <v>0</v>
      </c>
      <c r="U98" s="26">
        <v>12109834.0251</v>
      </c>
      <c r="V98" s="53" t="s">
        <v>553</v>
      </c>
      <c r="W98" s="53" t="s">
        <v>537</v>
      </c>
      <c r="X98" s="53">
        <v>30</v>
      </c>
      <c r="Y98" s="53" t="s">
        <v>553</v>
      </c>
      <c r="Z98" s="13" t="s">
        <v>585</v>
      </c>
      <c r="AA98" s="74" t="s">
        <v>658</v>
      </c>
      <c r="AB98" s="73"/>
    </row>
    <row r="99" spans="1:28" ht="14.1" customHeight="1" x14ac:dyDescent="0.2">
      <c r="A99" s="25">
        <v>1500</v>
      </c>
      <c r="B99" s="13" t="s">
        <v>141</v>
      </c>
      <c r="C99" s="13" t="s">
        <v>229</v>
      </c>
      <c r="D99" s="14" t="s">
        <v>276</v>
      </c>
      <c r="E99" s="14" t="s">
        <v>482</v>
      </c>
      <c r="F99" s="26">
        <v>-146014234</v>
      </c>
      <c r="H99" s="26">
        <v>-51104981.899999999</v>
      </c>
      <c r="I99" s="26">
        <v>2810774.0044999998</v>
      </c>
      <c r="J99" s="26">
        <v>-8030782.8700000001</v>
      </c>
      <c r="K99" s="26">
        <v>-56324990.765499994</v>
      </c>
      <c r="M99" s="26">
        <v>-30662989.140000001</v>
      </c>
      <c r="N99" s="26">
        <v>1686464.4027</v>
      </c>
      <c r="O99" s="26">
        <v>-8030782.8700000001</v>
      </c>
      <c r="P99" s="26">
        <v>-37007307.607299998</v>
      </c>
      <c r="R99" s="26">
        <v>20441992.759999998</v>
      </c>
      <c r="S99" s="26">
        <v>-1124309.6017999998</v>
      </c>
      <c r="T99" s="26">
        <v>0</v>
      </c>
      <c r="U99" s="26">
        <v>19317683.158199999</v>
      </c>
      <c r="V99" s="53" t="s">
        <v>271</v>
      </c>
      <c r="W99" s="53" t="s">
        <v>537</v>
      </c>
      <c r="X99" s="53">
        <v>20</v>
      </c>
      <c r="Y99" s="53" t="s">
        <v>553</v>
      </c>
      <c r="Z99" s="13" t="s">
        <v>585</v>
      </c>
      <c r="AA99" s="74" t="s">
        <v>658</v>
      </c>
      <c r="AB99" s="73"/>
    </row>
    <row r="100" spans="1:28" ht="14.1" customHeight="1" x14ac:dyDescent="0.2">
      <c r="A100" s="25">
        <v>1500</v>
      </c>
      <c r="B100" s="13" t="s">
        <v>141</v>
      </c>
      <c r="C100" s="13" t="s">
        <v>229</v>
      </c>
      <c r="D100" s="14" t="s">
        <v>277</v>
      </c>
      <c r="E100" s="14" t="s">
        <v>278</v>
      </c>
      <c r="F100" s="26">
        <v>-334607191</v>
      </c>
      <c r="H100" s="26">
        <v>-117112516.84999999</v>
      </c>
      <c r="I100" s="26">
        <v>6441188.4267499996</v>
      </c>
      <c r="J100" s="26">
        <v>-18403395.504999999</v>
      </c>
      <c r="K100" s="26">
        <v>-129074723.92824998</v>
      </c>
      <c r="M100" s="26">
        <v>-70267510.109999999</v>
      </c>
      <c r="N100" s="26">
        <v>3864713.0560499998</v>
      </c>
      <c r="O100" s="26">
        <v>-18403395.504999999</v>
      </c>
      <c r="P100" s="26">
        <v>-84806192.558949992</v>
      </c>
      <c r="R100" s="26">
        <v>46845006.739999995</v>
      </c>
      <c r="S100" s="26">
        <v>-2576475.3706999999</v>
      </c>
      <c r="T100" s="26">
        <v>0</v>
      </c>
      <c r="U100" s="26">
        <v>44268531.369299993</v>
      </c>
      <c r="V100" s="53" t="s">
        <v>48</v>
      </c>
      <c r="W100" s="53" t="s">
        <v>537</v>
      </c>
      <c r="X100" s="53">
        <v>6</v>
      </c>
      <c r="Y100" s="53" t="s">
        <v>553</v>
      </c>
      <c r="Z100" s="13" t="s">
        <v>585</v>
      </c>
      <c r="AA100" s="74" t="s">
        <v>658</v>
      </c>
      <c r="AB100" s="73"/>
    </row>
    <row r="101" spans="1:28" ht="14.1" customHeight="1" x14ac:dyDescent="0.2">
      <c r="A101" s="25">
        <v>1500</v>
      </c>
      <c r="B101" s="13" t="s">
        <v>141</v>
      </c>
      <c r="C101" s="13" t="s">
        <v>229</v>
      </c>
      <c r="D101" s="14" t="s">
        <v>279</v>
      </c>
      <c r="E101" s="14" t="s">
        <v>280</v>
      </c>
      <c r="F101" s="26">
        <v>-210133794</v>
      </c>
      <c r="H101" s="26">
        <v>-73546827.899999991</v>
      </c>
      <c r="I101" s="26">
        <v>4045075.5344999996</v>
      </c>
      <c r="J101" s="26">
        <v>-11557358.67</v>
      </c>
      <c r="K101" s="26">
        <v>-81059111.03549999</v>
      </c>
      <c r="M101" s="26">
        <v>-44128096.740000002</v>
      </c>
      <c r="N101" s="26">
        <v>2427045.3207</v>
      </c>
      <c r="O101" s="26">
        <v>-11557358.67</v>
      </c>
      <c r="P101" s="26">
        <v>-53258410.089300007</v>
      </c>
      <c r="R101" s="26">
        <v>29418731.159999989</v>
      </c>
      <c r="S101" s="26">
        <v>-1618030.2137999996</v>
      </c>
      <c r="T101" s="26">
        <v>0</v>
      </c>
      <c r="U101" s="26">
        <v>27800700.946199991</v>
      </c>
      <c r="V101" s="53" t="s">
        <v>48</v>
      </c>
      <c r="W101" s="53" t="s">
        <v>537</v>
      </c>
      <c r="X101" s="53">
        <v>6</v>
      </c>
      <c r="Y101" s="53" t="s">
        <v>553</v>
      </c>
      <c r="Z101" s="13" t="s">
        <v>585</v>
      </c>
      <c r="AA101" s="74" t="s">
        <v>658</v>
      </c>
      <c r="AB101" s="73"/>
    </row>
    <row r="102" spans="1:28" ht="14.1" customHeight="1" x14ac:dyDescent="0.2">
      <c r="A102" s="25">
        <v>1500</v>
      </c>
      <c r="B102" s="13" t="s">
        <v>141</v>
      </c>
      <c r="C102" s="13" t="s">
        <v>229</v>
      </c>
      <c r="D102" s="14" t="s">
        <v>232</v>
      </c>
      <c r="E102" s="14" t="s">
        <v>233</v>
      </c>
      <c r="F102" s="26">
        <v>-55767857</v>
      </c>
      <c r="H102" s="26">
        <v>-19518749.949999999</v>
      </c>
      <c r="I102" s="26">
        <v>1073531.24725</v>
      </c>
      <c r="J102" s="26">
        <v>-3067232.1350000002</v>
      </c>
      <c r="K102" s="26">
        <v>-21512450.837749999</v>
      </c>
      <c r="M102" s="26">
        <v>-11711249.969999999</v>
      </c>
      <c r="N102" s="26">
        <v>644118.74835000001</v>
      </c>
      <c r="O102" s="26">
        <v>-3067232.1350000002</v>
      </c>
      <c r="P102" s="26">
        <v>-14134363.356649999</v>
      </c>
      <c r="R102" s="26">
        <v>7807499.9800000004</v>
      </c>
      <c r="S102" s="26">
        <v>-429412.49890000001</v>
      </c>
      <c r="T102" s="26">
        <v>0</v>
      </c>
      <c r="U102" s="26">
        <v>7378087.4811000004</v>
      </c>
      <c r="V102" s="53" t="s">
        <v>48</v>
      </c>
      <c r="W102" s="53" t="s">
        <v>537</v>
      </c>
      <c r="X102" s="53">
        <v>6</v>
      </c>
      <c r="Y102" s="53" t="s">
        <v>553</v>
      </c>
      <c r="Z102" s="13" t="s">
        <v>585</v>
      </c>
      <c r="AA102" s="74" t="s">
        <v>658</v>
      </c>
      <c r="AB102" s="73"/>
    </row>
    <row r="103" spans="1:28" ht="14.1" customHeight="1" x14ac:dyDescent="0.2">
      <c r="A103" s="25">
        <v>1500</v>
      </c>
      <c r="B103" s="13" t="s">
        <v>141</v>
      </c>
      <c r="C103" s="13" t="s">
        <v>229</v>
      </c>
      <c r="D103" s="14" t="s">
        <v>234</v>
      </c>
      <c r="E103" s="14" t="s">
        <v>235</v>
      </c>
      <c r="F103" s="26">
        <v>-35022306</v>
      </c>
      <c r="H103" s="26">
        <v>-12257807.1</v>
      </c>
      <c r="I103" s="26">
        <v>674179.39049999998</v>
      </c>
      <c r="J103" s="26">
        <v>-1926226.83</v>
      </c>
      <c r="K103" s="26">
        <v>-13509854.5395</v>
      </c>
      <c r="M103" s="26">
        <v>-7354684.2599999998</v>
      </c>
      <c r="N103" s="26">
        <v>404507.63429999998</v>
      </c>
      <c r="O103" s="26">
        <v>-1926226.83</v>
      </c>
      <c r="P103" s="26">
        <v>-8876403.4556999989</v>
      </c>
      <c r="R103" s="26">
        <v>4903122.84</v>
      </c>
      <c r="S103" s="26">
        <v>-269671.7562</v>
      </c>
      <c r="T103" s="26">
        <v>0</v>
      </c>
      <c r="U103" s="26">
        <v>4633451.0838000001</v>
      </c>
      <c r="V103" s="53" t="s">
        <v>48</v>
      </c>
      <c r="W103" s="53" t="s">
        <v>537</v>
      </c>
      <c r="X103" s="53">
        <v>6</v>
      </c>
      <c r="Y103" s="53" t="s">
        <v>553</v>
      </c>
      <c r="Z103" s="13" t="s">
        <v>585</v>
      </c>
      <c r="AA103" s="74" t="s">
        <v>658</v>
      </c>
      <c r="AB103" s="73"/>
    </row>
    <row r="104" spans="1:28" ht="14.1" customHeight="1" x14ac:dyDescent="0.2">
      <c r="A104" s="25">
        <v>1500</v>
      </c>
      <c r="B104" s="13" t="s">
        <v>141</v>
      </c>
      <c r="C104" s="13" t="s">
        <v>229</v>
      </c>
      <c r="D104" s="14" t="s">
        <v>281</v>
      </c>
      <c r="E104" s="14" t="s">
        <v>282</v>
      </c>
      <c r="F104" s="26">
        <v>-112422793</v>
      </c>
      <c r="H104" s="26">
        <v>-39347977.549999997</v>
      </c>
      <c r="I104" s="26">
        <v>2164138.7652500002</v>
      </c>
      <c r="J104" s="26">
        <v>-6183253.6150000002</v>
      </c>
      <c r="K104" s="26">
        <v>-43367092.399750002</v>
      </c>
      <c r="M104" s="26">
        <v>-23608786.529999997</v>
      </c>
      <c r="N104" s="26">
        <v>1298483.2591500001</v>
      </c>
      <c r="O104" s="26">
        <v>-6183253.6150000002</v>
      </c>
      <c r="P104" s="26">
        <v>-28493556.885849997</v>
      </c>
      <c r="R104" s="26">
        <v>15739191.02</v>
      </c>
      <c r="S104" s="26">
        <v>-865655.50610000012</v>
      </c>
      <c r="T104" s="26">
        <v>0</v>
      </c>
      <c r="U104" s="26">
        <v>14873535.513899999</v>
      </c>
      <c r="V104" s="53" t="s">
        <v>113</v>
      </c>
      <c r="W104" s="53" t="s">
        <v>537</v>
      </c>
      <c r="X104" s="53">
        <v>10</v>
      </c>
      <c r="Y104" s="53" t="s">
        <v>553</v>
      </c>
      <c r="Z104" s="13" t="s">
        <v>585</v>
      </c>
      <c r="AA104" s="74" t="s">
        <v>658</v>
      </c>
      <c r="AB104" s="73"/>
    </row>
    <row r="105" spans="1:28" ht="14.1" customHeight="1" x14ac:dyDescent="0.2">
      <c r="A105" s="25">
        <v>1500</v>
      </c>
      <c r="B105" s="13" t="s">
        <v>141</v>
      </c>
      <c r="C105" s="13" t="s">
        <v>229</v>
      </c>
      <c r="D105" s="14" t="s">
        <v>283</v>
      </c>
      <c r="E105" s="14" t="s">
        <v>284</v>
      </c>
      <c r="F105" s="26">
        <v>-401333333</v>
      </c>
      <c r="H105" s="26">
        <v>-140466666.54999998</v>
      </c>
      <c r="I105" s="26">
        <v>7725666.6602499997</v>
      </c>
      <c r="J105" s="26">
        <v>-22073333.315000001</v>
      </c>
      <c r="K105" s="26">
        <v>-154814333.20475</v>
      </c>
      <c r="M105" s="26">
        <v>-84279999.929999992</v>
      </c>
      <c r="N105" s="26">
        <v>4635399.99615</v>
      </c>
      <c r="O105" s="26">
        <v>-22073333.315000001</v>
      </c>
      <c r="P105" s="26">
        <v>-101717933.24884999</v>
      </c>
      <c r="R105" s="26">
        <v>56186666.61999999</v>
      </c>
      <c r="S105" s="26">
        <v>-3090266.6640999997</v>
      </c>
      <c r="T105" s="26">
        <v>0</v>
      </c>
      <c r="U105" s="26">
        <v>53096399.955899991</v>
      </c>
      <c r="V105" s="53" t="s">
        <v>285</v>
      </c>
      <c r="W105" s="53" t="s">
        <v>537</v>
      </c>
      <c r="X105" s="53">
        <v>30</v>
      </c>
      <c r="Y105" s="53" t="s">
        <v>553</v>
      </c>
      <c r="Z105" s="13" t="s">
        <v>585</v>
      </c>
      <c r="AA105" s="74" t="s">
        <v>658</v>
      </c>
      <c r="AB105" s="73"/>
    </row>
    <row r="106" spans="1:28" ht="14.1" customHeight="1" x14ac:dyDescent="0.2">
      <c r="A106" s="25">
        <v>1500</v>
      </c>
      <c r="B106" s="13" t="s">
        <v>141</v>
      </c>
      <c r="C106" s="13" t="s">
        <v>229</v>
      </c>
      <c r="D106" s="14" t="s">
        <v>286</v>
      </c>
      <c r="E106" s="14" t="s">
        <v>287</v>
      </c>
      <c r="F106" s="26">
        <v>-687448</v>
      </c>
      <c r="H106" s="26">
        <v>-240606.8</v>
      </c>
      <c r="I106" s="26">
        <v>13233.374</v>
      </c>
      <c r="J106" s="26">
        <v>-37809.64</v>
      </c>
      <c r="K106" s="26">
        <v>-265183.06599999999</v>
      </c>
      <c r="M106" s="26">
        <v>-144364.07999999999</v>
      </c>
      <c r="N106" s="26">
        <v>7940.0243999999993</v>
      </c>
      <c r="O106" s="26">
        <v>-37809.64</v>
      </c>
      <c r="P106" s="26">
        <v>-174233.69559999998</v>
      </c>
      <c r="R106" s="26">
        <v>96242.72</v>
      </c>
      <c r="S106" s="26">
        <v>-5293.3496000000005</v>
      </c>
      <c r="T106" s="26">
        <v>0</v>
      </c>
      <c r="U106" s="26">
        <v>90949.3704</v>
      </c>
      <c r="V106" s="53" t="s">
        <v>113</v>
      </c>
      <c r="W106" s="53" t="s">
        <v>537</v>
      </c>
      <c r="X106" s="53">
        <v>10</v>
      </c>
      <c r="Y106" s="53" t="s">
        <v>553</v>
      </c>
      <c r="Z106" s="13" t="s">
        <v>585</v>
      </c>
      <c r="AA106" s="74" t="s">
        <v>658</v>
      </c>
      <c r="AB106" s="73"/>
    </row>
    <row r="107" spans="1:28" ht="14.1" customHeight="1" x14ac:dyDescent="0.2">
      <c r="A107" s="25">
        <v>1500</v>
      </c>
      <c r="B107" s="13" t="s">
        <v>141</v>
      </c>
      <c r="C107" s="13" t="s">
        <v>229</v>
      </c>
      <c r="D107" s="14" t="s">
        <v>288</v>
      </c>
      <c r="E107" s="14" t="s">
        <v>481</v>
      </c>
      <c r="F107" s="36">
        <v>-1000000000</v>
      </c>
      <c r="H107" s="26">
        <v>-350000000</v>
      </c>
      <c r="I107" s="26">
        <v>19250000</v>
      </c>
      <c r="J107" s="26">
        <v>-55000000</v>
      </c>
      <c r="K107" s="26">
        <v>-385750000</v>
      </c>
      <c r="M107" s="26">
        <v>-210000000</v>
      </c>
      <c r="N107" s="26">
        <v>11550000</v>
      </c>
      <c r="O107" s="26">
        <v>-55000000</v>
      </c>
      <c r="P107" s="26">
        <v>-253450000</v>
      </c>
      <c r="R107" s="26">
        <v>140000000</v>
      </c>
      <c r="S107" s="26">
        <v>-7700000</v>
      </c>
      <c r="T107" s="26">
        <v>0</v>
      </c>
      <c r="U107" s="26">
        <v>132300000</v>
      </c>
      <c r="V107" s="53" t="s">
        <v>161</v>
      </c>
      <c r="W107" s="53" t="s">
        <v>537</v>
      </c>
      <c r="X107" s="53" t="s">
        <v>613</v>
      </c>
      <c r="Y107" s="53" t="s">
        <v>161</v>
      </c>
      <c r="Z107" s="13" t="s">
        <v>585</v>
      </c>
      <c r="AA107" s="74" t="s">
        <v>658</v>
      </c>
      <c r="AB107" s="73"/>
    </row>
    <row r="108" spans="1:28" ht="14.1" customHeight="1" x14ac:dyDescent="0.2">
      <c r="A108" s="25">
        <v>1500</v>
      </c>
      <c r="B108" s="13" t="s">
        <v>141</v>
      </c>
      <c r="C108" s="13" t="s">
        <v>229</v>
      </c>
      <c r="D108" s="14" t="s">
        <v>289</v>
      </c>
      <c r="E108" s="14" t="s">
        <v>290</v>
      </c>
      <c r="F108" s="26">
        <v>-1812112</v>
      </c>
      <c r="H108" s="26">
        <v>-634239.19999999995</v>
      </c>
      <c r="I108" s="26">
        <v>34883.155999999995</v>
      </c>
      <c r="J108" s="26">
        <v>-99666.16</v>
      </c>
      <c r="K108" s="26">
        <v>-699022.20400000003</v>
      </c>
      <c r="M108" s="26">
        <v>-380543.51999999996</v>
      </c>
      <c r="N108" s="26">
        <v>20929.893599999999</v>
      </c>
      <c r="O108" s="26">
        <v>-99666.16</v>
      </c>
      <c r="P108" s="26">
        <v>-459279.78639999998</v>
      </c>
      <c r="R108" s="26">
        <v>253695.68</v>
      </c>
      <c r="S108" s="26">
        <v>-13953.262399999996</v>
      </c>
      <c r="T108" s="26">
        <v>0</v>
      </c>
      <c r="U108" s="26">
        <v>239742.41759999999</v>
      </c>
      <c r="V108" s="53" t="s">
        <v>86</v>
      </c>
      <c r="W108" s="53" t="s">
        <v>540</v>
      </c>
      <c r="X108" s="53">
        <v>30</v>
      </c>
      <c r="Y108" s="53" t="s">
        <v>553</v>
      </c>
      <c r="Z108" s="13" t="s">
        <v>585</v>
      </c>
      <c r="AA108" s="74" t="s">
        <v>658</v>
      </c>
      <c r="AB108" s="73"/>
    </row>
    <row r="109" spans="1:28" ht="14.1" customHeight="1" x14ac:dyDescent="0.2">
      <c r="A109" s="25">
        <v>1500</v>
      </c>
      <c r="B109" s="13" t="s">
        <v>141</v>
      </c>
      <c r="C109" s="13" t="s">
        <v>229</v>
      </c>
      <c r="D109" s="14" t="s">
        <v>291</v>
      </c>
      <c r="E109" s="14" t="s">
        <v>476</v>
      </c>
      <c r="F109" s="26">
        <v>-2519917</v>
      </c>
      <c r="H109" s="26">
        <v>-881970.95</v>
      </c>
      <c r="I109" s="26">
        <v>48508.402249999999</v>
      </c>
      <c r="J109" s="26">
        <v>-138595.435</v>
      </c>
      <c r="K109" s="26">
        <v>-972057.98274999997</v>
      </c>
      <c r="M109" s="26">
        <v>-529182.56999999995</v>
      </c>
      <c r="N109" s="26">
        <v>29105.04135</v>
      </c>
      <c r="O109" s="26">
        <v>-138595.435</v>
      </c>
      <c r="P109" s="26">
        <v>-638672.96364999993</v>
      </c>
      <c r="R109" s="26">
        <v>352788.38</v>
      </c>
      <c r="S109" s="26">
        <v>-19403.3609</v>
      </c>
      <c r="T109" s="26">
        <v>0</v>
      </c>
      <c r="U109" s="26">
        <v>333385.01910000003</v>
      </c>
      <c r="V109" s="53" t="s">
        <v>91</v>
      </c>
      <c r="W109" s="53" t="s">
        <v>537</v>
      </c>
      <c r="X109" s="53">
        <v>2</v>
      </c>
      <c r="Y109" s="53" t="s">
        <v>553</v>
      </c>
      <c r="Z109" s="13" t="s">
        <v>585</v>
      </c>
      <c r="AA109" s="74" t="s">
        <v>658</v>
      </c>
      <c r="AB109" s="73"/>
    </row>
    <row r="110" spans="1:28" ht="14.1" customHeight="1" x14ac:dyDescent="0.2">
      <c r="A110" s="25">
        <v>1500</v>
      </c>
      <c r="B110" s="13" t="s">
        <v>141</v>
      </c>
      <c r="C110" s="13" t="s">
        <v>229</v>
      </c>
      <c r="D110" s="14" t="s">
        <v>292</v>
      </c>
      <c r="E110" s="14" t="s">
        <v>293</v>
      </c>
      <c r="F110" s="26">
        <v>-92180381</v>
      </c>
      <c r="H110" s="26">
        <v>-32263133.349999998</v>
      </c>
      <c r="I110" s="26">
        <v>1774472.3342499998</v>
      </c>
      <c r="J110" s="26">
        <v>-5069920.9550000001</v>
      </c>
      <c r="K110" s="26">
        <v>-35558581.970749997</v>
      </c>
      <c r="M110" s="26">
        <v>-19357880.009999998</v>
      </c>
      <c r="N110" s="26">
        <v>1064683.4005499999</v>
      </c>
      <c r="O110" s="26">
        <v>-5069920.9550000001</v>
      </c>
      <c r="P110" s="26">
        <v>-23363117.564449996</v>
      </c>
      <c r="R110" s="26">
        <v>12905253.34</v>
      </c>
      <c r="S110" s="26">
        <v>-709788.93369999994</v>
      </c>
      <c r="T110" s="26">
        <v>0</v>
      </c>
      <c r="U110" s="26">
        <v>12195464.406300001</v>
      </c>
      <c r="V110" s="53" t="s">
        <v>40</v>
      </c>
      <c r="W110" s="53" t="s">
        <v>537</v>
      </c>
      <c r="X110" s="53">
        <v>5</v>
      </c>
      <c r="Y110" s="53" t="s">
        <v>553</v>
      </c>
      <c r="Z110" s="13" t="s">
        <v>585</v>
      </c>
      <c r="AA110" s="74" t="s">
        <v>658</v>
      </c>
      <c r="AB110" s="73"/>
    </row>
    <row r="111" spans="1:28" ht="14.1" customHeight="1" x14ac:dyDescent="0.2">
      <c r="A111" s="25">
        <v>1500</v>
      </c>
      <c r="B111" s="13" t="s">
        <v>141</v>
      </c>
      <c r="C111" s="13" t="s">
        <v>229</v>
      </c>
      <c r="D111" s="14" t="s">
        <v>294</v>
      </c>
      <c r="E111" s="14" t="s">
        <v>295</v>
      </c>
      <c r="F111" s="26">
        <v>-1350835622</v>
      </c>
      <c r="H111" s="26">
        <v>-472792467.69999999</v>
      </c>
      <c r="I111" s="26">
        <v>26003585.723499995</v>
      </c>
      <c r="J111" s="26">
        <v>-74295959.209999993</v>
      </c>
      <c r="K111" s="26">
        <v>-521084841.18649995</v>
      </c>
      <c r="M111" s="26">
        <v>-283675480.62</v>
      </c>
      <c r="N111" s="26">
        <v>15602151.434099998</v>
      </c>
      <c r="O111" s="26">
        <v>-74295959.209999993</v>
      </c>
      <c r="P111" s="26">
        <v>-342369288.39590001</v>
      </c>
      <c r="R111" s="26">
        <v>189116987.07999998</v>
      </c>
      <c r="S111" s="26">
        <v>-10401434.289399996</v>
      </c>
      <c r="T111" s="26">
        <v>0</v>
      </c>
      <c r="U111" s="26">
        <v>178715552.7906</v>
      </c>
      <c r="V111" s="53" t="s">
        <v>296</v>
      </c>
      <c r="W111" s="53">
        <v>30</v>
      </c>
      <c r="X111" s="53">
        <v>30</v>
      </c>
      <c r="Y111" s="53" t="s">
        <v>553</v>
      </c>
      <c r="Z111" s="13" t="s">
        <v>585</v>
      </c>
      <c r="AA111" s="74" t="s">
        <v>658</v>
      </c>
      <c r="AB111" s="73"/>
    </row>
    <row r="112" spans="1:28" ht="14.1" customHeight="1" x14ac:dyDescent="0.2">
      <c r="A112" s="25">
        <v>1500</v>
      </c>
      <c r="B112" s="13" t="s">
        <v>141</v>
      </c>
      <c r="C112" s="13" t="s">
        <v>229</v>
      </c>
      <c r="D112" s="14" t="s">
        <v>297</v>
      </c>
      <c r="E112" s="14" t="s">
        <v>298</v>
      </c>
      <c r="F112" s="26">
        <v>0</v>
      </c>
      <c r="H112" s="26">
        <v>0</v>
      </c>
      <c r="I112" s="26">
        <v>0</v>
      </c>
      <c r="J112" s="26">
        <v>0</v>
      </c>
      <c r="K112" s="26">
        <v>0</v>
      </c>
      <c r="M112" s="26">
        <v>0</v>
      </c>
      <c r="N112" s="26">
        <v>0</v>
      </c>
      <c r="O112" s="26">
        <v>0</v>
      </c>
      <c r="P112" s="26">
        <v>0</v>
      </c>
      <c r="R112" s="26">
        <v>0</v>
      </c>
      <c r="S112" s="26">
        <v>0</v>
      </c>
      <c r="T112" s="26">
        <v>0</v>
      </c>
      <c r="U112" s="26">
        <v>0</v>
      </c>
      <c r="V112" s="53" t="s">
        <v>40</v>
      </c>
      <c r="W112" s="53">
        <v>5</v>
      </c>
      <c r="X112" s="53">
        <v>5</v>
      </c>
      <c r="Y112" s="53" t="s">
        <v>553</v>
      </c>
      <c r="Z112" s="13" t="s">
        <v>585</v>
      </c>
      <c r="AA112" s="74" t="s">
        <v>658</v>
      </c>
      <c r="AB112" s="73"/>
    </row>
    <row r="113" spans="1:28" ht="14.1" customHeight="1" x14ac:dyDescent="0.2">
      <c r="A113" s="25">
        <v>1500</v>
      </c>
      <c r="B113" s="13" t="s">
        <v>141</v>
      </c>
      <c r="C113" s="13" t="s">
        <v>229</v>
      </c>
      <c r="D113" s="14" t="s">
        <v>299</v>
      </c>
      <c r="E113" s="14" t="s">
        <v>300</v>
      </c>
      <c r="F113" s="26">
        <v>-1358477</v>
      </c>
      <c r="H113" s="26">
        <v>-475466.94999999995</v>
      </c>
      <c r="I113" s="26">
        <v>26150.682249999998</v>
      </c>
      <c r="J113" s="26">
        <v>-74716.235000000001</v>
      </c>
      <c r="K113" s="26">
        <v>-524032.50274999993</v>
      </c>
      <c r="M113" s="26">
        <v>-285280.17</v>
      </c>
      <c r="N113" s="26">
        <v>15690.40935</v>
      </c>
      <c r="O113" s="26">
        <v>-74716.235000000001</v>
      </c>
      <c r="P113" s="26">
        <v>-344305.99565</v>
      </c>
      <c r="R113" s="26">
        <v>190186.77999999997</v>
      </c>
      <c r="S113" s="26">
        <v>-10460.272899999998</v>
      </c>
      <c r="T113" s="26">
        <v>0</v>
      </c>
      <c r="U113" s="26">
        <v>179726.50709999996</v>
      </c>
      <c r="V113" s="53" t="s">
        <v>40</v>
      </c>
      <c r="W113" s="53">
        <v>5</v>
      </c>
      <c r="X113" s="53">
        <v>5</v>
      </c>
      <c r="Y113" s="53" t="s">
        <v>553</v>
      </c>
      <c r="Z113" s="13" t="s">
        <v>585</v>
      </c>
      <c r="AA113" s="74" t="s">
        <v>658</v>
      </c>
      <c r="AB113" s="73"/>
    </row>
    <row r="114" spans="1:28" ht="14.1" customHeight="1" x14ac:dyDescent="0.2">
      <c r="A114" s="25">
        <v>1500</v>
      </c>
      <c r="B114" s="13" t="s">
        <v>141</v>
      </c>
      <c r="C114" s="13" t="s">
        <v>229</v>
      </c>
      <c r="D114" s="14" t="s">
        <v>236</v>
      </c>
      <c r="E114" s="14" t="s">
        <v>237</v>
      </c>
      <c r="F114" s="26">
        <v>-30351</v>
      </c>
      <c r="H114" s="26">
        <v>-10622.849999999999</v>
      </c>
      <c r="I114" s="26">
        <v>584.25675000000001</v>
      </c>
      <c r="J114" s="26">
        <v>-1669.3050000000001</v>
      </c>
      <c r="K114" s="26">
        <v>-11707.898249999998</v>
      </c>
      <c r="M114" s="26">
        <v>-6373.71</v>
      </c>
      <c r="N114" s="26">
        <v>350.55405000000002</v>
      </c>
      <c r="O114" s="26">
        <v>-1669.3050000000001</v>
      </c>
      <c r="P114" s="26">
        <v>-7692.4609500000006</v>
      </c>
      <c r="R114" s="26">
        <v>4249.1399999999985</v>
      </c>
      <c r="S114" s="26">
        <v>-233.70269999999999</v>
      </c>
      <c r="T114" s="26">
        <v>0</v>
      </c>
      <c r="U114" s="26">
        <v>4015.4372999999987</v>
      </c>
      <c r="V114" s="53" t="s">
        <v>238</v>
      </c>
      <c r="W114" s="53">
        <v>1</v>
      </c>
      <c r="X114" s="53">
        <v>1</v>
      </c>
      <c r="Y114" s="53" t="s">
        <v>553</v>
      </c>
      <c r="Z114" s="13" t="s">
        <v>585</v>
      </c>
      <c r="AA114" s="74" t="s">
        <v>658</v>
      </c>
      <c r="AB114" s="73"/>
    </row>
    <row r="115" spans="1:28" ht="14.1" customHeight="1" x14ac:dyDescent="0.2">
      <c r="A115" s="25">
        <v>1500</v>
      </c>
      <c r="B115" s="13" t="s">
        <v>141</v>
      </c>
      <c r="C115" s="13" t="s">
        <v>229</v>
      </c>
      <c r="D115" s="14" t="s">
        <v>239</v>
      </c>
      <c r="E115" s="14" t="s">
        <v>240</v>
      </c>
      <c r="F115" s="26">
        <v>-6358244</v>
      </c>
      <c r="H115" s="26">
        <v>-2225385.4</v>
      </c>
      <c r="I115" s="26">
        <v>122396.19699999999</v>
      </c>
      <c r="J115" s="26">
        <v>-349703.42</v>
      </c>
      <c r="K115" s="26">
        <v>-2452692.6229999997</v>
      </c>
      <c r="M115" s="26">
        <v>-1335231.24</v>
      </c>
      <c r="N115" s="26">
        <v>73437.718199999988</v>
      </c>
      <c r="O115" s="26">
        <v>-349703.42</v>
      </c>
      <c r="P115" s="26">
        <v>-1611496.9417999999</v>
      </c>
      <c r="R115" s="26">
        <v>890154.15999999992</v>
      </c>
      <c r="S115" s="26">
        <v>-48958.478799999997</v>
      </c>
      <c r="T115" s="26">
        <v>0</v>
      </c>
      <c r="U115" s="26">
        <v>841195.68119999988</v>
      </c>
      <c r="V115" s="53" t="s">
        <v>238</v>
      </c>
      <c r="W115" s="53">
        <v>1</v>
      </c>
      <c r="X115" s="53">
        <v>1</v>
      </c>
      <c r="Y115" s="53" t="s">
        <v>553</v>
      </c>
      <c r="Z115" s="13" t="s">
        <v>585</v>
      </c>
      <c r="AA115" s="74" t="s">
        <v>658</v>
      </c>
      <c r="AB115" s="73"/>
    </row>
    <row r="116" spans="1:28" ht="14.1" customHeight="1" x14ac:dyDescent="0.2">
      <c r="A116" s="25">
        <v>1500</v>
      </c>
      <c r="B116" s="13" t="s">
        <v>141</v>
      </c>
      <c r="C116" s="13" t="s">
        <v>229</v>
      </c>
      <c r="D116" s="14" t="s">
        <v>241</v>
      </c>
      <c r="E116" s="14" t="s">
        <v>242</v>
      </c>
      <c r="F116" s="26">
        <v>0</v>
      </c>
      <c r="H116" s="26">
        <v>0</v>
      </c>
      <c r="I116" s="26">
        <v>0</v>
      </c>
      <c r="J116" s="26">
        <v>0</v>
      </c>
      <c r="K116" s="26">
        <v>0</v>
      </c>
      <c r="M116" s="26">
        <v>0</v>
      </c>
      <c r="N116" s="26">
        <v>0</v>
      </c>
      <c r="O116" s="26">
        <v>0</v>
      </c>
      <c r="P116" s="26">
        <v>0</v>
      </c>
      <c r="R116" s="26">
        <v>0</v>
      </c>
      <c r="S116" s="26">
        <v>0</v>
      </c>
      <c r="T116" s="26">
        <v>0</v>
      </c>
      <c r="U116" s="26">
        <v>0</v>
      </c>
      <c r="V116" s="53" t="s">
        <v>238</v>
      </c>
      <c r="W116" s="53">
        <v>1</v>
      </c>
      <c r="X116" s="53">
        <v>1</v>
      </c>
      <c r="Y116" s="53" t="s">
        <v>553</v>
      </c>
      <c r="Z116" s="13" t="s">
        <v>585</v>
      </c>
      <c r="AA116" s="74" t="s">
        <v>658</v>
      </c>
      <c r="AB116" s="73"/>
    </row>
    <row r="117" spans="1:28" ht="14.1" customHeight="1" x14ac:dyDescent="0.2">
      <c r="A117" s="25">
        <v>1500</v>
      </c>
      <c r="B117" s="13" t="s">
        <v>141</v>
      </c>
      <c r="C117" s="13" t="s">
        <v>229</v>
      </c>
      <c r="D117" s="14" t="s">
        <v>301</v>
      </c>
      <c r="E117" s="14" t="s">
        <v>302</v>
      </c>
      <c r="F117" s="26">
        <v>0</v>
      </c>
      <c r="H117" s="26">
        <v>0</v>
      </c>
      <c r="I117" s="26">
        <v>0</v>
      </c>
      <c r="J117" s="26">
        <v>0</v>
      </c>
      <c r="K117" s="26">
        <v>0</v>
      </c>
      <c r="M117" s="26">
        <v>0</v>
      </c>
      <c r="N117" s="26">
        <v>0</v>
      </c>
      <c r="O117" s="26">
        <v>0</v>
      </c>
      <c r="P117" s="26">
        <v>0</v>
      </c>
      <c r="R117" s="26">
        <v>0</v>
      </c>
      <c r="S117" s="26">
        <v>0</v>
      </c>
      <c r="T117" s="26">
        <v>0</v>
      </c>
      <c r="U117" s="26">
        <v>0</v>
      </c>
      <c r="V117" s="53" t="s">
        <v>238</v>
      </c>
      <c r="W117" s="53">
        <v>1</v>
      </c>
      <c r="X117" s="53">
        <v>1</v>
      </c>
      <c r="Y117" s="53" t="s">
        <v>553</v>
      </c>
      <c r="Z117" s="13" t="s">
        <v>585</v>
      </c>
      <c r="AA117" s="74" t="s">
        <v>658</v>
      </c>
      <c r="AB117" s="73"/>
    </row>
    <row r="118" spans="1:28" ht="14.1" customHeight="1" x14ac:dyDescent="0.2">
      <c r="A118" s="25">
        <v>1500</v>
      </c>
      <c r="B118" s="13" t="s">
        <v>141</v>
      </c>
      <c r="C118" s="13" t="s">
        <v>229</v>
      </c>
      <c r="D118" s="14" t="s">
        <v>243</v>
      </c>
      <c r="E118" s="14" t="s">
        <v>244</v>
      </c>
      <c r="F118" s="26">
        <v>0</v>
      </c>
      <c r="H118" s="26">
        <v>0</v>
      </c>
      <c r="I118" s="26">
        <v>0</v>
      </c>
      <c r="J118" s="26">
        <v>0</v>
      </c>
      <c r="K118" s="26">
        <v>0</v>
      </c>
      <c r="M118" s="26">
        <v>0</v>
      </c>
      <c r="N118" s="26">
        <v>0</v>
      </c>
      <c r="O118" s="26">
        <v>0</v>
      </c>
      <c r="P118" s="26">
        <v>0</v>
      </c>
      <c r="R118" s="26">
        <v>0</v>
      </c>
      <c r="S118" s="26">
        <v>0</v>
      </c>
      <c r="T118" s="26">
        <v>0</v>
      </c>
      <c r="U118" s="26">
        <v>0</v>
      </c>
      <c r="V118" s="53" t="s">
        <v>238</v>
      </c>
      <c r="W118" s="53">
        <v>1</v>
      </c>
      <c r="X118" s="53">
        <v>1</v>
      </c>
      <c r="Y118" s="53" t="s">
        <v>553</v>
      </c>
      <c r="Z118" s="13" t="s">
        <v>585</v>
      </c>
      <c r="AA118" s="74" t="s">
        <v>658</v>
      </c>
      <c r="AB118" s="73"/>
    </row>
    <row r="119" spans="1:28" ht="14.1" customHeight="1" x14ac:dyDescent="0.2">
      <c r="A119" s="25">
        <v>1500</v>
      </c>
      <c r="B119" s="13" t="s">
        <v>141</v>
      </c>
      <c r="C119" s="13" t="s">
        <v>229</v>
      </c>
      <c r="D119" s="14" t="s">
        <v>245</v>
      </c>
      <c r="E119" s="14" t="s">
        <v>246</v>
      </c>
      <c r="F119" s="26">
        <v>0</v>
      </c>
      <c r="H119" s="26">
        <v>0</v>
      </c>
      <c r="I119" s="26">
        <v>0</v>
      </c>
      <c r="J119" s="26">
        <v>0</v>
      </c>
      <c r="K119" s="26">
        <v>0</v>
      </c>
      <c r="M119" s="26">
        <v>0</v>
      </c>
      <c r="N119" s="26">
        <v>0</v>
      </c>
      <c r="O119" s="26">
        <v>0</v>
      </c>
      <c r="P119" s="26">
        <v>0</v>
      </c>
      <c r="R119" s="26">
        <v>0</v>
      </c>
      <c r="S119" s="26">
        <v>0</v>
      </c>
      <c r="T119" s="26">
        <v>0</v>
      </c>
      <c r="U119" s="26">
        <v>0</v>
      </c>
      <c r="V119" s="53" t="s">
        <v>238</v>
      </c>
      <c r="W119" s="53">
        <v>1</v>
      </c>
      <c r="X119" s="53">
        <v>1</v>
      </c>
      <c r="Y119" s="53" t="s">
        <v>553</v>
      </c>
      <c r="Z119" s="13" t="s">
        <v>585</v>
      </c>
      <c r="AA119" s="74" t="s">
        <v>658</v>
      </c>
      <c r="AB119" s="73"/>
    </row>
    <row r="120" spans="1:28" ht="14.1" customHeight="1" x14ac:dyDescent="0.2">
      <c r="A120" s="25">
        <v>1500</v>
      </c>
      <c r="B120" s="13" t="s">
        <v>141</v>
      </c>
      <c r="C120" s="13" t="s">
        <v>229</v>
      </c>
      <c r="D120" s="14" t="s">
        <v>303</v>
      </c>
      <c r="E120" s="14" t="s">
        <v>304</v>
      </c>
      <c r="F120" s="26">
        <v>-1008527</v>
      </c>
      <c r="H120" s="26">
        <v>-352984.44999999995</v>
      </c>
      <c r="I120" s="26">
        <v>19414.144749999999</v>
      </c>
      <c r="J120" s="26">
        <v>-55468.985000000001</v>
      </c>
      <c r="K120" s="26">
        <v>-389039.29024999996</v>
      </c>
      <c r="M120" s="26">
        <v>-211790.66999999998</v>
      </c>
      <c r="N120" s="26">
        <v>11648.486849999999</v>
      </c>
      <c r="O120" s="26">
        <v>-55468.985000000001</v>
      </c>
      <c r="P120" s="26">
        <v>-255611.16814999998</v>
      </c>
      <c r="R120" s="26">
        <v>141193.77999999997</v>
      </c>
      <c r="S120" s="26">
        <v>-7765.6579000000002</v>
      </c>
      <c r="T120" s="26">
        <v>0</v>
      </c>
      <c r="U120" s="26">
        <v>133428.12209999998</v>
      </c>
      <c r="V120" s="53" t="s">
        <v>305</v>
      </c>
      <c r="W120" s="53">
        <v>1</v>
      </c>
      <c r="X120" s="53">
        <v>1</v>
      </c>
      <c r="Y120" s="53" t="s">
        <v>553</v>
      </c>
      <c r="Z120" s="13" t="s">
        <v>585</v>
      </c>
      <c r="AA120" s="74" t="s">
        <v>658</v>
      </c>
      <c r="AB120" s="73"/>
    </row>
    <row r="121" spans="1:28" ht="14.1" customHeight="1" x14ac:dyDescent="0.2">
      <c r="A121" s="25">
        <v>1500</v>
      </c>
      <c r="B121" s="13" t="s">
        <v>141</v>
      </c>
      <c r="C121" s="13" t="s">
        <v>229</v>
      </c>
      <c r="D121" s="14" t="s">
        <v>247</v>
      </c>
      <c r="E121" s="14" t="s">
        <v>248</v>
      </c>
      <c r="F121" s="26">
        <v>-3389162</v>
      </c>
      <c r="H121" s="26">
        <v>-1186206.7</v>
      </c>
      <c r="I121" s="26">
        <v>65241.368499999997</v>
      </c>
      <c r="J121" s="26">
        <v>-186403.91</v>
      </c>
      <c r="K121" s="26">
        <v>-1307369.2414999998</v>
      </c>
      <c r="M121" s="26">
        <v>-711724.02</v>
      </c>
      <c r="N121" s="26">
        <v>39144.821100000001</v>
      </c>
      <c r="O121" s="26">
        <v>-186403.91</v>
      </c>
      <c r="P121" s="26">
        <v>-858983.10889999999</v>
      </c>
      <c r="R121" s="26">
        <v>474482.67999999993</v>
      </c>
      <c r="S121" s="26">
        <v>-26096.547399999996</v>
      </c>
      <c r="T121" s="26">
        <v>0</v>
      </c>
      <c r="U121" s="26">
        <v>448386.13259999995</v>
      </c>
      <c r="V121" s="53" t="s">
        <v>8</v>
      </c>
      <c r="W121" s="53">
        <v>1</v>
      </c>
      <c r="X121" s="53">
        <v>1</v>
      </c>
      <c r="Y121" s="53" t="s">
        <v>553</v>
      </c>
      <c r="Z121" s="13" t="s">
        <v>585</v>
      </c>
      <c r="AA121" s="74" t="s">
        <v>658</v>
      </c>
      <c r="AB121" s="73"/>
    </row>
    <row r="122" spans="1:28" ht="14.1" customHeight="1" x14ac:dyDescent="0.2">
      <c r="A122" s="25">
        <v>1500</v>
      </c>
      <c r="B122" s="13" t="s">
        <v>141</v>
      </c>
      <c r="C122" s="13" t="s">
        <v>229</v>
      </c>
      <c r="D122" s="14" t="s">
        <v>249</v>
      </c>
      <c r="E122" s="14" t="s">
        <v>250</v>
      </c>
      <c r="F122" s="26">
        <v>-9656036</v>
      </c>
      <c r="H122" s="26">
        <v>-3379612.5999999996</v>
      </c>
      <c r="I122" s="26">
        <v>185878.69299999997</v>
      </c>
      <c r="J122" s="26">
        <v>-531081.98</v>
      </c>
      <c r="K122" s="26">
        <v>-3724815.8869999996</v>
      </c>
      <c r="M122" s="26">
        <v>-2027767.5599999998</v>
      </c>
      <c r="N122" s="26">
        <v>111527.21579999999</v>
      </c>
      <c r="O122" s="26">
        <v>-531081.98</v>
      </c>
      <c r="P122" s="26">
        <v>-2447322.3241999997</v>
      </c>
      <c r="R122" s="26">
        <v>1351845.0399999998</v>
      </c>
      <c r="S122" s="26">
        <v>-74351.477199999979</v>
      </c>
      <c r="T122" s="26">
        <v>0</v>
      </c>
      <c r="U122" s="26">
        <v>1277493.5627999997</v>
      </c>
      <c r="V122" s="53" t="s">
        <v>8</v>
      </c>
      <c r="W122" s="53">
        <v>1</v>
      </c>
      <c r="X122" s="53">
        <v>1</v>
      </c>
      <c r="Y122" s="53" t="s">
        <v>553</v>
      </c>
      <c r="Z122" s="13" t="s">
        <v>585</v>
      </c>
      <c r="AA122" s="74" t="s">
        <v>658</v>
      </c>
      <c r="AB122" s="73"/>
    </row>
    <row r="123" spans="1:28" ht="14.1" customHeight="1" x14ac:dyDescent="0.2">
      <c r="A123" s="25">
        <v>1500</v>
      </c>
      <c r="B123" s="13" t="s">
        <v>141</v>
      </c>
      <c r="C123" s="13" t="s">
        <v>229</v>
      </c>
      <c r="D123" s="14" t="s">
        <v>251</v>
      </c>
      <c r="E123" s="14" t="s">
        <v>252</v>
      </c>
      <c r="F123" s="26">
        <v>-10101485</v>
      </c>
      <c r="H123" s="26">
        <v>-3535519.75</v>
      </c>
      <c r="I123" s="26">
        <v>194453.58624999999</v>
      </c>
      <c r="J123" s="26">
        <v>-555581.67500000005</v>
      </c>
      <c r="K123" s="26">
        <v>-3896647.8387500001</v>
      </c>
      <c r="M123" s="26">
        <v>-2121311.85</v>
      </c>
      <c r="N123" s="26">
        <v>116672.15175</v>
      </c>
      <c r="O123" s="26">
        <v>-555581.67500000005</v>
      </c>
      <c r="P123" s="26">
        <v>-2560221.3732500002</v>
      </c>
      <c r="R123" s="26">
        <v>1414207.9</v>
      </c>
      <c r="S123" s="26">
        <v>-77781.434499999988</v>
      </c>
      <c r="T123" s="26">
        <v>0</v>
      </c>
      <c r="U123" s="26">
        <v>1336426.4654999999</v>
      </c>
      <c r="V123" s="53" t="s">
        <v>8</v>
      </c>
      <c r="W123" s="53">
        <v>1</v>
      </c>
      <c r="X123" s="53">
        <v>1</v>
      </c>
      <c r="Y123" s="53" t="s">
        <v>553</v>
      </c>
      <c r="Z123" s="13" t="s">
        <v>585</v>
      </c>
      <c r="AA123" s="74" t="s">
        <v>658</v>
      </c>
      <c r="AB123" s="73"/>
    </row>
    <row r="124" spans="1:28" ht="14.1" customHeight="1" x14ac:dyDescent="0.2">
      <c r="A124" s="25">
        <v>1500</v>
      </c>
      <c r="B124" s="13" t="s">
        <v>141</v>
      </c>
      <c r="C124" s="13" t="s">
        <v>229</v>
      </c>
      <c r="D124" s="14" t="s">
        <v>306</v>
      </c>
      <c r="E124" s="14" t="s">
        <v>307</v>
      </c>
      <c r="F124" s="26">
        <v>-26032853</v>
      </c>
      <c r="H124" s="26">
        <v>-9111498.5499999989</v>
      </c>
      <c r="I124" s="26">
        <v>501132.42024999997</v>
      </c>
      <c r="J124" s="26">
        <v>-1431806.915</v>
      </c>
      <c r="K124" s="26">
        <v>-10042173.044749998</v>
      </c>
      <c r="M124" s="26">
        <v>-5466899.1299999999</v>
      </c>
      <c r="N124" s="26">
        <v>300679.45214999997</v>
      </c>
      <c r="O124" s="26">
        <v>-1431806.915</v>
      </c>
      <c r="P124" s="26">
        <v>-6598026.5928499997</v>
      </c>
      <c r="R124" s="26">
        <v>3644599.419999999</v>
      </c>
      <c r="S124" s="26">
        <v>-200452.9681</v>
      </c>
      <c r="T124" s="26">
        <v>0</v>
      </c>
      <c r="U124" s="26">
        <v>3444146.4518999988</v>
      </c>
      <c r="V124" s="53" t="s">
        <v>78</v>
      </c>
      <c r="W124" s="53" t="s">
        <v>537</v>
      </c>
      <c r="X124" s="53">
        <v>21</v>
      </c>
      <c r="Y124" s="53" t="s">
        <v>553</v>
      </c>
      <c r="Z124" s="13" t="s">
        <v>585</v>
      </c>
      <c r="AA124" s="74" t="s">
        <v>658</v>
      </c>
      <c r="AB124" s="73"/>
    </row>
    <row r="125" spans="1:28" ht="14.1" customHeight="1" x14ac:dyDescent="0.2">
      <c r="A125" s="25">
        <v>1500</v>
      </c>
      <c r="B125" s="13" t="s">
        <v>141</v>
      </c>
      <c r="C125" s="13" t="s">
        <v>229</v>
      </c>
      <c r="D125" s="14" t="s">
        <v>308</v>
      </c>
      <c r="E125" s="14" t="s">
        <v>309</v>
      </c>
      <c r="F125" s="26">
        <v>-11146139</v>
      </c>
      <c r="H125" s="26">
        <v>-3901148.65</v>
      </c>
      <c r="I125" s="26">
        <v>214563.17574999999</v>
      </c>
      <c r="J125" s="26">
        <v>-613037.64500000002</v>
      </c>
      <c r="K125" s="26">
        <v>-4299623.1192499995</v>
      </c>
      <c r="M125" s="26">
        <v>-2340689.19</v>
      </c>
      <c r="N125" s="26">
        <v>128737.90545000001</v>
      </c>
      <c r="O125" s="26">
        <v>-613037.64500000002</v>
      </c>
      <c r="P125" s="26">
        <v>-2824988.92955</v>
      </c>
      <c r="R125" s="26">
        <v>1560459.46</v>
      </c>
      <c r="S125" s="26">
        <v>-85825.270299999989</v>
      </c>
      <c r="T125" s="26">
        <v>0</v>
      </c>
      <c r="U125" s="26">
        <v>1474634.1897</v>
      </c>
      <c r="V125" s="53" t="s">
        <v>81</v>
      </c>
      <c r="W125" s="53" t="s">
        <v>537</v>
      </c>
      <c r="X125" s="53">
        <v>22</v>
      </c>
      <c r="Y125" s="53" t="s">
        <v>553</v>
      </c>
      <c r="Z125" s="13" t="s">
        <v>585</v>
      </c>
      <c r="AA125" s="74" t="s">
        <v>658</v>
      </c>
      <c r="AB125" s="73"/>
    </row>
    <row r="126" spans="1:28" ht="14.1" customHeight="1" x14ac:dyDescent="0.2">
      <c r="A126" s="25">
        <v>1500</v>
      </c>
      <c r="B126" s="13" t="s">
        <v>141</v>
      </c>
      <c r="C126" s="13" t="s">
        <v>229</v>
      </c>
      <c r="D126" s="14" t="s">
        <v>310</v>
      </c>
      <c r="E126" s="14" t="s">
        <v>311</v>
      </c>
      <c r="F126" s="26">
        <v>-77040475</v>
      </c>
      <c r="H126" s="26">
        <v>-26964166.25</v>
      </c>
      <c r="I126" s="26">
        <v>1483029.1437499998</v>
      </c>
      <c r="J126" s="26">
        <v>-4237226.125</v>
      </c>
      <c r="K126" s="26">
        <v>-29718363.231249999</v>
      </c>
      <c r="M126" s="26">
        <v>-16178499.75</v>
      </c>
      <c r="N126" s="26">
        <v>889817.48624999996</v>
      </c>
      <c r="O126" s="26">
        <v>-4237226.125</v>
      </c>
      <c r="P126" s="26">
        <v>-19525908.388750002</v>
      </c>
      <c r="R126" s="26">
        <v>10785666.5</v>
      </c>
      <c r="S126" s="26">
        <v>-593211.65749999986</v>
      </c>
      <c r="T126" s="26">
        <v>0</v>
      </c>
      <c r="U126" s="26">
        <v>10192454.842499999</v>
      </c>
      <c r="V126" s="53" t="s">
        <v>78</v>
      </c>
      <c r="W126" s="53" t="s">
        <v>537</v>
      </c>
      <c r="X126" s="53">
        <v>21</v>
      </c>
      <c r="Y126" s="53" t="s">
        <v>553</v>
      </c>
      <c r="Z126" s="13" t="s">
        <v>585</v>
      </c>
      <c r="AA126" s="74" t="s">
        <v>658</v>
      </c>
      <c r="AB126" s="73"/>
    </row>
    <row r="127" spans="1:28" ht="14.1" customHeight="1" x14ac:dyDescent="0.2">
      <c r="A127" s="25">
        <v>1500</v>
      </c>
      <c r="B127" s="13" t="s">
        <v>141</v>
      </c>
      <c r="C127" s="13" t="s">
        <v>229</v>
      </c>
      <c r="D127" s="14" t="s">
        <v>312</v>
      </c>
      <c r="E127" s="14" t="s">
        <v>313</v>
      </c>
      <c r="F127" s="26">
        <v>-29298885</v>
      </c>
      <c r="H127" s="26">
        <v>-10254609.75</v>
      </c>
      <c r="I127" s="26">
        <v>564003.53625</v>
      </c>
      <c r="J127" s="26">
        <v>-1611438.675</v>
      </c>
      <c r="K127" s="26">
        <v>-11302044.88875</v>
      </c>
      <c r="M127" s="26">
        <v>-6152765.8499999996</v>
      </c>
      <c r="N127" s="26">
        <v>338402.12174999999</v>
      </c>
      <c r="O127" s="26">
        <v>-1611438.675</v>
      </c>
      <c r="P127" s="26">
        <v>-7425802.4032499995</v>
      </c>
      <c r="R127" s="26">
        <v>4101843.9000000004</v>
      </c>
      <c r="S127" s="26">
        <v>-225601.41450000001</v>
      </c>
      <c r="T127" s="26">
        <v>0</v>
      </c>
      <c r="U127" s="26">
        <v>3876242.4855000004</v>
      </c>
      <c r="V127" s="53" t="s">
        <v>86</v>
      </c>
      <c r="W127" s="53">
        <v>30</v>
      </c>
      <c r="X127" s="53">
        <v>30</v>
      </c>
      <c r="Y127" s="53" t="s">
        <v>553</v>
      </c>
      <c r="Z127" s="13" t="s">
        <v>585</v>
      </c>
      <c r="AA127" s="74" t="s">
        <v>658</v>
      </c>
      <c r="AB127" s="73"/>
    </row>
    <row r="128" spans="1:28" ht="14.1" customHeight="1" x14ac:dyDescent="0.2">
      <c r="A128" s="25">
        <v>1500</v>
      </c>
      <c r="B128" s="13" t="s">
        <v>141</v>
      </c>
      <c r="C128" s="13" t="s">
        <v>229</v>
      </c>
      <c r="D128" s="14" t="s">
        <v>253</v>
      </c>
      <c r="E128" s="14" t="s">
        <v>254</v>
      </c>
      <c r="F128" s="26">
        <v>-12825069</v>
      </c>
      <c r="H128" s="26">
        <v>-4488774.1499999994</v>
      </c>
      <c r="I128" s="26">
        <v>246882.57824999999</v>
      </c>
      <c r="J128" s="26">
        <v>-705378.79500000004</v>
      </c>
      <c r="K128" s="26">
        <v>-4947270.3667499991</v>
      </c>
      <c r="M128" s="26">
        <v>-2693264.4899999998</v>
      </c>
      <c r="N128" s="26">
        <v>148129.54694999999</v>
      </c>
      <c r="O128" s="26">
        <v>-705378.79500000004</v>
      </c>
      <c r="P128" s="26">
        <v>-3250513.7380499998</v>
      </c>
      <c r="R128" s="26">
        <v>1795509.6599999997</v>
      </c>
      <c r="S128" s="26">
        <v>-98753.031300000002</v>
      </c>
      <c r="T128" s="26">
        <v>0</v>
      </c>
      <c r="U128" s="26">
        <v>1696756.6286999998</v>
      </c>
      <c r="V128" s="53" t="s">
        <v>8</v>
      </c>
      <c r="W128" s="53">
        <v>1</v>
      </c>
      <c r="X128" s="53">
        <v>1</v>
      </c>
      <c r="Y128" s="53" t="s">
        <v>553</v>
      </c>
      <c r="Z128" s="13" t="s">
        <v>585</v>
      </c>
      <c r="AA128" s="74" t="s">
        <v>658</v>
      </c>
      <c r="AB128" s="73"/>
    </row>
    <row r="129" spans="1:29" ht="14.1" customHeight="1" x14ac:dyDescent="0.2">
      <c r="A129" s="25">
        <v>1500</v>
      </c>
      <c r="B129" s="13" t="s">
        <v>141</v>
      </c>
      <c r="C129" s="13" t="s">
        <v>229</v>
      </c>
      <c r="D129" s="14" t="s">
        <v>255</v>
      </c>
      <c r="E129" s="14" t="s">
        <v>256</v>
      </c>
      <c r="F129" s="26">
        <v>-14597066</v>
      </c>
      <c r="H129" s="26">
        <v>-5108973.0999999996</v>
      </c>
      <c r="I129" s="26">
        <v>280993.52049999998</v>
      </c>
      <c r="J129" s="26">
        <v>-802838.63</v>
      </c>
      <c r="K129" s="26">
        <v>-5630818.2094999999</v>
      </c>
      <c r="M129" s="26">
        <v>-3065383.86</v>
      </c>
      <c r="N129" s="26">
        <v>168596.11230000001</v>
      </c>
      <c r="O129" s="26">
        <v>-802838.63</v>
      </c>
      <c r="P129" s="26">
        <v>-3699626.3776999996</v>
      </c>
      <c r="R129" s="26">
        <v>2043589.2399999998</v>
      </c>
      <c r="S129" s="26">
        <v>-112397.40819999998</v>
      </c>
      <c r="T129" s="26">
        <v>0</v>
      </c>
      <c r="U129" s="26">
        <v>1931191.8317999998</v>
      </c>
      <c r="V129" s="53" t="s">
        <v>8</v>
      </c>
      <c r="W129" s="53">
        <v>1</v>
      </c>
      <c r="X129" s="53">
        <v>1</v>
      </c>
      <c r="Y129" s="53" t="s">
        <v>553</v>
      </c>
      <c r="Z129" s="13" t="s">
        <v>585</v>
      </c>
      <c r="AA129" s="74" t="s">
        <v>658</v>
      </c>
      <c r="AB129" s="73"/>
    </row>
    <row r="130" spans="1:29" ht="14.1" customHeight="1" x14ac:dyDescent="0.2">
      <c r="A130" s="25">
        <v>1500</v>
      </c>
      <c r="B130" s="13" t="s">
        <v>141</v>
      </c>
      <c r="C130" s="13" t="s">
        <v>229</v>
      </c>
      <c r="D130" s="14" t="s">
        <v>257</v>
      </c>
      <c r="E130" s="14" t="s">
        <v>258</v>
      </c>
      <c r="F130" s="26">
        <v>-742563</v>
      </c>
      <c r="H130" s="26">
        <v>-259897.05</v>
      </c>
      <c r="I130" s="26">
        <v>14294.337750000001</v>
      </c>
      <c r="J130" s="26">
        <v>-40840.965000000004</v>
      </c>
      <c r="K130" s="26">
        <v>-286443.67725000001</v>
      </c>
      <c r="M130" s="26">
        <v>-155938.22999999998</v>
      </c>
      <c r="N130" s="26">
        <v>8576.6026500000007</v>
      </c>
      <c r="O130" s="26">
        <v>-40840.965000000004</v>
      </c>
      <c r="P130" s="26">
        <v>-188202.59234999996</v>
      </c>
      <c r="R130" s="26">
        <v>103958.82</v>
      </c>
      <c r="S130" s="26">
        <v>-5717.7350999999999</v>
      </c>
      <c r="T130" s="26">
        <v>0</v>
      </c>
      <c r="U130" s="26">
        <v>98241.084900000002</v>
      </c>
      <c r="V130" s="53" t="s">
        <v>8</v>
      </c>
      <c r="W130" s="53">
        <v>1</v>
      </c>
      <c r="X130" s="53">
        <v>1</v>
      </c>
      <c r="Y130" s="53" t="s">
        <v>553</v>
      </c>
      <c r="Z130" s="13" t="s">
        <v>585</v>
      </c>
      <c r="AA130" s="74" t="s">
        <v>658</v>
      </c>
      <c r="AB130" s="73"/>
    </row>
    <row r="131" spans="1:29" ht="14.1" customHeight="1" x14ac:dyDescent="0.2">
      <c r="A131" s="25">
        <v>1500</v>
      </c>
      <c r="B131" s="13" t="s">
        <v>141</v>
      </c>
      <c r="C131" s="13" t="s">
        <v>229</v>
      </c>
      <c r="D131" s="14" t="s">
        <v>419</v>
      </c>
      <c r="E131" s="14" t="s">
        <v>418</v>
      </c>
      <c r="F131" s="26">
        <v>0</v>
      </c>
      <c r="H131" s="26">
        <v>0</v>
      </c>
      <c r="I131" s="26">
        <v>0</v>
      </c>
      <c r="J131" s="26">
        <v>0</v>
      </c>
      <c r="K131" s="26">
        <v>0</v>
      </c>
      <c r="M131" s="26">
        <v>0</v>
      </c>
      <c r="N131" s="26">
        <v>0</v>
      </c>
      <c r="O131" s="26">
        <v>0</v>
      </c>
      <c r="P131" s="26">
        <v>0</v>
      </c>
      <c r="R131" s="26">
        <v>0</v>
      </c>
      <c r="S131" s="26">
        <v>0</v>
      </c>
      <c r="T131" s="26">
        <v>0</v>
      </c>
      <c r="U131" s="26">
        <v>0</v>
      </c>
      <c r="V131" s="53" t="s">
        <v>8</v>
      </c>
      <c r="W131" s="53">
        <v>1</v>
      </c>
      <c r="X131" s="53">
        <v>1</v>
      </c>
      <c r="Y131" s="53" t="s">
        <v>553</v>
      </c>
      <c r="Z131" s="13" t="s">
        <v>585</v>
      </c>
      <c r="AA131" s="74" t="s">
        <v>658</v>
      </c>
      <c r="AB131" s="73"/>
    </row>
    <row r="132" spans="1:29" ht="14.1" customHeight="1" x14ac:dyDescent="0.2">
      <c r="A132" s="25">
        <v>1500</v>
      </c>
      <c r="B132" s="13" t="s">
        <v>141</v>
      </c>
      <c r="C132" s="13" t="s">
        <v>229</v>
      </c>
      <c r="D132" s="14" t="s">
        <v>314</v>
      </c>
      <c r="E132" s="14" t="s">
        <v>315</v>
      </c>
      <c r="F132" s="26">
        <v>-2804913</v>
      </c>
      <c r="H132" s="26">
        <v>-981719.54999999993</v>
      </c>
      <c r="I132" s="26">
        <v>53994.575249999994</v>
      </c>
      <c r="J132" s="26">
        <v>-154270.215</v>
      </c>
      <c r="K132" s="26">
        <v>-1081995.1897499999</v>
      </c>
      <c r="M132" s="26">
        <v>-589031.73</v>
      </c>
      <c r="N132" s="26">
        <v>32396.745149999999</v>
      </c>
      <c r="O132" s="26">
        <v>-154270.215</v>
      </c>
      <c r="P132" s="26">
        <v>-710905.19984999998</v>
      </c>
      <c r="R132" s="26">
        <v>392687.81999999995</v>
      </c>
      <c r="S132" s="26">
        <v>-21597.830099999996</v>
      </c>
      <c r="T132" s="26">
        <v>0</v>
      </c>
      <c r="U132" s="26">
        <v>371089.98989999993</v>
      </c>
      <c r="V132" s="53" t="s">
        <v>86</v>
      </c>
      <c r="W132" s="53">
        <v>30</v>
      </c>
      <c r="X132" s="53">
        <v>30</v>
      </c>
      <c r="Y132" s="53" t="s">
        <v>553</v>
      </c>
      <c r="Z132" s="13" t="s">
        <v>585</v>
      </c>
      <c r="AA132" s="74" t="s">
        <v>658</v>
      </c>
      <c r="AB132" s="73"/>
    </row>
    <row r="133" spans="1:29" ht="14.1" customHeight="1" x14ac:dyDescent="0.2">
      <c r="A133" s="25">
        <v>1500</v>
      </c>
      <c r="B133" s="13" t="s">
        <v>141</v>
      </c>
      <c r="C133" s="13" t="s">
        <v>229</v>
      </c>
      <c r="D133" s="14" t="s">
        <v>316</v>
      </c>
      <c r="E133" s="14" t="s">
        <v>317</v>
      </c>
      <c r="F133" s="26">
        <v>-67547937</v>
      </c>
      <c r="H133" s="26">
        <v>-23641777.949999999</v>
      </c>
      <c r="I133" s="26">
        <v>1300297.7872500001</v>
      </c>
      <c r="J133" s="26">
        <v>-3715136.5350000001</v>
      </c>
      <c r="K133" s="26">
        <v>-26056616.697749998</v>
      </c>
      <c r="M133" s="26">
        <v>-14185066.77</v>
      </c>
      <c r="N133" s="26">
        <v>780178.67235000001</v>
      </c>
      <c r="O133" s="26">
        <v>-3715136.5350000001</v>
      </c>
      <c r="P133" s="26">
        <v>-17120024.632649999</v>
      </c>
      <c r="R133" s="26">
        <v>9456711.1799999997</v>
      </c>
      <c r="S133" s="26">
        <v>-520119.11490000004</v>
      </c>
      <c r="T133" s="26">
        <v>0</v>
      </c>
      <c r="U133" s="26">
        <v>8936592.0650999993</v>
      </c>
      <c r="V133" s="53" t="s">
        <v>129</v>
      </c>
      <c r="W133" s="53" t="s">
        <v>537</v>
      </c>
      <c r="X133" s="53">
        <v>1</v>
      </c>
      <c r="Y133" s="53" t="s">
        <v>553</v>
      </c>
      <c r="Z133" s="13" t="s">
        <v>585</v>
      </c>
      <c r="AA133" s="74" t="s">
        <v>658</v>
      </c>
      <c r="AB133" s="73"/>
    </row>
    <row r="134" spans="1:29" ht="14.1" customHeight="1" x14ac:dyDescent="0.2">
      <c r="A134" s="25">
        <v>1500</v>
      </c>
      <c r="B134" s="13" t="s">
        <v>141</v>
      </c>
      <c r="C134" s="13" t="s">
        <v>229</v>
      </c>
      <c r="D134" s="14" t="s">
        <v>259</v>
      </c>
      <c r="E134" s="14" t="s">
        <v>260</v>
      </c>
      <c r="F134" s="26">
        <v>-115491986</v>
      </c>
      <c r="H134" s="26">
        <v>-40422195.099999994</v>
      </c>
      <c r="I134" s="26">
        <v>2223220.7305000001</v>
      </c>
      <c r="J134" s="26">
        <v>-6352059.2300000004</v>
      </c>
      <c r="K134" s="26">
        <v>-44551033.5995</v>
      </c>
      <c r="M134" s="26">
        <v>-24253317.059999999</v>
      </c>
      <c r="N134" s="26">
        <v>1333932.4383</v>
      </c>
      <c r="O134" s="26">
        <v>-6352059.2300000004</v>
      </c>
      <c r="P134" s="26">
        <v>-29271443.8517</v>
      </c>
      <c r="R134" s="26">
        <v>16168878.039999995</v>
      </c>
      <c r="S134" s="26">
        <v>-889288.29220000003</v>
      </c>
      <c r="T134" s="26">
        <v>0</v>
      </c>
      <c r="U134" s="26">
        <v>15279589.747799996</v>
      </c>
      <c r="V134" s="53" t="s">
        <v>8</v>
      </c>
      <c r="W134" s="53" t="s">
        <v>537</v>
      </c>
      <c r="X134" s="53">
        <v>1</v>
      </c>
      <c r="Y134" s="53" t="s">
        <v>553</v>
      </c>
      <c r="Z134" s="13" t="s">
        <v>585</v>
      </c>
      <c r="AA134" s="74" t="s">
        <v>658</v>
      </c>
      <c r="AB134" s="73"/>
    </row>
    <row r="135" spans="1:29" ht="14.1" customHeight="1" x14ac:dyDescent="0.2">
      <c r="A135" s="25">
        <v>1500</v>
      </c>
      <c r="B135" s="13" t="s">
        <v>141</v>
      </c>
      <c r="C135" s="13" t="s">
        <v>229</v>
      </c>
      <c r="D135" s="14" t="s">
        <v>318</v>
      </c>
      <c r="E135" s="14" t="s">
        <v>319</v>
      </c>
      <c r="F135" s="26">
        <v>5224057</v>
      </c>
      <c r="H135" s="26">
        <v>1828419.95</v>
      </c>
      <c r="I135" s="26">
        <v>-100563.09724999999</v>
      </c>
      <c r="J135" s="26">
        <v>287323.13500000001</v>
      </c>
      <c r="K135" s="26">
        <v>2015179.9877500001</v>
      </c>
      <c r="M135" s="26">
        <v>1097051.97</v>
      </c>
      <c r="N135" s="26">
        <v>-60337.858350000002</v>
      </c>
      <c r="O135" s="26">
        <v>287323.13500000001</v>
      </c>
      <c r="P135" s="26">
        <v>1324037.2466500001</v>
      </c>
      <c r="R135" s="26">
        <v>-731367.98</v>
      </c>
      <c r="S135" s="26">
        <v>40225.238899999989</v>
      </c>
      <c r="T135" s="26">
        <v>0</v>
      </c>
      <c r="U135" s="26">
        <v>-691142.74109999998</v>
      </c>
      <c r="V135" s="53" t="s">
        <v>40</v>
      </c>
      <c r="W135" s="53" t="s">
        <v>538</v>
      </c>
      <c r="X135" s="53">
        <v>5</v>
      </c>
      <c r="Y135" s="53" t="s">
        <v>553</v>
      </c>
      <c r="Z135" s="13" t="s">
        <v>585</v>
      </c>
      <c r="AA135" s="74" t="s">
        <v>658</v>
      </c>
      <c r="AB135" s="73"/>
    </row>
    <row r="136" spans="1:29" ht="14.1" customHeight="1" x14ac:dyDescent="0.2">
      <c r="A136" s="25">
        <v>1500</v>
      </c>
      <c r="B136" s="13" t="s">
        <v>141</v>
      </c>
      <c r="C136" s="13" t="s">
        <v>229</v>
      </c>
      <c r="D136" s="14" t="s">
        <v>322</v>
      </c>
      <c r="E136" s="14" t="s">
        <v>323</v>
      </c>
      <c r="F136" s="26">
        <v>0</v>
      </c>
      <c r="H136" s="26">
        <v>0</v>
      </c>
      <c r="I136" s="26">
        <v>0</v>
      </c>
      <c r="J136" s="26">
        <v>0</v>
      </c>
      <c r="K136" s="26">
        <v>0</v>
      </c>
      <c r="M136" s="26">
        <v>0</v>
      </c>
      <c r="N136" s="26">
        <v>0</v>
      </c>
      <c r="O136" s="26">
        <v>0</v>
      </c>
      <c r="P136" s="26">
        <v>0</v>
      </c>
      <c r="R136" s="26">
        <v>0</v>
      </c>
      <c r="S136" s="26">
        <v>0</v>
      </c>
      <c r="T136" s="26">
        <v>0</v>
      </c>
      <c r="U136" s="26">
        <v>0</v>
      </c>
      <c r="V136" s="53" t="s">
        <v>324</v>
      </c>
      <c r="W136" s="53" t="s">
        <v>537</v>
      </c>
      <c r="X136" s="53">
        <v>3</v>
      </c>
      <c r="Y136" s="53" t="s">
        <v>553</v>
      </c>
      <c r="Z136" s="13" t="s">
        <v>585</v>
      </c>
      <c r="AA136" s="74" t="s">
        <v>658</v>
      </c>
      <c r="AB136" s="73"/>
    </row>
    <row r="137" spans="1:29" ht="14.1" customHeight="1" x14ac:dyDescent="0.2">
      <c r="A137" s="25">
        <v>1500</v>
      </c>
      <c r="B137" s="13" t="s">
        <v>141</v>
      </c>
      <c r="C137" s="13" t="s">
        <v>142</v>
      </c>
      <c r="D137" s="14" t="s">
        <v>145</v>
      </c>
      <c r="E137" s="14" t="s">
        <v>384</v>
      </c>
      <c r="F137" s="26">
        <v>-395047</v>
      </c>
      <c r="H137" s="26">
        <v>-138266.44999999998</v>
      </c>
      <c r="I137" s="26">
        <v>7604.6547499999988</v>
      </c>
      <c r="J137" s="26">
        <v>-21727.584999999999</v>
      </c>
      <c r="K137" s="26">
        <v>-152389.38024999999</v>
      </c>
      <c r="M137" s="26">
        <v>-82959.87</v>
      </c>
      <c r="N137" s="26">
        <v>4562.7928499999998</v>
      </c>
      <c r="O137" s="26">
        <v>-21727.584999999999</v>
      </c>
      <c r="P137" s="26">
        <v>-100124.66214999999</v>
      </c>
      <c r="R137" s="26">
        <v>55306.579999999987</v>
      </c>
      <c r="S137" s="26">
        <v>-3041.861899999999</v>
      </c>
      <c r="T137" s="26">
        <v>0</v>
      </c>
      <c r="U137" s="26">
        <v>52264.718099999991</v>
      </c>
      <c r="V137" s="53" t="s">
        <v>8</v>
      </c>
      <c r="W137" s="53">
        <v>1</v>
      </c>
      <c r="X137" s="53">
        <v>1</v>
      </c>
      <c r="Y137" s="53" t="s">
        <v>553</v>
      </c>
      <c r="Z137" s="13" t="s">
        <v>585</v>
      </c>
      <c r="AA137" s="74" t="s">
        <v>658</v>
      </c>
      <c r="AB137" s="73"/>
    </row>
    <row r="138" spans="1:29" ht="14.1" customHeight="1" x14ac:dyDescent="0.2">
      <c r="A138" s="25"/>
      <c r="D138" s="14"/>
      <c r="E138" s="27" t="s">
        <v>566</v>
      </c>
      <c r="F138" s="28">
        <v>-5425292481</v>
      </c>
      <c r="H138" s="28">
        <v>-1898852368.3499999</v>
      </c>
      <c r="I138" s="28">
        <v>104436880.25925</v>
      </c>
      <c r="J138" s="28">
        <v>-298391086.4550001</v>
      </c>
      <c r="K138" s="28">
        <v>-2092806574.5457499</v>
      </c>
      <c r="M138" s="28">
        <v>-1139311421.0099995</v>
      </c>
      <c r="N138" s="28">
        <v>62662128.155549996</v>
      </c>
      <c r="O138" s="28">
        <v>-298391086.4550001</v>
      </c>
      <c r="P138" s="28">
        <v>-1375040379.3094501</v>
      </c>
      <c r="R138" s="28">
        <v>759540947.33999979</v>
      </c>
      <c r="S138" s="28">
        <v>-41774752.10369999</v>
      </c>
      <c r="T138" s="28">
        <v>0</v>
      </c>
      <c r="U138" s="28">
        <v>717766195.23629987</v>
      </c>
    </row>
    <row r="139" spans="1:29" ht="14.1" customHeight="1" x14ac:dyDescent="0.2">
      <c r="A139" s="25"/>
      <c r="D139" s="14"/>
      <c r="E139" s="14"/>
      <c r="F139" s="26"/>
      <c r="U139" s="13"/>
    </row>
    <row r="140" spans="1:29" ht="14.1" customHeight="1" x14ac:dyDescent="0.2">
      <c r="A140" s="25">
        <v>1500</v>
      </c>
      <c r="B140" s="13" t="s">
        <v>141</v>
      </c>
      <c r="C140" s="13" t="s">
        <v>142</v>
      </c>
      <c r="D140" s="14" t="s">
        <v>145</v>
      </c>
      <c r="E140" s="14" t="s">
        <v>384</v>
      </c>
      <c r="F140" s="26">
        <v>395047</v>
      </c>
      <c r="H140" s="26">
        <v>138266.44999999998</v>
      </c>
      <c r="I140" s="26">
        <v>-7604.6547499999988</v>
      </c>
      <c r="J140" s="26">
        <v>21727.584999999999</v>
      </c>
      <c r="K140" s="26">
        <v>152389.38024999999</v>
      </c>
      <c r="M140" s="26">
        <v>82959.87</v>
      </c>
      <c r="N140" s="26">
        <v>-4562.7928499999998</v>
      </c>
      <c r="O140" s="26">
        <v>21727.584999999999</v>
      </c>
      <c r="P140" s="26">
        <v>100124.66214999999</v>
      </c>
      <c r="R140" s="26">
        <v>-55306.579999999987</v>
      </c>
      <c r="S140" s="26">
        <v>3041.861899999999</v>
      </c>
      <c r="T140" s="26">
        <v>0</v>
      </c>
      <c r="U140" s="26">
        <v>-52264.718099999991</v>
      </c>
      <c r="V140" s="53" t="s">
        <v>8</v>
      </c>
      <c r="W140" s="53">
        <v>1</v>
      </c>
      <c r="X140" s="53">
        <v>1</v>
      </c>
      <c r="Y140" s="53" t="s">
        <v>553</v>
      </c>
      <c r="Z140" s="13" t="s">
        <v>585</v>
      </c>
      <c r="AA140" s="74" t="s">
        <v>659</v>
      </c>
      <c r="AB140" s="73"/>
    </row>
    <row r="141" spans="1:29" ht="14.1" customHeight="1" x14ac:dyDescent="0.2">
      <c r="U141" s="13"/>
      <c r="AA141" s="70"/>
    </row>
    <row r="142" spans="1:29" ht="14.1" customHeight="1" thickBot="1" x14ac:dyDescent="0.25">
      <c r="E142" s="12" t="s">
        <v>567</v>
      </c>
      <c r="F142" s="29">
        <v>-24591620125</v>
      </c>
      <c r="H142" s="29">
        <v>-8607067043.7499981</v>
      </c>
      <c r="I142" s="29">
        <v>473388687.40625</v>
      </c>
      <c r="J142" s="29">
        <v>-1352539106.8750005</v>
      </c>
      <c r="K142" s="29">
        <v>-9486217463.21875</v>
      </c>
      <c r="M142" s="29">
        <v>-5164240226.2499971</v>
      </c>
      <c r="N142" s="29">
        <v>284033212.44374996</v>
      </c>
      <c r="O142" s="29">
        <v>-1352539106.8750005</v>
      </c>
      <c r="P142" s="29">
        <v>-6232746120.6812496</v>
      </c>
      <c r="R142" s="29">
        <v>3442826817.4999995</v>
      </c>
      <c r="S142" s="29">
        <v>-189355474.96250004</v>
      </c>
      <c r="T142" s="29">
        <v>0</v>
      </c>
      <c r="U142" s="29">
        <v>3253471342.5374994</v>
      </c>
      <c r="AA142" s="70"/>
      <c r="AB142" s="70"/>
      <c r="AC142" s="14"/>
    </row>
    <row r="143" spans="1:29" ht="14.1" customHeight="1" thickTop="1" x14ac:dyDescent="0.2">
      <c r="F143" s="26">
        <v>1</v>
      </c>
      <c r="H143" s="30"/>
      <c r="I143" s="30"/>
      <c r="J143" s="30"/>
      <c r="K143" s="30"/>
      <c r="M143" s="30"/>
      <c r="N143" s="30"/>
      <c r="O143" s="30"/>
      <c r="P143" s="30"/>
      <c r="R143" s="30"/>
      <c r="S143" s="30"/>
      <c r="T143" s="30"/>
      <c r="U143" s="30"/>
      <c r="AA143" s="114"/>
      <c r="AB143" s="74"/>
      <c r="AC143" s="14"/>
    </row>
    <row r="144" spans="1:29" ht="14.1" customHeight="1" x14ac:dyDescent="0.2">
      <c r="F144" s="30"/>
      <c r="H144" s="30"/>
      <c r="I144" s="30"/>
      <c r="J144" s="30"/>
      <c r="K144" s="30"/>
      <c r="M144" s="30"/>
      <c r="N144" s="30"/>
      <c r="O144" s="30"/>
      <c r="P144" s="30"/>
      <c r="R144" s="30"/>
      <c r="S144" s="30"/>
      <c r="T144" s="30"/>
      <c r="U144" s="30"/>
      <c r="AA144" s="72"/>
      <c r="AB144" s="74"/>
      <c r="AC144" s="14"/>
    </row>
    <row r="145" spans="1:29" ht="14.1" customHeight="1" x14ac:dyDescent="0.2">
      <c r="A145" s="31" t="s">
        <v>379</v>
      </c>
      <c r="F145" s="30"/>
      <c r="H145" s="30"/>
      <c r="I145" s="30"/>
      <c r="J145" s="30"/>
      <c r="K145" s="30"/>
      <c r="M145" s="30"/>
      <c r="N145" s="30"/>
      <c r="O145" s="30"/>
      <c r="P145" s="30"/>
      <c r="R145" s="30"/>
      <c r="S145" s="30"/>
      <c r="T145" s="30"/>
      <c r="U145" s="30"/>
      <c r="AB145" s="74"/>
      <c r="AC145" s="14"/>
    </row>
    <row r="146" spans="1:29" ht="14.1" customHeight="1" x14ac:dyDescent="0.2">
      <c r="A146" s="32" t="s">
        <v>378</v>
      </c>
      <c r="B146" s="13" t="s">
        <v>152</v>
      </c>
      <c r="C146" s="13" t="s">
        <v>153</v>
      </c>
      <c r="D146" s="14" t="s">
        <v>159</v>
      </c>
      <c r="E146" s="14" t="s">
        <v>160</v>
      </c>
      <c r="F146" s="33">
        <v>-204526</v>
      </c>
      <c r="H146" s="26"/>
      <c r="I146" s="26">
        <v>3937.1254999999996</v>
      </c>
      <c r="J146" s="26">
        <v>-11248.93</v>
      </c>
      <c r="K146" s="26">
        <v>-7311.8045000000002</v>
      </c>
      <c r="M146" s="26"/>
      <c r="N146" s="26">
        <v>2362.2752999999998</v>
      </c>
      <c r="O146" s="26">
        <v>-11248.93</v>
      </c>
      <c r="P146" s="26">
        <v>-8886.654700000001</v>
      </c>
      <c r="R146" s="26">
        <v>0</v>
      </c>
      <c r="S146" s="26">
        <v>-1574.8501999999999</v>
      </c>
      <c r="T146" s="26">
        <v>0</v>
      </c>
      <c r="U146" s="36">
        <v>-1574.8501999999999</v>
      </c>
      <c r="V146" s="53" t="s">
        <v>161</v>
      </c>
      <c r="W146" s="53">
        <v>30</v>
      </c>
      <c r="X146" s="53" t="s">
        <v>613</v>
      </c>
      <c r="Y146" s="53" t="s">
        <v>161</v>
      </c>
      <c r="Z146" s="13" t="s">
        <v>587</v>
      </c>
      <c r="AA146" s="74" t="s">
        <v>657</v>
      </c>
      <c r="AB146" s="74"/>
      <c r="AC146" s="14"/>
    </row>
    <row r="147" spans="1:29" ht="14.1" customHeight="1" x14ac:dyDescent="0.2">
      <c r="A147" s="32" t="s">
        <v>378</v>
      </c>
      <c r="B147" s="13" t="s">
        <v>152</v>
      </c>
      <c r="C147" s="13" t="s">
        <v>153</v>
      </c>
      <c r="D147" s="14" t="s">
        <v>460</v>
      </c>
      <c r="E147" s="14" t="s">
        <v>459</v>
      </c>
      <c r="F147" s="33">
        <v>16312165</v>
      </c>
      <c r="H147" s="26"/>
      <c r="I147" s="26">
        <v>-314009.17624999996</v>
      </c>
      <c r="J147" s="26">
        <v>897169.07499999995</v>
      </c>
      <c r="K147" s="26">
        <v>583159.89874999993</v>
      </c>
      <c r="M147" s="26"/>
      <c r="N147" s="26">
        <v>-188405.50574999998</v>
      </c>
      <c r="O147" s="26">
        <v>897169.07499999995</v>
      </c>
      <c r="P147" s="26">
        <v>708763.56924999994</v>
      </c>
      <c r="R147" s="26">
        <v>0</v>
      </c>
      <c r="S147" s="26">
        <v>125603.67049999998</v>
      </c>
      <c r="T147" s="26">
        <v>0</v>
      </c>
      <c r="U147" s="36">
        <v>125603.67049999998</v>
      </c>
      <c r="V147" s="53" t="s">
        <v>161</v>
      </c>
      <c r="W147" s="53" t="s">
        <v>539</v>
      </c>
      <c r="X147" s="53" t="s">
        <v>613</v>
      </c>
      <c r="Y147" s="53" t="s">
        <v>161</v>
      </c>
      <c r="Z147" s="13" t="s">
        <v>587</v>
      </c>
      <c r="AA147" s="74" t="s">
        <v>657</v>
      </c>
      <c r="AB147" s="74"/>
      <c r="AC147" s="14"/>
    </row>
    <row r="148" spans="1:29" ht="14.1" customHeight="1" x14ac:dyDescent="0.2">
      <c r="A148" s="32" t="s">
        <v>378</v>
      </c>
      <c r="B148" s="13" t="s">
        <v>152</v>
      </c>
      <c r="C148" s="13" t="s">
        <v>153</v>
      </c>
      <c r="D148" s="14" t="s">
        <v>167</v>
      </c>
      <c r="E148" s="14" t="s">
        <v>168</v>
      </c>
      <c r="F148" s="33">
        <v>4674495003</v>
      </c>
      <c r="H148" s="26"/>
      <c r="I148" s="26">
        <v>-89984028.807749987</v>
      </c>
      <c r="J148" s="26">
        <v>257097225.16499999</v>
      </c>
      <c r="K148" s="26">
        <v>167113196.35725001</v>
      </c>
      <c r="M148" s="26"/>
      <c r="N148" s="26">
        <v>-53990417.284649998</v>
      </c>
      <c r="O148" s="26">
        <v>257097225.16499999</v>
      </c>
      <c r="P148" s="26">
        <v>203106807.88034999</v>
      </c>
      <c r="R148" s="26">
        <v>0</v>
      </c>
      <c r="S148" s="26">
        <v>35993611.523099989</v>
      </c>
      <c r="T148" s="26">
        <v>0</v>
      </c>
      <c r="U148" s="36">
        <v>35993611.523099989</v>
      </c>
      <c r="V148" s="53" t="s">
        <v>554</v>
      </c>
      <c r="W148" s="53">
        <v>5</v>
      </c>
      <c r="X148" s="53">
        <v>6</v>
      </c>
      <c r="Y148" s="53" t="s">
        <v>587</v>
      </c>
      <c r="Z148" s="13" t="s">
        <v>587</v>
      </c>
      <c r="AA148" s="74" t="s">
        <v>657</v>
      </c>
      <c r="AB148" s="74"/>
      <c r="AC148" s="14"/>
    </row>
    <row r="149" spans="1:29" ht="14.1" customHeight="1" x14ac:dyDescent="0.2">
      <c r="A149" s="32" t="s">
        <v>378</v>
      </c>
      <c r="B149" s="13" t="s">
        <v>152</v>
      </c>
      <c r="C149" s="13" t="s">
        <v>153</v>
      </c>
      <c r="D149" s="14" t="s">
        <v>183</v>
      </c>
      <c r="E149" s="14" t="s">
        <v>184</v>
      </c>
      <c r="F149" s="33">
        <v>23579500</v>
      </c>
      <c r="H149" s="26"/>
      <c r="I149" s="26">
        <v>-453905.375</v>
      </c>
      <c r="J149" s="26">
        <v>1296872.5</v>
      </c>
      <c r="K149" s="26">
        <v>842967.125</v>
      </c>
      <c r="M149" s="26"/>
      <c r="N149" s="26">
        <v>-272343.22499999998</v>
      </c>
      <c r="O149" s="26">
        <v>1296872.5</v>
      </c>
      <c r="P149" s="26">
        <v>1024529.275</v>
      </c>
      <c r="R149" s="26">
        <v>0</v>
      </c>
      <c r="S149" s="26">
        <v>181562.15000000002</v>
      </c>
      <c r="T149" s="26">
        <v>0</v>
      </c>
      <c r="U149" s="36">
        <v>181562.15000000002</v>
      </c>
      <c r="V149" s="53" t="s">
        <v>555</v>
      </c>
      <c r="W149" s="53">
        <v>3</v>
      </c>
      <c r="X149" s="53">
        <v>2</v>
      </c>
      <c r="Y149" s="53" t="s">
        <v>587</v>
      </c>
      <c r="Z149" s="13" t="s">
        <v>587</v>
      </c>
      <c r="AA149" s="74" t="s">
        <v>657</v>
      </c>
      <c r="AB149" s="74"/>
    </row>
    <row r="150" spans="1:29" ht="14.1" customHeight="1" x14ac:dyDescent="0.2">
      <c r="A150" s="32" t="s">
        <v>378</v>
      </c>
      <c r="B150" s="13" t="s">
        <v>152</v>
      </c>
      <c r="C150" s="13" t="s">
        <v>153</v>
      </c>
      <c r="D150" s="14" t="s">
        <v>185</v>
      </c>
      <c r="E150" s="14" t="s">
        <v>186</v>
      </c>
      <c r="F150" s="33">
        <v>-3929917</v>
      </c>
      <c r="H150" s="26"/>
      <c r="I150" s="26">
        <v>75650.902249999999</v>
      </c>
      <c r="J150" s="26">
        <v>-216145.435</v>
      </c>
      <c r="K150" s="26">
        <v>-140494.53275000001</v>
      </c>
      <c r="M150" s="26"/>
      <c r="N150" s="26">
        <v>45390.54135</v>
      </c>
      <c r="O150" s="26">
        <v>-216145.435</v>
      </c>
      <c r="P150" s="26">
        <v>-170754.89364999998</v>
      </c>
      <c r="R150" s="26">
        <v>0</v>
      </c>
      <c r="S150" s="26">
        <v>-30260.3609</v>
      </c>
      <c r="T150" s="26">
        <v>0</v>
      </c>
      <c r="U150" s="36">
        <v>-30260.3609</v>
      </c>
      <c r="V150" s="53" t="s">
        <v>556</v>
      </c>
      <c r="W150" s="53">
        <v>4</v>
      </c>
      <c r="X150" s="53">
        <v>3</v>
      </c>
      <c r="Y150" s="53" t="s">
        <v>587</v>
      </c>
      <c r="Z150" s="13" t="s">
        <v>587</v>
      </c>
      <c r="AA150" s="74" t="s">
        <v>657</v>
      </c>
      <c r="AB150" s="74"/>
    </row>
    <row r="151" spans="1:29" ht="14.1" customHeight="1" x14ac:dyDescent="0.2">
      <c r="A151" s="32" t="s">
        <v>378</v>
      </c>
      <c r="B151" s="13" t="s">
        <v>152</v>
      </c>
      <c r="C151" s="13" t="s">
        <v>153</v>
      </c>
      <c r="D151" s="14" t="s">
        <v>209</v>
      </c>
      <c r="E151" s="14" t="s">
        <v>210</v>
      </c>
      <c r="F151" s="33">
        <v>23504</v>
      </c>
      <c r="H151" s="26"/>
      <c r="I151" s="26">
        <v>-452.452</v>
      </c>
      <c r="J151" s="26">
        <v>1292.72</v>
      </c>
      <c r="K151" s="26">
        <v>840.26800000000003</v>
      </c>
      <c r="M151" s="26"/>
      <c r="N151" s="26">
        <v>-271.47120000000001</v>
      </c>
      <c r="O151" s="26">
        <v>1292.72</v>
      </c>
      <c r="P151" s="26">
        <v>1021.2488000000001</v>
      </c>
      <c r="R151" s="26">
        <v>0</v>
      </c>
      <c r="S151" s="26">
        <v>180.98079999999999</v>
      </c>
      <c r="T151" s="26">
        <v>0</v>
      </c>
      <c r="U151" s="26">
        <v>180.98079999999999</v>
      </c>
      <c r="V151" s="53" t="s">
        <v>156</v>
      </c>
      <c r="W151" s="53">
        <v>30</v>
      </c>
      <c r="X151" s="53" t="s">
        <v>613</v>
      </c>
      <c r="Y151" s="53" t="s">
        <v>156</v>
      </c>
      <c r="Z151" s="13" t="s">
        <v>587</v>
      </c>
      <c r="AA151" s="74" t="s">
        <v>657</v>
      </c>
      <c r="AB151" s="74"/>
    </row>
    <row r="152" spans="1:29" ht="14.1" customHeight="1" thickBot="1" x14ac:dyDescent="0.25">
      <c r="E152" s="12" t="s">
        <v>534</v>
      </c>
      <c r="F152" s="34">
        <v>4710275729</v>
      </c>
      <c r="H152" s="34">
        <v>0</v>
      </c>
      <c r="I152" s="34">
        <v>-90672807.783249989</v>
      </c>
      <c r="J152" s="34">
        <v>259065165.095</v>
      </c>
      <c r="K152" s="34">
        <v>168392357.31174999</v>
      </c>
      <c r="M152" s="34">
        <v>0</v>
      </c>
      <c r="N152" s="34">
        <v>-54403684.669949993</v>
      </c>
      <c r="O152" s="34">
        <v>259065165.095</v>
      </c>
      <c r="P152" s="34">
        <v>204661480.42505002</v>
      </c>
      <c r="R152" s="34">
        <v>0</v>
      </c>
      <c r="S152" s="34">
        <v>36269123.113299988</v>
      </c>
      <c r="T152" s="34">
        <v>0</v>
      </c>
      <c r="U152" s="34">
        <v>36269123.113299988</v>
      </c>
      <c r="AB152" s="74"/>
    </row>
    <row r="153" spans="1:29" ht="14.1" customHeight="1" thickTop="1" x14ac:dyDescent="0.2">
      <c r="F153" s="30"/>
      <c r="H153" s="30"/>
      <c r="I153" s="30"/>
      <c r="J153" s="30"/>
      <c r="K153" s="30"/>
      <c r="M153" s="30"/>
      <c r="N153" s="30"/>
      <c r="O153" s="30"/>
      <c r="P153" s="30"/>
      <c r="R153" s="30"/>
      <c r="S153" s="30"/>
      <c r="T153" s="30"/>
      <c r="U153" s="30"/>
      <c r="AA153" s="70"/>
      <c r="AB153" s="74"/>
    </row>
    <row r="154" spans="1:29" ht="14.1" customHeight="1" thickBot="1" x14ac:dyDescent="0.25">
      <c r="E154" s="12" t="s">
        <v>568</v>
      </c>
      <c r="F154" s="29">
        <v>-19881344396</v>
      </c>
      <c r="H154" s="29">
        <v>-8607067043.7499981</v>
      </c>
      <c r="I154" s="29">
        <v>382715879.62300003</v>
      </c>
      <c r="J154" s="29">
        <v>-1093473941.7800004</v>
      </c>
      <c r="K154" s="29">
        <v>-9317825105.9069996</v>
      </c>
      <c r="M154" s="29">
        <v>-5164240226.2499971</v>
      </c>
      <c r="N154" s="29">
        <v>229629527.77379996</v>
      </c>
      <c r="O154" s="29">
        <v>-1093473941.7800004</v>
      </c>
      <c r="P154" s="29">
        <v>-6028084640.2561998</v>
      </c>
      <c r="R154" s="29">
        <v>3442826817.4999995</v>
      </c>
      <c r="S154" s="29">
        <v>-153086351.84920004</v>
      </c>
      <c r="T154" s="29">
        <v>0</v>
      </c>
      <c r="U154" s="29">
        <v>3289740465.6507993</v>
      </c>
      <c r="AA154" s="70"/>
      <c r="AB154" s="74"/>
    </row>
    <row r="155" spans="1:29" ht="14.1" customHeight="1" thickTop="1" x14ac:dyDescent="0.2">
      <c r="F155" s="30">
        <v>1</v>
      </c>
      <c r="H155" s="30"/>
      <c r="I155" s="30"/>
      <c r="J155" s="30"/>
      <c r="K155" s="30"/>
      <c r="M155" s="30"/>
      <c r="N155" s="30"/>
      <c r="O155" s="30"/>
      <c r="P155" s="30"/>
      <c r="R155" s="30"/>
      <c r="S155" s="30"/>
      <c r="T155" s="30"/>
      <c r="U155" s="30"/>
      <c r="AA155" s="70"/>
    </row>
    <row r="156" spans="1:29" ht="14.1" customHeight="1" x14ac:dyDescent="0.2">
      <c r="A156" s="31" t="s">
        <v>499</v>
      </c>
      <c r="D156" s="14"/>
      <c r="E156" s="14"/>
      <c r="F156" s="33"/>
      <c r="H156" s="33"/>
      <c r="I156" s="33"/>
      <c r="J156" s="33"/>
      <c r="K156" s="33"/>
      <c r="M156" s="33"/>
      <c r="N156" s="33"/>
      <c r="O156" s="33"/>
      <c r="P156" s="33"/>
      <c r="R156" s="33"/>
      <c r="S156" s="33"/>
      <c r="T156" s="33"/>
      <c r="U156" s="33"/>
      <c r="AA156" s="70"/>
    </row>
    <row r="157" spans="1:29" ht="14.1" customHeight="1" x14ac:dyDescent="0.2">
      <c r="A157" s="32" t="s">
        <v>378</v>
      </c>
      <c r="B157" s="13" t="s">
        <v>152</v>
      </c>
      <c r="C157" s="13" t="s">
        <v>153</v>
      </c>
      <c r="D157" s="14" t="s">
        <v>223</v>
      </c>
      <c r="E157" s="14" t="s">
        <v>224</v>
      </c>
      <c r="F157" s="33"/>
      <c r="H157" s="33">
        <v>-7949854</v>
      </c>
      <c r="I157" s="33"/>
      <c r="J157" s="33"/>
      <c r="K157" s="26">
        <v>-7949854</v>
      </c>
      <c r="M157" s="33">
        <v>-7949854</v>
      </c>
      <c r="N157" s="33"/>
      <c r="O157" s="33"/>
      <c r="P157" s="26">
        <v>-7949854</v>
      </c>
      <c r="R157" s="26">
        <v>0</v>
      </c>
      <c r="S157" s="26">
        <v>0</v>
      </c>
      <c r="T157" s="26">
        <v>0</v>
      </c>
      <c r="U157" s="36">
        <v>0</v>
      </c>
      <c r="V157" s="53" t="s">
        <v>225</v>
      </c>
      <c r="W157" s="53">
        <v>4</v>
      </c>
      <c r="X157" s="53" t="s">
        <v>613</v>
      </c>
      <c r="Y157" s="53" t="s">
        <v>161</v>
      </c>
      <c r="Z157" s="13" t="s">
        <v>499</v>
      </c>
      <c r="AA157" s="74" t="s">
        <v>223</v>
      </c>
      <c r="AB157" s="71"/>
    </row>
    <row r="158" spans="1:29" ht="14.1" customHeight="1" x14ac:dyDescent="0.2">
      <c r="A158" s="32" t="s">
        <v>378</v>
      </c>
      <c r="B158" s="13" t="s">
        <v>152</v>
      </c>
      <c r="C158" s="13" t="s">
        <v>153</v>
      </c>
      <c r="D158" s="14" t="s">
        <v>228</v>
      </c>
      <c r="E158" s="14" t="s">
        <v>224</v>
      </c>
      <c r="F158" s="33"/>
      <c r="H158" s="33"/>
      <c r="I158" s="33">
        <v>784997.85</v>
      </c>
      <c r="J158" s="33">
        <v>-2242851</v>
      </c>
      <c r="K158" s="26">
        <v>-1457853.15</v>
      </c>
      <c r="M158" s="33"/>
      <c r="N158" s="33">
        <v>470998.70999999996</v>
      </c>
      <c r="O158" s="33">
        <v>-2242851</v>
      </c>
      <c r="P158" s="26">
        <v>-1771852.29</v>
      </c>
      <c r="R158" s="26">
        <v>0</v>
      </c>
      <c r="S158" s="26">
        <v>-313999.14</v>
      </c>
      <c r="T158" s="26">
        <v>0</v>
      </c>
      <c r="U158" s="36">
        <v>-313999.14</v>
      </c>
      <c r="V158" s="53" t="s">
        <v>225</v>
      </c>
      <c r="W158" s="53">
        <v>4</v>
      </c>
      <c r="X158" s="53" t="s">
        <v>613</v>
      </c>
      <c r="Y158" s="53" t="s">
        <v>161</v>
      </c>
      <c r="Z158" s="13" t="s">
        <v>499</v>
      </c>
      <c r="AA158" s="74" t="s">
        <v>657</v>
      </c>
      <c r="AB158" s="71"/>
    </row>
    <row r="159" spans="1:29" ht="14.1" customHeight="1" x14ac:dyDescent="0.2">
      <c r="A159" s="32" t="s">
        <v>378</v>
      </c>
      <c r="B159" s="14" t="s">
        <v>152</v>
      </c>
      <c r="C159" s="14" t="s">
        <v>153</v>
      </c>
      <c r="D159" s="14" t="s">
        <v>226</v>
      </c>
      <c r="E159" s="14" t="s">
        <v>227</v>
      </c>
      <c r="F159" s="33"/>
      <c r="G159" s="142" t="s">
        <v>562</v>
      </c>
      <c r="H159" s="33"/>
      <c r="I159" s="33">
        <v>1656711.7</v>
      </c>
      <c r="J159" s="33">
        <v>-4733462</v>
      </c>
      <c r="K159" s="26">
        <v>-3076750.3</v>
      </c>
      <c r="M159" s="33"/>
      <c r="N159" s="33">
        <v>994027.02</v>
      </c>
      <c r="O159" s="33">
        <v>-4733462</v>
      </c>
      <c r="P159" s="26">
        <v>-3739434.98</v>
      </c>
      <c r="R159" s="26">
        <v>0</v>
      </c>
      <c r="S159" s="26">
        <v>-662684.67999999993</v>
      </c>
      <c r="T159" s="26">
        <v>0</v>
      </c>
      <c r="U159" s="26">
        <v>-662684.67999999993</v>
      </c>
      <c r="V159" s="53" t="s">
        <v>156</v>
      </c>
      <c r="W159" s="53">
        <v>30</v>
      </c>
      <c r="X159" s="53">
        <v>30</v>
      </c>
      <c r="Y159" s="53" t="s">
        <v>156</v>
      </c>
      <c r="Z159" s="13" t="s">
        <v>499</v>
      </c>
      <c r="AA159" s="74" t="s">
        <v>656</v>
      </c>
      <c r="AB159" s="73"/>
    </row>
    <row r="160" spans="1:29" ht="14.1" customHeight="1" thickBot="1" x14ac:dyDescent="0.25">
      <c r="A160" s="32"/>
      <c r="D160" s="14"/>
      <c r="E160" s="12" t="s">
        <v>569</v>
      </c>
      <c r="F160" s="33"/>
      <c r="H160" s="35">
        <v>-7949854</v>
      </c>
      <c r="I160" s="35">
        <v>2441709.5499999998</v>
      </c>
      <c r="J160" s="35">
        <v>-6976313</v>
      </c>
      <c r="K160" s="35">
        <v>-12484457.449999999</v>
      </c>
      <c r="M160" s="35">
        <v>-7949854</v>
      </c>
      <c r="N160" s="35">
        <v>1465025.73</v>
      </c>
      <c r="O160" s="35">
        <v>-6976313</v>
      </c>
      <c r="P160" s="35">
        <v>-13461141.27</v>
      </c>
      <c r="R160" s="35">
        <v>0</v>
      </c>
      <c r="S160" s="35">
        <v>-976683.82</v>
      </c>
      <c r="T160" s="35">
        <v>0</v>
      </c>
      <c r="U160" s="35">
        <v>-976683.82</v>
      </c>
    </row>
    <row r="161" spans="1:28" ht="14.1" customHeight="1" thickTop="1" x14ac:dyDescent="0.2">
      <c r="D161" s="14"/>
      <c r="E161" s="14"/>
      <c r="F161" s="33"/>
      <c r="H161" s="33"/>
      <c r="I161" s="33"/>
      <c r="J161" s="33"/>
      <c r="K161" s="33"/>
      <c r="N161" s="33"/>
      <c r="O161" s="33"/>
      <c r="P161" s="33"/>
      <c r="R161" s="33"/>
      <c r="S161" s="33"/>
      <c r="T161" s="33"/>
      <c r="U161" s="33"/>
    </row>
    <row r="162" spans="1:28" ht="14.1" customHeight="1" x14ac:dyDescent="0.2">
      <c r="A162" s="31" t="s">
        <v>500</v>
      </c>
      <c r="D162" s="14"/>
      <c r="E162" s="14"/>
      <c r="F162" s="33"/>
      <c r="H162" s="33"/>
      <c r="I162" s="33"/>
      <c r="J162" s="33"/>
      <c r="K162" s="33"/>
      <c r="N162" s="33"/>
      <c r="O162" s="33"/>
      <c r="P162" s="33"/>
      <c r="R162" s="33"/>
      <c r="S162" s="33"/>
      <c r="T162" s="33"/>
      <c r="U162" s="33"/>
    </row>
    <row r="163" spans="1:28" ht="14.1" customHeight="1" x14ac:dyDescent="0.2">
      <c r="A163" s="32" t="s">
        <v>378</v>
      </c>
      <c r="B163" s="13" t="s">
        <v>4</v>
      </c>
      <c r="C163" s="13" t="s">
        <v>325</v>
      </c>
      <c r="D163" s="14" t="s">
        <v>326</v>
      </c>
      <c r="E163" s="14" t="s">
        <v>327</v>
      </c>
      <c r="F163" s="33"/>
      <c r="H163" s="33">
        <v>73812741</v>
      </c>
      <c r="I163" s="33"/>
      <c r="J163" s="33"/>
      <c r="K163" s="26">
        <v>73812741</v>
      </c>
      <c r="M163" s="33">
        <v>73812741</v>
      </c>
      <c r="N163" s="33"/>
      <c r="O163" s="33"/>
      <c r="P163" s="26">
        <v>73812741</v>
      </c>
      <c r="R163" s="26"/>
      <c r="S163" s="26"/>
      <c r="T163" s="26"/>
      <c r="U163" s="26">
        <v>0</v>
      </c>
      <c r="V163" s="53" t="s">
        <v>328</v>
      </c>
      <c r="W163" s="53">
        <v>30</v>
      </c>
      <c r="X163" s="53">
        <v>30</v>
      </c>
      <c r="Y163" s="53">
        <v>0</v>
      </c>
      <c r="Z163" s="13" t="s">
        <v>500</v>
      </c>
    </row>
    <row r="164" spans="1:28" ht="14.1" customHeight="1" x14ac:dyDescent="0.2">
      <c r="A164" s="32" t="s">
        <v>378</v>
      </c>
      <c r="B164" s="13" t="s">
        <v>152</v>
      </c>
      <c r="C164" s="13" t="s">
        <v>329</v>
      </c>
      <c r="D164" s="14" t="s">
        <v>330</v>
      </c>
      <c r="E164" s="14" t="s">
        <v>331</v>
      </c>
      <c r="F164" s="33"/>
      <c r="H164" s="33">
        <v>-202975198</v>
      </c>
      <c r="I164" s="33"/>
      <c r="J164" s="33"/>
      <c r="K164" s="26">
        <v>-202975198</v>
      </c>
      <c r="M164" s="33">
        <v>-202975198</v>
      </c>
      <c r="N164" s="33"/>
      <c r="O164" s="33"/>
      <c r="P164" s="26">
        <v>-202975198</v>
      </c>
      <c r="R164" s="26"/>
      <c r="S164" s="26"/>
      <c r="T164" s="26"/>
      <c r="U164" s="26">
        <v>0</v>
      </c>
      <c r="V164" s="53" t="s">
        <v>328</v>
      </c>
      <c r="W164" s="53">
        <v>30</v>
      </c>
      <c r="X164" s="53">
        <v>30</v>
      </c>
      <c r="Y164" s="53">
        <v>0</v>
      </c>
      <c r="Z164" s="13" t="s">
        <v>500</v>
      </c>
    </row>
    <row r="165" spans="1:28" ht="14.1" customHeight="1" x14ac:dyDescent="0.2">
      <c r="A165" s="32" t="s">
        <v>378</v>
      </c>
      <c r="B165" s="13" t="s">
        <v>141</v>
      </c>
      <c r="C165" s="13" t="s">
        <v>332</v>
      </c>
      <c r="D165" s="14" t="s">
        <v>333</v>
      </c>
      <c r="E165" s="14" t="s">
        <v>334</v>
      </c>
      <c r="F165" s="33"/>
      <c r="H165" s="33">
        <v>-132504612</v>
      </c>
      <c r="I165" s="33"/>
      <c r="J165" s="33"/>
      <c r="K165" s="26">
        <v>-132504612</v>
      </c>
      <c r="M165" s="33">
        <v>-132504612</v>
      </c>
      <c r="N165" s="33"/>
      <c r="O165" s="33"/>
      <c r="P165" s="26">
        <v>-132504612</v>
      </c>
      <c r="R165" s="26"/>
      <c r="S165" s="26"/>
      <c r="T165" s="26"/>
      <c r="U165" s="26">
        <v>0</v>
      </c>
      <c r="V165" s="53" t="s">
        <v>328</v>
      </c>
      <c r="W165" s="53">
        <v>30</v>
      </c>
      <c r="X165" s="53">
        <v>30</v>
      </c>
      <c r="Y165" s="53">
        <v>0</v>
      </c>
      <c r="Z165" s="13" t="s">
        <v>500</v>
      </c>
    </row>
    <row r="166" spans="1:28" ht="14.1" customHeight="1" x14ac:dyDescent="0.2">
      <c r="A166" s="32" t="s">
        <v>378</v>
      </c>
      <c r="B166" s="13" t="s">
        <v>4</v>
      </c>
      <c r="C166" s="13" t="s">
        <v>325</v>
      </c>
      <c r="D166" s="14" t="s">
        <v>335</v>
      </c>
      <c r="E166" s="14" t="s">
        <v>327</v>
      </c>
      <c r="F166" s="33"/>
      <c r="H166" s="33"/>
      <c r="I166" s="33">
        <v>-4059701.0999999996</v>
      </c>
      <c r="J166" s="33">
        <v>11599146</v>
      </c>
      <c r="K166" s="26">
        <v>7539444.9000000004</v>
      </c>
      <c r="M166" s="33"/>
      <c r="N166" s="33">
        <v>-4059701.0999999996</v>
      </c>
      <c r="O166" s="33">
        <v>11599146</v>
      </c>
      <c r="P166" s="26">
        <v>7539444.9000000004</v>
      </c>
      <c r="R166" s="26"/>
      <c r="S166" s="26"/>
      <c r="T166" s="26"/>
      <c r="U166" s="26">
        <v>0</v>
      </c>
      <c r="V166" s="53" t="s">
        <v>328</v>
      </c>
      <c r="W166" s="53">
        <v>30</v>
      </c>
      <c r="X166" s="53">
        <v>30</v>
      </c>
      <c r="Y166" s="53">
        <v>0</v>
      </c>
      <c r="Z166" s="13" t="s">
        <v>500</v>
      </c>
    </row>
    <row r="167" spans="1:28" ht="14.1" customHeight="1" x14ac:dyDescent="0.2">
      <c r="A167" s="32" t="s">
        <v>378</v>
      </c>
      <c r="B167" s="13" t="s">
        <v>152</v>
      </c>
      <c r="C167" s="13" t="s">
        <v>329</v>
      </c>
      <c r="D167" s="14" t="s">
        <v>336</v>
      </c>
      <c r="E167" s="14" t="s">
        <v>331</v>
      </c>
      <c r="F167" s="33"/>
      <c r="H167" s="33"/>
      <c r="I167" s="33">
        <v>10804714.549999999</v>
      </c>
      <c r="J167" s="33">
        <v>-30870613</v>
      </c>
      <c r="K167" s="26">
        <v>-20065898.450000003</v>
      </c>
      <c r="M167" s="33"/>
      <c r="N167" s="33">
        <v>10804714.549999999</v>
      </c>
      <c r="O167" s="33">
        <v>-30870613</v>
      </c>
      <c r="P167" s="26">
        <v>-20065898.450000003</v>
      </c>
      <c r="R167" s="26"/>
      <c r="S167" s="26"/>
      <c r="T167" s="26"/>
      <c r="U167" s="26">
        <v>0</v>
      </c>
      <c r="V167" s="53" t="s">
        <v>328</v>
      </c>
      <c r="W167" s="53">
        <v>30</v>
      </c>
      <c r="X167" s="53">
        <v>30</v>
      </c>
      <c r="Y167" s="53">
        <v>0</v>
      </c>
      <c r="Z167" s="13" t="s">
        <v>500</v>
      </c>
    </row>
    <row r="168" spans="1:28" ht="14.1" customHeight="1" x14ac:dyDescent="0.2">
      <c r="A168" s="32" t="s">
        <v>378</v>
      </c>
      <c r="B168" s="13" t="s">
        <v>141</v>
      </c>
      <c r="C168" s="13" t="s">
        <v>332</v>
      </c>
      <c r="D168" s="14" t="s">
        <v>337</v>
      </c>
      <c r="E168" s="14" t="s">
        <v>334</v>
      </c>
      <c r="F168" s="33"/>
      <c r="H168" s="33"/>
      <c r="I168" s="33">
        <v>7287753.8999999994</v>
      </c>
      <c r="J168" s="33">
        <v>-20822154</v>
      </c>
      <c r="K168" s="26">
        <v>-13534400.100000001</v>
      </c>
      <c r="M168" s="33"/>
      <c r="N168" s="33">
        <v>7287753.8999999994</v>
      </c>
      <c r="O168" s="33">
        <v>-20822154</v>
      </c>
      <c r="P168" s="26">
        <v>-13534400.100000001</v>
      </c>
      <c r="R168" s="26"/>
      <c r="S168" s="26"/>
      <c r="T168" s="26"/>
      <c r="U168" s="26">
        <v>0</v>
      </c>
      <c r="V168" s="53" t="s">
        <v>328</v>
      </c>
      <c r="W168" s="53">
        <v>30</v>
      </c>
      <c r="X168" s="53">
        <v>30</v>
      </c>
      <c r="Y168" s="53">
        <v>0</v>
      </c>
      <c r="Z168" s="13" t="s">
        <v>500</v>
      </c>
    </row>
    <row r="169" spans="1:28" ht="14.1" customHeight="1" thickBot="1" x14ac:dyDescent="0.25">
      <c r="E169" s="12" t="s">
        <v>570</v>
      </c>
      <c r="F169" s="33"/>
      <c r="H169" s="35">
        <v>-261667069</v>
      </c>
      <c r="I169" s="35">
        <v>14032767.349999998</v>
      </c>
      <c r="J169" s="35">
        <v>-40093621</v>
      </c>
      <c r="K169" s="35">
        <v>-287727922.65000004</v>
      </c>
      <c r="M169" s="35">
        <v>-261667069</v>
      </c>
      <c r="N169" s="35">
        <v>14032767.349999998</v>
      </c>
      <c r="O169" s="35">
        <v>-40093621</v>
      </c>
      <c r="P169" s="35">
        <v>-287727922.65000004</v>
      </c>
      <c r="R169" s="35">
        <v>0</v>
      </c>
      <c r="S169" s="35">
        <v>0</v>
      </c>
      <c r="T169" s="35">
        <v>0</v>
      </c>
      <c r="U169" s="35">
        <v>0</v>
      </c>
    </row>
    <row r="170" spans="1:28" ht="14.1" customHeight="1" thickTop="1" x14ac:dyDescent="0.2">
      <c r="F170" s="33"/>
      <c r="H170" s="33"/>
      <c r="I170" s="33"/>
      <c r="J170" s="33"/>
      <c r="K170" s="33"/>
      <c r="M170" s="33"/>
      <c r="N170" s="33"/>
      <c r="O170" s="33"/>
      <c r="P170" s="33"/>
      <c r="R170" s="33"/>
      <c r="S170" s="33"/>
      <c r="T170" s="33"/>
      <c r="U170" s="33"/>
    </row>
    <row r="171" spans="1:28" ht="14.1" customHeight="1" thickBot="1" x14ac:dyDescent="0.25">
      <c r="E171" s="12" t="s">
        <v>571</v>
      </c>
      <c r="F171" s="30"/>
      <c r="H171" s="29">
        <v>-8876683966.7499981</v>
      </c>
      <c r="I171" s="29">
        <v>399190356.52300006</v>
      </c>
      <c r="J171" s="29">
        <v>-1140543875.7800004</v>
      </c>
      <c r="K171" s="29">
        <v>-9618037486.007</v>
      </c>
      <c r="M171" s="29">
        <v>-5433857149.2499971</v>
      </c>
      <c r="N171" s="29">
        <v>245127320.85379994</v>
      </c>
      <c r="O171" s="29">
        <v>-1140543875.7800004</v>
      </c>
      <c r="P171" s="29">
        <v>-6329273704.1761999</v>
      </c>
      <c r="R171" s="29">
        <v>3442826817.4999995</v>
      </c>
      <c r="S171" s="29">
        <v>-154063035.66920003</v>
      </c>
      <c r="T171" s="29">
        <v>0</v>
      </c>
      <c r="U171" s="29">
        <v>3288763781.8307991</v>
      </c>
      <c r="AB171" s="30"/>
    </row>
    <row r="172" spans="1:28" ht="14.1" customHeight="1" thickTop="1" x14ac:dyDescent="0.2">
      <c r="K172" s="26">
        <v>-405812.99300003052</v>
      </c>
      <c r="P172" s="26"/>
      <c r="AB172" s="71"/>
    </row>
    <row r="173" spans="1:28" ht="14.1" customHeight="1" thickBot="1" x14ac:dyDescent="0.25">
      <c r="K173" s="13" t="s">
        <v>572</v>
      </c>
      <c r="P173" s="26"/>
      <c r="R173" s="26"/>
      <c r="S173" s="26"/>
      <c r="U173" s="36"/>
      <c r="V173" s="54"/>
      <c r="AB173" s="73"/>
    </row>
    <row r="174" spans="1:28" ht="14.1" customHeight="1" thickTop="1" x14ac:dyDescent="0.2">
      <c r="E174" s="37" t="s">
        <v>573</v>
      </c>
      <c r="F174" s="38"/>
      <c r="G174" s="143"/>
      <c r="H174" s="39"/>
      <c r="P174" s="26"/>
      <c r="R174" s="26"/>
      <c r="S174" s="26"/>
      <c r="U174" s="36"/>
      <c r="V174" s="54"/>
    </row>
    <row r="175" spans="1:28" ht="14.1" customHeight="1" x14ac:dyDescent="0.2">
      <c r="D175" s="40"/>
      <c r="E175" s="41" t="s">
        <v>574</v>
      </c>
      <c r="F175" s="42"/>
      <c r="G175" s="144"/>
      <c r="H175" s="43"/>
      <c r="R175" s="40"/>
      <c r="S175" s="40"/>
      <c r="U175" s="36"/>
      <c r="V175" s="54"/>
    </row>
    <row r="176" spans="1:28" ht="14.1" customHeight="1" x14ac:dyDescent="0.2">
      <c r="D176" s="40" t="s">
        <v>575</v>
      </c>
      <c r="E176" s="44" t="s">
        <v>576</v>
      </c>
      <c r="F176" s="42"/>
      <c r="G176" s="144"/>
      <c r="H176" s="45">
        <v>235326602.92679998</v>
      </c>
      <c r="I176" s="131"/>
      <c r="J176" s="132"/>
      <c r="U176" s="36"/>
    </row>
    <row r="177" spans="4:25" ht="14.1" customHeight="1" x14ac:dyDescent="0.2">
      <c r="D177" s="40" t="s">
        <v>575</v>
      </c>
      <c r="E177" s="44" t="s">
        <v>577</v>
      </c>
      <c r="F177" s="42"/>
      <c r="G177" s="144"/>
      <c r="H177" s="45">
        <v>-2901081285.4932995</v>
      </c>
      <c r="I177" s="131"/>
      <c r="J177" s="132"/>
    </row>
    <row r="178" spans="4:25" ht="14.1" customHeight="1" x14ac:dyDescent="0.2">
      <c r="D178" s="40" t="s">
        <v>575</v>
      </c>
      <c r="E178" s="44" t="s">
        <v>578</v>
      </c>
      <c r="F178" s="42"/>
      <c r="G178" s="144"/>
      <c r="H178" s="45">
        <v>-717766195.23629975</v>
      </c>
      <c r="I178" s="131"/>
      <c r="J178" s="132"/>
      <c r="U178" s="36"/>
    </row>
    <row r="179" spans="4:25" ht="14.1" customHeight="1" thickBot="1" x14ac:dyDescent="0.25">
      <c r="D179" s="40"/>
      <c r="E179" s="46" t="s">
        <v>579</v>
      </c>
      <c r="F179" s="42"/>
      <c r="G179" s="144"/>
      <c r="H179" s="47">
        <v>-3383520877.8027992</v>
      </c>
      <c r="U179" s="36"/>
    </row>
    <row r="180" spans="4:25" ht="14.1" customHeight="1" thickTop="1" x14ac:dyDescent="0.2">
      <c r="D180" s="40"/>
      <c r="E180" s="44"/>
      <c r="F180" s="42"/>
      <c r="G180" s="144"/>
      <c r="H180" s="48"/>
      <c r="U180" s="36"/>
    </row>
    <row r="181" spans="4:25" ht="14.1" customHeight="1" x14ac:dyDescent="0.2">
      <c r="D181" s="40" t="s">
        <v>580</v>
      </c>
      <c r="E181" s="44" t="s">
        <v>576</v>
      </c>
      <c r="F181" s="42"/>
      <c r="G181" s="144"/>
      <c r="H181" s="45">
        <v>94096247.219099998</v>
      </c>
      <c r="I181" s="131"/>
      <c r="J181" s="81">
        <f>+$U$58</f>
        <v>-94089690.431099996</v>
      </c>
      <c r="K181" s="132">
        <f>+H181+J181</f>
        <v>6556.7880000025034</v>
      </c>
      <c r="U181" s="36"/>
    </row>
    <row r="182" spans="4:25" ht="14.1" customHeight="1" x14ac:dyDescent="0.2">
      <c r="D182" s="40" t="s">
        <v>580</v>
      </c>
      <c r="E182" s="44" t="s">
        <v>577</v>
      </c>
      <c r="F182" s="42"/>
      <c r="G182" s="144"/>
      <c r="H182" s="45">
        <v>608584.03479999991</v>
      </c>
      <c r="I182" s="131"/>
      <c r="J182" s="132"/>
      <c r="K182" s="132">
        <f t="shared" ref="K182:K183" si="0">+H182+J182</f>
        <v>608584.03479999991</v>
      </c>
      <c r="U182" s="36"/>
    </row>
    <row r="183" spans="4:25" ht="14.1" customHeight="1" x14ac:dyDescent="0.2">
      <c r="D183" s="40" t="s">
        <v>580</v>
      </c>
      <c r="E183" s="44" t="s">
        <v>578</v>
      </c>
      <c r="F183" s="42"/>
      <c r="G183" s="144"/>
      <c r="H183" s="45">
        <v>52264.718099999991</v>
      </c>
      <c r="I183" s="131"/>
      <c r="J183" s="132"/>
      <c r="K183" s="132">
        <f t="shared" si="0"/>
        <v>52264.718099999991</v>
      </c>
      <c r="U183" s="36"/>
    </row>
    <row r="184" spans="4:25" ht="14.1" customHeight="1" thickBot="1" x14ac:dyDescent="0.25">
      <c r="D184" s="40"/>
      <c r="E184" s="46" t="s">
        <v>581</v>
      </c>
      <c r="F184" s="42"/>
      <c r="G184" s="144"/>
      <c r="H184" s="47">
        <v>94757095.971999988</v>
      </c>
      <c r="J184" s="135">
        <f>+SUM(J181:J183)</f>
        <v>-94089690.431099996</v>
      </c>
      <c r="K184" s="135">
        <f>+SUM(K181:K183)</f>
        <v>667405.54090000235</v>
      </c>
      <c r="U184" s="36"/>
    </row>
    <row r="185" spans="4:25" ht="14.1" customHeight="1" thickTop="1" x14ac:dyDescent="0.2">
      <c r="D185" s="40"/>
      <c r="E185" s="44"/>
      <c r="F185" s="42"/>
      <c r="G185" s="144"/>
      <c r="H185" s="45"/>
      <c r="U185" s="36"/>
    </row>
    <row r="186" spans="4:25" ht="14.1" customHeight="1" thickBot="1" x14ac:dyDescent="0.25">
      <c r="D186" s="40"/>
      <c r="E186" s="44" t="s">
        <v>582</v>
      </c>
      <c r="F186" s="42"/>
      <c r="G186" s="144"/>
      <c r="H186" s="49">
        <v>-3288763781.8307991</v>
      </c>
      <c r="U186" s="36"/>
    </row>
    <row r="187" spans="4:25" ht="14.1" customHeight="1" thickTop="1" thickBot="1" x14ac:dyDescent="0.25">
      <c r="E187" s="50"/>
      <c r="F187" s="51" t="s">
        <v>533</v>
      </c>
      <c r="G187" s="145"/>
      <c r="H187" s="52">
        <v>0</v>
      </c>
      <c r="J187" s="81"/>
      <c r="U187" s="36"/>
    </row>
    <row r="188" spans="4:25" ht="14.1" customHeight="1" thickTop="1" x14ac:dyDescent="0.2">
      <c r="J188" s="81"/>
    </row>
    <row r="189" spans="4:25" ht="14.1" customHeight="1" x14ac:dyDescent="0.2">
      <c r="J189" s="81"/>
      <c r="U189" s="36"/>
    </row>
    <row r="190" spans="4:25" ht="14.1" customHeight="1" x14ac:dyDescent="0.2">
      <c r="J190" s="81"/>
      <c r="Y190" s="53"/>
    </row>
    <row r="191" spans="4:25" ht="14.1" customHeight="1" x14ac:dyDescent="0.2">
      <c r="J191" s="81"/>
      <c r="U191" s="36"/>
    </row>
    <row r="193" spans="3:26" ht="14.1" customHeight="1" x14ac:dyDescent="0.2">
      <c r="R193" s="26"/>
      <c r="S193" s="26"/>
      <c r="T193" s="26"/>
      <c r="U193" s="36"/>
      <c r="W193" s="53"/>
      <c r="X193" s="53"/>
      <c r="Y193" s="53"/>
      <c r="Z193" s="26"/>
    </row>
    <row r="194" spans="3:26" ht="14.1" customHeight="1" x14ac:dyDescent="0.2">
      <c r="R194" s="26"/>
      <c r="S194" s="26"/>
      <c r="T194" s="26"/>
      <c r="U194" s="36"/>
      <c r="W194" s="53"/>
      <c r="X194" s="53"/>
      <c r="Y194" s="53"/>
      <c r="Z194" s="26"/>
    </row>
    <row r="195" spans="3:26" ht="14.1" customHeight="1" x14ac:dyDescent="0.2">
      <c r="R195" s="26"/>
      <c r="S195" s="26"/>
      <c r="T195" s="26"/>
      <c r="U195" s="36"/>
      <c r="X195" s="53"/>
      <c r="Y195" s="53"/>
      <c r="Z195" s="26"/>
    </row>
    <row r="196" spans="3:26" ht="14.1" customHeight="1" x14ac:dyDescent="0.2">
      <c r="R196" s="26"/>
      <c r="S196" s="26"/>
      <c r="T196" s="26"/>
      <c r="U196" s="36"/>
      <c r="Y196" s="53"/>
    </row>
    <row r="207" spans="3:26" ht="14.1" customHeight="1" x14ac:dyDescent="0.2">
      <c r="C207" s="26"/>
    </row>
    <row r="208" spans="3:26" ht="14.1" customHeight="1" x14ac:dyDescent="0.2">
      <c r="C208" s="26"/>
    </row>
  </sheetData>
  <autoFilter ref="A8:AA168"/>
  <mergeCells count="3">
    <mergeCell ref="H4:K4"/>
    <mergeCell ref="M4:P4"/>
    <mergeCell ref="R4:U4"/>
  </mergeCells>
  <pageMargins left="0.25" right="0" top="0.25" bottom="0.25" header="0.3" footer="0"/>
  <pageSetup paperSize="5" scale="76" orientation="landscape" r:id="rId1"/>
  <headerFooter>
    <oddFooter>&amp;L&amp;"Calibri,Regular"&amp;9&amp;Z&amp;F&amp;R&amp;"Calibri,Regular"&amp;9&amp;A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0"/>
  <sheetViews>
    <sheetView workbookViewId="0">
      <selection activeCell="E1" sqref="E1"/>
    </sheetView>
  </sheetViews>
  <sheetFormatPr defaultColWidth="9.140625" defaultRowHeight="12" x14ac:dyDescent="0.2"/>
  <cols>
    <col min="1" max="1" width="31.140625" style="58" customWidth="1"/>
    <col min="2" max="2" width="51.42578125" style="58" customWidth="1"/>
    <col min="3" max="3" width="19" style="76" customWidth="1"/>
    <col min="4" max="4" width="16.28515625" style="76" customWidth="1"/>
    <col min="5" max="16384" width="9.140625" style="58"/>
  </cols>
  <sheetData>
    <row r="1" spans="1:5" ht="12.75" customHeight="1" x14ac:dyDescent="0.2">
      <c r="A1" s="185" t="s">
        <v>601</v>
      </c>
      <c r="B1" s="186"/>
      <c r="C1" s="186"/>
      <c r="D1" s="186"/>
      <c r="E1" s="10" t="s">
        <v>695</v>
      </c>
    </row>
    <row r="2" spans="1:5" ht="18" customHeight="1" x14ac:dyDescent="0.2">
      <c r="A2" s="185" t="s">
        <v>498</v>
      </c>
      <c r="B2" s="186"/>
      <c r="C2" s="186"/>
      <c r="D2" s="186"/>
      <c r="E2" s="10" t="s">
        <v>691</v>
      </c>
    </row>
    <row r="3" spans="1:5" ht="15" customHeight="1" x14ac:dyDescent="0.2">
      <c r="A3" s="185" t="s">
        <v>530</v>
      </c>
      <c r="B3" s="186"/>
      <c r="C3" s="186"/>
      <c r="D3" s="186"/>
    </row>
    <row r="4" spans="1:5" ht="15" customHeight="1" x14ac:dyDescent="0.2">
      <c r="A4" s="185" t="s">
        <v>602</v>
      </c>
      <c r="B4" s="186"/>
      <c r="C4" s="186"/>
      <c r="D4" s="186"/>
    </row>
    <row r="5" spans="1:5" ht="12.75" customHeight="1" x14ac:dyDescent="0.2">
      <c r="A5" s="61" t="s">
        <v>382</v>
      </c>
      <c r="B5" s="61" t="s">
        <v>382</v>
      </c>
      <c r="C5" s="76" t="s">
        <v>382</v>
      </c>
      <c r="D5" s="76" t="s">
        <v>382</v>
      </c>
    </row>
    <row r="6" spans="1:5" ht="12.75" customHeight="1" x14ac:dyDescent="0.2">
      <c r="A6" s="62" t="s">
        <v>1</v>
      </c>
      <c r="B6" s="62" t="s">
        <v>2</v>
      </c>
      <c r="C6" s="76" t="s">
        <v>591</v>
      </c>
      <c r="D6" s="76" t="s">
        <v>497</v>
      </c>
    </row>
    <row r="7" spans="1:5" ht="12.75" customHeight="1" x14ac:dyDescent="0.2">
      <c r="A7" s="61" t="s">
        <v>496</v>
      </c>
      <c r="B7" s="61" t="s">
        <v>495</v>
      </c>
      <c r="C7" s="76">
        <v>0</v>
      </c>
      <c r="D7" s="76">
        <v>0</v>
      </c>
    </row>
    <row r="8" spans="1:5" ht="12.75" customHeight="1" x14ac:dyDescent="0.2">
      <c r="A8" s="61" t="s">
        <v>261</v>
      </c>
      <c r="B8" s="61" t="s">
        <v>262</v>
      </c>
      <c r="C8" s="76">
        <v>2847101</v>
      </c>
      <c r="D8" s="76">
        <v>0</v>
      </c>
    </row>
    <row r="9" spans="1:5" ht="12.75" customHeight="1" x14ac:dyDescent="0.2">
      <c r="A9" s="61" t="s">
        <v>154</v>
      </c>
      <c r="B9" s="61" t="s">
        <v>155</v>
      </c>
      <c r="C9" s="76">
        <v>-20603384</v>
      </c>
      <c r="D9" s="76">
        <v>-8563389</v>
      </c>
    </row>
    <row r="10" spans="1:5" ht="12.75" customHeight="1" x14ac:dyDescent="0.2">
      <c r="A10" s="61" t="s">
        <v>263</v>
      </c>
      <c r="B10" s="61" t="s">
        <v>264</v>
      </c>
      <c r="C10" s="76">
        <v>-612861</v>
      </c>
      <c r="D10" s="76">
        <v>-917294</v>
      </c>
    </row>
    <row r="11" spans="1:5" ht="12.75" customHeight="1" x14ac:dyDescent="0.2">
      <c r="A11" s="61" t="s">
        <v>494</v>
      </c>
      <c r="B11" s="61" t="s">
        <v>493</v>
      </c>
      <c r="C11" s="76">
        <v>0</v>
      </c>
      <c r="D11" s="76">
        <v>0</v>
      </c>
    </row>
    <row r="12" spans="1:5" ht="12.75" customHeight="1" x14ac:dyDescent="0.2">
      <c r="A12" s="61" t="s">
        <v>342</v>
      </c>
      <c r="B12" s="61" t="s">
        <v>343</v>
      </c>
      <c r="C12" s="76">
        <v>2292084</v>
      </c>
      <c r="D12" s="76">
        <v>2196606</v>
      </c>
    </row>
    <row r="13" spans="1:5" ht="12.75" customHeight="1" x14ac:dyDescent="0.2">
      <c r="A13" s="61" t="s">
        <v>32</v>
      </c>
      <c r="B13" s="61" t="s">
        <v>33</v>
      </c>
      <c r="C13" s="76">
        <v>0</v>
      </c>
      <c r="D13" s="76">
        <v>0</v>
      </c>
    </row>
    <row r="14" spans="1:5" ht="12.75" customHeight="1" x14ac:dyDescent="0.2">
      <c r="A14" s="61" t="s">
        <v>34</v>
      </c>
      <c r="B14" s="61" t="s">
        <v>35</v>
      </c>
      <c r="C14" s="76">
        <v>0</v>
      </c>
      <c r="D14" s="76">
        <v>0</v>
      </c>
    </row>
    <row r="15" spans="1:5" ht="12.75" customHeight="1" x14ac:dyDescent="0.2">
      <c r="A15" s="61" t="s">
        <v>36</v>
      </c>
      <c r="B15" s="61" t="s">
        <v>37</v>
      </c>
      <c r="C15" s="76">
        <v>16326</v>
      </c>
      <c r="D15" s="76">
        <v>0</v>
      </c>
    </row>
    <row r="16" spans="1:5" ht="12.75" customHeight="1" x14ac:dyDescent="0.2">
      <c r="A16" s="61" t="s">
        <v>38</v>
      </c>
      <c r="B16" s="61" t="s">
        <v>39</v>
      </c>
      <c r="C16" s="76">
        <v>65010</v>
      </c>
      <c r="D16" s="76">
        <v>12561</v>
      </c>
    </row>
    <row r="17" spans="1:4" ht="12.75" customHeight="1" x14ac:dyDescent="0.2">
      <c r="A17" s="61" t="s">
        <v>265</v>
      </c>
      <c r="B17" s="61" t="s">
        <v>266</v>
      </c>
      <c r="C17" s="76">
        <v>-3871</v>
      </c>
      <c r="D17" s="76">
        <v>-440414</v>
      </c>
    </row>
    <row r="18" spans="1:4" ht="12.75" customHeight="1" x14ac:dyDescent="0.2">
      <c r="A18" s="61" t="s">
        <v>41</v>
      </c>
      <c r="B18" s="61" t="s">
        <v>42</v>
      </c>
      <c r="C18" s="76">
        <v>17197255</v>
      </c>
      <c r="D18" s="76">
        <v>8367312</v>
      </c>
    </row>
    <row r="19" spans="1:4" ht="12.75" customHeight="1" x14ac:dyDescent="0.2">
      <c r="A19" s="61" t="s">
        <v>267</v>
      </c>
      <c r="B19" s="61" t="s">
        <v>268</v>
      </c>
      <c r="C19" s="76">
        <v>-99912</v>
      </c>
      <c r="D19" s="76">
        <v>-49082</v>
      </c>
    </row>
    <row r="20" spans="1:4" ht="12.75" customHeight="1" x14ac:dyDescent="0.2">
      <c r="A20" s="61" t="s">
        <v>269</v>
      </c>
      <c r="B20" s="61" t="s">
        <v>270</v>
      </c>
      <c r="C20" s="76">
        <v>-304989345</v>
      </c>
      <c r="D20" s="76">
        <v>-306338809</v>
      </c>
    </row>
    <row r="21" spans="1:4" ht="12.75" customHeight="1" x14ac:dyDescent="0.2">
      <c r="A21" s="61" t="s">
        <v>484</v>
      </c>
      <c r="B21" s="61" t="s">
        <v>483</v>
      </c>
      <c r="C21" s="76">
        <v>0</v>
      </c>
      <c r="D21" s="76">
        <v>0</v>
      </c>
    </row>
    <row r="22" spans="1:4" ht="12.75" customHeight="1" x14ac:dyDescent="0.2">
      <c r="A22" s="61" t="s">
        <v>272</v>
      </c>
      <c r="B22" s="61" t="s">
        <v>273</v>
      </c>
      <c r="C22" s="76">
        <v>-16326</v>
      </c>
      <c r="D22" s="76">
        <v>0</v>
      </c>
    </row>
    <row r="23" spans="1:4" ht="12.75" customHeight="1" x14ac:dyDescent="0.2">
      <c r="A23" s="61" t="s">
        <v>230</v>
      </c>
      <c r="B23" s="61" t="s">
        <v>231</v>
      </c>
      <c r="C23" s="76">
        <v>1746284</v>
      </c>
      <c r="D23" s="76">
        <v>1147364</v>
      </c>
    </row>
    <row r="24" spans="1:4" ht="12.75" customHeight="1" x14ac:dyDescent="0.2">
      <c r="A24" s="61" t="s">
        <v>274</v>
      </c>
      <c r="B24" s="61" t="s">
        <v>275</v>
      </c>
      <c r="C24" s="76">
        <v>-42055903</v>
      </c>
      <c r="D24" s="76">
        <v>-23199073</v>
      </c>
    </row>
    <row r="25" spans="1:4" ht="12.75" customHeight="1" x14ac:dyDescent="0.2">
      <c r="A25" s="61" t="s">
        <v>276</v>
      </c>
      <c r="B25" s="61" t="s">
        <v>482</v>
      </c>
      <c r="C25" s="76">
        <v>0</v>
      </c>
      <c r="D25" s="76">
        <v>-37007308</v>
      </c>
    </row>
    <row r="26" spans="1:4" ht="12.75" customHeight="1" x14ac:dyDescent="0.2">
      <c r="A26" s="61" t="s">
        <v>43</v>
      </c>
      <c r="B26" s="61" t="s">
        <v>44</v>
      </c>
      <c r="C26" s="76">
        <v>19153503</v>
      </c>
      <c r="D26" s="76">
        <v>11861907</v>
      </c>
    </row>
    <row r="27" spans="1:4" ht="12.75" customHeight="1" x14ac:dyDescent="0.2">
      <c r="A27" s="61" t="s">
        <v>277</v>
      </c>
      <c r="B27" s="61" t="s">
        <v>278</v>
      </c>
      <c r="C27" s="76">
        <v>-150587177</v>
      </c>
      <c r="D27" s="76">
        <v>-84806193</v>
      </c>
    </row>
    <row r="28" spans="1:4" ht="12.75" customHeight="1" x14ac:dyDescent="0.2">
      <c r="A28" s="61" t="s">
        <v>279</v>
      </c>
      <c r="B28" s="61" t="s">
        <v>280</v>
      </c>
      <c r="C28" s="76">
        <v>-94568963</v>
      </c>
      <c r="D28" s="76">
        <v>-53258410</v>
      </c>
    </row>
    <row r="29" spans="1:4" ht="12.75" customHeight="1" x14ac:dyDescent="0.2">
      <c r="A29" s="61" t="s">
        <v>46</v>
      </c>
      <c r="B29" s="61" t="s">
        <v>47</v>
      </c>
      <c r="C29" s="76">
        <v>5711156</v>
      </c>
      <c r="D29" s="76">
        <v>3567287</v>
      </c>
    </row>
    <row r="30" spans="1:4" ht="12.75" customHeight="1" x14ac:dyDescent="0.2">
      <c r="A30" s="61" t="s">
        <v>232</v>
      </c>
      <c r="B30" s="61" t="s">
        <v>233</v>
      </c>
      <c r="C30" s="76">
        <v>-21512451</v>
      </c>
      <c r="D30" s="76">
        <v>-14134363</v>
      </c>
    </row>
    <row r="31" spans="1:4" ht="12.75" customHeight="1" x14ac:dyDescent="0.2">
      <c r="A31" s="61" t="s">
        <v>234</v>
      </c>
      <c r="B31" s="61" t="s">
        <v>235</v>
      </c>
      <c r="C31" s="76">
        <v>-13509855</v>
      </c>
      <c r="D31" s="76">
        <v>-8876403</v>
      </c>
    </row>
    <row r="32" spans="1:4" ht="12.75" customHeight="1" x14ac:dyDescent="0.2">
      <c r="A32" s="61" t="s">
        <v>49</v>
      </c>
      <c r="B32" s="61" t="s">
        <v>50</v>
      </c>
      <c r="C32" s="76">
        <v>730420</v>
      </c>
      <c r="D32" s="76">
        <v>479909</v>
      </c>
    </row>
    <row r="33" spans="1:4" ht="12.75" customHeight="1" x14ac:dyDescent="0.2">
      <c r="A33" s="61" t="s">
        <v>281</v>
      </c>
      <c r="B33" s="61" t="s">
        <v>282</v>
      </c>
      <c r="C33" s="76">
        <v>-50244988</v>
      </c>
      <c r="D33" s="76">
        <v>-28493557</v>
      </c>
    </row>
    <row r="34" spans="1:4" ht="12.75" customHeight="1" x14ac:dyDescent="0.2">
      <c r="A34" s="61" t="s">
        <v>283</v>
      </c>
      <c r="B34" s="61" t="s">
        <v>284</v>
      </c>
      <c r="C34" s="76">
        <v>0</v>
      </c>
      <c r="D34" s="76">
        <v>-101717933</v>
      </c>
    </row>
    <row r="35" spans="1:4" ht="12.75" customHeight="1" x14ac:dyDescent="0.2">
      <c r="A35" s="61" t="s">
        <v>286</v>
      </c>
      <c r="B35" s="61" t="s">
        <v>287</v>
      </c>
      <c r="C35" s="76">
        <v>-477624</v>
      </c>
      <c r="D35" s="76">
        <v>-174234</v>
      </c>
    </row>
    <row r="36" spans="1:4" ht="12.75" customHeight="1" x14ac:dyDescent="0.2">
      <c r="A36" s="61" t="s">
        <v>288</v>
      </c>
      <c r="B36" s="61" t="s">
        <v>481</v>
      </c>
      <c r="C36" s="76">
        <v>0</v>
      </c>
      <c r="D36" s="76">
        <v>-253450000</v>
      </c>
    </row>
    <row r="37" spans="1:4" ht="12.75" customHeight="1" x14ac:dyDescent="0.2">
      <c r="A37" s="61" t="s">
        <v>480</v>
      </c>
      <c r="B37" s="61" t="s">
        <v>479</v>
      </c>
      <c r="C37" s="76">
        <v>0</v>
      </c>
      <c r="D37" s="76">
        <v>0</v>
      </c>
    </row>
    <row r="38" spans="1:4" ht="12.75" customHeight="1" x14ac:dyDescent="0.2">
      <c r="A38" s="61" t="s">
        <v>529</v>
      </c>
      <c r="B38" s="61" t="s">
        <v>529</v>
      </c>
      <c r="C38" s="76">
        <v>0</v>
      </c>
      <c r="D38" s="76">
        <v>0</v>
      </c>
    </row>
    <row r="39" spans="1:4" ht="12.75" customHeight="1" x14ac:dyDescent="0.2">
      <c r="A39" s="60" t="s">
        <v>223</v>
      </c>
      <c r="B39" s="60" t="s">
        <v>224</v>
      </c>
      <c r="C39" s="139">
        <v>-10121970</v>
      </c>
      <c r="D39" s="139">
        <v>-7949854</v>
      </c>
    </row>
    <row r="40" spans="1:4" ht="12.75" customHeight="1" x14ac:dyDescent="0.2">
      <c r="A40" s="61" t="s">
        <v>528</v>
      </c>
      <c r="B40" s="61" t="s">
        <v>519</v>
      </c>
      <c r="C40" s="76">
        <v>0</v>
      </c>
      <c r="D40" s="76">
        <v>0</v>
      </c>
    </row>
    <row r="41" spans="1:4" ht="12.75" customHeight="1" x14ac:dyDescent="0.2">
      <c r="A41" s="61" t="s">
        <v>527</v>
      </c>
      <c r="B41" s="61" t="s">
        <v>517</v>
      </c>
      <c r="C41" s="76">
        <v>0</v>
      </c>
      <c r="D41" s="76">
        <v>0</v>
      </c>
    </row>
    <row r="42" spans="1:4" ht="12.75" customHeight="1" x14ac:dyDescent="0.2">
      <c r="A42" s="61" t="s">
        <v>22</v>
      </c>
      <c r="B42" s="61" t="s">
        <v>23</v>
      </c>
      <c r="C42" s="76">
        <v>17818969</v>
      </c>
      <c r="D42" s="76">
        <v>-2</v>
      </c>
    </row>
    <row r="43" spans="1:4" ht="12.75" customHeight="1" x14ac:dyDescent="0.2">
      <c r="A43" s="61" t="s">
        <v>526</v>
      </c>
      <c r="B43" s="61" t="s">
        <v>525</v>
      </c>
      <c r="C43" s="76">
        <v>0</v>
      </c>
      <c r="D43" s="76">
        <v>0</v>
      </c>
    </row>
    <row r="44" spans="1:4" ht="12.75" customHeight="1" x14ac:dyDescent="0.2">
      <c r="A44" s="60" t="s">
        <v>592</v>
      </c>
      <c r="B44" s="60" t="s">
        <v>593</v>
      </c>
      <c r="C44" s="139">
        <v>0</v>
      </c>
      <c r="D44" s="139">
        <v>331721849</v>
      </c>
    </row>
    <row r="45" spans="1:4" ht="12.75" customHeight="1" x14ac:dyDescent="0.2">
      <c r="A45" s="60" t="s">
        <v>594</v>
      </c>
      <c r="B45" s="60" t="s">
        <v>595</v>
      </c>
      <c r="C45" s="139">
        <v>0</v>
      </c>
      <c r="D45" s="139">
        <v>-2845148487</v>
      </c>
    </row>
    <row r="46" spans="1:4" ht="12.75" customHeight="1" x14ac:dyDescent="0.2">
      <c r="A46" s="60" t="s">
        <v>596</v>
      </c>
      <c r="B46" s="60" t="s">
        <v>597</v>
      </c>
      <c r="C46" s="139">
        <v>0</v>
      </c>
      <c r="D46" s="139">
        <v>-717713930</v>
      </c>
    </row>
    <row r="47" spans="1:4" ht="12.75" customHeight="1" x14ac:dyDescent="0.2">
      <c r="A47" s="61" t="s">
        <v>6</v>
      </c>
      <c r="B47" s="61" t="s">
        <v>7</v>
      </c>
      <c r="C47" s="76">
        <v>1350647</v>
      </c>
      <c r="D47" s="76">
        <v>671289</v>
      </c>
    </row>
    <row r="48" spans="1:4" ht="12.75" customHeight="1" x14ac:dyDescent="0.2">
      <c r="A48" s="61" t="s">
        <v>344</v>
      </c>
      <c r="B48" s="61" t="s">
        <v>345</v>
      </c>
      <c r="C48" s="76">
        <v>-51136</v>
      </c>
      <c r="D48" s="76">
        <v>-33598</v>
      </c>
    </row>
    <row r="49" spans="1:4" ht="12.75" customHeight="1" x14ac:dyDescent="0.2">
      <c r="A49" s="61" t="s">
        <v>346</v>
      </c>
      <c r="B49" s="61" t="s">
        <v>347</v>
      </c>
      <c r="C49" s="76">
        <v>5</v>
      </c>
      <c r="D49" s="76">
        <v>3</v>
      </c>
    </row>
    <row r="50" spans="1:4" ht="12.75" customHeight="1" x14ac:dyDescent="0.2">
      <c r="A50" s="61" t="s">
        <v>348</v>
      </c>
      <c r="B50" s="61" t="s">
        <v>349</v>
      </c>
      <c r="C50" s="76">
        <v>0</v>
      </c>
      <c r="D50" s="76">
        <v>34516</v>
      </c>
    </row>
    <row r="51" spans="1:4" ht="12.75" customHeight="1" x14ac:dyDescent="0.2">
      <c r="A51" s="61" t="s">
        <v>350</v>
      </c>
      <c r="B51" s="61" t="s">
        <v>351</v>
      </c>
      <c r="C51" s="76">
        <v>0</v>
      </c>
      <c r="D51" s="76">
        <v>14913</v>
      </c>
    </row>
    <row r="52" spans="1:4" ht="12.75" customHeight="1" x14ac:dyDescent="0.2">
      <c r="A52" s="61" t="s">
        <v>492</v>
      </c>
      <c r="B52" s="61" t="s">
        <v>491</v>
      </c>
      <c r="C52" s="76">
        <v>0</v>
      </c>
      <c r="D52" s="76">
        <v>0</v>
      </c>
    </row>
    <row r="53" spans="1:4" ht="12.75" customHeight="1" x14ac:dyDescent="0.2">
      <c r="A53" s="61" t="s">
        <v>490</v>
      </c>
      <c r="B53" s="61" t="s">
        <v>489</v>
      </c>
      <c r="C53" s="76">
        <v>0</v>
      </c>
      <c r="D53" s="76">
        <v>0</v>
      </c>
    </row>
    <row r="54" spans="1:4" ht="12.75" customHeight="1" x14ac:dyDescent="0.2">
      <c r="A54" s="61" t="s">
        <v>488</v>
      </c>
      <c r="B54" s="61" t="s">
        <v>487</v>
      </c>
      <c r="C54" s="76">
        <v>0</v>
      </c>
      <c r="D54" s="76">
        <v>0</v>
      </c>
    </row>
    <row r="55" spans="1:4" ht="12.75" customHeight="1" x14ac:dyDescent="0.2">
      <c r="A55" s="61" t="s">
        <v>486</v>
      </c>
      <c r="B55" s="61" t="s">
        <v>485</v>
      </c>
      <c r="C55" s="76">
        <v>0</v>
      </c>
      <c r="D55" s="76">
        <v>0</v>
      </c>
    </row>
    <row r="56" spans="1:4" ht="12.75" customHeight="1" x14ac:dyDescent="0.2">
      <c r="A56" s="61" t="s">
        <v>157</v>
      </c>
      <c r="B56" s="61" t="s">
        <v>158</v>
      </c>
      <c r="C56" s="76">
        <v>19620114</v>
      </c>
      <c r="D56" s="76">
        <v>12971016</v>
      </c>
    </row>
    <row r="57" spans="1:4" ht="12.75" customHeight="1" x14ac:dyDescent="0.2">
      <c r="A57" s="61" t="s">
        <v>219</v>
      </c>
      <c r="B57" s="61" t="s">
        <v>220</v>
      </c>
      <c r="C57" s="76">
        <v>6137</v>
      </c>
      <c r="D57" s="76">
        <v>168</v>
      </c>
    </row>
    <row r="58" spans="1:4" ht="12.75" customHeight="1" x14ac:dyDescent="0.2">
      <c r="A58" s="61" t="s">
        <v>478</v>
      </c>
      <c r="B58" s="61" t="s">
        <v>477</v>
      </c>
      <c r="C58" s="76">
        <v>0</v>
      </c>
      <c r="D58" s="76">
        <v>0</v>
      </c>
    </row>
    <row r="59" spans="1:4" ht="12.75" customHeight="1" x14ac:dyDescent="0.2">
      <c r="A59" s="61" t="s">
        <v>289</v>
      </c>
      <c r="B59" s="61" t="s">
        <v>290</v>
      </c>
      <c r="C59" s="76">
        <v>-699022</v>
      </c>
      <c r="D59" s="76">
        <v>-459280</v>
      </c>
    </row>
    <row r="60" spans="1:4" ht="12.75" customHeight="1" x14ac:dyDescent="0.2">
      <c r="A60" s="61" t="s">
        <v>291</v>
      </c>
      <c r="B60" s="61" t="s">
        <v>476</v>
      </c>
      <c r="C60" s="76">
        <v>-1230507</v>
      </c>
      <c r="D60" s="76">
        <v>-638673</v>
      </c>
    </row>
    <row r="61" spans="1:4" ht="12.75" customHeight="1" x14ac:dyDescent="0.2">
      <c r="A61" s="61" t="s">
        <v>292</v>
      </c>
      <c r="B61" s="61" t="s">
        <v>293</v>
      </c>
      <c r="C61" s="76">
        <v>-37972647</v>
      </c>
      <c r="D61" s="76">
        <v>-23363118</v>
      </c>
    </row>
    <row r="62" spans="1:4" ht="12.75" customHeight="1" x14ac:dyDescent="0.2">
      <c r="A62" s="61" t="s">
        <v>51</v>
      </c>
      <c r="B62" s="61" t="s">
        <v>52</v>
      </c>
      <c r="C62" s="76">
        <v>705310</v>
      </c>
      <c r="D62" s="76">
        <v>410685</v>
      </c>
    </row>
    <row r="63" spans="1:4" ht="12.75" customHeight="1" x14ac:dyDescent="0.2">
      <c r="A63" s="61" t="s">
        <v>147</v>
      </c>
      <c r="B63" s="61" t="s">
        <v>148</v>
      </c>
      <c r="C63" s="76">
        <v>137455138</v>
      </c>
      <c r="D63" s="76">
        <v>90312391</v>
      </c>
    </row>
    <row r="64" spans="1:4" ht="12.75" customHeight="1" x14ac:dyDescent="0.2">
      <c r="A64" s="61" t="s">
        <v>150</v>
      </c>
      <c r="B64" s="61" t="s">
        <v>151</v>
      </c>
      <c r="C64" s="76">
        <v>263947688</v>
      </c>
      <c r="D64" s="76">
        <v>180249675</v>
      </c>
    </row>
    <row r="65" spans="1:4" ht="12.75" customHeight="1" x14ac:dyDescent="0.2">
      <c r="A65" s="61" t="s">
        <v>475</v>
      </c>
      <c r="B65" s="61" t="s">
        <v>474</v>
      </c>
      <c r="C65" s="76">
        <v>-4</v>
      </c>
      <c r="D65" s="76">
        <v>-3</v>
      </c>
    </row>
    <row r="66" spans="1:4" ht="12.75" customHeight="1" x14ac:dyDescent="0.2">
      <c r="A66" s="61" t="s">
        <v>159</v>
      </c>
      <c r="B66" s="61" t="s">
        <v>160</v>
      </c>
      <c r="C66" s="76">
        <v>-11281863305</v>
      </c>
      <c r="D66" s="76">
        <v>-208377590</v>
      </c>
    </row>
    <row r="67" spans="1:4" ht="12.75" customHeight="1" x14ac:dyDescent="0.2">
      <c r="A67" s="61" t="s">
        <v>216</v>
      </c>
      <c r="B67" s="61" t="s">
        <v>217</v>
      </c>
      <c r="C67" s="76">
        <v>144814648</v>
      </c>
      <c r="D67" s="76">
        <v>92600759</v>
      </c>
    </row>
    <row r="68" spans="1:4" ht="12.75" customHeight="1" x14ac:dyDescent="0.2">
      <c r="A68" s="61" t="s">
        <v>162</v>
      </c>
      <c r="B68" s="61" t="s">
        <v>338</v>
      </c>
      <c r="C68" s="76">
        <v>4202561099</v>
      </c>
      <c r="D68" s="76">
        <v>561545211</v>
      </c>
    </row>
    <row r="69" spans="1:4" ht="12.75" customHeight="1" x14ac:dyDescent="0.2">
      <c r="A69" s="61" t="s">
        <v>163</v>
      </c>
      <c r="B69" s="61" t="s">
        <v>164</v>
      </c>
      <c r="C69" s="76">
        <v>-9225275</v>
      </c>
      <c r="D69" s="76">
        <v>-15166803</v>
      </c>
    </row>
    <row r="70" spans="1:4" ht="12.75" customHeight="1" x14ac:dyDescent="0.2">
      <c r="A70" s="61" t="s">
        <v>165</v>
      </c>
      <c r="B70" s="61" t="s">
        <v>166</v>
      </c>
      <c r="C70" s="76">
        <v>2615301</v>
      </c>
      <c r="D70" s="76">
        <v>1718335</v>
      </c>
    </row>
    <row r="71" spans="1:4" ht="12.75" customHeight="1" x14ac:dyDescent="0.2">
      <c r="A71" s="61" t="s">
        <v>473</v>
      </c>
      <c r="B71" s="61" t="s">
        <v>472</v>
      </c>
      <c r="C71" s="76">
        <v>0</v>
      </c>
      <c r="D71" s="76">
        <v>0</v>
      </c>
    </row>
    <row r="72" spans="1:4" ht="12.75" customHeight="1" x14ac:dyDescent="0.2">
      <c r="A72" s="61" t="s">
        <v>471</v>
      </c>
      <c r="B72" s="61" t="s">
        <v>470</v>
      </c>
      <c r="C72" s="76">
        <v>0</v>
      </c>
      <c r="D72" s="76">
        <v>0</v>
      </c>
    </row>
    <row r="73" spans="1:4" ht="12.75" customHeight="1" x14ac:dyDescent="0.2">
      <c r="A73" s="61" t="s">
        <v>469</v>
      </c>
      <c r="B73" s="61" t="s">
        <v>468</v>
      </c>
      <c r="C73" s="76">
        <v>0</v>
      </c>
      <c r="D73" s="76">
        <v>0</v>
      </c>
    </row>
    <row r="74" spans="1:4" ht="12.75" customHeight="1" x14ac:dyDescent="0.2">
      <c r="A74" s="61" t="s">
        <v>339</v>
      </c>
      <c r="B74" s="61" t="s">
        <v>340</v>
      </c>
      <c r="C74" s="76">
        <v>-46625350</v>
      </c>
      <c r="D74" s="76">
        <v>-30790977</v>
      </c>
    </row>
    <row r="75" spans="1:4" ht="12.75" customHeight="1" x14ac:dyDescent="0.2">
      <c r="A75" s="61" t="s">
        <v>167</v>
      </c>
      <c r="B75" s="61" t="s">
        <v>365</v>
      </c>
      <c r="C75" s="76">
        <v>-6675</v>
      </c>
      <c r="D75" s="76">
        <v>203197106</v>
      </c>
    </row>
    <row r="76" spans="1:4" ht="12.75" customHeight="1" x14ac:dyDescent="0.2">
      <c r="A76" s="61" t="s">
        <v>366</v>
      </c>
      <c r="B76" s="61" t="s">
        <v>367</v>
      </c>
      <c r="C76" s="76">
        <v>34844</v>
      </c>
      <c r="D76" s="76">
        <v>42349</v>
      </c>
    </row>
    <row r="77" spans="1:4" ht="12.75" customHeight="1" x14ac:dyDescent="0.2">
      <c r="A77" s="61" t="s">
        <v>467</v>
      </c>
      <c r="B77" s="61" t="s">
        <v>466</v>
      </c>
      <c r="C77" s="76">
        <v>0</v>
      </c>
      <c r="D77" s="76">
        <v>0</v>
      </c>
    </row>
    <row r="78" spans="1:4" ht="12.75" customHeight="1" x14ac:dyDescent="0.2">
      <c r="A78" s="61" t="s">
        <v>465</v>
      </c>
      <c r="B78" s="61" t="s">
        <v>464</v>
      </c>
      <c r="C78" s="76">
        <v>0</v>
      </c>
      <c r="D78" s="76">
        <v>0</v>
      </c>
    </row>
    <row r="79" spans="1:4" ht="12.75" customHeight="1" x14ac:dyDescent="0.2">
      <c r="A79" s="61" t="s">
        <v>463</v>
      </c>
      <c r="B79" s="61" t="s">
        <v>462</v>
      </c>
      <c r="C79" s="76">
        <v>0</v>
      </c>
      <c r="D79" s="76">
        <v>0</v>
      </c>
    </row>
    <row r="80" spans="1:4" ht="12.75" customHeight="1" x14ac:dyDescent="0.2">
      <c r="A80" s="61" t="s">
        <v>169</v>
      </c>
      <c r="B80" s="61" t="s">
        <v>170</v>
      </c>
      <c r="C80" s="76">
        <v>-63593</v>
      </c>
      <c r="D80" s="76">
        <v>-77290</v>
      </c>
    </row>
    <row r="81" spans="1:4" ht="12.75" customHeight="1" x14ac:dyDescent="0.2">
      <c r="A81" s="61" t="s">
        <v>171</v>
      </c>
      <c r="B81" s="61" t="s">
        <v>172</v>
      </c>
      <c r="C81" s="76">
        <v>7987578</v>
      </c>
      <c r="D81" s="76">
        <v>-2778</v>
      </c>
    </row>
    <row r="82" spans="1:4" ht="12.75" customHeight="1" x14ac:dyDescent="0.2">
      <c r="A82" s="61" t="s">
        <v>173</v>
      </c>
      <c r="B82" s="61" t="s">
        <v>174</v>
      </c>
      <c r="C82" s="76">
        <v>22227915</v>
      </c>
      <c r="D82" s="76">
        <v>-6472</v>
      </c>
    </row>
    <row r="83" spans="1:4" ht="12.75" customHeight="1" x14ac:dyDescent="0.2">
      <c r="A83" s="61" t="s">
        <v>175</v>
      </c>
      <c r="B83" s="61" t="s">
        <v>176</v>
      </c>
      <c r="C83" s="76">
        <v>22913147</v>
      </c>
      <c r="D83" s="76">
        <v>29114</v>
      </c>
    </row>
    <row r="84" spans="1:4" ht="12.75" customHeight="1" x14ac:dyDescent="0.2">
      <c r="A84" s="61" t="s">
        <v>177</v>
      </c>
      <c r="B84" s="61" t="s">
        <v>178</v>
      </c>
      <c r="C84" s="76">
        <v>-802314657</v>
      </c>
      <c r="D84" s="76">
        <v>-354107391</v>
      </c>
    </row>
    <row r="85" spans="1:4" ht="12.75" customHeight="1" x14ac:dyDescent="0.2">
      <c r="A85" s="61" t="s">
        <v>179</v>
      </c>
      <c r="B85" s="61" t="s">
        <v>180</v>
      </c>
      <c r="C85" s="76">
        <v>40309620</v>
      </c>
      <c r="D85" s="76">
        <v>22051710</v>
      </c>
    </row>
    <row r="86" spans="1:4" ht="12.75" customHeight="1" x14ac:dyDescent="0.2">
      <c r="A86" s="61" t="s">
        <v>181</v>
      </c>
      <c r="B86" s="61" t="s">
        <v>182</v>
      </c>
      <c r="C86" s="76">
        <v>-1375120</v>
      </c>
      <c r="D86" s="76">
        <v>-886552</v>
      </c>
    </row>
    <row r="87" spans="1:4" ht="12.75" customHeight="1" x14ac:dyDescent="0.2">
      <c r="A87" s="61" t="s">
        <v>183</v>
      </c>
      <c r="B87" s="61" t="s">
        <v>184</v>
      </c>
      <c r="C87" s="76">
        <v>26603404</v>
      </c>
      <c r="D87" s="76">
        <v>1065854</v>
      </c>
    </row>
    <row r="88" spans="1:4" ht="12.75" customHeight="1" x14ac:dyDescent="0.2">
      <c r="A88" s="61" t="s">
        <v>185</v>
      </c>
      <c r="B88" s="61" t="s">
        <v>186</v>
      </c>
      <c r="C88" s="76">
        <v>27295087</v>
      </c>
      <c r="D88" s="76">
        <v>-21633</v>
      </c>
    </row>
    <row r="89" spans="1:4" ht="12.75" customHeight="1" x14ac:dyDescent="0.2">
      <c r="A89" s="61" t="s">
        <v>187</v>
      </c>
      <c r="B89" s="61" t="s">
        <v>188</v>
      </c>
      <c r="C89" s="76">
        <v>62547795</v>
      </c>
      <c r="D89" s="76">
        <v>0</v>
      </c>
    </row>
    <row r="90" spans="1:4" ht="12.75" customHeight="1" x14ac:dyDescent="0.2">
      <c r="A90" s="61" t="s">
        <v>189</v>
      </c>
      <c r="B90" s="61" t="s">
        <v>461</v>
      </c>
      <c r="C90" s="76">
        <v>-513920</v>
      </c>
      <c r="D90" s="76">
        <v>-639728</v>
      </c>
    </row>
    <row r="91" spans="1:4" ht="12.75" customHeight="1" x14ac:dyDescent="0.2">
      <c r="A91" s="61" t="s">
        <v>221</v>
      </c>
      <c r="B91" s="61" t="s">
        <v>222</v>
      </c>
      <c r="C91" s="76">
        <v>0</v>
      </c>
      <c r="D91" s="76">
        <v>25615</v>
      </c>
    </row>
    <row r="92" spans="1:4" ht="12.75" customHeight="1" x14ac:dyDescent="0.2">
      <c r="A92" s="61" t="s">
        <v>460</v>
      </c>
      <c r="B92" s="61" t="s">
        <v>459</v>
      </c>
      <c r="C92" s="76">
        <v>0</v>
      </c>
      <c r="D92" s="76">
        <v>-5322820100</v>
      </c>
    </row>
    <row r="93" spans="1:4" ht="12.75" customHeight="1" x14ac:dyDescent="0.2">
      <c r="A93" s="61" t="s">
        <v>190</v>
      </c>
      <c r="B93" s="61" t="s">
        <v>191</v>
      </c>
      <c r="C93" s="76">
        <v>1795103</v>
      </c>
      <c r="D93" s="76">
        <v>2959238</v>
      </c>
    </row>
    <row r="94" spans="1:4" ht="12.75" customHeight="1" x14ac:dyDescent="0.2">
      <c r="A94" s="61" t="s">
        <v>192</v>
      </c>
      <c r="B94" s="61" t="s">
        <v>193</v>
      </c>
      <c r="C94" s="76">
        <v>-1771235</v>
      </c>
      <c r="D94" s="76">
        <v>-2925393</v>
      </c>
    </row>
    <row r="95" spans="1:4" ht="12.75" customHeight="1" x14ac:dyDescent="0.2">
      <c r="A95" s="61" t="s">
        <v>458</v>
      </c>
      <c r="B95" s="61" t="s">
        <v>457</v>
      </c>
      <c r="C95" s="76">
        <v>0</v>
      </c>
      <c r="D95" s="76">
        <v>0</v>
      </c>
    </row>
    <row r="96" spans="1:4" ht="12.75" customHeight="1" x14ac:dyDescent="0.2">
      <c r="A96" s="61" t="s">
        <v>456</v>
      </c>
      <c r="B96" s="61" t="s">
        <v>455</v>
      </c>
      <c r="C96" s="76">
        <v>0</v>
      </c>
      <c r="D96" s="76">
        <v>0</v>
      </c>
    </row>
    <row r="97" spans="1:4" ht="12.75" customHeight="1" x14ac:dyDescent="0.2">
      <c r="A97" s="61" t="s">
        <v>454</v>
      </c>
      <c r="B97" s="61" t="s">
        <v>453</v>
      </c>
      <c r="C97" s="76">
        <v>0</v>
      </c>
      <c r="D97" s="76">
        <v>0</v>
      </c>
    </row>
    <row r="98" spans="1:4" ht="12.75" customHeight="1" x14ac:dyDescent="0.2">
      <c r="A98" s="61" t="s">
        <v>452</v>
      </c>
      <c r="B98" s="61" t="s">
        <v>451</v>
      </c>
      <c r="C98" s="76">
        <v>0</v>
      </c>
      <c r="D98" s="76">
        <v>0</v>
      </c>
    </row>
    <row r="99" spans="1:4" ht="12.75" customHeight="1" x14ac:dyDescent="0.2">
      <c r="A99" s="61" t="s">
        <v>450</v>
      </c>
      <c r="B99" s="61" t="s">
        <v>449</v>
      </c>
      <c r="C99" s="76">
        <v>0</v>
      </c>
      <c r="D99" s="76">
        <v>0</v>
      </c>
    </row>
    <row r="100" spans="1:4" ht="12.75" customHeight="1" x14ac:dyDescent="0.2">
      <c r="A100" s="61" t="s">
        <v>448</v>
      </c>
      <c r="B100" s="61" t="s">
        <v>447</v>
      </c>
      <c r="C100" s="76">
        <v>0</v>
      </c>
      <c r="D100" s="76">
        <v>0</v>
      </c>
    </row>
    <row r="101" spans="1:4" ht="12.75" customHeight="1" x14ac:dyDescent="0.2">
      <c r="A101" s="61" t="s">
        <v>446</v>
      </c>
      <c r="B101" s="61" t="s">
        <v>445</v>
      </c>
      <c r="C101" s="76">
        <v>0</v>
      </c>
      <c r="D101" s="76">
        <v>0</v>
      </c>
    </row>
    <row r="102" spans="1:4" ht="12.75" customHeight="1" x14ac:dyDescent="0.2">
      <c r="A102" s="61" t="s">
        <v>444</v>
      </c>
      <c r="B102" s="61" t="s">
        <v>443</v>
      </c>
      <c r="C102" s="76">
        <v>0</v>
      </c>
      <c r="D102" s="76">
        <v>0</v>
      </c>
    </row>
    <row r="103" spans="1:4" ht="12.75" customHeight="1" x14ac:dyDescent="0.2">
      <c r="A103" s="61" t="s">
        <v>442</v>
      </c>
      <c r="B103" s="61" t="s">
        <v>441</v>
      </c>
      <c r="C103" s="76">
        <v>0</v>
      </c>
      <c r="D103" s="76">
        <v>0</v>
      </c>
    </row>
    <row r="104" spans="1:4" ht="12.75" customHeight="1" x14ac:dyDescent="0.2">
      <c r="A104" s="61" t="s">
        <v>440</v>
      </c>
      <c r="B104" s="61" t="s">
        <v>439</v>
      </c>
      <c r="C104" s="76">
        <v>0</v>
      </c>
      <c r="D104" s="76">
        <v>0</v>
      </c>
    </row>
    <row r="105" spans="1:4" ht="12.75" customHeight="1" x14ac:dyDescent="0.2">
      <c r="A105" s="61" t="s">
        <v>438</v>
      </c>
      <c r="B105" s="61" t="s">
        <v>437</v>
      </c>
      <c r="C105" s="76">
        <v>0</v>
      </c>
      <c r="D105" s="76">
        <v>0</v>
      </c>
    </row>
    <row r="106" spans="1:4" ht="12.75" customHeight="1" x14ac:dyDescent="0.2">
      <c r="A106" s="61" t="s">
        <v>436</v>
      </c>
      <c r="B106" s="61" t="s">
        <v>435</v>
      </c>
      <c r="C106" s="76">
        <v>0</v>
      </c>
      <c r="D106" s="76">
        <v>0</v>
      </c>
    </row>
    <row r="107" spans="1:4" ht="12.75" customHeight="1" x14ac:dyDescent="0.2">
      <c r="A107" s="61" t="s">
        <v>434</v>
      </c>
      <c r="B107" s="61" t="s">
        <v>433</v>
      </c>
      <c r="C107" s="76">
        <v>0</v>
      </c>
      <c r="D107" s="76">
        <v>0</v>
      </c>
    </row>
    <row r="108" spans="1:4" ht="12.75" customHeight="1" x14ac:dyDescent="0.2">
      <c r="A108" s="61" t="s">
        <v>294</v>
      </c>
      <c r="B108" s="61" t="s">
        <v>295</v>
      </c>
      <c r="C108" s="76">
        <v>-502128475</v>
      </c>
      <c r="D108" s="76">
        <v>-342355670</v>
      </c>
    </row>
    <row r="109" spans="1:4" ht="12.75" customHeight="1" x14ac:dyDescent="0.2">
      <c r="A109" s="61" t="s">
        <v>9</v>
      </c>
      <c r="B109" s="61" t="s">
        <v>10</v>
      </c>
      <c r="C109" s="76">
        <v>968060</v>
      </c>
      <c r="D109" s="76">
        <v>684539</v>
      </c>
    </row>
    <row r="110" spans="1:4" ht="12.75" customHeight="1" x14ac:dyDescent="0.2">
      <c r="A110" s="61" t="s">
        <v>12</v>
      </c>
      <c r="B110" s="61" t="s">
        <v>352</v>
      </c>
      <c r="C110" s="76">
        <v>44282975</v>
      </c>
      <c r="D110" s="76">
        <v>28869126</v>
      </c>
    </row>
    <row r="111" spans="1:4" ht="12.75" customHeight="1" x14ac:dyDescent="0.2">
      <c r="A111" s="61" t="s">
        <v>13</v>
      </c>
      <c r="B111" s="61" t="s">
        <v>14</v>
      </c>
      <c r="C111" s="76">
        <v>3510440</v>
      </c>
      <c r="D111" s="76">
        <v>2363282</v>
      </c>
    </row>
    <row r="112" spans="1:4" ht="12.75" customHeight="1" x14ac:dyDescent="0.2">
      <c r="A112" s="61" t="s">
        <v>353</v>
      </c>
      <c r="B112" s="61" t="s">
        <v>354</v>
      </c>
      <c r="C112" s="76">
        <v>42981</v>
      </c>
      <c r="D112" s="76">
        <v>-14535</v>
      </c>
    </row>
    <row r="113" spans="1:4" ht="12.75" customHeight="1" x14ac:dyDescent="0.2">
      <c r="A113" s="61" t="s">
        <v>53</v>
      </c>
      <c r="B113" s="61" t="s">
        <v>54</v>
      </c>
      <c r="C113" s="76">
        <v>8688752</v>
      </c>
      <c r="D113" s="76">
        <v>4834812</v>
      </c>
    </row>
    <row r="114" spans="1:4" ht="12.75" customHeight="1" x14ac:dyDescent="0.2">
      <c r="A114" s="61" t="s">
        <v>194</v>
      </c>
      <c r="B114" s="61" t="s">
        <v>195</v>
      </c>
      <c r="C114" s="76">
        <v>3487120</v>
      </c>
      <c r="D114" s="76">
        <v>3625883</v>
      </c>
    </row>
    <row r="115" spans="1:4" ht="12.75" customHeight="1" x14ac:dyDescent="0.2">
      <c r="A115" s="61" t="s">
        <v>15</v>
      </c>
      <c r="B115" s="61" t="s">
        <v>16</v>
      </c>
      <c r="C115" s="76">
        <v>7365926</v>
      </c>
      <c r="D115" s="76">
        <v>4016090</v>
      </c>
    </row>
    <row r="116" spans="1:4" ht="12.75" customHeight="1" x14ac:dyDescent="0.2">
      <c r="A116" s="61" t="s">
        <v>55</v>
      </c>
      <c r="B116" s="61" t="s">
        <v>56</v>
      </c>
      <c r="C116" s="76">
        <v>76537670</v>
      </c>
      <c r="D116" s="76">
        <v>47728051</v>
      </c>
    </row>
    <row r="117" spans="1:4" ht="12.75" customHeight="1" x14ac:dyDescent="0.2">
      <c r="A117" s="61" t="s">
        <v>57</v>
      </c>
      <c r="B117" s="61" t="s">
        <v>58</v>
      </c>
      <c r="C117" s="76">
        <v>-1717263</v>
      </c>
      <c r="D117" s="76">
        <v>-1180151</v>
      </c>
    </row>
    <row r="118" spans="1:4" ht="12.75" customHeight="1" x14ac:dyDescent="0.2">
      <c r="A118" s="61" t="s">
        <v>59</v>
      </c>
      <c r="B118" s="61" t="s">
        <v>60</v>
      </c>
      <c r="C118" s="76">
        <v>1329263</v>
      </c>
      <c r="D118" s="76">
        <v>858652</v>
      </c>
    </row>
    <row r="119" spans="1:4" ht="12.75" customHeight="1" x14ac:dyDescent="0.2">
      <c r="A119" s="61" t="s">
        <v>17</v>
      </c>
      <c r="B119" s="61" t="s">
        <v>18</v>
      </c>
      <c r="C119" s="76">
        <v>110162</v>
      </c>
      <c r="D119" s="76">
        <v>91466</v>
      </c>
    </row>
    <row r="120" spans="1:4" ht="12.75" customHeight="1" x14ac:dyDescent="0.2">
      <c r="A120" s="61" t="s">
        <v>19</v>
      </c>
      <c r="B120" s="61" t="s">
        <v>20</v>
      </c>
      <c r="C120" s="76">
        <v>2087861</v>
      </c>
      <c r="D120" s="76">
        <v>1805623</v>
      </c>
    </row>
    <row r="121" spans="1:4" ht="12.75" customHeight="1" x14ac:dyDescent="0.2">
      <c r="A121" s="61" t="s">
        <v>432</v>
      </c>
      <c r="B121" s="61" t="s">
        <v>431</v>
      </c>
      <c r="C121" s="76">
        <v>0</v>
      </c>
      <c r="D121" s="76">
        <v>0</v>
      </c>
    </row>
    <row r="122" spans="1:4" ht="12.75" customHeight="1" x14ac:dyDescent="0.2">
      <c r="A122" s="61" t="s">
        <v>355</v>
      </c>
      <c r="B122" s="61" t="s">
        <v>356</v>
      </c>
      <c r="C122" s="76">
        <v>7974</v>
      </c>
      <c r="D122" s="76">
        <v>5239</v>
      </c>
    </row>
    <row r="123" spans="1:4" ht="12.75" customHeight="1" x14ac:dyDescent="0.2">
      <c r="A123" s="61" t="s">
        <v>61</v>
      </c>
      <c r="B123" s="61" t="s">
        <v>62</v>
      </c>
      <c r="C123" s="76">
        <v>0</v>
      </c>
      <c r="D123" s="76">
        <v>0</v>
      </c>
    </row>
    <row r="124" spans="1:4" ht="12.75" customHeight="1" x14ac:dyDescent="0.2">
      <c r="A124" s="61" t="s">
        <v>297</v>
      </c>
      <c r="B124" s="61" t="s">
        <v>298</v>
      </c>
      <c r="C124" s="76">
        <v>0</v>
      </c>
      <c r="D124" s="76">
        <v>0</v>
      </c>
    </row>
    <row r="125" spans="1:4" ht="12.75" customHeight="1" x14ac:dyDescent="0.2">
      <c r="A125" s="61" t="s">
        <v>63</v>
      </c>
      <c r="B125" s="61" t="s">
        <v>64</v>
      </c>
      <c r="C125" s="76">
        <v>316713</v>
      </c>
      <c r="D125" s="76">
        <v>244555</v>
      </c>
    </row>
    <row r="126" spans="1:4" ht="12.75" customHeight="1" x14ac:dyDescent="0.2">
      <c r="A126" s="61" t="s">
        <v>299</v>
      </c>
      <c r="B126" s="61" t="s">
        <v>300</v>
      </c>
      <c r="C126" s="76">
        <v>-1616834</v>
      </c>
      <c r="D126" s="76">
        <v>-344306</v>
      </c>
    </row>
    <row r="127" spans="1:4" ht="12.75" customHeight="1" x14ac:dyDescent="0.2">
      <c r="A127" s="61" t="s">
        <v>65</v>
      </c>
      <c r="B127" s="61" t="s">
        <v>66</v>
      </c>
      <c r="C127" s="76">
        <v>1300121</v>
      </c>
      <c r="D127" s="76">
        <v>99751</v>
      </c>
    </row>
    <row r="128" spans="1:4" ht="12.75" customHeight="1" x14ac:dyDescent="0.2">
      <c r="A128" s="61" t="s">
        <v>430</v>
      </c>
      <c r="B128" s="61" t="s">
        <v>429</v>
      </c>
      <c r="C128" s="76">
        <v>0</v>
      </c>
      <c r="D128" s="76">
        <v>0</v>
      </c>
    </row>
    <row r="129" spans="1:4" ht="12.75" customHeight="1" x14ac:dyDescent="0.2">
      <c r="A129" s="61" t="s">
        <v>236</v>
      </c>
      <c r="B129" s="61" t="s">
        <v>237</v>
      </c>
      <c r="C129" s="76">
        <v>0</v>
      </c>
      <c r="D129" s="76">
        <v>-7693</v>
      </c>
    </row>
    <row r="130" spans="1:4" ht="12.75" customHeight="1" x14ac:dyDescent="0.2">
      <c r="A130" s="61" t="s">
        <v>239</v>
      </c>
      <c r="B130" s="61" t="s">
        <v>240</v>
      </c>
      <c r="C130" s="76">
        <v>-21318166</v>
      </c>
      <c r="D130" s="76">
        <v>-1611497</v>
      </c>
    </row>
    <row r="131" spans="1:4" ht="12.75" customHeight="1" x14ac:dyDescent="0.2">
      <c r="A131" s="61" t="s">
        <v>241</v>
      </c>
      <c r="B131" s="61" t="s">
        <v>242</v>
      </c>
      <c r="C131" s="76">
        <v>0</v>
      </c>
      <c r="D131" s="76">
        <v>0</v>
      </c>
    </row>
    <row r="132" spans="1:4" ht="12.75" customHeight="1" x14ac:dyDescent="0.2">
      <c r="A132" s="61" t="s">
        <v>301</v>
      </c>
      <c r="B132" s="61" t="s">
        <v>302</v>
      </c>
      <c r="C132" s="76">
        <v>0</v>
      </c>
      <c r="D132" s="76">
        <v>0</v>
      </c>
    </row>
    <row r="133" spans="1:4" ht="12.75" customHeight="1" x14ac:dyDescent="0.2">
      <c r="A133" s="61" t="s">
        <v>243</v>
      </c>
      <c r="B133" s="61" t="s">
        <v>244</v>
      </c>
      <c r="C133" s="76">
        <v>0</v>
      </c>
      <c r="D133" s="76">
        <v>0</v>
      </c>
    </row>
    <row r="134" spans="1:4" ht="12.75" customHeight="1" x14ac:dyDescent="0.2">
      <c r="A134" s="61" t="s">
        <v>245</v>
      </c>
      <c r="B134" s="61" t="s">
        <v>246</v>
      </c>
      <c r="C134" s="76">
        <v>0</v>
      </c>
      <c r="D134" s="76">
        <v>0</v>
      </c>
    </row>
    <row r="135" spans="1:4" ht="12.75" customHeight="1" x14ac:dyDescent="0.2">
      <c r="A135" s="61" t="s">
        <v>303</v>
      </c>
      <c r="B135" s="61" t="s">
        <v>304</v>
      </c>
      <c r="C135" s="76">
        <v>-1793798</v>
      </c>
      <c r="D135" s="76">
        <v>-255611</v>
      </c>
    </row>
    <row r="136" spans="1:4" ht="12.75" customHeight="1" x14ac:dyDescent="0.2">
      <c r="A136" s="61" t="s">
        <v>67</v>
      </c>
      <c r="B136" s="61" t="s">
        <v>68</v>
      </c>
      <c r="C136" s="76">
        <v>0</v>
      </c>
      <c r="D136" s="76">
        <v>1959439</v>
      </c>
    </row>
    <row r="137" spans="1:4" ht="12.75" customHeight="1" x14ac:dyDescent="0.2">
      <c r="A137" s="61" t="s">
        <v>247</v>
      </c>
      <c r="B137" s="61" t="s">
        <v>248</v>
      </c>
      <c r="C137" s="76">
        <v>-4360687</v>
      </c>
      <c r="D137" s="76">
        <v>-858983</v>
      </c>
    </row>
    <row r="138" spans="1:4" ht="12.75" customHeight="1" x14ac:dyDescent="0.2">
      <c r="A138" s="61" t="s">
        <v>428</v>
      </c>
      <c r="B138" s="61" t="s">
        <v>427</v>
      </c>
      <c r="C138" s="76">
        <v>0</v>
      </c>
      <c r="D138" s="76">
        <v>0</v>
      </c>
    </row>
    <row r="139" spans="1:4" ht="12.75" customHeight="1" x14ac:dyDescent="0.2">
      <c r="A139" s="61" t="s">
        <v>69</v>
      </c>
      <c r="B139" s="61" t="s">
        <v>70</v>
      </c>
      <c r="C139" s="76">
        <v>2623461</v>
      </c>
      <c r="D139" s="76">
        <v>1570957</v>
      </c>
    </row>
    <row r="140" spans="1:4" ht="12.75" customHeight="1" x14ac:dyDescent="0.2">
      <c r="A140" s="61" t="s">
        <v>71</v>
      </c>
      <c r="B140" s="61" t="s">
        <v>72</v>
      </c>
      <c r="C140" s="76">
        <v>222107</v>
      </c>
      <c r="D140" s="76">
        <v>138144</v>
      </c>
    </row>
    <row r="141" spans="1:4" ht="12.75" customHeight="1" x14ac:dyDescent="0.2">
      <c r="A141" s="61" t="s">
        <v>249</v>
      </c>
      <c r="B141" s="61" t="s">
        <v>250</v>
      </c>
      <c r="C141" s="76">
        <v>-12212096</v>
      </c>
      <c r="D141" s="76">
        <v>-2447322</v>
      </c>
    </row>
    <row r="142" spans="1:4" ht="12.75" customHeight="1" x14ac:dyDescent="0.2">
      <c r="A142" s="61" t="s">
        <v>251</v>
      </c>
      <c r="B142" s="61" t="s">
        <v>252</v>
      </c>
      <c r="C142" s="76">
        <v>-204689</v>
      </c>
      <c r="D142" s="76">
        <v>-2560221</v>
      </c>
    </row>
    <row r="143" spans="1:4" ht="12.75" customHeight="1" x14ac:dyDescent="0.2">
      <c r="A143" s="61" t="s">
        <v>73</v>
      </c>
      <c r="B143" s="61" t="s">
        <v>426</v>
      </c>
      <c r="C143" s="76">
        <v>3086000</v>
      </c>
      <c r="D143" s="76">
        <v>0</v>
      </c>
    </row>
    <row r="144" spans="1:4" ht="12.75" customHeight="1" x14ac:dyDescent="0.2">
      <c r="A144" s="61" t="s">
        <v>74</v>
      </c>
      <c r="B144" s="61" t="s">
        <v>75</v>
      </c>
      <c r="C144" s="76">
        <v>6845381</v>
      </c>
      <c r="D144" s="76">
        <v>4555044</v>
      </c>
    </row>
    <row r="145" spans="1:4" ht="12.75" customHeight="1" x14ac:dyDescent="0.2">
      <c r="A145" s="61" t="s">
        <v>196</v>
      </c>
      <c r="B145" s="61" t="s">
        <v>197</v>
      </c>
      <c r="C145" s="76">
        <v>62285950</v>
      </c>
      <c r="D145" s="76">
        <v>25659160</v>
      </c>
    </row>
    <row r="146" spans="1:4" ht="12.75" customHeight="1" x14ac:dyDescent="0.2">
      <c r="A146" s="61" t="s">
        <v>76</v>
      </c>
      <c r="B146" s="61" t="s">
        <v>77</v>
      </c>
      <c r="C146" s="76">
        <v>21004252</v>
      </c>
      <c r="D146" s="76">
        <v>13196061</v>
      </c>
    </row>
    <row r="147" spans="1:4" ht="12.75" customHeight="1" x14ac:dyDescent="0.2">
      <c r="A147" s="61" t="s">
        <v>306</v>
      </c>
      <c r="B147" s="61" t="s">
        <v>307</v>
      </c>
      <c r="C147" s="76">
        <v>-10502121</v>
      </c>
      <c r="D147" s="76">
        <v>-6598027</v>
      </c>
    </row>
    <row r="148" spans="1:4" ht="12.75" customHeight="1" x14ac:dyDescent="0.2">
      <c r="A148" s="61" t="s">
        <v>79</v>
      </c>
      <c r="B148" s="61" t="s">
        <v>80</v>
      </c>
      <c r="C148" s="76">
        <v>8984934</v>
      </c>
      <c r="D148" s="76">
        <v>5649929</v>
      </c>
    </row>
    <row r="149" spans="1:4" ht="12.75" customHeight="1" x14ac:dyDescent="0.2">
      <c r="A149" s="61" t="s">
        <v>308</v>
      </c>
      <c r="B149" s="61" t="s">
        <v>309</v>
      </c>
      <c r="C149" s="76">
        <v>-4492499</v>
      </c>
      <c r="D149" s="76">
        <v>-2824989</v>
      </c>
    </row>
    <row r="150" spans="1:4" ht="12.75" customHeight="1" x14ac:dyDescent="0.2">
      <c r="A150" s="61" t="s">
        <v>82</v>
      </c>
      <c r="B150" s="61" t="s">
        <v>83</v>
      </c>
      <c r="C150" s="76">
        <v>62027605</v>
      </c>
      <c r="D150" s="76">
        <v>39051823</v>
      </c>
    </row>
    <row r="151" spans="1:4" ht="12.75" customHeight="1" x14ac:dyDescent="0.2">
      <c r="A151" s="61" t="s">
        <v>310</v>
      </c>
      <c r="B151" s="61" t="s">
        <v>311</v>
      </c>
      <c r="C151" s="76">
        <v>-31013799</v>
      </c>
      <c r="D151" s="76">
        <v>-19525908</v>
      </c>
    </row>
    <row r="152" spans="1:4" ht="12.75" customHeight="1" x14ac:dyDescent="0.2">
      <c r="A152" s="61" t="s">
        <v>198</v>
      </c>
      <c r="B152" s="61" t="s">
        <v>199</v>
      </c>
      <c r="C152" s="76">
        <v>-169746</v>
      </c>
      <c r="D152" s="76">
        <v>-112278</v>
      </c>
    </row>
    <row r="153" spans="1:4" ht="12.75" customHeight="1" x14ac:dyDescent="0.2">
      <c r="A153" s="61" t="s">
        <v>200</v>
      </c>
      <c r="B153" s="61" t="s">
        <v>201</v>
      </c>
      <c r="C153" s="76">
        <v>-37294078</v>
      </c>
      <c r="D153" s="76">
        <v>-27452764</v>
      </c>
    </row>
    <row r="154" spans="1:4" ht="12.75" customHeight="1" x14ac:dyDescent="0.2">
      <c r="A154" s="61" t="s">
        <v>425</v>
      </c>
      <c r="B154" s="61" t="s">
        <v>424</v>
      </c>
      <c r="C154" s="76">
        <v>0</v>
      </c>
      <c r="D154" s="76">
        <v>0</v>
      </c>
    </row>
    <row r="155" spans="1:4" ht="12.75" customHeight="1" x14ac:dyDescent="0.2">
      <c r="A155" s="61" t="s">
        <v>368</v>
      </c>
      <c r="B155" s="61" t="s">
        <v>369</v>
      </c>
      <c r="C155" s="76">
        <v>24725</v>
      </c>
      <c r="D155" s="76">
        <v>14835</v>
      </c>
    </row>
    <row r="156" spans="1:4" ht="12.75" customHeight="1" x14ac:dyDescent="0.2">
      <c r="A156" s="61" t="s">
        <v>370</v>
      </c>
      <c r="B156" s="61" t="s">
        <v>371</v>
      </c>
      <c r="C156" s="76">
        <v>12467</v>
      </c>
      <c r="D156" s="76">
        <v>7480</v>
      </c>
    </row>
    <row r="157" spans="1:4" ht="12.75" customHeight="1" x14ac:dyDescent="0.2">
      <c r="A157" s="61" t="s">
        <v>372</v>
      </c>
      <c r="B157" s="61" t="s">
        <v>373</v>
      </c>
      <c r="C157" s="76">
        <v>24671</v>
      </c>
      <c r="D157" s="76">
        <v>14803</v>
      </c>
    </row>
    <row r="158" spans="1:4" ht="12.75" customHeight="1" x14ac:dyDescent="0.2">
      <c r="A158" s="61" t="s">
        <v>374</v>
      </c>
      <c r="B158" s="61" t="s">
        <v>375</v>
      </c>
      <c r="C158" s="76">
        <v>55162</v>
      </c>
      <c r="D158" s="76">
        <v>33097</v>
      </c>
    </row>
    <row r="159" spans="1:4" ht="12.75" customHeight="1" x14ac:dyDescent="0.2">
      <c r="A159" s="61" t="s">
        <v>423</v>
      </c>
      <c r="B159" s="61" t="s">
        <v>422</v>
      </c>
      <c r="C159" s="76">
        <v>0</v>
      </c>
      <c r="D159" s="76">
        <v>0</v>
      </c>
    </row>
    <row r="160" spans="1:4" ht="12.75" customHeight="1" x14ac:dyDescent="0.2">
      <c r="A160" s="61" t="s">
        <v>376</v>
      </c>
      <c r="B160" s="61" t="s">
        <v>377</v>
      </c>
      <c r="C160" s="76">
        <v>7334</v>
      </c>
      <c r="D160" s="76">
        <v>4400</v>
      </c>
    </row>
    <row r="161" spans="1:4" ht="12.75" customHeight="1" x14ac:dyDescent="0.2">
      <c r="A161" s="61" t="s">
        <v>312</v>
      </c>
      <c r="B161" s="61" t="s">
        <v>313</v>
      </c>
      <c r="C161" s="76">
        <v>-10689763</v>
      </c>
      <c r="D161" s="76">
        <v>-7425802</v>
      </c>
    </row>
    <row r="162" spans="1:4" ht="12.75" customHeight="1" x14ac:dyDescent="0.2">
      <c r="A162" s="61" t="s">
        <v>133</v>
      </c>
      <c r="B162" s="61" t="s">
        <v>134</v>
      </c>
      <c r="C162" s="76">
        <v>96225763</v>
      </c>
      <c r="D162" s="76">
        <v>63417104</v>
      </c>
    </row>
    <row r="163" spans="1:4" ht="12.75" customHeight="1" x14ac:dyDescent="0.2">
      <c r="A163" s="61" t="s">
        <v>202</v>
      </c>
      <c r="B163" s="61" t="s">
        <v>203</v>
      </c>
      <c r="C163" s="76">
        <v>3004428</v>
      </c>
      <c r="D163" s="76">
        <v>1911515</v>
      </c>
    </row>
    <row r="164" spans="1:4" ht="12.75" customHeight="1" x14ac:dyDescent="0.2">
      <c r="A164" s="61" t="s">
        <v>253</v>
      </c>
      <c r="B164" s="61" t="s">
        <v>254</v>
      </c>
      <c r="C164" s="76">
        <v>-5054834</v>
      </c>
      <c r="D164" s="76">
        <v>-3250514</v>
      </c>
    </row>
    <row r="165" spans="1:4" ht="12.75" customHeight="1" x14ac:dyDescent="0.2">
      <c r="A165" s="61" t="s">
        <v>421</v>
      </c>
      <c r="B165" s="61" t="s">
        <v>420</v>
      </c>
      <c r="C165" s="76">
        <v>0</v>
      </c>
      <c r="D165" s="76">
        <v>0</v>
      </c>
    </row>
    <row r="166" spans="1:4" ht="12.75" customHeight="1" x14ac:dyDescent="0.2">
      <c r="A166" s="61" t="s">
        <v>255</v>
      </c>
      <c r="B166" s="61" t="s">
        <v>256</v>
      </c>
      <c r="C166" s="76">
        <v>-6838836</v>
      </c>
      <c r="D166" s="76">
        <v>-3716999</v>
      </c>
    </row>
    <row r="167" spans="1:4" ht="12.75" customHeight="1" x14ac:dyDescent="0.2">
      <c r="A167" s="61" t="s">
        <v>257</v>
      </c>
      <c r="B167" s="61" t="s">
        <v>258</v>
      </c>
      <c r="C167" s="76">
        <v>-333657</v>
      </c>
      <c r="D167" s="76">
        <v>-188203</v>
      </c>
    </row>
    <row r="168" spans="1:4" ht="12.75" customHeight="1" x14ac:dyDescent="0.2">
      <c r="A168" s="61" t="s">
        <v>419</v>
      </c>
      <c r="B168" s="61" t="s">
        <v>418</v>
      </c>
      <c r="C168" s="76">
        <v>0</v>
      </c>
      <c r="D168" s="76">
        <v>0</v>
      </c>
    </row>
    <row r="169" spans="1:4" ht="12.75" customHeight="1" x14ac:dyDescent="0.2">
      <c r="A169" s="61" t="s">
        <v>84</v>
      </c>
      <c r="B169" s="61" t="s">
        <v>85</v>
      </c>
      <c r="C169" s="76">
        <v>-3583681</v>
      </c>
      <c r="D169" s="76">
        <v>-2015357</v>
      </c>
    </row>
    <row r="170" spans="1:4" ht="12.75" customHeight="1" x14ac:dyDescent="0.2">
      <c r="A170" s="61" t="s">
        <v>87</v>
      </c>
      <c r="B170" s="61" t="s">
        <v>88</v>
      </c>
      <c r="C170" s="76">
        <v>96401</v>
      </c>
      <c r="D170" s="76">
        <v>11257</v>
      </c>
    </row>
    <row r="171" spans="1:4" ht="12.75" customHeight="1" x14ac:dyDescent="0.2">
      <c r="A171" s="61" t="s">
        <v>226</v>
      </c>
      <c r="B171" s="61" t="s">
        <v>227</v>
      </c>
      <c r="C171" s="76">
        <v>-3464858</v>
      </c>
      <c r="D171" s="76">
        <v>-3739435</v>
      </c>
    </row>
    <row r="172" spans="1:4" ht="12.75" customHeight="1" x14ac:dyDescent="0.2">
      <c r="A172" s="61" t="s">
        <v>204</v>
      </c>
      <c r="B172" s="61" t="s">
        <v>417</v>
      </c>
      <c r="C172" s="76">
        <v>-70556784</v>
      </c>
      <c r="D172" s="76">
        <v>-56657560</v>
      </c>
    </row>
    <row r="173" spans="1:4" ht="12.75" customHeight="1" x14ac:dyDescent="0.2">
      <c r="A173" s="61" t="s">
        <v>205</v>
      </c>
      <c r="B173" s="61" t="s">
        <v>206</v>
      </c>
      <c r="C173" s="76">
        <v>-113560064</v>
      </c>
      <c r="D173" s="76">
        <v>-93412316</v>
      </c>
    </row>
    <row r="174" spans="1:4" ht="12.75" customHeight="1" x14ac:dyDescent="0.2">
      <c r="A174" s="61" t="s">
        <v>416</v>
      </c>
      <c r="B174" s="61" t="s">
        <v>415</v>
      </c>
      <c r="C174" s="76">
        <v>0</v>
      </c>
      <c r="D174" s="76">
        <v>0</v>
      </c>
    </row>
    <row r="175" spans="1:4" ht="12.75" customHeight="1" x14ac:dyDescent="0.2">
      <c r="A175" s="61" t="s">
        <v>414</v>
      </c>
      <c r="B175" s="61" t="s">
        <v>413</v>
      </c>
      <c r="C175" s="76">
        <v>0</v>
      </c>
      <c r="D175" s="76">
        <v>0</v>
      </c>
    </row>
    <row r="176" spans="1:4" ht="12.75" customHeight="1" x14ac:dyDescent="0.2">
      <c r="A176" s="61" t="s">
        <v>89</v>
      </c>
      <c r="B176" s="61" t="s">
        <v>90</v>
      </c>
      <c r="C176" s="76">
        <v>25083668</v>
      </c>
      <c r="D176" s="76">
        <v>4202369</v>
      </c>
    </row>
    <row r="177" spans="1:4" ht="12.75" customHeight="1" x14ac:dyDescent="0.2">
      <c r="A177" s="61" t="s">
        <v>412</v>
      </c>
      <c r="B177" s="61" t="s">
        <v>411</v>
      </c>
      <c r="C177" s="76">
        <v>0</v>
      </c>
      <c r="D177" s="76">
        <v>0</v>
      </c>
    </row>
    <row r="178" spans="1:4" ht="12.75" customHeight="1" x14ac:dyDescent="0.2">
      <c r="A178" s="61" t="s">
        <v>92</v>
      </c>
      <c r="B178" s="61" t="s">
        <v>93</v>
      </c>
      <c r="C178" s="76">
        <v>-1236579</v>
      </c>
      <c r="D178" s="76">
        <v>0</v>
      </c>
    </row>
    <row r="179" spans="1:4" ht="12.75" customHeight="1" x14ac:dyDescent="0.2">
      <c r="A179" s="61" t="s">
        <v>96</v>
      </c>
      <c r="B179" s="61" t="s">
        <v>97</v>
      </c>
      <c r="C179" s="76">
        <v>2820797</v>
      </c>
      <c r="D179" s="76">
        <v>1853353</v>
      </c>
    </row>
    <row r="180" spans="1:4" ht="12.75" customHeight="1" x14ac:dyDescent="0.2">
      <c r="A180" s="61" t="s">
        <v>410</v>
      </c>
      <c r="B180" s="61" t="s">
        <v>409</v>
      </c>
      <c r="C180" s="76">
        <v>0</v>
      </c>
      <c r="D180" s="76">
        <v>0</v>
      </c>
    </row>
    <row r="181" spans="1:4" ht="12.75" customHeight="1" x14ac:dyDescent="0.2">
      <c r="A181" s="61" t="s">
        <v>98</v>
      </c>
      <c r="B181" s="61" t="s">
        <v>99</v>
      </c>
      <c r="C181" s="76">
        <v>2101782</v>
      </c>
      <c r="D181" s="76">
        <v>1380794</v>
      </c>
    </row>
    <row r="182" spans="1:4" ht="12.75" customHeight="1" x14ac:dyDescent="0.2">
      <c r="A182" s="61" t="s">
        <v>357</v>
      </c>
      <c r="B182" s="61" t="s">
        <v>358</v>
      </c>
      <c r="C182" s="76">
        <v>609704</v>
      </c>
      <c r="D182" s="76">
        <v>276826</v>
      </c>
    </row>
    <row r="183" spans="1:4" ht="12.75" customHeight="1" x14ac:dyDescent="0.2">
      <c r="A183" s="61" t="s">
        <v>100</v>
      </c>
      <c r="B183" s="61" t="s">
        <v>101</v>
      </c>
      <c r="C183" s="76">
        <v>38825422</v>
      </c>
      <c r="D183" s="76">
        <v>28315963</v>
      </c>
    </row>
    <row r="184" spans="1:4" ht="12.75" customHeight="1" x14ac:dyDescent="0.2">
      <c r="A184" s="61" t="s">
        <v>103</v>
      </c>
      <c r="B184" s="61" t="s">
        <v>104</v>
      </c>
      <c r="C184" s="76">
        <v>8522523</v>
      </c>
      <c r="D184" s="76">
        <v>6099482</v>
      </c>
    </row>
    <row r="185" spans="1:4" ht="12.75" customHeight="1" x14ac:dyDescent="0.2">
      <c r="A185" s="61" t="s">
        <v>408</v>
      </c>
      <c r="B185" s="61" t="s">
        <v>407</v>
      </c>
      <c r="C185" s="76">
        <v>0</v>
      </c>
      <c r="D185" s="76">
        <v>0</v>
      </c>
    </row>
    <row r="186" spans="1:4" ht="12.75" customHeight="1" x14ac:dyDescent="0.2">
      <c r="A186" s="61" t="s">
        <v>24</v>
      </c>
      <c r="B186" s="61" t="s">
        <v>25</v>
      </c>
      <c r="C186" s="76">
        <v>2635617</v>
      </c>
      <c r="D186" s="76">
        <v>2350373</v>
      </c>
    </row>
    <row r="187" spans="1:4" ht="12.75" customHeight="1" x14ac:dyDescent="0.2">
      <c r="A187" s="61" t="s">
        <v>406</v>
      </c>
      <c r="B187" s="61" t="s">
        <v>405</v>
      </c>
      <c r="C187" s="76">
        <v>0</v>
      </c>
      <c r="D187" s="76">
        <v>0</v>
      </c>
    </row>
    <row r="188" spans="1:4" ht="12.75" customHeight="1" x14ac:dyDescent="0.2">
      <c r="A188" s="61" t="s">
        <v>404</v>
      </c>
      <c r="B188" s="61" t="s">
        <v>403</v>
      </c>
      <c r="C188" s="76">
        <v>0</v>
      </c>
      <c r="D188" s="76">
        <v>0</v>
      </c>
    </row>
    <row r="189" spans="1:4" ht="12.75" customHeight="1" x14ac:dyDescent="0.2">
      <c r="A189" s="61" t="s">
        <v>402</v>
      </c>
      <c r="B189" s="61" t="s">
        <v>401</v>
      </c>
      <c r="C189" s="76">
        <v>0</v>
      </c>
      <c r="D189" s="76">
        <v>0</v>
      </c>
    </row>
    <row r="190" spans="1:4" ht="12.75" customHeight="1" x14ac:dyDescent="0.2">
      <c r="A190" s="61" t="s">
        <v>105</v>
      </c>
      <c r="B190" s="61" t="s">
        <v>106</v>
      </c>
      <c r="C190" s="76">
        <v>0</v>
      </c>
      <c r="D190" s="76">
        <v>0</v>
      </c>
    </row>
    <row r="191" spans="1:4" ht="12.75" customHeight="1" x14ac:dyDescent="0.2">
      <c r="A191" s="61" t="s">
        <v>359</v>
      </c>
      <c r="B191" s="61" t="s">
        <v>360</v>
      </c>
      <c r="C191" s="76">
        <v>0</v>
      </c>
      <c r="D191" s="76">
        <v>607</v>
      </c>
    </row>
    <row r="192" spans="1:4" ht="12.75" customHeight="1" x14ac:dyDescent="0.2">
      <c r="A192" s="61" t="s">
        <v>107</v>
      </c>
      <c r="B192" s="61" t="s">
        <v>108</v>
      </c>
      <c r="C192" s="76">
        <v>62883</v>
      </c>
      <c r="D192" s="76">
        <v>40940</v>
      </c>
    </row>
    <row r="193" spans="1:4" ht="12.75" customHeight="1" x14ac:dyDescent="0.2">
      <c r="A193" s="61" t="s">
        <v>109</v>
      </c>
      <c r="B193" s="61" t="s">
        <v>110</v>
      </c>
      <c r="C193" s="76">
        <v>12106</v>
      </c>
      <c r="D193" s="76">
        <v>0</v>
      </c>
    </row>
    <row r="194" spans="1:4" ht="12.75" customHeight="1" x14ac:dyDescent="0.2">
      <c r="A194" s="61" t="s">
        <v>26</v>
      </c>
      <c r="B194" s="61" t="s">
        <v>27</v>
      </c>
      <c r="C194" s="76">
        <v>3173824</v>
      </c>
      <c r="D194" s="76">
        <v>1554081</v>
      </c>
    </row>
    <row r="195" spans="1:4" ht="12.75" customHeight="1" x14ac:dyDescent="0.2">
      <c r="A195" s="61" t="s">
        <v>503</v>
      </c>
      <c r="B195" s="61" t="s">
        <v>360</v>
      </c>
      <c r="C195" s="76">
        <v>0</v>
      </c>
      <c r="D195" s="76">
        <v>0</v>
      </c>
    </row>
    <row r="196" spans="1:4" ht="12.75" customHeight="1" x14ac:dyDescent="0.2">
      <c r="A196" s="61" t="s">
        <v>111</v>
      </c>
      <c r="B196" s="61" t="s">
        <v>112</v>
      </c>
      <c r="C196" s="76">
        <v>59897137</v>
      </c>
      <c r="D196" s="76">
        <v>35599322</v>
      </c>
    </row>
    <row r="197" spans="1:4" ht="12.75" customHeight="1" x14ac:dyDescent="0.2">
      <c r="A197" s="61" t="s">
        <v>28</v>
      </c>
      <c r="B197" s="61" t="s">
        <v>29</v>
      </c>
      <c r="C197" s="76">
        <v>2337264</v>
      </c>
      <c r="D197" s="76">
        <v>1388169</v>
      </c>
    </row>
    <row r="198" spans="1:4" ht="12.75" customHeight="1" x14ac:dyDescent="0.2">
      <c r="A198" s="61" t="s">
        <v>114</v>
      </c>
      <c r="B198" s="61" t="s">
        <v>115</v>
      </c>
      <c r="C198" s="76">
        <v>80261</v>
      </c>
      <c r="D198" s="76">
        <v>16108</v>
      </c>
    </row>
    <row r="199" spans="1:4" ht="12.75" customHeight="1" x14ac:dyDescent="0.2">
      <c r="A199" s="61" t="s">
        <v>400</v>
      </c>
      <c r="B199" s="61" t="s">
        <v>399</v>
      </c>
      <c r="C199" s="76">
        <v>0</v>
      </c>
      <c r="D199" s="76">
        <v>0</v>
      </c>
    </row>
    <row r="200" spans="1:4" ht="12.75" customHeight="1" x14ac:dyDescent="0.2">
      <c r="A200" s="61" t="s">
        <v>116</v>
      </c>
      <c r="B200" s="61" t="s">
        <v>117</v>
      </c>
      <c r="C200" s="76">
        <v>0</v>
      </c>
      <c r="D200" s="76">
        <v>0</v>
      </c>
    </row>
    <row r="201" spans="1:4" ht="12.75" customHeight="1" x14ac:dyDescent="0.2">
      <c r="A201" s="61" t="s">
        <v>118</v>
      </c>
      <c r="B201" s="61" t="s">
        <v>119</v>
      </c>
      <c r="C201" s="76">
        <v>545058</v>
      </c>
      <c r="D201" s="76">
        <v>326932</v>
      </c>
    </row>
    <row r="202" spans="1:4" ht="12.75" customHeight="1" x14ac:dyDescent="0.2">
      <c r="A202" s="61" t="s">
        <v>398</v>
      </c>
      <c r="B202" s="61" t="s">
        <v>397</v>
      </c>
      <c r="C202" s="76">
        <v>0</v>
      </c>
      <c r="D202" s="76">
        <v>0</v>
      </c>
    </row>
    <row r="203" spans="1:4" ht="12.75" customHeight="1" x14ac:dyDescent="0.2">
      <c r="A203" s="61" t="s">
        <v>207</v>
      </c>
      <c r="B203" s="61" t="s">
        <v>208</v>
      </c>
      <c r="C203" s="76">
        <v>-23736958</v>
      </c>
      <c r="D203" s="76">
        <v>-17867579</v>
      </c>
    </row>
    <row r="204" spans="1:4" ht="12.75" customHeight="1" x14ac:dyDescent="0.2">
      <c r="A204" s="61" t="s">
        <v>314</v>
      </c>
      <c r="B204" s="61" t="s">
        <v>315</v>
      </c>
      <c r="C204" s="76">
        <v>-1081995</v>
      </c>
      <c r="D204" s="76">
        <v>-710905</v>
      </c>
    </row>
    <row r="205" spans="1:4" ht="12.75" customHeight="1" x14ac:dyDescent="0.2">
      <c r="A205" s="61" t="s">
        <v>396</v>
      </c>
      <c r="B205" s="61" t="s">
        <v>395</v>
      </c>
      <c r="C205" s="76">
        <v>0</v>
      </c>
      <c r="D205" s="76">
        <v>0</v>
      </c>
    </row>
    <row r="206" spans="1:4" ht="12.75" customHeight="1" x14ac:dyDescent="0.2">
      <c r="A206" s="61" t="s">
        <v>394</v>
      </c>
      <c r="B206" s="61" t="s">
        <v>393</v>
      </c>
      <c r="C206" s="76">
        <v>0</v>
      </c>
      <c r="D206" s="76">
        <v>0</v>
      </c>
    </row>
    <row r="207" spans="1:4" ht="12.75" customHeight="1" x14ac:dyDescent="0.2">
      <c r="A207" s="61" t="s">
        <v>524</v>
      </c>
      <c r="B207" s="61" t="s">
        <v>524</v>
      </c>
      <c r="C207" s="76">
        <v>0</v>
      </c>
      <c r="D207" s="76">
        <v>0</v>
      </c>
    </row>
    <row r="208" spans="1:4" ht="12.75" customHeight="1" x14ac:dyDescent="0.2">
      <c r="A208" s="61" t="s">
        <v>341</v>
      </c>
      <c r="B208" s="61" t="s">
        <v>523</v>
      </c>
      <c r="C208" s="76">
        <v>3395534</v>
      </c>
      <c r="D208" s="76">
        <v>3067137</v>
      </c>
    </row>
    <row r="209" spans="1:4" ht="12.75" customHeight="1" x14ac:dyDescent="0.2">
      <c r="A209" s="61" t="s">
        <v>522</v>
      </c>
      <c r="B209" s="61" t="s">
        <v>521</v>
      </c>
      <c r="C209" s="76">
        <v>0</v>
      </c>
      <c r="D209" s="76">
        <v>0</v>
      </c>
    </row>
    <row r="210" spans="1:4" ht="12.75" customHeight="1" x14ac:dyDescent="0.2">
      <c r="A210" s="61" t="s">
        <v>209</v>
      </c>
      <c r="B210" s="61" t="s">
        <v>210</v>
      </c>
      <c r="C210" s="76">
        <v>-28262119</v>
      </c>
      <c r="D210" s="76">
        <v>-9152747</v>
      </c>
    </row>
    <row r="211" spans="1:4" ht="12.75" customHeight="1" x14ac:dyDescent="0.2">
      <c r="A211" s="61" t="s">
        <v>392</v>
      </c>
      <c r="B211" s="61" t="s">
        <v>391</v>
      </c>
      <c r="C211" s="76">
        <v>0</v>
      </c>
      <c r="D211" s="76">
        <v>0</v>
      </c>
    </row>
    <row r="212" spans="1:4" ht="12.75" customHeight="1" x14ac:dyDescent="0.2">
      <c r="A212" s="61" t="s">
        <v>120</v>
      </c>
      <c r="B212" s="61" t="s">
        <v>121</v>
      </c>
      <c r="C212" s="76">
        <v>1947</v>
      </c>
      <c r="D212" s="76">
        <v>225</v>
      </c>
    </row>
    <row r="213" spans="1:4" ht="12.75" customHeight="1" x14ac:dyDescent="0.2">
      <c r="A213" s="61" t="s">
        <v>390</v>
      </c>
      <c r="B213" s="61" t="s">
        <v>389</v>
      </c>
      <c r="C213" s="76">
        <v>0</v>
      </c>
      <c r="D213" s="76">
        <v>0</v>
      </c>
    </row>
    <row r="214" spans="1:4" ht="12.75" customHeight="1" x14ac:dyDescent="0.2">
      <c r="A214" s="61" t="s">
        <v>211</v>
      </c>
      <c r="B214" s="61" t="s">
        <v>212</v>
      </c>
      <c r="C214" s="76">
        <v>41062920</v>
      </c>
      <c r="D214" s="76">
        <v>28033165</v>
      </c>
    </row>
    <row r="215" spans="1:4" ht="12.75" customHeight="1" x14ac:dyDescent="0.2">
      <c r="A215" s="60" t="s">
        <v>228</v>
      </c>
      <c r="B215" s="60" t="s">
        <v>224</v>
      </c>
      <c r="C215" s="139">
        <v>-1555434</v>
      </c>
      <c r="D215" s="139">
        <v>-1771852</v>
      </c>
    </row>
    <row r="216" spans="1:4" ht="12.75" customHeight="1" x14ac:dyDescent="0.2">
      <c r="A216" s="61" t="s">
        <v>520</v>
      </c>
      <c r="B216" s="61" t="s">
        <v>519</v>
      </c>
      <c r="C216" s="76">
        <v>0</v>
      </c>
      <c r="D216" s="76">
        <v>0</v>
      </c>
    </row>
    <row r="217" spans="1:4" ht="12.75" customHeight="1" x14ac:dyDescent="0.2">
      <c r="A217" s="61" t="s">
        <v>518</v>
      </c>
      <c r="B217" s="61" t="s">
        <v>517</v>
      </c>
      <c r="C217" s="76">
        <v>0</v>
      </c>
      <c r="D217" s="76">
        <v>0</v>
      </c>
    </row>
    <row r="218" spans="1:4" ht="12.75" customHeight="1" x14ac:dyDescent="0.2">
      <c r="A218" s="61" t="s">
        <v>502</v>
      </c>
      <c r="B218" s="61" t="s">
        <v>501</v>
      </c>
      <c r="C218" s="76">
        <v>0</v>
      </c>
      <c r="D218" s="76">
        <v>0</v>
      </c>
    </row>
    <row r="219" spans="1:4" ht="12.75" customHeight="1" x14ac:dyDescent="0.2">
      <c r="A219" s="61" t="s">
        <v>361</v>
      </c>
      <c r="B219" s="61" t="s">
        <v>362</v>
      </c>
      <c r="C219" s="76">
        <v>-4013</v>
      </c>
      <c r="D219" s="76">
        <v>-2439</v>
      </c>
    </row>
    <row r="220" spans="1:4" ht="12.75" customHeight="1" x14ac:dyDescent="0.2">
      <c r="A220" s="61" t="s">
        <v>363</v>
      </c>
      <c r="B220" s="61" t="s">
        <v>364</v>
      </c>
      <c r="C220" s="76">
        <v>-309</v>
      </c>
      <c r="D220" s="76">
        <v>-203</v>
      </c>
    </row>
    <row r="221" spans="1:4" ht="12.75" customHeight="1" x14ac:dyDescent="0.2">
      <c r="A221" s="61" t="s">
        <v>122</v>
      </c>
      <c r="B221" s="61" t="s">
        <v>123</v>
      </c>
      <c r="C221" s="76">
        <v>14845551</v>
      </c>
      <c r="D221" s="76">
        <v>10118562</v>
      </c>
    </row>
    <row r="222" spans="1:4" ht="12.75" customHeight="1" x14ac:dyDescent="0.2">
      <c r="A222" s="61" t="s">
        <v>125</v>
      </c>
      <c r="B222" s="61" t="s">
        <v>126</v>
      </c>
      <c r="C222" s="76">
        <v>6050225</v>
      </c>
      <c r="D222" s="76">
        <v>3138307</v>
      </c>
    </row>
    <row r="223" spans="1:4" ht="12.75" customHeight="1" x14ac:dyDescent="0.2">
      <c r="A223" s="61" t="s">
        <v>137</v>
      </c>
      <c r="B223" s="61" t="s">
        <v>138</v>
      </c>
      <c r="C223" s="76">
        <v>0</v>
      </c>
      <c r="D223" s="76">
        <v>0</v>
      </c>
    </row>
    <row r="224" spans="1:4" ht="12.75" customHeight="1" x14ac:dyDescent="0.2">
      <c r="A224" s="61" t="s">
        <v>388</v>
      </c>
      <c r="B224" s="61" t="s">
        <v>387</v>
      </c>
      <c r="C224" s="76">
        <v>0</v>
      </c>
      <c r="D224" s="76">
        <v>0</v>
      </c>
    </row>
    <row r="225" spans="1:4" ht="12.75" customHeight="1" x14ac:dyDescent="0.2">
      <c r="A225" s="61" t="s">
        <v>386</v>
      </c>
      <c r="B225" s="61" t="s">
        <v>385</v>
      </c>
      <c r="C225" s="76">
        <v>0</v>
      </c>
      <c r="D225" s="76">
        <v>0</v>
      </c>
    </row>
    <row r="226" spans="1:4" ht="12.75" customHeight="1" x14ac:dyDescent="0.2">
      <c r="A226" s="61" t="s">
        <v>316</v>
      </c>
      <c r="B226" s="61" t="s">
        <v>317</v>
      </c>
      <c r="C226" s="76">
        <v>-70607650</v>
      </c>
      <c r="D226" s="76">
        <v>-17120025</v>
      </c>
    </row>
    <row r="227" spans="1:4" ht="12.75" customHeight="1" x14ac:dyDescent="0.2">
      <c r="A227" s="61" t="s">
        <v>127</v>
      </c>
      <c r="B227" s="61" t="s">
        <v>128</v>
      </c>
      <c r="C227" s="76">
        <v>1918257</v>
      </c>
      <c r="D227" s="76">
        <v>1241296</v>
      </c>
    </row>
    <row r="228" spans="1:4" x14ac:dyDescent="0.2">
      <c r="A228" s="61" t="s">
        <v>130</v>
      </c>
      <c r="B228" s="61" t="s">
        <v>131</v>
      </c>
      <c r="C228" s="76">
        <v>-293621</v>
      </c>
      <c r="D228" s="76">
        <v>0</v>
      </c>
    </row>
    <row r="229" spans="1:4" x14ac:dyDescent="0.2">
      <c r="A229" s="61" t="s">
        <v>259</v>
      </c>
      <c r="B229" s="61" t="s">
        <v>260</v>
      </c>
      <c r="C229" s="76">
        <v>-42039331</v>
      </c>
      <c r="D229" s="76">
        <v>-29271444</v>
      </c>
    </row>
    <row r="230" spans="1:4" x14ac:dyDescent="0.2">
      <c r="A230" s="61" t="s">
        <v>318</v>
      </c>
      <c r="B230" s="61" t="s">
        <v>319</v>
      </c>
      <c r="C230" s="76">
        <v>2015180</v>
      </c>
      <c r="D230" s="76">
        <v>1324037</v>
      </c>
    </row>
    <row r="231" spans="1:4" x14ac:dyDescent="0.2">
      <c r="A231" s="61" t="s">
        <v>139</v>
      </c>
      <c r="B231" s="61" t="s">
        <v>140</v>
      </c>
      <c r="C231" s="76">
        <v>0</v>
      </c>
      <c r="D231" s="76">
        <v>18824985</v>
      </c>
    </row>
    <row r="232" spans="1:4" x14ac:dyDescent="0.2">
      <c r="A232" s="61" t="s">
        <v>320</v>
      </c>
      <c r="B232" s="61" t="s">
        <v>321</v>
      </c>
      <c r="C232" s="76">
        <v>22276448</v>
      </c>
      <c r="D232" s="76">
        <v>0</v>
      </c>
    </row>
    <row r="233" spans="1:4" x14ac:dyDescent="0.2">
      <c r="A233" s="61" t="s">
        <v>143</v>
      </c>
      <c r="B233" s="61" t="s">
        <v>144</v>
      </c>
      <c r="C233" s="76">
        <v>-22276448</v>
      </c>
      <c r="D233" s="76">
        <v>0</v>
      </c>
    </row>
    <row r="234" spans="1:4" x14ac:dyDescent="0.2">
      <c r="A234" s="61" t="s">
        <v>213</v>
      </c>
      <c r="B234" s="61" t="s">
        <v>214</v>
      </c>
      <c r="C234" s="76">
        <v>-1587211</v>
      </c>
      <c r="D234" s="76">
        <v>-15038186</v>
      </c>
    </row>
    <row r="235" spans="1:4" x14ac:dyDescent="0.2">
      <c r="A235" s="61" t="s">
        <v>322</v>
      </c>
      <c r="B235" s="61" t="s">
        <v>323</v>
      </c>
      <c r="C235" s="76">
        <v>-78246490</v>
      </c>
      <c r="D235" s="76">
        <v>0</v>
      </c>
    </row>
    <row r="236" spans="1:4" x14ac:dyDescent="0.2">
      <c r="A236" s="61" t="s">
        <v>145</v>
      </c>
      <c r="B236" s="61" t="s">
        <v>384</v>
      </c>
      <c r="C236" s="76">
        <v>0</v>
      </c>
      <c r="D236" s="76">
        <v>0</v>
      </c>
    </row>
    <row r="237" spans="1:4" x14ac:dyDescent="0.2">
      <c r="A237" s="61" t="s">
        <v>326</v>
      </c>
      <c r="B237" s="61" t="s">
        <v>327</v>
      </c>
      <c r="C237" s="76">
        <v>76456186</v>
      </c>
      <c r="D237" s="76">
        <v>724553148</v>
      </c>
    </row>
    <row r="238" spans="1:4" x14ac:dyDescent="0.2">
      <c r="A238" s="61" t="s">
        <v>330</v>
      </c>
      <c r="B238" s="61" t="s">
        <v>331</v>
      </c>
      <c r="C238" s="76">
        <v>-191585157</v>
      </c>
      <c r="D238" s="76">
        <v>2724520796</v>
      </c>
    </row>
    <row r="239" spans="1:4" x14ac:dyDescent="0.2">
      <c r="A239" s="61" t="s">
        <v>333</v>
      </c>
      <c r="B239" s="61" t="s">
        <v>334</v>
      </c>
      <c r="C239" s="76">
        <v>-126672407</v>
      </c>
      <c r="D239" s="76">
        <v>563184585</v>
      </c>
    </row>
    <row r="240" spans="1:4" x14ac:dyDescent="0.2">
      <c r="A240" s="61" t="s">
        <v>598</v>
      </c>
      <c r="B240" s="61" t="s">
        <v>598</v>
      </c>
      <c r="C240" s="76">
        <v>0</v>
      </c>
      <c r="D240" s="76">
        <v>-1682036</v>
      </c>
    </row>
    <row r="241" spans="1:4" x14ac:dyDescent="0.2">
      <c r="A241" s="61" t="s">
        <v>599</v>
      </c>
      <c r="B241" s="61" t="s">
        <v>599</v>
      </c>
      <c r="C241" s="76">
        <v>0</v>
      </c>
      <c r="D241" s="76">
        <v>4102540</v>
      </c>
    </row>
    <row r="242" spans="1:4" x14ac:dyDescent="0.2">
      <c r="A242" s="61" t="s">
        <v>600</v>
      </c>
      <c r="B242" s="61" t="s">
        <v>600</v>
      </c>
      <c r="C242" s="76">
        <v>0</v>
      </c>
      <c r="D242" s="76">
        <v>2786793</v>
      </c>
    </row>
    <row r="243" spans="1:4" x14ac:dyDescent="0.2">
      <c r="A243" s="61" t="s">
        <v>516</v>
      </c>
      <c r="B243" s="61" t="s">
        <v>515</v>
      </c>
      <c r="C243" s="76">
        <v>0</v>
      </c>
      <c r="D243" s="76">
        <v>0</v>
      </c>
    </row>
    <row r="244" spans="1:4" x14ac:dyDescent="0.2">
      <c r="A244" s="61" t="s">
        <v>514</v>
      </c>
      <c r="B244" s="61" t="s">
        <v>513</v>
      </c>
      <c r="C244" s="76">
        <v>0</v>
      </c>
      <c r="D244" s="76">
        <v>0</v>
      </c>
    </row>
    <row r="245" spans="1:4" x14ac:dyDescent="0.2">
      <c r="A245" s="61" t="s">
        <v>335</v>
      </c>
      <c r="B245" s="61" t="s">
        <v>512</v>
      </c>
      <c r="C245" s="76">
        <v>7809454</v>
      </c>
      <c r="D245" s="76">
        <v>218200306</v>
      </c>
    </row>
    <row r="246" spans="1:4" x14ac:dyDescent="0.2">
      <c r="A246" s="61" t="s">
        <v>336</v>
      </c>
      <c r="B246" s="61" t="s">
        <v>511</v>
      </c>
      <c r="C246" s="76">
        <v>-19047509</v>
      </c>
      <c r="D246" s="76">
        <v>-23982619</v>
      </c>
    </row>
    <row r="247" spans="1:4" x14ac:dyDescent="0.2">
      <c r="A247" s="61" t="s">
        <v>337</v>
      </c>
      <c r="B247" s="61" t="s">
        <v>510</v>
      </c>
      <c r="C247" s="76">
        <v>-12938683</v>
      </c>
      <c r="D247" s="76">
        <v>-31396258</v>
      </c>
    </row>
    <row r="248" spans="1:4" x14ac:dyDescent="0.2">
      <c r="A248" s="61" t="s">
        <v>30</v>
      </c>
      <c r="B248" s="61" t="s">
        <v>31</v>
      </c>
      <c r="C248" s="76">
        <v>22637691</v>
      </c>
      <c r="D248" s="76">
        <v>5654918</v>
      </c>
    </row>
    <row r="249" spans="1:4" x14ac:dyDescent="0.2">
      <c r="A249" s="61" t="s">
        <v>382</v>
      </c>
      <c r="B249" s="61" t="s">
        <v>382</v>
      </c>
      <c r="C249" s="76" t="s">
        <v>382</v>
      </c>
      <c r="D249" s="76" t="s">
        <v>382</v>
      </c>
    </row>
    <row r="250" spans="1:4" x14ac:dyDescent="0.2">
      <c r="A250" s="63" t="s">
        <v>383</v>
      </c>
      <c r="B250" s="63" t="s">
        <v>382</v>
      </c>
      <c r="C250" s="76">
        <v>-8543082933</v>
      </c>
      <c r="D250" s="76">
        <v>-5005275569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horizontalDpi="300" verticalDpi="300"/>
  <headerFooter alignWithMargins="0">
    <oddHeader>&amp;L&amp;"Arial,Bold"&amp;10</oddHeader>
    <oddFooter>&amp;L&amp;"Arial,Bold"&amp;10&amp;R&amp;"Arial,Bold"&amp;10&amp;P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&lt;1&gt; 2018 EADIT Reversal</vt:lpstr>
      <vt:lpstr>&lt;2&gt; PowerTax Summary</vt:lpstr>
      <vt:lpstr>&lt;3&gt; Excess Summary FPL</vt:lpstr>
      <vt:lpstr>&lt;4&gt; FAS109 Entry FPL</vt:lpstr>
      <vt:lpstr>&lt;5&gt; 201712 Tax Stream Balances</vt:lpstr>
      <vt:lpstr>'&lt;4&gt; FAS109 Entry FPL'!Print_Area</vt:lpstr>
      <vt:lpstr>'&lt;1&gt; 2018 EADIT Reversal'!Print_Titles</vt:lpstr>
      <vt:lpstr>'&lt;4&gt; FAS109 Entry FPL'!Print_Titles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2018-04-23T13:51:10Z</dcterms:created>
  <dcterms:modified xsi:type="dcterms:W3CDTF">2018-04-23T13:51:23Z</dcterms:modified>
</cp:coreProperties>
</file>