
<file path=[Content_Types].xml><?xml version="1.0" encoding="utf-8"?>
<Types xmlns="http://schemas.openxmlformats.org/package/2006/content-types"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315" yWindow="105" windowWidth="24450" windowHeight="10530"/>
  </bookViews>
  <sheets>
    <sheet name="&lt;1&gt; Property Related EADIT" sheetId="3" r:id="rId1"/>
    <sheet name="&lt;2&gt; FPL PowerTax EADIT-Acct 282" sheetId="1" r:id="rId2"/>
    <sheet name="&lt;3&gt;PowerTax Accrual Screenshots" sheetId="4" r:id="rId3"/>
  </sheets>
  <externalReferences>
    <externalReference r:id="rId4"/>
    <externalReference r:id="rId5"/>
  </externalReferences>
  <definedNames>
    <definedName name="____n4" localSheetId="1" hidden="1">{"EXCELHLP.HLP!1802";5;10;5;10;13;13;13;8;5;5;10;14;13;13;13;13;5;10;14;13;5;10;1;2;24}</definedName>
    <definedName name="____n4" hidden="1">{"EXCELHLP.HLP!1802";5;10;5;10;13;13;13;8;5;5;10;14;13;13;13;13;5;10;14;13;5;10;1;2;24}</definedName>
    <definedName name="___n4" localSheetId="1" hidden="1">{"EXCELHLP.HLP!1802";5;10;5;10;13;13;13;8;5;5;10;14;13;13;13;13;5;10;14;13;5;10;1;2;24}</definedName>
    <definedName name="___n4" hidden="1">{"EXCELHLP.HLP!1802";5;10;5;10;13;13;13;8;5;5;10;14;13;13;13;13;5;10;14;13;5;10;1;2;24}</definedName>
    <definedName name="__n4" localSheetId="1" hidden="1">{"EXCELHLP.HLP!1802";5;10;5;10;13;13;13;8;5;5;10;14;13;13;13;13;5;10;14;13;5;10;1;2;24}</definedName>
    <definedName name="__n4" hidden="1">{"EXCELHLP.HLP!1802";5;10;5;10;13;13;13;8;5;5;10;14;13;13;13;13;5;10;14;13;5;10;1;2;24}</definedName>
    <definedName name="_ATPRegress_Dlg_Results" localSheetId="1" hidden="1">{2;#N/A;"R13C16:R17C16";#N/A;"R13C14:R17C15";FALSE;FALSE;FALSE;95;#N/A;#N/A;"R13C19";#N/A;FALSE;FALSE;FALSE;FALSE;#N/A;"";#N/A;FALSE;"";"";#N/A;#N/A;#N/A}</definedName>
    <definedName name="_ATPRegress_Dlg_Results" hidden="1">{2;#N/A;"R13C16:R17C16";#N/A;"R13C14:R17C15";FALSE;FALSE;FALSE;95;#N/A;#N/A;"R13C19";#N/A;FALSE;FALSE;FALSE;FALSE;#N/A;"";#N/A;FALSE;"";"";#N/A;#N/A;#N/A}</definedName>
    <definedName name="_ATPRegress_Dlg_Types" localSheetId="1" hidden="1">{"EXCELHLP.HLP!1802";5;10;5;10;13;13;13;8;5;5;10;14;13;13;13;13;5;10;14;13;5;10;1;2;24}</definedName>
    <definedName name="_ATPRegress_Dlg_Types" hidden="1">{"EXCELHLP.HLP!1802";5;10;5;10;13;13;13;8;5;5;10;14;13;13;13;13;5;10;14;13;5;10;1;2;24}</definedName>
    <definedName name="_ATPRegress_Range1" localSheetId="1" hidden="1">'[1]ST Corrections'!#REF!</definedName>
    <definedName name="_ATPRegress_Range1" hidden="1">'[1]ST Corrections'!#REF!</definedName>
    <definedName name="_ATPRegress_Range2" localSheetId="1" hidden="1">'[1]ST Corrections'!#REF!</definedName>
    <definedName name="_ATPRegress_Range2" hidden="1">'[1]ST Corrections'!#REF!</definedName>
    <definedName name="_ATPRegress_Range3" localSheetId="1" hidden="1">'[1]ST Corrections'!#REF!</definedName>
    <definedName name="_ATPRegress_Range3" hidden="1">'[1]ST Corrections'!#REF!</definedName>
    <definedName name="_ATPRegress_Range4" hidden="1">"="</definedName>
    <definedName name="_ATPRegress_Range5" hidden="1">"="</definedName>
    <definedName name="_Fill" localSheetId="1" hidden="1">#REF!</definedName>
    <definedName name="_Fill" hidden="1">#REF!</definedName>
    <definedName name="_xlnm._FilterDatabase" localSheetId="1" hidden="1">'&lt;2&gt; FPL PowerTax EADIT-Acct 282'!$A$9:$V$47</definedName>
    <definedName name="_Key1" localSheetId="1" hidden="1">#REF!</definedName>
    <definedName name="_Key1" hidden="1">#REF!</definedName>
    <definedName name="_n4" localSheetId="1" hidden="1">{"EXCELHLP.HLP!1802";5;10;5;10;13;13;13;8;5;5;10;14;13;13;13;13;5;10;14;13;5;10;1;2;24}</definedName>
    <definedName name="_n4" hidden="1">{"EXCELHLP.HLP!1802";5;10;5;10;13;13;13;8;5;5;10;14;13;13;13;13;5;10;14;13;5;10;1;2;24}</definedName>
    <definedName name="_Order1" hidden="1">255</definedName>
    <definedName name="_Order2" hidden="1">255</definedName>
    <definedName name="_Sort" localSheetId="1" hidden="1">#REF!</definedName>
    <definedName name="_Sort" hidden="1">#REF!</definedName>
    <definedName name="_Table1_In1" localSheetId="1" hidden="1">#REF!</definedName>
    <definedName name="_Table1_In1" hidden="1">#REF!</definedName>
    <definedName name="_Table1_Out" localSheetId="1" hidden="1">#REF!</definedName>
    <definedName name="_Table1_Out" hidden="1">#REF!</definedName>
    <definedName name="_Table2_In1" localSheetId="1" hidden="1">#REF!</definedName>
    <definedName name="_Table2_In1" hidden="1">#REF!</definedName>
    <definedName name="_Table2_In2" localSheetId="1" hidden="1">#REF!</definedName>
    <definedName name="_Table2_In2" hidden="1">#REF!</definedName>
    <definedName name="_Table2_Out" localSheetId="1" hidden="1">#REF!</definedName>
    <definedName name="_Table2_Out" hidden="1">#REF!</definedName>
    <definedName name="_Table3_In2" localSheetId="1" hidden="1">#REF!</definedName>
    <definedName name="_Table3_In2" hidden="1">#REF!</definedName>
    <definedName name="abcd" hidden="1">{#N/A,#N/A,TRUE,"TOTAL DSBN";#N/A,#N/A,TRUE,"WEST";#N/A,#N/A,TRUE,"SOUTH";#N/A,#N/A,TRUE,"NORTHEAST"}</definedName>
    <definedName name="anscount" hidden="1">1</definedName>
    <definedName name="AS2DocOpenMode" hidden="1">"AS2DocumentEdit"</definedName>
    <definedName name="Because" hidden="1">{#N/A,#N/A,TRUE,"TOTAL DISTRIBUTION";#N/A,#N/A,TRUE,"SOUTH";#N/A,#N/A,TRUE,"NORTHEAST";#N/A,#N/A,TRUE,"WEST"}</definedName>
    <definedName name="booby" hidden="1">{#N/A,#N/A,TRUE,"TOTAL DISTRIBUTION";#N/A,#N/A,TRUE,"SOUTH";#N/A,#N/A,TRUE,"NORTHEAST";#N/A,#N/A,TRUE,"WEST"}</definedName>
    <definedName name="booby2" hidden="1">{#N/A,#N/A,TRUE,"TOTAL DSBN";#N/A,#N/A,TRUE,"WEST";#N/A,#N/A,TRUE,"SOUTH";#N/A,#N/A,TRUE,"NORTHEAST"}</definedName>
    <definedName name="book2.xls" hidden="1">{#N/A,#N/A,TRUE,"TOTAL DISTRIBUTION";#N/A,#N/A,TRUE,"SOUTH";#N/A,#N/A,TRUE,"NORTHEAST";#N/A,#N/A,TRUE,"WEST"}</definedName>
    <definedName name="book2a\.xls" hidden="1">{#N/A,#N/A,TRUE,"TOTAL DSBN";#N/A,#N/A,TRUE,"WEST";#N/A,#N/A,TRUE,"SOUTH";#N/A,#N/A,TRUE,"NORTHEAST"}</definedName>
    <definedName name="CORPTAX_DATAMAPDEFINITIONS_DataMap_1" hidden="1">#REF!</definedName>
    <definedName name="CORPTAX_DATAMAPDEFINITIONS_DataMap_2" hidden="1">'[2](A) Book to Tax Recon'!#REF!</definedName>
    <definedName name="CORPTAX_DATAMAPDEFINITIONS_DataMap_3" hidden="1">#REF!</definedName>
    <definedName name="cost" localSheetId="1" hidden="1">{#N/A,#N/A,FALSE,"T COST";#N/A,#N/A,FALSE,"COST_FH"}</definedName>
    <definedName name="cost" hidden="1">{#N/A,#N/A,FALSE,"T COST";#N/A,#N/A,FALSE,"COST_FH"}</definedName>
    <definedName name="Cwvu.GREY_ALL." localSheetId="1" hidden="1">#REF!</definedName>
    <definedName name="Cwvu.GREY_ALL." hidden="1">#REF!</definedName>
    <definedName name="erase" hidden="1">{#N/A,#N/A,TRUE,"TOTAL DISTRIBUTION";#N/A,#N/A,TRUE,"SOUTH";#N/A,#N/A,TRUE,"NORTHEAST";#N/A,#N/A,TRUE,"WEST"}</definedName>
    <definedName name="ert4e" hidden="1">{#N/A,#N/A,TRUE,"TOTAL DISTRIBUTION";#N/A,#N/A,TRUE,"SOUTH";#N/A,#N/A,TRUE,"NORTHEAST";#N/A,#N/A,TRUE,"WEST"}</definedName>
    <definedName name="findwrn" hidden="1">{#N/A,#N/A,TRUE,"TOTAL DISTRIBUTION";#N/A,#N/A,TRUE,"SOUTH";#N/A,#N/A,TRUE,"NORTHEAST";#N/A,#N/A,TRUE,"WEST"}</definedName>
    <definedName name="findwrnor" hidden="1">{#N/A,#N/A,TRUE,"TOTAL DSBN";#N/A,#N/A,TRUE,"WEST";#N/A,#N/A,TRUE,"SOUTH";#N/A,#N/A,TRUE,"NORTHEAST"}</definedName>
    <definedName name="FINISH" hidden="1">{#N/A,#N/A,TRUE,"TOTAL DISTRIBUTION";#N/A,#N/A,TRUE,"SOUTH";#N/A,#N/A,TRUE,"NORTHEAST";#N/A,#N/A,TRUE,"WEST"}</definedName>
    <definedName name="high" hidden="1">{#N/A,#N/A,TRUE,"TOTAL DSBN";#N/A,#N/A,TRUE,"WEST";#N/A,#N/A,TRUE,"SOUTH";#N/A,#N/A,TRUE,"NORTHEAST"}</definedName>
    <definedName name="HighSum" hidden="1">{#N/A,#N/A,TRUE,"TOTAL DISTRIBUTION";#N/A,#N/A,TRUE,"SOUTH";#N/A,#N/A,TRUE,"NORTHEAST";#N/A,#N/A,TRUE,"WEST"}</definedName>
    <definedName name="MARY" hidden="1">{#N/A,#N/A,TRUE,"TOTAL DISTRIBUTION";#N/A,#N/A,TRUE,"SOUTH";#N/A,#N/A,TRUE,"NORTHEAST";#N/A,#N/A,TRUE,"WEST"}</definedName>
    <definedName name="NA" hidden="1">{#N/A,#N/A,FALSE,"Expenses";#N/A,#N/A,FALSE,"Revenue"}</definedName>
    <definedName name="nada" localSheetId="1" hidden="1">{2;#N/A;"R13C16:R17C16";#N/A;"R13C14:R17C15";FALSE;FALSE;FALSE;95;#N/A;#N/A;"R13C19";#N/A;FALSE;FALSE;FALSE;FALSE;#N/A;"";#N/A;FALSE;"";"";#N/A;#N/A;#N/A}</definedName>
    <definedName name="nada" hidden="1">{2;#N/A;"R13C16:R17C16";#N/A;"R13C14:R17C15";FALSE;FALSE;FALSE;95;#N/A;#N/A;"R13C19";#N/A;FALSE;FALSE;FALSE;FALSE;#N/A;"";#N/A;FALSE;"";"";#N/A;#N/A;#N/A}</definedName>
    <definedName name="new" hidden="1">{#N/A,#N/A,TRUE,"TOTAL DISTRIBUTION";#N/A,#N/A,TRUE,"SOUTH";#N/A,#N/A,TRUE,"NORTHEAST";#N/A,#N/A,TRUE,"WEST"}</definedName>
    <definedName name="newname" hidden="1">{#N/A,#N/A,FALSE,"CAP 1998";#N/A,#N/A,FALSE,"CAP 1999";#N/A,#N/A,FALSE,"CAP 2000";#N/A,#N/A,FALSE,"CAP_2001";#N/A,#N/A,FALSE,"CAP_2002";#N/A,#N/A,FALSE,"MAINT_1998";#N/A,#N/A,FALSE,"MAINT_1999";#N/A,#N/A,FALSE,"MAINT_2000";#N/A,#N/A,FALSE,"MAINT_2001";#N/A,#N/A,FALSE,"MAINT_2002"}</definedName>
    <definedName name="none" hidden="1">{#N/A,#N/A,TRUE,"TOTAL DISTRIBUTION";#N/A,#N/A,TRUE,"SOUTH";#N/A,#N/A,TRUE,"NORTHEAST";#N/A,#N/A,TRUE,"WEST"}</definedName>
    <definedName name="_xlnm.Print_Area" localSheetId="0">'&lt;1&gt; Property Related EADIT'!$A$1:$F$58</definedName>
    <definedName name="_xlnm.Print_Area" localSheetId="1">'&lt;2&gt; FPL PowerTax EADIT-Acct 282'!$A$1:$V$50</definedName>
    <definedName name="Proposed" hidden="1">{#N/A,#N/A,TRUE,"TOTAL DISTRIBUTION";#N/A,#N/A,TRUE,"SOUTH";#N/A,#N/A,TRUE,"NORTHEAST";#N/A,#N/A,TRUE,"WEST"}</definedName>
    <definedName name="rita" hidden="1">{#N/A,#N/A,TRUE,"TOTAL DISTRIBUTION";#N/A,#N/A,TRUE,"SOUTH";#N/A,#N/A,TRUE,"NORTHEAST";#N/A,#N/A,TRUE,"WEST"}</definedName>
    <definedName name="SAPBEXdnldView" hidden="1">"4FF00RAMDPJZ88O2AGW5D406R"</definedName>
    <definedName name="SAPBEXhrIndnt" hidden="1">1</definedName>
    <definedName name="SAPBEXrevision" hidden="1">0</definedName>
    <definedName name="SAPBEXsysID" hidden="1">"GP1"</definedName>
    <definedName name="SAPBEXwbID" hidden="1">"4EHVVTWW5NJH9YQ89TMHA90XF"</definedName>
    <definedName name="SAPsysID" hidden="1">"708C5W7SBKP804JT78WJ0JNKI"</definedName>
    <definedName name="SAPwbID" hidden="1">"ARS"</definedName>
    <definedName name="sencount" hidden="1">1</definedName>
    <definedName name="Sites" hidden="1">{#N/A,#N/A,TRUE,"TOTAL DISTRIBUTION";#N/A,#N/A,TRUE,"SOUTH";#N/A,#N/A,TRUE,"NORTHEAST";#N/A,#N/A,TRUE,"WEST"}</definedName>
    <definedName name="Sitesdate" hidden="1">{#N/A,#N/A,TRUE,"TOTAL DSBN";#N/A,#N/A,TRUE,"WEST";#N/A,#N/A,TRUE,"SOUTH";#N/A,#N/A,TRUE,"NORTHEAST"}</definedName>
    <definedName name="solver_cvg" hidden="1">0.001</definedName>
    <definedName name="solver_drv" hidden="1">1</definedName>
    <definedName name="solver_est" hidden="1">1</definedName>
    <definedName name="solver_itr" hidden="1">100</definedName>
    <definedName name="solver_lin" hidden="1">2</definedName>
    <definedName name="solver_neg" hidden="1">2</definedName>
    <definedName name="solver_num" hidden="1">1</definedName>
    <definedName name="solver_nwt" hidden="1">1</definedName>
    <definedName name="solver_pre" hidden="1">0.000001</definedName>
    <definedName name="solver_rel1" hidden="1">2</definedName>
    <definedName name="solver_rhs1" hidden="1">17</definedName>
    <definedName name="solver_scl" hidden="1">2</definedName>
    <definedName name="solver_sho" hidden="1">2</definedName>
    <definedName name="solver_tim" hidden="1">100</definedName>
    <definedName name="solver_tol" hidden="1">0.05</definedName>
    <definedName name="solver_typ" hidden="1">1</definedName>
    <definedName name="solver_val" hidden="1">0</definedName>
    <definedName name="SUE" hidden="1">{#N/A,#N/A,TRUE,"TOTAL DISTRIBUTION";#N/A,#N/A,TRUE,"SOUTH";#N/A,#N/A,TRUE,"NORTHEAST";#N/A,#N/A,TRUE,"WEST"}</definedName>
    <definedName name="teast" hidden="1">{#N/A,#N/A,TRUE,"TOTAL DSBN";#N/A,#N/A,TRUE,"WEST";#N/A,#N/A,TRUE,"SOUTH";#N/A,#N/A,TRUE,"NORTHEAST"}</definedName>
    <definedName name="test" hidden="1">{#N/A,#N/A,TRUE,"TOTAL DSBN";#N/A,#N/A,TRUE,"WEST";#N/A,#N/A,TRUE,"SOUTH";#N/A,#N/A,TRUE,"NORTHEAST"}</definedName>
    <definedName name="test." hidden="1">{#N/A,#N/A,TRUE,"TOTAL DISTRIBUTION";#N/A,#N/A,TRUE,"SOUTH";#N/A,#N/A,TRUE,"NORTHEAST";#N/A,#N/A,TRUE,"WEST"}</definedName>
    <definedName name="test2" hidden="1">{#N/A,#N/A,TRUE,"TOTAL DISTRIBUTION";#N/A,#N/A,TRUE,"SOUTH";#N/A,#N/A,TRUE,"NORTHEAST";#N/A,#N/A,TRUE,"WEST"}</definedName>
    <definedName name="test21" hidden="1">{#N/A,#N/A,TRUE,"TOTAL DISTRIBUTION";#N/A,#N/A,TRUE,"SOUTH";#N/A,#N/A,TRUE,"NORTHEAST";#N/A,#N/A,TRUE,"WEST"}</definedName>
    <definedName name="test23" hidden="1">{#N/A,#N/A,TRUE,"TOTAL DISTRIBUTION";#N/A,#N/A,TRUE,"SOUTH";#N/A,#N/A,TRUE,"NORTHEAST";#N/A,#N/A,TRUE,"WEST"}</definedName>
    <definedName name="testwe" hidden="1">{#N/A,#N/A,TRUE,"TOTAL DSBN";#N/A,#N/A,TRUE,"WEST";#N/A,#N/A,TRUE,"SOUTH";#N/A,#N/A,TRUE,"NORTHEAST"}</definedName>
    <definedName name="thjty" hidden="1">{#N/A,#N/A,TRUE,"TOTAL DSBN";#N/A,#N/A,TRUE,"WEST";#N/A,#N/A,TRUE,"SOUTH";#N/A,#N/A,TRUE,"NORTHEAST"}</definedName>
    <definedName name="u" hidden="1">{#N/A,#N/A,FALSE,"Expenses";#N/A,#N/A,FALSE,"Revenue"}</definedName>
    <definedName name="what" hidden="1">{#N/A,#N/A,TRUE,"TOTAL DISTRIBUTION";#N/A,#N/A,TRUE,"SOUTH";#N/A,#N/A,TRUE,"NORTHEAST";#N/A,#N/A,TRUE,"WEST"}</definedName>
    <definedName name="whnos" hidden="1">{#N/A,#N/A,TRUE,"TOTAL DSBN";#N/A,#N/A,TRUE,"WEST";#N/A,#N/A,TRUE,"SOUTH";#N/A,#N/A,TRUE,"NORTHEAST"}</definedName>
    <definedName name="why" hidden="1">{#N/A,#N/A,TRUE,"TOTAL DSBN";#N/A,#N/A,TRUE,"WEST";#N/A,#N/A,TRUE,"SOUTH";#N/A,#N/A,TRUE,"NORTHEAST"}</definedName>
    <definedName name="why?" hidden="1">{#N/A,#N/A,TRUE,"TOTAL DSBN";#N/A,#N/A,TRUE,"WEST";#N/A,#N/A,TRUE,"SOUTH";#N/A,#N/A,TRUE,"NORTHEAST"}</definedName>
    <definedName name="wrn.3cases." localSheetId="1" hidden="1">{#N/A,"Base",FALSE,"Dividend";#N/A,"Conservative",FALSE,"Dividend";#N/A,"Downside",FALSE,"Dividend"}</definedName>
    <definedName name="wrn.3cases." hidden="1">{#N/A,"Base",FALSE,"Dividend";#N/A,"Conservative",FALSE,"Dividend";#N/A,"Downside",FALSE,"Dividend"}</definedName>
    <definedName name="wrn.96._.ju._.forecat." hidden="1">{#N/A,#N/A,FALSE,"Expenses";#N/A,#N/A,FALSE,"Revenue"}</definedName>
    <definedName name="wrn.97maint.xls." hidden="1">{#N/A,#N/A,TRUE,"TOTAL DISTRIBUTION";#N/A,#N/A,TRUE,"SOUTH";#N/A,#N/A,TRUE,"NORTHEAST";#N/A,#N/A,TRUE,"WEST"}</definedName>
    <definedName name="wrn.97OR.XLs." hidden="1">{#N/A,#N/A,TRUE,"TOTAL DSBN";#N/A,#N/A,TRUE,"WEST";#N/A,#N/A,TRUE,"SOUTH";#N/A,#N/A,TRUE,"NORTHEAST"}</definedName>
    <definedName name="wrn.Accretion." localSheetId="1" hidden="1">{"Accretion",#N/A,FALSE,"Assum"}</definedName>
    <definedName name="wrn.Accretion." hidden="1">{"Accretion",#N/A,FALSE,"Assum"}</definedName>
    <definedName name="wrn.ACTUAL._.ALL._.PAGES." hidden="1">{"ACTUAL",#N/A,FALSE,"OVER_UND"}</definedName>
    <definedName name="wrn.AFUDC." hidden="1">{#N/A,#N/A,FALSE,"AFDC"}</definedName>
    <definedName name="wrn.ALL." localSheetId="1" hidden="1">{#N/A,#N/A,FALSE,"Results";#N/A,#N/A,FALSE,"Input Data";#N/A,#N/A,FALSE,"Generation Calculation";#N/A,#N/A,FALSE,"Unit Heat Rate Calculation";#N/A,#N/A,FALSE,"Final FWH Extraction Flow";#N/A,#N/A,FALSE,"BEFF.XLS";#N/A,#N/A,FALSE,"TURBEFF.XLS";#N/A,#N/A,FALSE,"Condenser Performance";#N/A,#N/A,FALSE,"Stage Pressure Correction";#N/A,#N/A,FALSE,"Electrical Loss Correction";#N/A,#N/A,FALSE,"Throttle P &amp; T Correction";#N/A,#N/A,FALSE,"Final FWH TTD Correction";#N/A,#N/A,FALSE,"Reheat T &amp; dP Correction";#N/A,#N/A,FALSE,"Auxiliary Steam &amp; Extr Corr";#N/A,#N/A,FALSE,"SHS &amp; RHS Correction";#N/A,#N/A,FALSE,"Change Log"}</definedName>
    <definedName name="wrn.ALL." hidden="1">{#N/A,#N/A,FALSE,"Results";#N/A,#N/A,FALSE,"Input Data";#N/A,#N/A,FALSE,"Generation Calculation";#N/A,#N/A,FALSE,"Unit Heat Rate Calculation";#N/A,#N/A,FALSE,"Final FWH Extraction Flow";#N/A,#N/A,FALSE,"BEFF.XLS";#N/A,#N/A,FALSE,"TURBEFF.XLS";#N/A,#N/A,FALSE,"Condenser Performance";#N/A,#N/A,FALSE,"Stage Pressure Correction";#N/A,#N/A,FALSE,"Electrical Loss Correction";#N/A,#N/A,FALSE,"Throttle P &amp; T Correction";#N/A,#N/A,FALSE,"Final FWH TTD Correction";#N/A,#N/A,FALSE,"Reheat T &amp; dP Correction";#N/A,#N/A,FALSE,"Auxiliary Steam &amp; Extr Corr";#N/A,#N/A,FALSE,"SHS &amp; RHS Correction";#N/A,#N/A,FALSE,"Change Log"}</definedName>
    <definedName name="wrn.All._.Periods." hidden="1">{"Martin Oct93_Mar94",#N/A,FALSE,"Martin Oct93 - Mar94";"Martin Apr94_Sep94",#N/A,FALSE,"Martin Apr94 - Sep94";"Martin Oct94_Mar95",#N/A,FALSE,"Martin Oct94 - Mar95";"Martin Apr95_Sep95",#N/A,FALSE,"Martin Apr95 - Sep95";"Martin Oct95_Mar96",#N/A,FALSE,"Martin Oct95 - Mar96"}</definedName>
    <definedName name="wrn.ALL_PERIODS." hidden="1">{"Oct93_Mar94",#N/A,TRUE,"Actuals (Oct 93 - Mar 94)";"Apr94_Sep94",#N/A,TRUE,"Actuals (Apr 94 - Sep 94)";"Oct94_Mar95",#N/A,TRUE,"Actuals (Oct 94 - Mar 95)";"Apr95_Sep95",#N/A,TRUE,"Actual Estimt (Apr 95 - Sep 95)";"Oct95_Mar96",#N/A,TRUE,"Estimates (Oct 95 - Mar 96)"}</definedName>
    <definedName name="wrn.APAGE1." hidden="1">{"APAGE1",#N/A,FALSE,"JAN95_OU"}</definedName>
    <definedName name="wrn.APAGE2." hidden="1">{"APAGE2",#N/A,FALSE,"JAN95_OU"}</definedName>
    <definedName name="wrn.APAGE3." hidden="1">{"APAGE3",#N/A,FALSE,"JAN95_OU"}</definedName>
    <definedName name="wrn.Apr94_Sep95." hidden="1">{"Apr95_Sep95",#N/A,FALSE,"Actual Estimt (Apr 95 - Sep 95)"}</definedName>
    <definedName name="wrn.Apr95_Sep95." hidden="1">{"Apr95_Sep95",#N/A,FALSE,"Actual~Estimt (Apr 95 - Sep 95)";"Apr95_Sep95",#N/A,FALSE,#N/A;"Apr95_Sep95",#N/A,FALSE,#N/A;"Apr95_Sep95",#N/A,FALSE,#N/A;"Apr95_Sep95",#N/A,FALSE,#N/A}</definedName>
    <definedName name="wrn.Assumptions." localSheetId="1" hidden="1">{"Assumptions",#N/A,FALSE,"Assum"}</definedName>
    <definedName name="wrn.Assumptions." hidden="1">{"Assumptions",#N/A,FALSE,"Assum"}</definedName>
    <definedName name="wrn.Component._.Analy." localSheetId="1" hidden="1">{#N/A,#N/A,FALSE,"Results";#N/A,#N/A,FALSE,"Input Data";#N/A,#N/A,FALSE,"Generation Calculation";#N/A,#N/A,FALSE,"Unit Heat Rate Calculation";#N/A,#N/A,FALSE,"BEFF.XLS";#N/A,#N/A,FALSE,"TURBEFF.XLS";#N/A,#N/A,FALSE,"Final FWH Extraction Flow";#N/A,#N/A,FALSE,"Condenser Performance";#N/A,#N/A,FALSE,"Stage Pressure Correction"}</definedName>
    <definedName name="wrn.Component._.Analy." hidden="1">{#N/A,#N/A,FALSE,"Results";#N/A,#N/A,FALSE,"Input Data";#N/A,#N/A,FALSE,"Generation Calculation";#N/A,#N/A,FALSE,"Unit Heat Rate Calculation";#N/A,#N/A,FALSE,"BEFF.XLS";#N/A,#N/A,FALSE,"TURBEFF.XLS";#N/A,#N/A,FALSE,"Final FWH Extraction Flow";#N/A,#N/A,FALSE,"Condenser Performance";#N/A,#N/A,FALSE,"Stage Pressure Correction"}</definedName>
    <definedName name="wrn.Condenser._.Summary." localSheetId="1" hidden="1">{#N/A,#N/A,FALSE,"SUMMARY";#N/A,#N/A,FALSE,"INPUTDATA";#N/A,#N/A,FALSE,"Condenser Performance"}</definedName>
    <definedName name="wrn.Condenser._.Summary." hidden="1">{#N/A,#N/A,FALSE,"SUMMARY";#N/A,#N/A,FALSE,"INPUTDATA";#N/A,#N/A,FALSE,"Condenser Performance"}</definedName>
    <definedName name="wrn.COST." localSheetId="1" hidden="1">{#N/A,#N/A,FALSE,"T COST";#N/A,#N/A,FALSE,"COST_FH"}</definedName>
    <definedName name="wrn.COST." hidden="1">{#N/A,#N/A,FALSE,"T COST";#N/A,#N/A,FALSE,"COST_FH"}</definedName>
    <definedName name="wrn.Detail._.Support._.and._.Summary." hidden="1">{"Alloc Book Depr and Tax Depr",#N/A,FALSE,"OBO DEF TAX";"Ssh Ms Clo to PIS in Cur Mo",#N/A,FALSE,"OBO DEF TAX";"FPSC Book Depreciation",#N/A,FALSE,"OBO DEF TAX";"Ferc Book Depreciation",#N/A,FALSE,"OBO DEF TAX";"OBO Deferred Tax Sum",#N/A,FALSE,"OBO DEF TAX";"Tax Depr Tables",#N/A,FALSE,"OBO DEF TAX"}</definedName>
    <definedName name="wrn.EFRT." hidden="1">{"EFRT Pg 1",#N/A,FALSE,"EFRT (2)";"EFRT Pg 2",#N/A,FALSE,"EFRT (2)"}</definedName>
    <definedName name="wrn.Engr._.Summary." localSheetId="1" hidden="1">{#N/A,#N/A,FALSE,"INPUTDATA";#N/A,#N/A,FALSE,"SUMMARY";#N/A,#N/A,FALSE,"CTAREP";#N/A,#N/A,FALSE,"CTBREP";#N/A,#N/A,FALSE,"TURBEFF";#N/A,#N/A,FALSE,"Condenser Performance"}</definedName>
    <definedName name="wrn.Engr._.Summary." hidden="1">{#N/A,#N/A,FALSE,"INPUTDATA";#N/A,#N/A,FALSE,"SUMMARY";#N/A,#N/A,FALSE,"CTAREP";#N/A,#N/A,FALSE,"CTBREP";#N/A,#N/A,FALSE,"TURBEFF";#N/A,#N/A,FALSE,"Condenser Performance"}</definedName>
    <definedName name="wrn.Exec._.Summary." localSheetId="1" hidden="1">{#N/A,#N/A,FALSE,"INPUTDATA";#N/A,#N/A,FALSE,"SUMMARY"}</definedName>
    <definedName name="wrn.Exec._.Summary." hidden="1">{#N/A,#N/A,FALSE,"INPUTDATA";#N/A,#N/A,FALSE,"SUMMARY"}</definedName>
    <definedName name="wrn.FCB." localSheetId="1" hidden="1">{"FCB_ALL",#N/A,FALSE,"FCB"}</definedName>
    <definedName name="wrn.FCB." hidden="1">{"FCB_ALL",#N/A,FALSE,"FCB"}</definedName>
    <definedName name="wrn.fcb2" localSheetId="1" hidden="1">{"FCB_ALL",#N/A,FALSE,"FCB"}</definedName>
    <definedName name="wrn.fcb2" hidden="1">{"FCB_ALL",#N/A,FALSE,"FCB"}</definedName>
    <definedName name="wrn.FPL._.Cnsl._.Inc._.State._.Pg._.3A." hidden="1">{"FPL Consol Inc State Pg 3A",#N/A,FALSE,"ISFPLSUB"}</definedName>
    <definedName name="wrn.FPL._.Cnsl._.Inc._.State._.Pg._.3M." hidden="1">{"FPL Consol Inc State Pg 3M",#N/A,FALSE,"ISFPLSUB"}</definedName>
    <definedName name="wrn.FPL._.Cnsl._.Inc._.State._.Pg._.3Y." hidden="1">{"FPL Consol Inc State Pg 3Y",#N/A,FALSE,"ISFPLSUB"}</definedName>
    <definedName name="wrn.FPL._.Consolidated." hidden="1">{"Fpl Consol Pg 1",#N/A,FALSE,"FPL Consolidated";"FPL Consol Pg 2",#N/A,FALSE,"FPL Consolidated"}</definedName>
    <definedName name="wrn.LANDMGMT." hidden="1">{#N/A,#N/A,FALSE,"CAP 1998";#N/A,#N/A,FALSE,"CAP 1999";#N/A,#N/A,FALSE,"CAP 2000";#N/A,#N/A,FALSE,"CAP_2001";#N/A,#N/A,FALSE,"CAP_2002";#N/A,#N/A,FALSE,"MAINT_1998";#N/A,#N/A,FALSE,"MAINT_1999";#N/A,#N/A,FALSE,"MAINT_2000";#N/A,#N/A,FALSE,"MAINT_2001";#N/A,#N/A,FALSE,"MAINT_2002"}</definedName>
    <definedName name="wrn.Laud._.Apr94._.Sep94." hidden="1">{"Apr94_Sep94",#N/A,FALSE,"Apr 94 - Sep 94"}</definedName>
    <definedName name="wrn.Laud._.Apr95._.Sep95." hidden="1">{"Apr95_Sep95",#N/A,FALSE,"Apr 95 - Sep 95"}</definedName>
    <definedName name="wrn.Laud._.Oct93._.Mar94." hidden="1">{"Oct93_Mar94",#N/A,FALSE,"Oct 93 - Mar 94"}</definedName>
    <definedName name="wrn.Laud._.Oct94._.Mar95." hidden="1">{"Oct94_Mar95",#N/A,FALSE,"Oct 94 - Mar 95"}</definedName>
    <definedName name="wrn.Laud._.Oct95._.Mar96." hidden="1">{"Oct95_Mar96",#N/A,FALSE,"Oct 95 - Mar 96"}</definedName>
    <definedName name="wrn.LITIGATION." hidden="1">{"LI AFUDC DEBT 10282",#N/A,FALSE,"TXFORCST.XLS";"LIT AFUDC 10280",#N/A,FALSE,"TXFORCST.XLS";"LIT DEPR EXP 10281",#N/A,FALSE,"TXFORCST.XLS"}</definedName>
    <definedName name="wrn.Martin._.Apr94_Sep94." hidden="1">{"Martin Apr94_Sep94",#N/A,FALSE,"Martin Apr94 - Sep94"}</definedName>
    <definedName name="wrn.Martin._.Apr95_Sep95." hidden="1">{"Martin Apr95_Sep95",#N/A,FALSE,"Martin Apr95 - Sep95"}</definedName>
    <definedName name="wrn.Martin._.Oct93_Mar94." hidden="1">{"Martin Oct93_Mar94",#N/A,FALSE,"Martin Oct93 - Mar94"}</definedName>
    <definedName name="wrn.Martin._.Oct94_Mar95." hidden="1">{"Martin Oct94_Mar95",#N/A,FALSE,"Martin Oct94 - Mar95"}</definedName>
    <definedName name="wrn.Martin._.Oct95_Mar96." hidden="1">{"Martin Oct95_Mar96",#N/A,FALSE,"Martin Oct95 - Mar96"}</definedName>
    <definedName name="wrn.OBO._.12._.MO._.ENDED." hidden="1">{"OBO 12 Month Ended",#N/A,FALSE,"OBO 12 Months"}</definedName>
    <definedName name="wrn.OBO._.MONTHLY." hidden="1">{"obo monthly",#N/A,FALSE,"OBO Monthly"}</definedName>
    <definedName name="wrn.OBO._.Summary." hidden="1">{"OBO Deferred Tax Sum",#N/A,FALSE,"OBO DEF TAX"}</definedName>
    <definedName name="wrn.Oct93_Mar94." hidden="1">{"Oct93_Mar94",#N/A,FALSE,"Actuals (Oct 93 - Mar 94)"}</definedName>
    <definedName name="wrn.Oct94_Mar95." hidden="1">{"Oct94_Mar95",#N/A,FALSE,"Actuals (Oct 94 - Mar 95)"}</definedName>
    <definedName name="wrn.Oct95_Mar96." hidden="1">{"Oct95_Mar96",#N/A,FALSE,"Estimates (Oct 95 - Mar 96)"}</definedName>
    <definedName name="wrn.Out._.of._.Period." hidden="1">{"Out of Period",#N/A,FALSE,"Out of Period"}</definedName>
    <definedName name="wrn.PPAGE2." hidden="1">{"PPAGE2",#N/A,FALSE,"JAN95_OU"}</definedName>
    <definedName name="wrn.PPAGE3." hidden="1">{"PPAGE3",#N/A,FALSE,"JAN95_OU"}</definedName>
    <definedName name="wrn.PRELIMINARY._.ALL._.PAGES." hidden="1">{"PRELIMINARY",#N/A,FALSE,"MAR95_OU"}</definedName>
    <definedName name="wrn.print._.graphs." localSheetId="1" hidden="1">{"cap_structure",#N/A,FALSE,"Graph-Mkt Cap";"price",#N/A,FALSE,"Graph-Price";"ebit",#N/A,FALSE,"Graph-EBITDA";"ebitda",#N/A,FALSE,"Graph-EBITDA"}</definedName>
    <definedName name="wrn.print._.graphs." hidden="1">{"cap_structure",#N/A,FALSE,"Graph-Mkt Cap";"price",#N/A,FALSE,"Graph-Price";"ebit",#N/A,FALSE,"Graph-EBITDA";"ebitda",#N/A,FALSE,"Graph-EBITDA"}</definedName>
    <definedName name="wrn.print._.raw._.data._.entry." localSheetId="1" hidden="1">{"inputs raw data",#N/A,TRUE,"INPUT"}</definedName>
    <definedName name="wrn.print._.raw._.data._.entry." hidden="1">{"inputs raw data",#N/A,TRUE,"INPUT"}</definedName>
    <definedName name="wrn.print._.summary._.sheets." localSheetId="1" hidden="1">{"summary1",#N/A,TRUE,"Comps";"summary2",#N/A,TRUE,"Comps";"summary3",#N/A,TRUE,"Comps"}</definedName>
    <definedName name="wrn.print._.summary._.sheets." hidden="1">{"summary1",#N/A,TRUE,"Comps";"summary2",#N/A,TRUE,"Comps";"summary3",#N/A,TRUE,"Comps"}</definedName>
    <definedName name="wrn.print._.summary._.sheets.2" localSheetId="1" hidden="1">{"summary1",#N/A,TRUE,"Comps";"summary2",#N/A,TRUE,"Comps";"summary3",#N/A,TRUE,"Comps"}</definedName>
    <definedName name="wrn.print._.summary._.sheets.2" hidden="1">{"summary1",#N/A,TRUE,"Comps";"summary2",#N/A,TRUE,"Comps";"summary3",#N/A,TRUE,"Comps"}</definedName>
    <definedName name="wrn.Print_Buyer." localSheetId="1" hidden="1">{#N/A,"DR",FALSE,"increm pf";#N/A,"MAMSI",FALSE,"increm pf";#N/A,"MAXI",FALSE,"increm pf";#N/A,"PCAM",FALSE,"increm pf";#N/A,"PHSV",FALSE,"increm pf";#N/A,"SIE",FALSE,"increm pf"}</definedName>
    <definedName name="wrn.Print_Buyer." hidden="1">{#N/A,"DR",FALSE,"increm pf";#N/A,"MAMSI",FALSE,"increm pf";#N/A,"MAXI",FALSE,"increm pf";#N/A,"PCAM",FALSE,"increm pf";#N/A,"PHSV",FALSE,"increm pf";#N/A,"SIE",FALSE,"increm pf"}</definedName>
    <definedName name="wrn.Print_Target." localSheetId="1" hidden="1">{#N/A,"Foundation Health",FALSE,"increm pf";#N/A,"FHP International",FALSE,"increm pf";#N/A,"Healthsource",FALSE,"increm pf";#N/A,"Humana",FALSE,"increm pf";#N/A,"Oxford Health Plans",FALSE,"increm pf";#N/A,"PacifiCare",FALSE,"increm pf";#N/A,"United HealthCare",FALSE,"increm pf";#N/A,"U.S. Healthcare",FALSE,"increm pf";#N/A,"Value Health",FALSE,"increm pf";#N/A,"WellPoint",FALSE,"increm pf"}</definedName>
    <definedName name="wrn.Print_Target." hidden="1">{#N/A,"Foundation Health",FALSE,"increm pf";#N/A,"FHP International",FALSE,"increm pf";#N/A,"Healthsource",FALSE,"increm pf";#N/A,"Humana",FALSE,"increm pf";#N/A,"Oxford Health Plans",FALSE,"increm pf";#N/A,"PacifiCare",FALSE,"increm pf";#N/A,"United HealthCare",FALSE,"increm pf";#N/A,"U.S. Healthcare",FALSE,"increm pf";#N/A,"Value Health",FALSE,"increm pf";#N/A,"WellPoint",FALSE,"increm pf"}</definedName>
    <definedName name="wrn.Reconcil._.Bk._.Depr._.to._.47G." hidden="1">{"By Account",#N/A,FALSE,"Reconcil Deprec Book to Tax   ";"Correction of JV 47G",#N/A,FALSE,"Reconcil Deprec Book to Tax   ";"Recalculation of JV 47G",#N/A,FALSE,"Reconcil Deprec Book to Tax   "}</definedName>
    <definedName name="wrn.Scherer._.Apr95_Sep95." hidden="1">{"Schr Apr95_Oct95",#N/A,FALSE,"Scherer Apr95-Sep95"}</definedName>
    <definedName name="wrn.Scherer._.Oct94_Mar95." hidden="1">{"Schr Oct94_Mar95",#N/A,FALSE,"Scherer Oct94-Mar95"}</definedName>
    <definedName name="wrn.Scherer._.Oct95_Mar96." hidden="1">{"Schr Oct95_Mar96",#N/A,FALSE,"Scherer Oct95-Mar96"}</definedName>
    <definedName name="wrn.STAND_ALONE_BOTH." localSheetId="1" hidden="1">{"FCB_ALL",#N/A,FALSE,"FCB";"GREY_ALL",#N/A,FALSE,"GREY"}</definedName>
    <definedName name="wrn.STAND_ALONE_BOTH." hidden="1">{"FCB_ALL",#N/A,FALSE,"FCB";"GREY_ALL",#N/A,FALSE,"GREY"}</definedName>
    <definedName name="wrn.Statement._.of._.Income._.Taxes." hidden="1">{"Consolidated",#N/A,FALSE,"SITRP";"FPL Pure",#N/A,FALSE,"SITRP";"FPL Subsidiaries Consol",#N/A,FALSE,"SITRP"}</definedName>
    <definedName name="wrn.SUM._.OF._.UNIT._.3." localSheetId="1" hidden="1">{#N/A,#N/A,FALSE,"INPUTDATA";#N/A,#N/A,FALSE,"SUMMARY";#N/A,#N/A,FALSE,"CTAREP";#N/A,#N/A,FALSE,"CTBREP";#N/A,#N/A,FALSE,"PMG4ST86";#N/A,#N/A,FALSE,"TURBEFF";#N/A,#N/A,FALSE,"Condenser Performance"}</definedName>
    <definedName name="wrn.SUM._.OF._.UNIT._.3." hidden="1">{#N/A,#N/A,FALSE,"INPUTDATA";#N/A,#N/A,FALSE,"SUMMARY";#N/A,#N/A,FALSE,"CTAREP";#N/A,#N/A,FALSE,"CTBREP";#N/A,#N/A,FALSE,"PMG4ST86";#N/A,#N/A,FALSE,"TURBEFF";#N/A,#N/A,FALSE,"Condenser Performance"}</definedName>
    <definedName name="wrn.UTIL." hidden="1">{"Twelve Mo Ended Pg 2",#N/A,TRUE,"Utility";"YTD Adj _ Pg 1",#N/A,TRUE,"Utility"}</definedName>
    <definedName name="wvu.inputs._.raw._.data." localSheetId="1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inputs._.raw._.data.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summary1." localSheetId="1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1.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2." localSheetId="1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2.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3." localSheetId="1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3.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xxx.detail" localSheetId="1" hidden="1">{"detail305",#N/A,FALSE,"BI-305"}</definedName>
    <definedName name="xxx.detail" hidden="1">{"detail305",#N/A,FALSE,"BI-305"}</definedName>
    <definedName name="xxx.directory" localSheetId="1" hidden="1">{"summary",#N/A,FALSE,"PCR DIRECTORY"}</definedName>
    <definedName name="xxx.directory" hidden="1">{"summary",#N/A,FALSE,"PCR DIRECTORY"}</definedName>
    <definedName name="xxxxx" hidden="1">{#N/A,#N/A,TRUE,"TOTAL DISTRIBUTION";#N/A,#N/A,TRUE,"SOUTH";#N/A,#N/A,TRUE,"NORTHEAST";#N/A,#N/A,TRUE,"WEST"}</definedName>
    <definedName name="xxxxxx" hidden="1">{#N/A,#N/A,TRUE,"TOTAL DSBN";#N/A,#N/A,TRUE,"WEST";#N/A,#N/A,TRUE,"SOUTH";#N/A,#N/A,TRUE,"NORTHEAST"}</definedName>
  </definedNames>
  <calcPr calcId="162913"/>
</workbook>
</file>

<file path=xl/calcChain.xml><?xml version="1.0" encoding="utf-8"?>
<calcChain xmlns="http://schemas.openxmlformats.org/spreadsheetml/2006/main">
  <c r="E12" i="3" l="1"/>
  <c r="E16" i="3" s="1"/>
  <c r="D12" i="3"/>
  <c r="D16" i="3" s="1"/>
  <c r="D11" i="3"/>
  <c r="D15" i="3" s="1"/>
  <c r="E11" i="3"/>
  <c r="E15" i="3" s="1"/>
  <c r="D8" i="3"/>
  <c r="D7" i="3"/>
  <c r="E8" i="3"/>
  <c r="E7" i="3"/>
  <c r="B13" i="3"/>
  <c r="B46" i="3" s="1"/>
  <c r="B9" i="3"/>
  <c r="B42" i="3" s="1"/>
  <c r="E33" i="3"/>
  <c r="E29" i="3"/>
  <c r="D28" i="3"/>
  <c r="F28" i="3" s="1"/>
  <c r="D27" i="3"/>
  <c r="D31" i="3" s="1"/>
  <c r="F31" i="3" s="1"/>
  <c r="B29" i="3"/>
  <c r="E25" i="3"/>
  <c r="D24" i="3"/>
  <c r="F24" i="3" s="1"/>
  <c r="D23" i="3"/>
  <c r="B25" i="3"/>
  <c r="P46" i="1"/>
  <c r="O46" i="1"/>
  <c r="N46" i="1"/>
  <c r="K46" i="1"/>
  <c r="J46" i="1"/>
  <c r="I46" i="1"/>
  <c r="U45" i="1"/>
  <c r="U46" i="1" s="1"/>
  <c r="T45" i="1"/>
  <c r="V45" i="1" s="1"/>
  <c r="Q45" i="1"/>
  <c r="L45" i="1"/>
  <c r="L46" i="1" s="1"/>
  <c r="S44" i="1"/>
  <c r="S46" i="1" s="1"/>
  <c r="Q44" i="1"/>
  <c r="L44" i="1"/>
  <c r="N40" i="1"/>
  <c r="I40" i="1"/>
  <c r="G40" i="1"/>
  <c r="S39" i="1"/>
  <c r="P39" i="1"/>
  <c r="O39" i="1"/>
  <c r="K39" i="1"/>
  <c r="J39" i="1" s="1"/>
  <c r="L39" i="1" s="1"/>
  <c r="S38" i="1"/>
  <c r="P38" i="1"/>
  <c r="O38" i="1" s="1"/>
  <c r="T38" i="1" s="1"/>
  <c r="K38" i="1"/>
  <c r="J38" i="1"/>
  <c r="L38" i="1" s="1"/>
  <c r="S37" i="1"/>
  <c r="S40" i="1" s="1"/>
  <c r="P37" i="1"/>
  <c r="P40" i="1" s="1"/>
  <c r="O37" i="1"/>
  <c r="Q37" i="1" s="1"/>
  <c r="K37" i="1"/>
  <c r="G33" i="1"/>
  <c r="P32" i="1"/>
  <c r="N32" i="1"/>
  <c r="S32" i="1" s="1"/>
  <c r="K32" i="1"/>
  <c r="J32" i="1" s="1"/>
  <c r="I32" i="1"/>
  <c r="L32" i="1" s="1"/>
  <c r="Q31" i="1"/>
  <c r="P31" i="1"/>
  <c r="O31" i="1" s="1"/>
  <c r="N31" i="1"/>
  <c r="K31" i="1"/>
  <c r="J31" i="1" s="1"/>
  <c r="I31" i="1"/>
  <c r="P30" i="1"/>
  <c r="N30" i="1"/>
  <c r="S30" i="1" s="1"/>
  <c r="K30" i="1"/>
  <c r="J30" i="1" s="1"/>
  <c r="I30" i="1"/>
  <c r="P29" i="1"/>
  <c r="O29" i="1" s="1"/>
  <c r="Q29" i="1" s="1"/>
  <c r="N29" i="1"/>
  <c r="K29" i="1"/>
  <c r="J29" i="1" s="1"/>
  <c r="I29" i="1"/>
  <c r="P28" i="1"/>
  <c r="N28" i="1"/>
  <c r="K28" i="1"/>
  <c r="J28" i="1" s="1"/>
  <c r="I28" i="1"/>
  <c r="L28" i="1" s="1"/>
  <c r="P27" i="1"/>
  <c r="O27" i="1" s="1"/>
  <c r="N27" i="1"/>
  <c r="S27" i="1" s="1"/>
  <c r="K27" i="1"/>
  <c r="J27" i="1" s="1"/>
  <c r="I27" i="1"/>
  <c r="P26" i="1"/>
  <c r="N26" i="1"/>
  <c r="K26" i="1"/>
  <c r="J26" i="1" s="1"/>
  <c r="I26" i="1"/>
  <c r="L26" i="1" s="1"/>
  <c r="P25" i="1"/>
  <c r="O25" i="1" s="1"/>
  <c r="N25" i="1"/>
  <c r="S25" i="1" s="1"/>
  <c r="K25" i="1"/>
  <c r="J25" i="1" s="1"/>
  <c r="L25" i="1" s="1"/>
  <c r="I25" i="1"/>
  <c r="P24" i="1"/>
  <c r="N24" i="1"/>
  <c r="S24" i="1" s="1"/>
  <c r="K24" i="1"/>
  <c r="J24" i="1" s="1"/>
  <c r="I24" i="1"/>
  <c r="L24" i="1" s="1"/>
  <c r="Q23" i="1"/>
  <c r="P23" i="1"/>
  <c r="O23" i="1" s="1"/>
  <c r="N23" i="1"/>
  <c r="K23" i="1"/>
  <c r="J23" i="1" s="1"/>
  <c r="I23" i="1"/>
  <c r="P22" i="1"/>
  <c r="N22" i="1"/>
  <c r="S22" i="1" s="1"/>
  <c r="K22" i="1"/>
  <c r="J22" i="1" s="1"/>
  <c r="I22" i="1"/>
  <c r="P21" i="1"/>
  <c r="O21" i="1" s="1"/>
  <c r="Q21" i="1" s="1"/>
  <c r="N21" i="1"/>
  <c r="K21" i="1"/>
  <c r="J21" i="1" s="1"/>
  <c r="I21" i="1"/>
  <c r="P20" i="1"/>
  <c r="N20" i="1"/>
  <c r="K20" i="1"/>
  <c r="J20" i="1" s="1"/>
  <c r="I20" i="1"/>
  <c r="L20" i="1" s="1"/>
  <c r="P19" i="1"/>
  <c r="O19" i="1" s="1"/>
  <c r="N19" i="1"/>
  <c r="S19" i="1" s="1"/>
  <c r="K19" i="1"/>
  <c r="J19" i="1" s="1"/>
  <c r="I19" i="1"/>
  <c r="P18" i="1"/>
  <c r="O18" i="1" s="1"/>
  <c r="N18" i="1"/>
  <c r="K18" i="1"/>
  <c r="J18" i="1" s="1"/>
  <c r="I18" i="1"/>
  <c r="S18" i="1" s="1"/>
  <c r="P17" i="1"/>
  <c r="O17" i="1" s="1"/>
  <c r="N17" i="1"/>
  <c r="S17" i="1" s="1"/>
  <c r="K17" i="1"/>
  <c r="J17" i="1" s="1"/>
  <c r="L17" i="1" s="1"/>
  <c r="I17" i="1"/>
  <c r="P16" i="1"/>
  <c r="O16" i="1" s="1"/>
  <c r="T16" i="1" s="1"/>
  <c r="N16" i="1"/>
  <c r="K16" i="1"/>
  <c r="J16" i="1" s="1"/>
  <c r="I16" i="1"/>
  <c r="P15" i="1"/>
  <c r="O15" i="1" s="1"/>
  <c r="T15" i="1" s="1"/>
  <c r="N15" i="1"/>
  <c r="S15" i="1" s="1"/>
  <c r="K15" i="1"/>
  <c r="J15" i="1" s="1"/>
  <c r="I15" i="1"/>
  <c r="L15" i="1" s="1"/>
  <c r="P14" i="1"/>
  <c r="O14" i="1" s="1"/>
  <c r="Q14" i="1" s="1"/>
  <c r="N14" i="1"/>
  <c r="K14" i="1"/>
  <c r="J14" i="1" s="1"/>
  <c r="I14" i="1"/>
  <c r="S14" i="1" s="1"/>
  <c r="P13" i="1"/>
  <c r="O13" i="1" s="1"/>
  <c r="N13" i="1"/>
  <c r="K13" i="1"/>
  <c r="J13" i="1" s="1"/>
  <c r="I13" i="1"/>
  <c r="P12" i="1"/>
  <c r="O12" i="1" s="1"/>
  <c r="N12" i="1"/>
  <c r="K12" i="1"/>
  <c r="J12" i="1" s="1"/>
  <c r="I12" i="1"/>
  <c r="S12" i="1" s="1"/>
  <c r="P11" i="1"/>
  <c r="O11" i="1" s="1"/>
  <c r="N11" i="1"/>
  <c r="K11" i="1"/>
  <c r="J11" i="1" s="1"/>
  <c r="I11" i="1"/>
  <c r="P10" i="1"/>
  <c r="O10" i="1" s="1"/>
  <c r="Q10" i="1" s="1"/>
  <c r="N10" i="1"/>
  <c r="K10" i="1"/>
  <c r="J10" i="1" s="1"/>
  <c r="I10" i="1"/>
  <c r="S10" i="1" s="1"/>
  <c r="U7" i="1"/>
  <c r="S7" i="1"/>
  <c r="Q7" i="1"/>
  <c r="V7" i="1" s="1"/>
  <c r="O7" i="1"/>
  <c r="L7" i="1"/>
  <c r="J7" i="1"/>
  <c r="S20" i="1" l="1"/>
  <c r="U25" i="1"/>
  <c r="S28" i="1"/>
  <c r="T46" i="1"/>
  <c r="L11" i="1"/>
  <c r="L12" i="1"/>
  <c r="L18" i="1"/>
  <c r="U18" i="1"/>
  <c r="L23" i="1"/>
  <c r="U23" i="1"/>
  <c r="S26" i="1"/>
  <c r="L31" i="1"/>
  <c r="U31" i="1"/>
  <c r="L10" i="1"/>
  <c r="S11" i="1"/>
  <c r="L13" i="1"/>
  <c r="S16" i="1"/>
  <c r="U16" i="1"/>
  <c r="Q19" i="1"/>
  <c r="L21" i="1"/>
  <c r="U21" i="1"/>
  <c r="S23" i="1"/>
  <c r="Q27" i="1"/>
  <c r="L29" i="1"/>
  <c r="U29" i="1"/>
  <c r="S31" i="1"/>
  <c r="U38" i="1"/>
  <c r="T7" i="1"/>
  <c r="N33" i="1"/>
  <c r="U10" i="1"/>
  <c r="V10" i="1" s="1"/>
  <c r="Q11" i="1"/>
  <c r="S13" i="1"/>
  <c r="U17" i="1"/>
  <c r="L19" i="1"/>
  <c r="U19" i="1"/>
  <c r="S21" i="1"/>
  <c r="L22" i="1"/>
  <c r="Q25" i="1"/>
  <c r="L27" i="1"/>
  <c r="U27" i="1"/>
  <c r="V27" i="1" s="1"/>
  <c r="S29" i="1"/>
  <c r="L30" i="1"/>
  <c r="B41" i="3"/>
  <c r="B45" i="3"/>
  <c r="Q46" i="1"/>
  <c r="E42" i="3"/>
  <c r="D42" i="3"/>
  <c r="E46" i="3"/>
  <c r="E50" i="3" s="1"/>
  <c r="D46" i="3"/>
  <c r="D25" i="3"/>
  <c r="D32" i="3"/>
  <c r="F32" i="3" s="1"/>
  <c r="F33" i="3" s="1"/>
  <c r="D29" i="3"/>
  <c r="F23" i="3"/>
  <c r="F25" i="3" s="1"/>
  <c r="F27" i="3"/>
  <c r="F29" i="3" s="1"/>
  <c r="E17" i="3"/>
  <c r="E13" i="3"/>
  <c r="F12" i="3"/>
  <c r="F11" i="3"/>
  <c r="F8" i="3"/>
  <c r="E9" i="3"/>
  <c r="F7" i="3"/>
  <c r="D9" i="3"/>
  <c r="D13" i="3"/>
  <c r="F16" i="3"/>
  <c r="V19" i="1"/>
  <c r="T10" i="1"/>
  <c r="L14" i="1"/>
  <c r="V44" i="1"/>
  <c r="V46" i="1" s="1"/>
  <c r="T13" i="1"/>
  <c r="V13" i="1" s="1"/>
  <c r="J33" i="1"/>
  <c r="U39" i="1"/>
  <c r="T12" i="1"/>
  <c r="V12" i="1" s="1"/>
  <c r="L16" i="1"/>
  <c r="Q39" i="1"/>
  <c r="T39" i="1"/>
  <c r="V39" i="1" s="1"/>
  <c r="Q12" i="1"/>
  <c r="K33" i="1"/>
  <c r="O40" i="1"/>
  <c r="T11" i="1"/>
  <c r="K40" i="1"/>
  <c r="S33" i="1"/>
  <c r="S49" i="1" s="1"/>
  <c r="T14" i="1"/>
  <c r="U11" i="1"/>
  <c r="Q13" i="1"/>
  <c r="I33" i="1"/>
  <c r="U12" i="1"/>
  <c r="U13" i="1"/>
  <c r="Q15" i="1"/>
  <c r="Q16" i="1"/>
  <c r="T17" i="1"/>
  <c r="V17" i="1" s="1"/>
  <c r="T18" i="1"/>
  <c r="Q38" i="1"/>
  <c r="Q40" i="1" s="1"/>
  <c r="U14" i="1"/>
  <c r="U15" i="1"/>
  <c r="V15" i="1" s="1"/>
  <c r="Q17" i="1"/>
  <c r="Q18" i="1"/>
  <c r="T19" i="1"/>
  <c r="U20" i="1"/>
  <c r="O20" i="1"/>
  <c r="T21" i="1"/>
  <c r="V21" i="1" s="1"/>
  <c r="U22" i="1"/>
  <c r="O22" i="1"/>
  <c r="T23" i="1"/>
  <c r="V23" i="1" s="1"/>
  <c r="U24" i="1"/>
  <c r="O24" i="1"/>
  <c r="T25" i="1"/>
  <c r="V25" i="1" s="1"/>
  <c r="U26" i="1"/>
  <c r="O26" i="1"/>
  <c r="O33" i="1" s="1"/>
  <c r="T27" i="1"/>
  <c r="U28" i="1"/>
  <c r="O28" i="1"/>
  <c r="T29" i="1"/>
  <c r="V29" i="1" s="1"/>
  <c r="U30" i="1"/>
  <c r="O30" i="1"/>
  <c r="T31" i="1"/>
  <c r="V31" i="1" s="1"/>
  <c r="U32" i="1"/>
  <c r="O32" i="1"/>
  <c r="P33" i="1"/>
  <c r="V38" i="1"/>
  <c r="J37" i="1"/>
  <c r="U37" i="1"/>
  <c r="E45" i="3" l="1"/>
  <c r="E49" i="3" s="1"/>
  <c r="B47" i="3"/>
  <c r="D45" i="3"/>
  <c r="V18" i="1"/>
  <c r="E41" i="3"/>
  <c r="B43" i="3"/>
  <c r="D43" i="3" s="1"/>
  <c r="D41" i="3"/>
  <c r="F41" i="3" s="1"/>
  <c r="L33" i="1"/>
  <c r="U40" i="1"/>
  <c r="V14" i="1"/>
  <c r="E51" i="3"/>
  <c r="V16" i="1"/>
  <c r="D33" i="3"/>
  <c r="F46" i="3"/>
  <c r="D50" i="3"/>
  <c r="E43" i="3"/>
  <c r="E47" i="3"/>
  <c r="D47" i="3"/>
  <c r="F42" i="3"/>
  <c r="F35" i="3"/>
  <c r="F13" i="3"/>
  <c r="F9" i="3"/>
  <c r="D17" i="3"/>
  <c r="F15" i="3"/>
  <c r="F17" i="3" s="1"/>
  <c r="T20" i="1"/>
  <c r="V20" i="1" s="1"/>
  <c r="Q20" i="1"/>
  <c r="Q33" i="1" s="1"/>
  <c r="T30" i="1"/>
  <c r="V30" i="1" s="1"/>
  <c r="Q30" i="1"/>
  <c r="T26" i="1"/>
  <c r="V26" i="1" s="1"/>
  <c r="Q26" i="1"/>
  <c r="T24" i="1"/>
  <c r="V24" i="1" s="1"/>
  <c r="Q24" i="1"/>
  <c r="U33" i="1"/>
  <c r="U49" i="1" s="1"/>
  <c r="T28" i="1"/>
  <c r="V28" i="1" s="1"/>
  <c r="Q28" i="1"/>
  <c r="J40" i="1"/>
  <c r="L37" i="1"/>
  <c r="L40" i="1" s="1"/>
  <c r="T37" i="1"/>
  <c r="T22" i="1"/>
  <c r="V22" i="1" s="1"/>
  <c r="Q22" i="1"/>
  <c r="T32" i="1"/>
  <c r="V32" i="1" s="1"/>
  <c r="Q32" i="1"/>
  <c r="V11" i="1"/>
  <c r="D51" i="3" l="1"/>
  <c r="D49" i="3"/>
  <c r="F49" i="3" s="1"/>
  <c r="F45" i="3"/>
  <c r="V33" i="1"/>
  <c r="F43" i="3"/>
  <c r="F47" i="3"/>
  <c r="F50" i="3"/>
  <c r="F51" i="3" s="1"/>
  <c r="F19" i="3"/>
  <c r="F37" i="3" s="1"/>
  <c r="T40" i="1"/>
  <c r="V37" i="1"/>
  <c r="V40" i="1" s="1"/>
  <c r="T33" i="1"/>
  <c r="V49" i="1" l="1"/>
  <c r="V52" i="1"/>
  <c r="F55" i="3"/>
  <c r="V53" i="1" s="1"/>
  <c r="T49" i="1"/>
  <c r="F58" i="3" l="1"/>
  <c r="V54" i="1" l="1"/>
</calcChain>
</file>

<file path=xl/sharedStrings.xml><?xml version="1.0" encoding="utf-8"?>
<sst xmlns="http://schemas.openxmlformats.org/spreadsheetml/2006/main" count="190" uniqueCount="111">
  <si>
    <t>Company 1500</t>
  </si>
  <si>
    <r>
      <t xml:space="preserve">Excess Deferred Tax Calculation - </t>
    </r>
    <r>
      <rPr>
        <b/>
        <sz val="9"/>
        <color rgb="FFFF0000"/>
        <rFont val="Calibri"/>
        <family val="2"/>
        <scheme val="minor"/>
      </rPr>
      <t>Property Related</t>
    </r>
  </si>
  <si>
    <t>Year Ended December 2017</t>
  </si>
  <si>
    <t>2017 Calculated at Current Statutory Rate of 35%</t>
  </si>
  <si>
    <t>2017 Calculated at New Rate of 21%</t>
  </si>
  <si>
    <t>Excess Deferred Tax Balance @ 12/31/2017</t>
  </si>
  <si>
    <t>Tax Rates</t>
  </si>
  <si>
    <t>Co</t>
  </si>
  <si>
    <t>FERC</t>
  </si>
  <si>
    <t>Type</t>
  </si>
  <si>
    <t>Turn
Period
(Years)</t>
  </si>
  <si>
    <t>Code</t>
  </si>
  <si>
    <t>Name</t>
  </si>
  <si>
    <t>Pre-Tax
2017
End Balance</t>
  </si>
  <si>
    <t>x</t>
  </si>
  <si>
    <t>Federal</t>
  </si>
  <si>
    <t>FBOS</t>
  </si>
  <si>
    <t>State</t>
  </si>
  <si>
    <t>Total</t>
  </si>
  <si>
    <t>xx</t>
  </si>
  <si>
    <t>xxx</t>
  </si>
  <si>
    <t>Depreciation - PowerTax</t>
  </si>
  <si>
    <t>RES301</t>
  </si>
  <si>
    <t>Environmental Liability</t>
  </si>
  <si>
    <t>AFD101</t>
  </si>
  <si>
    <t>AFUDC Debt</t>
  </si>
  <si>
    <t>CAC101</t>
  </si>
  <si>
    <t>Method Life CIAC</t>
  </si>
  <si>
    <t>DEP101</t>
  </si>
  <si>
    <t>Tax Depreciation</t>
  </si>
  <si>
    <t>Tax Depreciation - BTL</t>
  </si>
  <si>
    <t>B</t>
  </si>
  <si>
    <t>DEP103</t>
  </si>
  <si>
    <t>Reversal of Book Depreciation</t>
  </si>
  <si>
    <t>DEP106</t>
  </si>
  <si>
    <t>Reclass Book Depr to AFUDC Depr</t>
  </si>
  <si>
    <t>DEP130</t>
  </si>
  <si>
    <t>Bonus Depreciation</t>
  </si>
  <si>
    <t>Bonus Depreciation - BTL</t>
  </si>
  <si>
    <t>DEP132</t>
  </si>
  <si>
    <t>CITC Book Depr Reclass</t>
  </si>
  <si>
    <t>DEP137</t>
  </si>
  <si>
    <t>Solar ITC Book Depr Reclass</t>
  </si>
  <si>
    <t>DEP143</t>
  </si>
  <si>
    <t>Reversal of Book Depreciation - BTL</t>
  </si>
  <si>
    <t>DEP144</t>
  </si>
  <si>
    <t>Tax/Book Depr Diff</t>
  </si>
  <si>
    <t>EMP803</t>
  </si>
  <si>
    <t>Welfare Capitalized</t>
  </si>
  <si>
    <t>INT101</t>
  </si>
  <si>
    <t>Method Life CPI</t>
  </si>
  <si>
    <t>MEL103</t>
  </si>
  <si>
    <t>Capitalized Business Meals</t>
  </si>
  <si>
    <t>MIX101</t>
  </si>
  <si>
    <t>Mixed Service Costs</t>
  </si>
  <si>
    <t>REM101</t>
  </si>
  <si>
    <t>Cost of Removal</t>
  </si>
  <si>
    <t>REP201</t>
  </si>
  <si>
    <t>Repair Projects</t>
  </si>
  <si>
    <t>RSH101</t>
  </si>
  <si>
    <t>Computer Software</t>
  </si>
  <si>
    <t>SAL101</t>
  </si>
  <si>
    <t>Tax Gain/Loss</t>
  </si>
  <si>
    <t>STM412</t>
  </si>
  <si>
    <t>Casualty Loss</t>
  </si>
  <si>
    <t>AMO323</t>
  </si>
  <si>
    <t>Reg Asset - Surplus Flowback - 2016 RC</t>
  </si>
  <si>
    <t xml:space="preserve">Sub-Total </t>
  </si>
  <si>
    <t>State Modifications</t>
  </si>
  <si>
    <t>1500</t>
  </si>
  <si>
    <t>Total State Modifications</t>
  </si>
  <si>
    <t>Excess Deferred Taxes - TR 1986</t>
  </si>
  <si>
    <t>ATTD_DEPRARAM</t>
  </si>
  <si>
    <t>Excess Deferred Taxes - ARAM Rates</t>
  </si>
  <si>
    <t>SATTD_DEPRARAM</t>
  </si>
  <si>
    <t>GRAND TOTAL</t>
  </si>
  <si>
    <t>Protected</t>
  </si>
  <si>
    <t>Unprotected</t>
  </si>
  <si>
    <t>Pre-Tax</t>
  </si>
  <si>
    <t>Method/Life</t>
  </si>
  <si>
    <t>Florida Power &amp; Light Co - ONLY</t>
  </si>
  <si>
    <t>APB11</t>
  </si>
  <si>
    <t>Depr Diff - Federal</t>
  </si>
  <si>
    <t>Depr Diff - State</t>
  </si>
  <si>
    <t>Depr Diff - FBOS</t>
  </si>
  <si>
    <t>Total EADIT - 1986 Tax Reform</t>
  </si>
  <si>
    <t>Description</t>
  </si>
  <si>
    <t>Total EADIT - 2017 Tax Reform</t>
  </si>
  <si>
    <t>Excess ADIT</t>
  </si>
  <si>
    <t>35% - Federal</t>
  </si>
  <si>
    <t>5.5% - State</t>
  </si>
  <si>
    <t>21% - Federal</t>
  </si>
  <si>
    <t>TOTAL PROTECTED EXCESS ADIT</t>
  </si>
  <si>
    <t>Cost of Removal/Salvage</t>
  </si>
  <si>
    <t>Total Federal Acct 282</t>
  </si>
  <si>
    <t>Less: Protected Acct 282</t>
  </si>
  <si>
    <t>Unprotected Acct 282 - Federal</t>
  </si>
  <si>
    <t>Per PowerTax</t>
  </si>
  <si>
    <t>Total State Acct 282</t>
  </si>
  <si>
    <t>Unprotected Acct 282 - State</t>
  </si>
  <si>
    <t>Total State Acct 282 - FBOS</t>
  </si>
  <si>
    <t>Less: Protected Acct 282 - FBOS</t>
  </si>
  <si>
    <t>Unprotected Acct 282 - FBOS</t>
  </si>
  <si>
    <t>TOTAL UNPROTECTED EXCESS ADIT</t>
  </si>
  <si>
    <t>1986 Tax Reform - Unprotected EADIT</t>
  </si>
  <si>
    <t>Protected and Unprotected Detail</t>
  </si>
  <si>
    <t>TOTAL ACCOUNT 282 EXCESS ADIT</t>
  </si>
  <si>
    <t>FPL 000321</t>
  </si>
  <si>
    <t>20180046-EI</t>
  </si>
  <si>
    <t>FPL 000322</t>
  </si>
  <si>
    <t>FPL 000323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</si>
</sst>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2" formatCode="_(&quot;$&quot;* #,##0_);_(&quot;$&quot;* \(#,##0\);_(&quot;$&quot;* &quot;-&quot;_);_(@_)"/>
    <numFmt numFmtId="41" formatCode="_(* #,##0_);_(* \(#,##0\);_(* &quot;-&quot;_);_(@_)"/>
    <numFmt numFmtId="164" formatCode="0.0%"/>
    <numFmt numFmtId="165" formatCode="0.000%"/>
    <numFmt numFmtId="166" formatCode="0.0000%"/>
    <numFmt numFmtId="167" formatCode="0.000000"/>
  </numFmts>
  <fonts count="21" x14ac:knownFonts="1">
    <font>
      <sz val="10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sz val="9"/>
      <color indexed="10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sz val="9"/>
      <color indexed="10"/>
      <name val="Calibri"/>
      <family val="2"/>
      <scheme val="minor"/>
    </font>
    <font>
      <i/>
      <sz val="9"/>
      <color rgb="FF0000FF"/>
      <name val="Calibri"/>
      <family val="2"/>
      <scheme val="minor"/>
    </font>
    <font>
      <b/>
      <sz val="9"/>
      <name val="Arial"/>
      <family val="2"/>
    </font>
    <font>
      <b/>
      <sz val="8"/>
      <name val="Arial"/>
      <family val="2"/>
    </font>
    <font>
      <b/>
      <sz val="9"/>
      <color theme="0"/>
      <name val="Calibri"/>
      <family val="2"/>
      <scheme val="minor"/>
    </font>
    <font>
      <b/>
      <i/>
      <sz val="9"/>
      <color rgb="FF0000FF"/>
      <name val="Calibri"/>
      <family val="2"/>
      <scheme val="minor"/>
    </font>
    <font>
      <sz val="9"/>
      <name val="Arial"/>
      <family val="2"/>
    </font>
    <font>
      <sz val="10"/>
      <name val="Book Antiqua"/>
      <family val="1"/>
    </font>
    <font>
      <i/>
      <sz val="9"/>
      <name val="Calibri"/>
      <family val="2"/>
      <scheme val="minor"/>
    </font>
    <font>
      <b/>
      <i/>
      <sz val="9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3">
    <xf numFmtId="0" fontId="0" fillId="0" borderId="0"/>
    <xf numFmtId="0" fontId="1" fillId="0" borderId="0"/>
    <xf numFmtId="41" fontId="1" fillId="0" borderId="0" applyFont="0" applyFill="0" applyBorder="0" applyAlignment="0" applyProtection="0"/>
    <xf numFmtId="0" fontId="2" fillId="0" borderId="0"/>
    <xf numFmtId="41" fontId="15" fillId="0" borderId="0" applyFont="0" applyFill="0" applyBorder="0" applyAlignment="0" applyProtection="0"/>
    <xf numFmtId="42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167" fontId="2" fillId="0" borderId="0">
      <alignment horizontal="left" wrapText="1"/>
    </xf>
    <xf numFmtId="167" fontId="2" fillId="0" borderId="0">
      <alignment horizontal="left" wrapText="1"/>
    </xf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</cellStyleXfs>
  <cellXfs count="56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0" xfId="0" applyFont="1" applyFill="1"/>
    <xf numFmtId="0" fontId="5" fillId="0" borderId="0" xfId="0" applyFont="1" applyFill="1"/>
    <xf numFmtId="0" fontId="6" fillId="0" borderId="0" xfId="0" applyFont="1"/>
    <xf numFmtId="0" fontId="4" fillId="0" borderId="0" xfId="0" applyFont="1" applyBorder="1"/>
    <xf numFmtId="0" fontId="7" fillId="0" borderId="0" xfId="0" applyFont="1"/>
    <xf numFmtId="0" fontId="9" fillId="0" borderId="0" xfId="0" applyFont="1" applyFill="1"/>
    <xf numFmtId="0" fontId="10" fillId="0" borderId="0" xfId="0" applyFont="1" applyFill="1" applyAlignment="1">
      <alignment horizontal="left" indent="1"/>
    </xf>
    <xf numFmtId="164" fontId="10" fillId="0" borderId="0" xfId="0" applyNumberFormat="1" applyFont="1" applyAlignment="1">
      <alignment horizontal="center"/>
    </xf>
    <xf numFmtId="165" fontId="10" fillId="0" borderId="0" xfId="0" applyNumberFormat="1" applyFont="1" applyAlignment="1">
      <alignment horizontal="center"/>
    </xf>
    <xf numFmtId="166" fontId="10" fillId="0" borderId="0" xfId="0" applyNumberFormat="1" applyFont="1" applyAlignment="1">
      <alignment horizontal="center"/>
    </xf>
    <xf numFmtId="10" fontId="10" fillId="0" borderId="0" xfId="0" applyNumberFormat="1" applyFont="1" applyAlignment="1">
      <alignment horizontal="center"/>
    </xf>
    <xf numFmtId="166" fontId="4" fillId="0" borderId="0" xfId="0" applyNumberFormat="1" applyFont="1" applyBorder="1"/>
    <xf numFmtId="0" fontId="10" fillId="0" borderId="0" xfId="0" applyFont="1" applyAlignment="1">
      <alignment horizontal="right"/>
    </xf>
    <xf numFmtId="0" fontId="3" fillId="0" borderId="1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4" fillId="0" borderId="0" xfId="0" quotePrefix="1" applyNumberFormat="1" applyFont="1" applyAlignment="1">
      <alignment horizontal="center"/>
    </xf>
    <xf numFmtId="0" fontId="4" fillId="0" borderId="0" xfId="0" applyFont="1" applyAlignment="1">
      <alignment horizontal="center"/>
    </xf>
    <xf numFmtId="37" fontId="4" fillId="0" borderId="0" xfId="0" applyNumberFormat="1" applyFont="1" applyAlignment="1">
      <alignment horizontal="left"/>
    </xf>
    <xf numFmtId="37" fontId="4" fillId="0" borderId="0" xfId="0" applyNumberFormat="1" applyFont="1" applyAlignment="1">
      <alignment horizontal="center"/>
    </xf>
    <xf numFmtId="37" fontId="4" fillId="0" borderId="0" xfId="0" applyNumberFormat="1" applyFont="1"/>
    <xf numFmtId="37" fontId="4" fillId="0" borderId="0" xfId="0" applyNumberFormat="1" applyFont="1" applyFill="1"/>
    <xf numFmtId="0" fontId="6" fillId="0" borderId="0" xfId="0" applyFont="1" applyFill="1"/>
    <xf numFmtId="0" fontId="14" fillId="0" borderId="0" xfId="0" applyFont="1" applyFill="1" applyAlignment="1">
      <alignment horizontal="left" indent="1"/>
    </xf>
    <xf numFmtId="37" fontId="4" fillId="0" borderId="2" xfId="0" applyNumberFormat="1" applyFont="1" applyBorder="1"/>
    <xf numFmtId="0" fontId="7" fillId="0" borderId="0" xfId="0" applyFont="1" applyBorder="1" applyAlignment="1">
      <alignment horizontal="left" vertical="center"/>
    </xf>
    <xf numFmtId="37" fontId="3" fillId="0" borderId="0" xfId="0" applyNumberFormat="1" applyFont="1" applyBorder="1"/>
    <xf numFmtId="0" fontId="4" fillId="0" borderId="0" xfId="0" quotePrefix="1" applyFont="1"/>
    <xf numFmtId="37" fontId="3" fillId="0" borderId="3" xfId="0" applyNumberFormat="1" applyFont="1" applyBorder="1"/>
    <xf numFmtId="37" fontId="4" fillId="0" borderId="0" xfId="0" applyNumberFormat="1" applyFont="1" applyBorder="1"/>
    <xf numFmtId="37" fontId="4" fillId="0" borderId="3" xfId="0" applyNumberFormat="1" applyFont="1" applyBorder="1"/>
    <xf numFmtId="37" fontId="4" fillId="0" borderId="3" xfId="0" applyNumberFormat="1" applyFont="1" applyFill="1" applyBorder="1"/>
    <xf numFmtId="37" fontId="3" fillId="2" borderId="4" xfId="0" applyNumberFormat="1" applyFont="1" applyFill="1" applyBorder="1"/>
    <xf numFmtId="37" fontId="4" fillId="0" borderId="0" xfId="0" applyNumberFormat="1" applyFont="1" applyAlignment="1">
      <alignment horizontal="left" indent="3"/>
    </xf>
    <xf numFmtId="0" fontId="4" fillId="0" borderId="0" xfId="0" applyFont="1" applyAlignment="1">
      <alignment horizontal="left" indent="3"/>
    </xf>
    <xf numFmtId="37" fontId="6" fillId="0" borderId="0" xfId="0" applyNumberFormat="1" applyFont="1"/>
    <xf numFmtId="37" fontId="3" fillId="0" borderId="0" xfId="0" applyNumberFormat="1" applyFont="1"/>
    <xf numFmtId="37" fontId="3" fillId="0" borderId="5" xfId="0" applyNumberFormat="1" applyFont="1" applyBorder="1"/>
    <xf numFmtId="37" fontId="17" fillId="0" borderId="0" xfId="0" applyNumberFormat="1" applyFont="1" applyAlignment="1">
      <alignment horizontal="left" indent="1"/>
    </xf>
    <xf numFmtId="37" fontId="3" fillId="0" borderId="0" xfId="0" quotePrefix="1" applyNumberFormat="1" applyFont="1" applyAlignment="1">
      <alignment horizontal="center"/>
    </xf>
    <xf numFmtId="37" fontId="3" fillId="0" borderId="1" xfId="0" quotePrefix="1" applyNumberFormat="1" applyFont="1" applyBorder="1" applyAlignment="1">
      <alignment horizontal="center"/>
    </xf>
    <xf numFmtId="37" fontId="3" fillId="0" borderId="1" xfId="0" applyNumberFormat="1" applyFont="1" applyBorder="1" applyAlignment="1">
      <alignment horizontal="center"/>
    </xf>
    <xf numFmtId="37" fontId="18" fillId="0" borderId="0" xfId="0" applyNumberFormat="1" applyFont="1" applyAlignment="1">
      <alignment horizontal="center"/>
    </xf>
    <xf numFmtId="37" fontId="19" fillId="0" borderId="0" xfId="0" applyNumberFormat="1" applyFont="1"/>
    <xf numFmtId="37" fontId="3" fillId="3" borderId="0" xfId="0" applyNumberFormat="1" applyFont="1" applyFill="1"/>
    <xf numFmtId="37" fontId="20" fillId="0" borderId="0" xfId="0" applyNumberFormat="1" applyFont="1"/>
    <xf numFmtId="37" fontId="18" fillId="0" borderId="0" xfId="0" applyNumberFormat="1" applyFont="1" applyAlignment="1">
      <alignment horizontal="center"/>
    </xf>
    <xf numFmtId="37" fontId="18" fillId="2" borderId="4" xfId="0" applyNumberFormat="1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 applyFill="1" applyAlignment="1">
      <alignment horizontal="center"/>
    </xf>
  </cellXfs>
  <cellStyles count="13">
    <cellStyle name="_FPL Group TI &amp; PTC v12.04 r1 " xfId="7"/>
    <cellStyle name="_O&amp;M Detail -cc " xfId="8"/>
    <cellStyle name="Comma [0] 2" xfId="4"/>
    <cellStyle name="Comma [0] 3" xfId="2"/>
    <cellStyle name="Currency [0] 2" xfId="5"/>
    <cellStyle name="Millares [0]_2AV_M_M " xfId="9"/>
    <cellStyle name="Millares_2AV_M_M " xfId="10"/>
    <cellStyle name="Moneda [0]_2AV_M_M " xfId="11"/>
    <cellStyle name="Moneda_2AV_M_M " xfId="12"/>
    <cellStyle name="Normal" xfId="0" builtinId="0"/>
    <cellStyle name="Normal 3" xfId="3"/>
    <cellStyle name="Normal 4" xfId="1"/>
    <cellStyle name="Percent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7" Type="http://schemas.openxmlformats.org/officeDocument/2006/relationships/styles" Target="styles.xml" />
  <Relationship Id="rId6" Type="http://schemas.openxmlformats.org/officeDocument/2006/relationships/theme" Target="theme/theme1.xml" />
  <Relationship Id="rId8" Type="http://schemas.openxmlformats.org/officeDocument/2006/relationships/sharedStrings" Target="sharedStrings.xml" />
  <Relationship Id="rId1" Type="http://schemas.openxmlformats.org/officeDocument/2006/relationships/worksheet" Target="worksheets/sheet1.xml" />
  <Relationship Id="rId2" Type="http://schemas.openxmlformats.org/officeDocument/2006/relationships/worksheet" Target="worksheets/sheet2.xml" />
  <Relationship Id="rId3" Type="http://schemas.openxmlformats.org/officeDocument/2006/relationships/worksheet" Target="worksheets/sheet3.xml" />
  <Relationship Id="rId5" Type="http://schemas.openxmlformats.org/officeDocument/2006/relationships/externalLink" Target="externalLinks/externalLink2.xml" />
  <Relationship Id="rId4" Type="http://schemas.openxmlformats.org/officeDocument/2006/relationships/externalLink" Target="externalLinks/externalLink1.xml" />
  <Relationship Id="rId9" Type="http://schemas.openxmlformats.org/officeDocument/2006/relationships/calcChain" Target="calcChain.xml" />
</Relationships>
</file>

<file path=xl/drawings/_rels/drawing1.xml.rels>&#65279;<?xml version="1.0" encoding="UTF-8" standalone="yes"?>
<Relationships xmlns="http://schemas.openxmlformats.org/package/2006/relationships">
  <Relationship Id="rId3" Type="http://schemas.openxmlformats.org/officeDocument/2006/relationships/image" Target="../media/image3.png" />
  <Relationship Id="rId2" Type="http://schemas.openxmlformats.org/officeDocument/2006/relationships/image" Target="../media/image2.png" />
  <Relationship Id="rId1" Type="http://schemas.openxmlformats.org/officeDocument/2006/relationships/image" Target="../media/image1.png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407323</xdr:colOff>
      <xdr:row>2</xdr:row>
      <xdr:rowOff>74814</xdr:rowOff>
    </xdr:from>
    <xdr:to>
      <xdr:col>22</xdr:col>
      <xdr:colOff>439727</xdr:colOff>
      <xdr:row>16</xdr:row>
      <xdr:rowOff>49729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05839" y="390698"/>
          <a:ext cx="12601248" cy="2186100"/>
        </a:xfrm>
        <a:prstGeom prst="rect">
          <a:avLst/>
        </a:prstGeom>
      </xdr:spPr>
    </xdr:pic>
    <xdr:clientData/>
  </xdr:twoCellAnchor>
  <xdr:twoCellAnchor editAs="oneCell">
    <xdr:from>
      <xdr:col>1</xdr:col>
      <xdr:colOff>390698</xdr:colOff>
      <xdr:row>20</xdr:row>
      <xdr:rowOff>8312</xdr:rowOff>
    </xdr:from>
    <xdr:to>
      <xdr:col>22</xdr:col>
      <xdr:colOff>373229</xdr:colOff>
      <xdr:row>32</xdr:row>
      <xdr:rowOff>141179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89214" y="3167148"/>
          <a:ext cx="12551375" cy="2028169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22</xdr:col>
      <xdr:colOff>481302</xdr:colOff>
      <xdr:row>51</xdr:row>
      <xdr:rowOff>24798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197033" y="6001789"/>
          <a:ext cx="12451629" cy="2078042"/>
        </a:xfrm>
        <a:prstGeom prst="rect">
          <a:avLst/>
        </a:prstGeom>
      </xdr:spPr>
    </xdr:pic>
    <xdr:clientData/>
  </xdr:twoCellAnchor>
</xdr:wsDr>
</file>

<file path=xl/externalLinks/_rels/externalLink1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file:///E:\COMBCYC\PMG\performance\UNIT4PRF.XLS" TargetMode="External" />
</Relationships>
</file>

<file path=xl/externalLinks/_rels/externalLink2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Returns/Post%202001%20returns/Tax%20Return%20Workpaper%20Files/2012/FPL%20&amp;%20SUBS/Income%20Tax/Tax%20Return%20Workpapers/TQs/12TQ18%20MSC/2012_FPL_100101_TQ18_Mixed%20Service%20Cost_TaxWorkpapers.xlsx" TargetMode="External" />
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CS Links"/>
      <sheetName val="SUMMARY"/>
      <sheetName val="INPUTDATA"/>
      <sheetName val="CT Performance"/>
      <sheetName val="CT Gen&amp;HR Cor"/>
      <sheetName val="ST Corrections"/>
      <sheetName val="TURBEFF"/>
      <sheetName val="ST Stg Pressures"/>
      <sheetName val="Condenser Performance"/>
      <sheetName val="STM INJECT CORR"/>
      <sheetName val="ELEC LOSS CORR"/>
      <sheetName val="firing tem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%CORPTAX_DATA_CACHE%"/>
      <sheetName val="(A) Book to Tax Recon"/>
      <sheetName val="Sch M"/>
      <sheetName val="(A1) Lead"/>
      <sheetName val="(B) Book-Tax Ratio"/>
      <sheetName val="(C) Headcount"/>
      <sheetName val="(C1) Headcount sum"/>
      <sheetName val="(D) SCA"/>
      <sheetName val="(E) 2012 CWIP Reconciliation"/>
      <sheetName val="(F) Taxes"/>
      <sheetName val="(G) O&amp;M MSC"/>
      <sheetName val="(H) RECON - Reconciliation"/>
      <sheetName val="ASSIGN msc COSTS"/>
      <sheetName val="(I) MSC   - Mixed Service Costs"/>
      <sheetName val="(J) DED   - Deductibles"/>
      <sheetName val="(K) BOOK  - Book Treatment"/>
      <sheetName val="(L) TOOLS - Tools"/>
      <sheetName val="(M) LAND  - Land"/>
      <sheetName val="(N) S - Stores"/>
      <sheetName val="(O) - Fleet"/>
      <sheetName val="(P)    - Disb &amp; Trans Ops Contr"/>
      <sheetName val="(Q)    - Direct Labor"/>
      <sheetName val="(R)  - Direct Costs"/>
      <sheetName val="Data"/>
      <sheetName val="Narrative"/>
      <sheetName val="Support"/>
      <sheetName val="Prep Point Sheets"/>
      <sheetName val="Carryforward"/>
      <sheetName val="Research"/>
    </sheetNames>
    <sheetDataSet>
      <sheetData sheetId="0">
        <row r="7">
          <cell r="B7">
            <v>100101</v>
          </cell>
        </row>
      </sheetData>
      <sheetData sheetId="1"/>
      <sheetData sheetId="2"/>
      <sheetData sheetId="3"/>
      <sheetData sheetId="4"/>
      <sheetData sheetId="5">
        <row r="34">
          <cell r="F34">
            <v>8469886.5323767997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_rels/sheet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.bin" />
</Relationships>
</file>

<file path=xl/worksheets/_rels/sheet3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.xml" />
  <Relationship Id="rId1" Type="http://schemas.openxmlformats.org/officeDocument/2006/relationships/printerSettings" Target="../printerSettings/printerSettings3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8"/>
  <sheetViews>
    <sheetView tabSelected="1" workbookViewId="0">
      <selection activeCell="D1" sqref="D1:D2"/>
    </sheetView>
  </sheetViews>
  <sheetFormatPr defaultColWidth="12.85546875" defaultRowHeight="14.1" customHeight="1" x14ac:dyDescent="0.2"/>
  <cols>
    <col min="1" max="1" width="29.42578125" style="26" customWidth="1"/>
    <col min="2" max="2" width="14.140625" style="26" customWidth="1"/>
    <col min="3" max="3" width="4.28515625" style="26" customWidth="1"/>
    <col min="4" max="6" width="15.42578125" style="26" customWidth="1"/>
    <col min="7" max="7" width="12.85546875" style="26"/>
    <col min="8" max="8" width="3.7109375" style="26" customWidth="1"/>
    <col min="9" max="12" width="12.85546875" style="26"/>
    <col min="13" max="13" width="3.7109375" style="26" customWidth="1"/>
    <col min="14" max="16384" width="12.85546875" style="26"/>
  </cols>
  <sheetData>
    <row r="1" spans="1:6" ht="14.1" customHeight="1" x14ac:dyDescent="0.2">
      <c r="A1" s="1" t="s">
        <v>80</v>
      </c>
      <c r="D1" s="51" t="s">
        <v>107</v>
      </c>
    </row>
    <row r="2" spans="1:6" ht="14.1" customHeight="1" x14ac:dyDescent="0.2">
      <c r="A2" s="1" t="s">
        <v>1</v>
      </c>
      <c r="D2" s="51" t="s">
        <v>108</v>
      </c>
    </row>
    <row r="3" spans="1:6" ht="14.1" customHeight="1" x14ac:dyDescent="0.2">
      <c r="A3" s="1" t="s">
        <v>105</v>
      </c>
    </row>
    <row r="5" spans="1:6" ht="14.1" customHeight="1" x14ac:dyDescent="0.2">
      <c r="D5" s="45" t="s">
        <v>91</v>
      </c>
      <c r="E5" s="45" t="s">
        <v>89</v>
      </c>
    </row>
    <row r="6" spans="1:6" ht="14.1" customHeight="1" x14ac:dyDescent="0.2">
      <c r="B6" s="19" t="s">
        <v>78</v>
      </c>
      <c r="D6" s="46" t="s">
        <v>90</v>
      </c>
      <c r="E6" s="46" t="s">
        <v>90</v>
      </c>
      <c r="F6" s="47" t="s">
        <v>88</v>
      </c>
    </row>
    <row r="7" spans="1:6" ht="14.1" customHeight="1" x14ac:dyDescent="0.2">
      <c r="A7" s="49" t="s">
        <v>93</v>
      </c>
      <c r="B7" s="26">
        <v>151914853</v>
      </c>
      <c r="D7" s="26">
        <f>B7*0.21</f>
        <v>31902119.129999999</v>
      </c>
      <c r="E7" s="26">
        <f>B7*0.35</f>
        <v>53170198.549999997</v>
      </c>
      <c r="F7" s="50">
        <f>D7-E7</f>
        <v>-21268079.419999998</v>
      </c>
    </row>
    <row r="8" spans="1:6" ht="14.1" customHeight="1" x14ac:dyDescent="0.2">
      <c r="A8" s="26" t="s">
        <v>79</v>
      </c>
      <c r="B8" s="26">
        <v>-18100681941</v>
      </c>
      <c r="D8" s="26">
        <f>B8*0.21</f>
        <v>-3801143207.6099997</v>
      </c>
      <c r="E8" s="26">
        <f>B8*0.35</f>
        <v>-6335238679.3499994</v>
      </c>
      <c r="F8" s="26">
        <f>D8-E8</f>
        <v>2534095471.7399998</v>
      </c>
    </row>
    <row r="9" spans="1:6" ht="14.1" customHeight="1" x14ac:dyDescent="0.2">
      <c r="A9" s="44" t="s">
        <v>82</v>
      </c>
      <c r="B9" s="30">
        <f>B7+B8</f>
        <v>-17948767088</v>
      </c>
      <c r="D9" s="30">
        <f>D7+D8</f>
        <v>-3769241088.4799995</v>
      </c>
      <c r="E9" s="30">
        <f>E7+E8</f>
        <v>-6282068480.7999992</v>
      </c>
      <c r="F9" s="30">
        <f>F7+F8</f>
        <v>2512827392.3199997</v>
      </c>
    </row>
    <row r="11" spans="1:6" ht="14.1" customHeight="1" x14ac:dyDescent="0.2">
      <c r="A11" s="49" t="s">
        <v>93</v>
      </c>
      <c r="B11" s="26">
        <v>151914853</v>
      </c>
      <c r="D11" s="26">
        <f>B11*0.055</f>
        <v>8355316.915</v>
      </c>
      <c r="E11" s="26">
        <f>B11*0.055</f>
        <v>8355316.915</v>
      </c>
      <c r="F11" s="26">
        <f>D11-E11</f>
        <v>0</v>
      </c>
    </row>
    <row r="12" spans="1:6" ht="14.1" customHeight="1" x14ac:dyDescent="0.2">
      <c r="A12" s="26" t="s">
        <v>79</v>
      </c>
      <c r="B12" s="26">
        <v>-18082792883</v>
      </c>
      <c r="D12" s="26">
        <f>B12*0.055</f>
        <v>-994553608.56500006</v>
      </c>
      <c r="E12" s="26">
        <f>B12*0.055</f>
        <v>-994553608.56500006</v>
      </c>
      <c r="F12" s="26">
        <f>D12-E12</f>
        <v>0</v>
      </c>
    </row>
    <row r="13" spans="1:6" ht="14.1" customHeight="1" x14ac:dyDescent="0.2">
      <c r="A13" s="44" t="s">
        <v>83</v>
      </c>
      <c r="B13" s="30">
        <f>B11+B12</f>
        <v>-17930878030</v>
      </c>
      <c r="D13" s="30">
        <f>D11+D12</f>
        <v>-986198291.6500001</v>
      </c>
      <c r="E13" s="30">
        <f>E11+E12</f>
        <v>-986198291.6500001</v>
      </c>
      <c r="F13" s="30">
        <f>F11+F12</f>
        <v>0</v>
      </c>
    </row>
    <row r="15" spans="1:6" ht="14.1" customHeight="1" x14ac:dyDescent="0.2">
      <c r="A15" s="49" t="s">
        <v>93</v>
      </c>
      <c r="D15" s="26">
        <f>-D11*0.21</f>
        <v>-1754616.5521499999</v>
      </c>
      <c r="E15" s="26">
        <f>-E11*0.35</f>
        <v>-2924360.92025</v>
      </c>
      <c r="F15" s="50">
        <f>D15-E15</f>
        <v>1169744.3681000001</v>
      </c>
    </row>
    <row r="16" spans="1:6" ht="14.1" customHeight="1" x14ac:dyDescent="0.2">
      <c r="A16" s="26" t="s">
        <v>79</v>
      </c>
      <c r="D16" s="26">
        <f>-D12*0.21</f>
        <v>208856257.79865</v>
      </c>
      <c r="E16" s="26">
        <f>-E12*0.35</f>
        <v>348093762.99774998</v>
      </c>
      <c r="F16" s="26">
        <f>D16-E16</f>
        <v>-139237505.19909999</v>
      </c>
    </row>
    <row r="17" spans="1:6" ht="14.1" customHeight="1" x14ac:dyDescent="0.2">
      <c r="A17" s="44" t="s">
        <v>84</v>
      </c>
      <c r="D17" s="30">
        <f>D15+D16</f>
        <v>207101641.24649999</v>
      </c>
      <c r="E17" s="30">
        <f>E15+E16</f>
        <v>345169402.07749999</v>
      </c>
      <c r="F17" s="30">
        <f>F15+F16</f>
        <v>-138067760.831</v>
      </c>
    </row>
    <row r="19" spans="1:6" ht="14.1" customHeight="1" thickBot="1" x14ac:dyDescent="0.25">
      <c r="A19" s="52" t="s">
        <v>87</v>
      </c>
      <c r="B19" s="52"/>
      <c r="F19" s="43">
        <f>F9+F13+F17</f>
        <v>2374759631.4889998</v>
      </c>
    </row>
    <row r="20" spans="1:6" ht="14.1" customHeight="1" thickTop="1" x14ac:dyDescent="0.2">
      <c r="A20" s="48"/>
      <c r="B20" s="48"/>
      <c r="F20" s="32"/>
    </row>
    <row r="21" spans="1:6" ht="14.1" customHeight="1" x14ac:dyDescent="0.2">
      <c r="D21" s="45" t="s">
        <v>89</v>
      </c>
      <c r="E21" s="45" t="s">
        <v>97</v>
      </c>
    </row>
    <row r="22" spans="1:6" ht="14.1" customHeight="1" x14ac:dyDescent="0.2">
      <c r="B22" s="19" t="s">
        <v>78</v>
      </c>
      <c r="D22" s="46" t="s">
        <v>90</v>
      </c>
      <c r="E22" s="47" t="s">
        <v>81</v>
      </c>
      <c r="F22" s="47" t="s">
        <v>88</v>
      </c>
    </row>
    <row r="23" spans="1:6" ht="14.1" customHeight="1" x14ac:dyDescent="0.2">
      <c r="A23" s="26" t="s">
        <v>93</v>
      </c>
      <c r="B23" s="26">
        <v>151914853</v>
      </c>
      <c r="D23" s="26">
        <f>B23*0.35</f>
        <v>53170198.549999997</v>
      </c>
      <c r="E23" s="26">
        <v>53170198</v>
      </c>
      <c r="F23" s="26">
        <f>D23-E23</f>
        <v>0.54999999701976776</v>
      </c>
    </row>
    <row r="24" spans="1:6" ht="14.1" customHeight="1" x14ac:dyDescent="0.2">
      <c r="A24" s="26" t="s">
        <v>79</v>
      </c>
      <c r="B24" s="26">
        <v>-18100681941</v>
      </c>
      <c r="D24" s="26">
        <f>B24*0.35</f>
        <v>-6335238679.3499994</v>
      </c>
      <c r="E24" s="26">
        <v>-6342358793</v>
      </c>
      <c r="F24" s="26">
        <f>D24-E24</f>
        <v>7120113.6500005722</v>
      </c>
    </row>
    <row r="25" spans="1:6" ht="14.1" customHeight="1" x14ac:dyDescent="0.2">
      <c r="A25" s="44" t="s">
        <v>82</v>
      </c>
      <c r="B25" s="30">
        <f>B23+B24</f>
        <v>-17948767088</v>
      </c>
      <c r="D25" s="30">
        <f>D23+D24</f>
        <v>-6282068480.7999992</v>
      </c>
      <c r="E25" s="30">
        <f>E23+E24</f>
        <v>-6289188595</v>
      </c>
      <c r="F25" s="30">
        <f>F23+F24</f>
        <v>7120114.2000005692</v>
      </c>
    </row>
    <row r="27" spans="1:6" ht="14.1" customHeight="1" x14ac:dyDescent="0.2">
      <c r="A27" s="26" t="s">
        <v>93</v>
      </c>
      <c r="B27" s="26">
        <v>151914853</v>
      </c>
      <c r="D27" s="26">
        <f>B27*0.055</f>
        <v>8355316.915</v>
      </c>
      <c r="E27" s="26">
        <v>8355317</v>
      </c>
      <c r="F27" s="26">
        <f>D27-E27</f>
        <v>-8.4999999962747097E-2</v>
      </c>
    </row>
    <row r="28" spans="1:6" ht="14.1" customHeight="1" x14ac:dyDescent="0.2">
      <c r="A28" s="26" t="s">
        <v>79</v>
      </c>
      <c r="B28" s="26">
        <v>-18082792883</v>
      </c>
      <c r="D28" s="26">
        <f>B28*0.055</f>
        <v>-994553608.56500006</v>
      </c>
      <c r="E28" s="26">
        <v>-996793074</v>
      </c>
      <c r="F28" s="26">
        <f>D28-E28-14843</f>
        <v>2224622.4349999428</v>
      </c>
    </row>
    <row r="29" spans="1:6" ht="14.1" customHeight="1" x14ac:dyDescent="0.2">
      <c r="A29" s="44" t="s">
        <v>83</v>
      </c>
      <c r="B29" s="30">
        <f>B27+B28</f>
        <v>-17930878030</v>
      </c>
      <c r="D29" s="30">
        <f>D27+D28</f>
        <v>-986198291.6500001</v>
      </c>
      <c r="E29" s="30">
        <f>E27+E28</f>
        <v>-988437757</v>
      </c>
      <c r="F29" s="30">
        <f>F27+F28</f>
        <v>2224622.3499999428</v>
      </c>
    </row>
    <row r="31" spans="1:6" ht="14.1" customHeight="1" x14ac:dyDescent="0.2">
      <c r="A31" s="26" t="s">
        <v>93</v>
      </c>
      <c r="D31" s="26">
        <f>-D27*0.35</f>
        <v>-2924360.92025</v>
      </c>
      <c r="E31" s="26">
        <v>-2924361</v>
      </c>
      <c r="F31" s="26">
        <f>D31-E31</f>
        <v>7.9750000033527613E-2</v>
      </c>
    </row>
    <row r="32" spans="1:6" ht="14.1" customHeight="1" x14ac:dyDescent="0.2">
      <c r="A32" s="26" t="s">
        <v>79</v>
      </c>
      <c r="D32" s="26">
        <f>-D28*0.35</f>
        <v>348093762.99774998</v>
      </c>
      <c r="E32" s="26">
        <v>350055160</v>
      </c>
      <c r="F32" s="26">
        <f>D32-E32</f>
        <v>-1961397.0022500157</v>
      </c>
    </row>
    <row r="33" spans="1:6" ht="14.1" customHeight="1" x14ac:dyDescent="0.2">
      <c r="A33" s="44" t="s">
        <v>84</v>
      </c>
      <c r="D33" s="30">
        <f>D31+D32</f>
        <v>345169402.07749999</v>
      </c>
      <c r="E33" s="30">
        <f>E31+E32</f>
        <v>347130799</v>
      </c>
      <c r="F33" s="30">
        <f>F31+F32</f>
        <v>-1961396.9225000157</v>
      </c>
    </row>
    <row r="35" spans="1:6" ht="14.1" customHeight="1" thickBot="1" x14ac:dyDescent="0.25">
      <c r="A35" s="52" t="s">
        <v>85</v>
      </c>
      <c r="B35" s="52"/>
      <c r="F35" s="43">
        <f>F25+F29+F33</f>
        <v>7383339.6275004949</v>
      </c>
    </row>
    <row r="36" spans="1:6" ht="14.1" customHeight="1" thickTop="1" x14ac:dyDescent="0.2">
      <c r="A36" s="48"/>
      <c r="B36" s="48"/>
      <c r="F36" s="32"/>
    </row>
    <row r="37" spans="1:6" ht="14.1" customHeight="1" x14ac:dyDescent="0.2">
      <c r="A37" s="53" t="s">
        <v>92</v>
      </c>
      <c r="B37" s="53"/>
      <c r="C37" s="38"/>
      <c r="D37" s="38"/>
      <c r="E37" s="38"/>
      <c r="F37" s="38">
        <f>F35+F19</f>
        <v>2382142971.1165004</v>
      </c>
    </row>
    <row r="39" spans="1:6" ht="14.1" customHeight="1" x14ac:dyDescent="0.2">
      <c r="D39" s="45" t="s">
        <v>91</v>
      </c>
      <c r="E39" s="45" t="s">
        <v>89</v>
      </c>
    </row>
    <row r="40" spans="1:6" ht="14.1" customHeight="1" x14ac:dyDescent="0.2">
      <c r="A40" s="19" t="s">
        <v>86</v>
      </c>
      <c r="B40" s="19" t="s">
        <v>78</v>
      </c>
      <c r="D40" s="46" t="s">
        <v>90</v>
      </c>
      <c r="E40" s="46" t="s">
        <v>90</v>
      </c>
      <c r="F40" s="47" t="s">
        <v>88</v>
      </c>
    </row>
    <row r="41" spans="1:6" ht="14.1" customHeight="1" x14ac:dyDescent="0.2">
      <c r="A41" s="26" t="s">
        <v>94</v>
      </c>
      <c r="B41" s="26">
        <f>'&lt;2&gt; FPL PowerTax EADIT-Acct 282'!G33</f>
        <v>-23234960541</v>
      </c>
      <c r="D41" s="26">
        <f>B41*0.21</f>
        <v>-4879341713.6099997</v>
      </c>
      <c r="E41" s="26">
        <f>B41*0.35</f>
        <v>-8132236189.3499994</v>
      </c>
      <c r="F41" s="26">
        <f>D41-E41</f>
        <v>3252894475.7399998</v>
      </c>
    </row>
    <row r="42" spans="1:6" ht="14.1" customHeight="1" x14ac:dyDescent="0.2">
      <c r="A42" s="26" t="s">
        <v>95</v>
      </c>
      <c r="B42" s="26">
        <f>B9</f>
        <v>-17948767088</v>
      </c>
      <c r="D42" s="26">
        <f>B42*0.21</f>
        <v>-3769241088.48</v>
      </c>
      <c r="E42" s="26">
        <f>B42*0.35</f>
        <v>-6282068480.7999992</v>
      </c>
      <c r="F42" s="26">
        <f>D42-E42</f>
        <v>2512827392.3199992</v>
      </c>
    </row>
    <row r="43" spans="1:6" ht="14.1" customHeight="1" thickBot="1" x14ac:dyDescent="0.25">
      <c r="A43" s="42" t="s">
        <v>96</v>
      </c>
      <c r="B43" s="34">
        <f>B41-B42</f>
        <v>-5286193453</v>
      </c>
      <c r="C43" s="42"/>
      <c r="D43" s="34">
        <f>B43*0.21</f>
        <v>-1110100625.1299999</v>
      </c>
      <c r="E43" s="34">
        <f>B43*0.35</f>
        <v>-1850167708.55</v>
      </c>
      <c r="F43" s="34">
        <f>D43-E43</f>
        <v>740067083.42000008</v>
      </c>
    </row>
    <row r="44" spans="1:6" ht="14.1" customHeight="1" thickTop="1" x14ac:dyDescent="0.2"/>
    <row r="45" spans="1:6" ht="14.1" customHeight="1" x14ac:dyDescent="0.2">
      <c r="A45" s="26" t="s">
        <v>98</v>
      </c>
      <c r="B45" s="26">
        <f>'&lt;2&gt; FPL PowerTax EADIT-Acct 282'!G33+'&lt;2&gt; FPL PowerTax EADIT-Acct 282'!G40</f>
        <v>-23218829398</v>
      </c>
      <c r="D45" s="26">
        <f>B45*0.055</f>
        <v>-1277035616.8900001</v>
      </c>
      <c r="E45" s="26">
        <f>B45*0.055</f>
        <v>-1277035616.8900001</v>
      </c>
      <c r="F45" s="26">
        <f>D45-E45</f>
        <v>0</v>
      </c>
    </row>
    <row r="46" spans="1:6" ht="14.1" customHeight="1" x14ac:dyDescent="0.2">
      <c r="A46" s="26" t="s">
        <v>95</v>
      </c>
      <c r="B46" s="26">
        <f>B13</f>
        <v>-17930878030</v>
      </c>
      <c r="D46" s="26">
        <f>B46*0.055</f>
        <v>-986198291.64999998</v>
      </c>
      <c r="E46" s="26">
        <f>B46*0.055</f>
        <v>-986198291.64999998</v>
      </c>
      <c r="F46" s="26">
        <f>D46-E46</f>
        <v>0</v>
      </c>
    </row>
    <row r="47" spans="1:6" ht="14.1" customHeight="1" thickBot="1" x14ac:dyDescent="0.25">
      <c r="A47" s="42" t="s">
        <v>99</v>
      </c>
      <c r="B47" s="34">
        <f>B45-B46</f>
        <v>-5287951368</v>
      </c>
      <c r="C47" s="42"/>
      <c r="D47" s="34">
        <f>B47*0.055</f>
        <v>-290837325.24000001</v>
      </c>
      <c r="E47" s="34">
        <f>B47*0.055</f>
        <v>-290837325.24000001</v>
      </c>
      <c r="F47" s="34">
        <f>D47-E47</f>
        <v>0</v>
      </c>
    </row>
    <row r="48" spans="1:6" ht="14.1" customHeight="1" thickTop="1" x14ac:dyDescent="0.2"/>
    <row r="49" spans="1:6" ht="14.1" customHeight="1" x14ac:dyDescent="0.2">
      <c r="A49" s="26" t="s">
        <v>100</v>
      </c>
      <c r="D49" s="26">
        <f>-D45*0.21</f>
        <v>268177479.5469</v>
      </c>
      <c r="E49" s="26">
        <f>-E45*0.35</f>
        <v>446962465.91150004</v>
      </c>
      <c r="F49" s="26">
        <f>D49-E49</f>
        <v>-178784986.36460003</v>
      </c>
    </row>
    <row r="50" spans="1:6" ht="14.1" customHeight="1" x14ac:dyDescent="0.2">
      <c r="A50" s="26" t="s">
        <v>101</v>
      </c>
      <c r="D50" s="26">
        <f>-D46*0.21</f>
        <v>207101641.24649999</v>
      </c>
      <c r="E50" s="26">
        <f>-E46*0.35</f>
        <v>345169402.07749999</v>
      </c>
      <c r="F50" s="26">
        <f>D50-E50</f>
        <v>-138067760.831</v>
      </c>
    </row>
    <row r="51" spans="1:6" ht="14.1" customHeight="1" thickBot="1" x14ac:dyDescent="0.25">
      <c r="A51" s="42" t="s">
        <v>102</v>
      </c>
      <c r="B51" s="42"/>
      <c r="C51" s="42"/>
      <c r="D51" s="34">
        <f t="shared" ref="D51:F51" si="0">D49-D50</f>
        <v>61075838.300400019</v>
      </c>
      <c r="E51" s="34">
        <f t="shared" si="0"/>
        <v>101793063.83400005</v>
      </c>
      <c r="F51" s="34">
        <f t="shared" si="0"/>
        <v>-40717225.533600032</v>
      </c>
    </row>
    <row r="52" spans="1:6" ht="14.1" customHeight="1" thickTop="1" x14ac:dyDescent="0.2">
      <c r="A52" s="42"/>
      <c r="B52" s="42"/>
      <c r="C52" s="42"/>
      <c r="D52" s="32"/>
      <c r="E52" s="32"/>
      <c r="F52" s="32"/>
    </row>
    <row r="53" spans="1:6" ht="14.1" customHeight="1" x14ac:dyDescent="0.2">
      <c r="A53" s="42" t="s">
        <v>104</v>
      </c>
      <c r="B53" s="42"/>
      <c r="C53" s="42"/>
      <c r="D53" s="32"/>
      <c r="E53" s="32"/>
      <c r="F53" s="32">
        <v>2024368</v>
      </c>
    </row>
    <row r="55" spans="1:6" ht="14.1" customHeight="1" x14ac:dyDescent="0.2">
      <c r="A55" s="53" t="s">
        <v>103</v>
      </c>
      <c r="B55" s="53"/>
      <c r="C55" s="38"/>
      <c r="D55" s="38"/>
      <c r="E55" s="38"/>
      <c r="F55" s="38">
        <f>F43+F47+F51+F53</f>
        <v>701374225.88639998</v>
      </c>
    </row>
    <row r="58" spans="1:6" ht="14.1" customHeight="1" x14ac:dyDescent="0.2">
      <c r="A58" s="53" t="s">
        <v>106</v>
      </c>
      <c r="B58" s="53"/>
      <c r="C58" s="38"/>
      <c r="D58" s="38"/>
      <c r="E58" s="38"/>
      <c r="F58" s="38">
        <f>F37+F55</f>
        <v>3083517197.0029001</v>
      </c>
    </row>
  </sheetData>
  <mergeCells count="5">
    <mergeCell ref="A35:B35"/>
    <mergeCell ref="A19:B19"/>
    <mergeCell ref="A37:B37"/>
    <mergeCell ref="A55:B55"/>
    <mergeCell ref="A58:B58"/>
  </mergeCells>
  <pageMargins left="0.7" right="0.45" top="0.5" bottom="0.5" header="0.3" footer="0.3"/>
  <pageSetup scale="88" orientation="portrait" r:id="rId1"/>
  <headerFooter>
    <oddFooter>&amp;L&amp;"-,Regular"&amp;9&amp;Z&amp;F&amp;R&amp;"-,Regular"&amp;9&amp;A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71"/>
  <sheetViews>
    <sheetView zoomScaleNormal="100" workbookViewId="0">
      <pane xSplit="7" ySplit="9" topLeftCell="H10" activePane="bottomRight" state="frozen"/>
      <selection pane="topRight" activeCell="J1" sqref="J1"/>
      <selection pane="bottomLeft" activeCell="A9" sqref="A9"/>
      <selection pane="bottomRight" activeCell="F1" sqref="F1"/>
    </sheetView>
  </sheetViews>
  <sheetFormatPr defaultColWidth="9" defaultRowHeight="14.1" customHeight="1" x14ac:dyDescent="0.2"/>
  <cols>
    <col min="1" max="1" width="4.7109375" style="2" customWidth="1"/>
    <col min="2" max="2" width="4.28515625" style="2" customWidth="1"/>
    <col min="3" max="3" width="19.85546875" style="2" customWidth="1"/>
    <col min="4" max="4" width="7.7109375" style="2" customWidth="1"/>
    <col min="5" max="5" width="13.42578125" style="2" customWidth="1"/>
    <col min="6" max="6" width="27.7109375" style="2" customWidth="1"/>
    <col min="7" max="7" width="13.140625" style="2" bestFit="1" customWidth="1"/>
    <col min="8" max="8" width="3.140625" style="5" customWidth="1"/>
    <col min="9" max="9" width="12.140625" style="2" bestFit="1" customWidth="1"/>
    <col min="10" max="10" width="10.28515625" style="2" customWidth="1"/>
    <col min="11" max="12" width="12.140625" style="2" bestFit="1" customWidth="1"/>
    <col min="13" max="13" width="3.140625" style="2" customWidth="1"/>
    <col min="14" max="14" width="12.140625" style="2" bestFit="1" customWidth="1"/>
    <col min="15" max="15" width="10.7109375" style="2" customWidth="1"/>
    <col min="16" max="17" width="12.140625" style="2" bestFit="1" customWidth="1"/>
    <col min="18" max="18" width="3.140625" style="2" customWidth="1"/>
    <col min="19" max="19" width="11.7109375" style="2" bestFit="1" customWidth="1"/>
    <col min="20" max="20" width="10.7109375" style="2" bestFit="1" customWidth="1"/>
    <col min="21" max="21" width="9" style="2" bestFit="1" customWidth="1"/>
    <col min="22" max="22" width="13.140625" style="3" bestFit="1" customWidth="1"/>
    <col min="23" max="23" width="9" style="2"/>
    <col min="24" max="24" width="10.7109375" style="2" bestFit="1" customWidth="1"/>
    <col min="25" max="16384" width="9" style="2"/>
  </cols>
  <sheetData>
    <row r="1" spans="1:23" s="6" customFormat="1" ht="14.1" customHeight="1" x14ac:dyDescent="0.2">
      <c r="A1" s="1" t="s">
        <v>80</v>
      </c>
      <c r="B1" s="2"/>
      <c r="C1" s="2"/>
      <c r="D1" s="2"/>
      <c r="E1" s="3"/>
      <c r="F1" s="51" t="s">
        <v>109</v>
      </c>
      <c r="G1" s="2"/>
      <c r="H1" s="5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3"/>
    </row>
    <row r="2" spans="1:23" s="6" customFormat="1" ht="14.1" customHeight="1" x14ac:dyDescent="0.2">
      <c r="A2" s="1" t="s">
        <v>0</v>
      </c>
      <c r="B2" s="2"/>
      <c r="C2" s="2"/>
      <c r="D2" s="2"/>
      <c r="E2" s="3"/>
      <c r="F2" s="51" t="s">
        <v>108</v>
      </c>
      <c r="G2" s="2"/>
      <c r="H2" s="5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3"/>
    </row>
    <row r="3" spans="1:23" s="6" customFormat="1" ht="14.1" customHeight="1" x14ac:dyDescent="0.2">
      <c r="A3" s="1" t="s">
        <v>1</v>
      </c>
      <c r="B3" s="2"/>
      <c r="C3" s="2"/>
      <c r="D3" s="2"/>
      <c r="E3" s="3"/>
      <c r="F3" s="4"/>
      <c r="G3" s="2"/>
      <c r="H3" s="5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3"/>
    </row>
    <row r="4" spans="1:23" s="6" customFormat="1" ht="14.1" customHeight="1" x14ac:dyDescent="0.2">
      <c r="A4" s="7" t="s">
        <v>2</v>
      </c>
      <c r="B4" s="2"/>
      <c r="C4" s="2"/>
      <c r="D4" s="2"/>
      <c r="E4" s="3"/>
      <c r="F4" s="4"/>
      <c r="G4" s="2"/>
      <c r="H4" s="5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3"/>
    </row>
    <row r="5" spans="1:23" s="6" customFormat="1" ht="14.1" customHeight="1" x14ac:dyDescent="0.2">
      <c r="A5" s="2"/>
      <c r="B5" s="2"/>
      <c r="C5" s="2"/>
      <c r="D5" s="2"/>
      <c r="E5" s="3"/>
      <c r="F5" s="4"/>
      <c r="G5" s="2"/>
      <c r="H5" s="5"/>
      <c r="I5" s="54" t="s">
        <v>3</v>
      </c>
      <c r="J5" s="54"/>
      <c r="K5" s="54"/>
      <c r="L5" s="54"/>
      <c r="M5" s="2"/>
      <c r="N5" s="54" t="s">
        <v>4</v>
      </c>
      <c r="O5" s="54"/>
      <c r="P5" s="54"/>
      <c r="Q5" s="54"/>
      <c r="R5" s="2"/>
      <c r="S5" s="54" t="s">
        <v>5</v>
      </c>
      <c r="T5" s="54"/>
      <c r="U5" s="54"/>
      <c r="V5" s="55"/>
    </row>
    <row r="6" spans="1:23" s="6" customFormat="1" ht="14.1" customHeight="1" x14ac:dyDescent="0.2">
      <c r="A6" s="7"/>
      <c r="B6" s="2"/>
      <c r="C6" s="2"/>
      <c r="D6" s="2"/>
      <c r="E6" s="8"/>
      <c r="F6" s="3"/>
      <c r="G6" s="2"/>
      <c r="H6" s="5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3"/>
    </row>
    <row r="7" spans="1:23" s="6" customFormat="1" ht="14.1" customHeight="1" x14ac:dyDescent="0.2">
      <c r="A7" s="2"/>
      <c r="B7" s="2"/>
      <c r="C7" s="2"/>
      <c r="D7" s="2"/>
      <c r="E7" s="3"/>
      <c r="F7" s="9" t="s">
        <v>6</v>
      </c>
      <c r="G7" s="2"/>
      <c r="H7" s="5"/>
      <c r="I7" s="10">
        <v>0.35</v>
      </c>
      <c r="J7" s="11">
        <f>K7*-I7</f>
        <v>-1.925E-2</v>
      </c>
      <c r="K7" s="10">
        <v>5.5E-2</v>
      </c>
      <c r="L7" s="12">
        <f>I7+K7+(K7*-I7)</f>
        <v>0.38574999999999998</v>
      </c>
      <c r="M7" s="2"/>
      <c r="N7" s="10">
        <v>0.21</v>
      </c>
      <c r="O7" s="11">
        <f>P7*-N7</f>
        <v>-1.155E-2</v>
      </c>
      <c r="P7" s="10">
        <v>5.5E-2</v>
      </c>
      <c r="Q7" s="12">
        <f>N7+P7+(P7*-N7)</f>
        <v>0.25345000000000001</v>
      </c>
      <c r="R7" s="2"/>
      <c r="S7" s="10">
        <f>N7-I7</f>
        <v>-0.13999999999999999</v>
      </c>
      <c r="T7" s="11">
        <f t="shared" ref="T7:V7" si="0">O7-J7</f>
        <v>7.7000000000000002E-3</v>
      </c>
      <c r="U7" s="13">
        <f t="shared" si="0"/>
        <v>0</v>
      </c>
      <c r="V7" s="11">
        <f t="shared" si="0"/>
        <v>-0.13229999999999997</v>
      </c>
      <c r="W7" s="14"/>
    </row>
    <row r="8" spans="1:23" s="6" customFormat="1" ht="14.1" customHeight="1" x14ac:dyDescent="0.2">
      <c r="A8" s="2"/>
      <c r="B8" s="2"/>
      <c r="C8" s="2"/>
      <c r="D8" s="2"/>
      <c r="E8" s="3"/>
      <c r="F8" s="3"/>
      <c r="G8" s="2"/>
      <c r="H8" s="5"/>
      <c r="I8" s="2"/>
      <c r="J8" s="15"/>
      <c r="K8" s="10"/>
      <c r="L8" s="2"/>
      <c r="M8" s="2"/>
      <c r="N8" s="2"/>
      <c r="O8" s="15"/>
      <c r="P8" s="10"/>
      <c r="Q8" s="2"/>
      <c r="R8" s="2"/>
      <c r="S8" s="2"/>
      <c r="T8" s="2"/>
      <c r="U8" s="2"/>
      <c r="V8" s="3"/>
    </row>
    <row r="9" spans="1:23" s="6" customFormat="1" ht="36" customHeight="1" x14ac:dyDescent="0.2">
      <c r="A9" s="16" t="s">
        <v>7</v>
      </c>
      <c r="B9" s="16" t="s">
        <v>8</v>
      </c>
      <c r="C9" s="17" t="s">
        <v>9</v>
      </c>
      <c r="D9" s="18" t="s">
        <v>10</v>
      </c>
      <c r="E9" s="19" t="s">
        <v>11</v>
      </c>
      <c r="F9" s="19" t="s">
        <v>12</v>
      </c>
      <c r="G9" s="20" t="s">
        <v>13</v>
      </c>
      <c r="H9" s="21" t="s">
        <v>14</v>
      </c>
      <c r="I9" s="19" t="s">
        <v>15</v>
      </c>
      <c r="J9" s="19" t="s">
        <v>16</v>
      </c>
      <c r="K9" s="19" t="s">
        <v>17</v>
      </c>
      <c r="L9" s="19" t="s">
        <v>18</v>
      </c>
      <c r="M9" s="21" t="s">
        <v>19</v>
      </c>
      <c r="N9" s="19" t="s">
        <v>15</v>
      </c>
      <c r="O9" s="19" t="s">
        <v>16</v>
      </c>
      <c r="P9" s="19" t="s">
        <v>17</v>
      </c>
      <c r="Q9" s="19" t="s">
        <v>18</v>
      </c>
      <c r="R9" s="21" t="s">
        <v>20</v>
      </c>
      <c r="S9" s="19" t="s">
        <v>15</v>
      </c>
      <c r="T9" s="19" t="s">
        <v>16</v>
      </c>
      <c r="U9" s="19" t="s">
        <v>17</v>
      </c>
      <c r="V9" s="19" t="s">
        <v>18</v>
      </c>
    </row>
    <row r="10" spans="1:23" ht="14.1" customHeight="1" x14ac:dyDescent="0.2">
      <c r="A10" s="22">
        <v>1500</v>
      </c>
      <c r="B10" s="23">
        <v>190</v>
      </c>
      <c r="C10" s="24" t="s">
        <v>21</v>
      </c>
      <c r="D10" s="25">
        <v>10</v>
      </c>
      <c r="E10" s="3" t="s">
        <v>22</v>
      </c>
      <c r="F10" s="3" t="s">
        <v>23</v>
      </c>
      <c r="G10" s="26">
        <v>4567546</v>
      </c>
      <c r="I10" s="26">
        <f t="shared" ref="I10:I32" si="1">G10*$I$7</f>
        <v>1598641.0999999999</v>
      </c>
      <c r="J10" s="26">
        <f t="shared" ref="J10:J32" si="2">-K10*$I$7</f>
        <v>-87925.260499999989</v>
      </c>
      <c r="K10" s="26">
        <f t="shared" ref="K10:K32" si="3">G10*$K$7</f>
        <v>251215.03</v>
      </c>
      <c r="L10" s="26">
        <f t="shared" ref="L10:L32" si="4">SUM(I10:K10)</f>
        <v>1761930.8694999998</v>
      </c>
      <c r="N10" s="26">
        <f t="shared" ref="N10:N32" si="5">G10*$N$7</f>
        <v>959184.65999999992</v>
      </c>
      <c r="O10" s="26">
        <f t="shared" ref="O10:O32" si="6">-P10*$N$7</f>
        <v>-52755.156299999995</v>
      </c>
      <c r="P10" s="26">
        <f t="shared" ref="P10:P32" si="7">G10*$P$7</f>
        <v>251215.03</v>
      </c>
      <c r="Q10" s="26">
        <f t="shared" ref="Q10:Q32" si="8">SUM(N10:P10)</f>
        <v>1157644.5336999998</v>
      </c>
      <c r="S10" s="26">
        <f t="shared" ref="S10:U32" si="9">N10-I10</f>
        <v>-639456.43999999994</v>
      </c>
      <c r="T10" s="26">
        <f t="shared" si="9"/>
        <v>35170.104199999994</v>
      </c>
      <c r="U10" s="26">
        <f t="shared" si="9"/>
        <v>0</v>
      </c>
      <c r="V10" s="26">
        <f t="shared" ref="V10:V32" si="10">SUM(S10:U10)</f>
        <v>-604286.3358</v>
      </c>
      <c r="W10" s="26"/>
    </row>
    <row r="11" spans="1:23" ht="14.1" customHeight="1" x14ac:dyDescent="0.2">
      <c r="A11" s="22">
        <v>1500</v>
      </c>
      <c r="B11" s="23">
        <v>282</v>
      </c>
      <c r="C11" s="24" t="s">
        <v>21</v>
      </c>
      <c r="D11" s="25">
        <v>30</v>
      </c>
      <c r="E11" s="3" t="s">
        <v>24</v>
      </c>
      <c r="F11" s="3" t="s">
        <v>25</v>
      </c>
      <c r="G11" s="27">
        <v>-33787292</v>
      </c>
      <c r="H11" s="28"/>
      <c r="I11" s="27">
        <f t="shared" si="1"/>
        <v>-11825552.199999999</v>
      </c>
      <c r="J11" s="26">
        <f t="shared" si="2"/>
        <v>650405.37099999993</v>
      </c>
      <c r="K11" s="26">
        <f t="shared" si="3"/>
        <v>-1858301.06</v>
      </c>
      <c r="L11" s="26">
        <f t="shared" si="4"/>
        <v>-13033447.889</v>
      </c>
      <c r="N11" s="26">
        <f t="shared" si="5"/>
        <v>-7095331.3199999994</v>
      </c>
      <c r="O11" s="26">
        <f t="shared" si="6"/>
        <v>390243.22259999998</v>
      </c>
      <c r="P11" s="26">
        <f t="shared" si="7"/>
        <v>-1858301.06</v>
      </c>
      <c r="Q11" s="26">
        <f t="shared" si="8"/>
        <v>-8563389.157399999</v>
      </c>
      <c r="S11" s="26">
        <f t="shared" si="9"/>
        <v>4730220.88</v>
      </c>
      <c r="T11" s="26">
        <f t="shared" si="9"/>
        <v>-260162.14839999995</v>
      </c>
      <c r="U11" s="26">
        <f t="shared" si="9"/>
        <v>0</v>
      </c>
      <c r="V11" s="26">
        <f t="shared" si="10"/>
        <v>4470058.7315999996</v>
      </c>
      <c r="W11" s="26"/>
    </row>
    <row r="12" spans="1:23" ht="14.1" customHeight="1" x14ac:dyDescent="0.2">
      <c r="A12" s="22">
        <v>1500</v>
      </c>
      <c r="B12" s="23">
        <v>282</v>
      </c>
      <c r="C12" s="24" t="s">
        <v>21</v>
      </c>
      <c r="D12" s="25">
        <v>30</v>
      </c>
      <c r="E12" s="3" t="s">
        <v>26</v>
      </c>
      <c r="F12" s="3" t="s">
        <v>27</v>
      </c>
      <c r="G12" s="27">
        <v>51177809</v>
      </c>
      <c r="H12" s="28"/>
      <c r="I12" s="27">
        <f t="shared" si="1"/>
        <v>17912233.149999999</v>
      </c>
      <c r="J12" s="26">
        <f t="shared" si="2"/>
        <v>-985172.82325000002</v>
      </c>
      <c r="K12" s="26">
        <f t="shared" si="3"/>
        <v>2814779.4950000001</v>
      </c>
      <c r="L12" s="26">
        <f t="shared" si="4"/>
        <v>19741839.82175</v>
      </c>
      <c r="N12" s="26">
        <f t="shared" si="5"/>
        <v>10747339.889999999</v>
      </c>
      <c r="O12" s="26">
        <f t="shared" si="6"/>
        <v>-591103.69394999999</v>
      </c>
      <c r="P12" s="26">
        <f t="shared" si="7"/>
        <v>2814779.4950000001</v>
      </c>
      <c r="Q12" s="26">
        <f t="shared" si="8"/>
        <v>12971015.69105</v>
      </c>
      <c r="S12" s="26">
        <f t="shared" si="9"/>
        <v>-7164893.2599999998</v>
      </c>
      <c r="T12" s="26">
        <f t="shared" si="9"/>
        <v>394069.12930000003</v>
      </c>
      <c r="U12" s="26">
        <f t="shared" si="9"/>
        <v>0</v>
      </c>
      <c r="V12" s="26">
        <f t="shared" si="10"/>
        <v>-6770824.1306999996</v>
      </c>
    </row>
    <row r="13" spans="1:23" ht="14.1" customHeight="1" x14ac:dyDescent="0.2">
      <c r="A13" s="22">
        <v>1500</v>
      </c>
      <c r="B13" s="23">
        <v>282</v>
      </c>
      <c r="C13" s="24" t="s">
        <v>21</v>
      </c>
      <c r="D13" s="25">
        <v>30</v>
      </c>
      <c r="E13" s="3" t="s">
        <v>28</v>
      </c>
      <c r="F13" s="3" t="s">
        <v>29</v>
      </c>
      <c r="G13" s="27">
        <v>-1184329452</v>
      </c>
      <c r="H13" s="28"/>
      <c r="I13" s="27">
        <f t="shared" si="1"/>
        <v>-414515308.19999999</v>
      </c>
      <c r="J13" s="26">
        <f t="shared" si="2"/>
        <v>22798341.950999998</v>
      </c>
      <c r="K13" s="26">
        <f t="shared" si="3"/>
        <v>-65138119.859999999</v>
      </c>
      <c r="L13" s="26">
        <f t="shared" si="4"/>
        <v>-456855086.10900003</v>
      </c>
      <c r="N13" s="26">
        <f t="shared" si="5"/>
        <v>-248709184.91999999</v>
      </c>
      <c r="O13" s="26">
        <f t="shared" si="6"/>
        <v>13679005.170599999</v>
      </c>
      <c r="P13" s="26">
        <f t="shared" si="7"/>
        <v>-65138119.859999999</v>
      </c>
      <c r="Q13" s="26">
        <f t="shared" si="8"/>
        <v>-300168299.60939997</v>
      </c>
      <c r="S13" s="26">
        <f t="shared" si="9"/>
        <v>165806123.28</v>
      </c>
      <c r="T13" s="26">
        <f t="shared" si="9"/>
        <v>-9119336.7803999986</v>
      </c>
      <c r="U13" s="26">
        <f t="shared" si="9"/>
        <v>0</v>
      </c>
      <c r="V13" s="27">
        <f t="shared" si="10"/>
        <v>156686786.49959999</v>
      </c>
    </row>
    <row r="14" spans="1:23" ht="14.1" customHeight="1" x14ac:dyDescent="0.2">
      <c r="A14" s="22">
        <v>1500</v>
      </c>
      <c r="B14" s="23">
        <v>282</v>
      </c>
      <c r="C14" s="24" t="s">
        <v>21</v>
      </c>
      <c r="D14" s="25">
        <v>30</v>
      </c>
      <c r="E14" s="3" t="s">
        <v>28</v>
      </c>
      <c r="F14" s="3" t="s">
        <v>30</v>
      </c>
      <c r="G14" s="27">
        <v>-63831</v>
      </c>
      <c r="H14" s="28" t="s">
        <v>31</v>
      </c>
      <c r="I14" s="27">
        <f t="shared" si="1"/>
        <v>-22340.85</v>
      </c>
      <c r="J14" s="26">
        <f t="shared" si="2"/>
        <v>1228.7467499999998</v>
      </c>
      <c r="K14" s="26">
        <f t="shared" si="3"/>
        <v>-3510.7049999999999</v>
      </c>
      <c r="L14" s="26">
        <f t="shared" si="4"/>
        <v>-24622.808250000002</v>
      </c>
      <c r="N14" s="26">
        <f t="shared" si="5"/>
        <v>-13404.51</v>
      </c>
      <c r="O14" s="26">
        <f t="shared" si="6"/>
        <v>737.24804999999992</v>
      </c>
      <c r="P14" s="26">
        <f t="shared" si="7"/>
        <v>-3510.7049999999999</v>
      </c>
      <c r="Q14" s="26">
        <f t="shared" si="8"/>
        <v>-16177.96695</v>
      </c>
      <c r="S14" s="26">
        <f t="shared" si="9"/>
        <v>8936.3399999999983</v>
      </c>
      <c r="T14" s="26">
        <f t="shared" si="9"/>
        <v>-491.49869999999987</v>
      </c>
      <c r="U14" s="26">
        <f t="shared" si="9"/>
        <v>0</v>
      </c>
      <c r="V14" s="27">
        <f t="shared" si="10"/>
        <v>8444.8412999999982</v>
      </c>
    </row>
    <row r="15" spans="1:23" ht="14.1" customHeight="1" x14ac:dyDescent="0.2">
      <c r="A15" s="22">
        <v>1500</v>
      </c>
      <c r="B15" s="23">
        <v>282</v>
      </c>
      <c r="C15" s="24" t="s">
        <v>21</v>
      </c>
      <c r="D15" s="25">
        <v>30</v>
      </c>
      <c r="E15" s="3" t="s">
        <v>32</v>
      </c>
      <c r="F15" s="3" t="s">
        <v>33</v>
      </c>
      <c r="G15" s="27">
        <v>2134862495</v>
      </c>
      <c r="H15" s="28"/>
      <c r="I15" s="27">
        <f t="shared" si="1"/>
        <v>747201873.25</v>
      </c>
      <c r="J15" s="26">
        <f t="shared" si="2"/>
        <v>-41096103.028749995</v>
      </c>
      <c r="K15" s="26">
        <f t="shared" si="3"/>
        <v>117417437.22499999</v>
      </c>
      <c r="L15" s="26">
        <f t="shared" si="4"/>
        <v>823523207.44625008</v>
      </c>
      <c r="N15" s="26">
        <f t="shared" si="5"/>
        <v>448321123.94999999</v>
      </c>
      <c r="O15" s="26">
        <f t="shared" si="6"/>
        <v>-24657661.817249998</v>
      </c>
      <c r="P15" s="26">
        <f t="shared" si="7"/>
        <v>117417437.22499999</v>
      </c>
      <c r="Q15" s="26">
        <f t="shared" si="8"/>
        <v>541080899.35774994</v>
      </c>
      <c r="S15" s="26">
        <f t="shared" si="9"/>
        <v>-298880749.30000001</v>
      </c>
      <c r="T15" s="26">
        <f t="shared" si="9"/>
        <v>16438441.211499996</v>
      </c>
      <c r="U15" s="26">
        <f t="shared" si="9"/>
        <v>0</v>
      </c>
      <c r="V15" s="27">
        <f t="shared" si="10"/>
        <v>-282442308.08850002</v>
      </c>
    </row>
    <row r="16" spans="1:23" ht="14.1" customHeight="1" x14ac:dyDescent="0.2">
      <c r="A16" s="22">
        <v>1500</v>
      </c>
      <c r="B16" s="23">
        <v>282</v>
      </c>
      <c r="C16" s="24" t="s">
        <v>21</v>
      </c>
      <c r="D16" s="25">
        <v>30</v>
      </c>
      <c r="E16" s="3" t="s">
        <v>34</v>
      </c>
      <c r="F16" s="3" t="s">
        <v>35</v>
      </c>
      <c r="G16" s="27">
        <v>-59841401</v>
      </c>
      <c r="H16" s="28"/>
      <c r="I16" s="27">
        <f t="shared" si="1"/>
        <v>-20944490.349999998</v>
      </c>
      <c r="J16" s="26">
        <f t="shared" si="2"/>
        <v>1151946.9692500001</v>
      </c>
      <c r="K16" s="26">
        <f t="shared" si="3"/>
        <v>-3291277.0550000002</v>
      </c>
      <c r="L16" s="26">
        <f t="shared" si="4"/>
        <v>-23083820.435749996</v>
      </c>
      <c r="N16" s="26">
        <f t="shared" si="5"/>
        <v>-12566694.209999999</v>
      </c>
      <c r="O16" s="26">
        <f t="shared" si="6"/>
        <v>691168.18154999998</v>
      </c>
      <c r="P16" s="26">
        <f t="shared" si="7"/>
        <v>-3291277.0550000002</v>
      </c>
      <c r="Q16" s="26">
        <f t="shared" si="8"/>
        <v>-15166803.083449999</v>
      </c>
      <c r="S16" s="26">
        <f t="shared" si="9"/>
        <v>8377796.1399999987</v>
      </c>
      <c r="T16" s="26">
        <f t="shared" si="9"/>
        <v>-460778.7877000001</v>
      </c>
      <c r="U16" s="26">
        <f t="shared" si="9"/>
        <v>0</v>
      </c>
      <c r="V16" s="26">
        <f t="shared" si="10"/>
        <v>7917017.3522999985</v>
      </c>
    </row>
    <row r="17" spans="1:25" ht="14.1" customHeight="1" x14ac:dyDescent="0.2">
      <c r="A17" s="22">
        <v>1500</v>
      </c>
      <c r="B17" s="23">
        <v>282</v>
      </c>
      <c r="C17" s="24" t="s">
        <v>21</v>
      </c>
      <c r="D17" s="25">
        <v>30</v>
      </c>
      <c r="E17" s="3" t="s">
        <v>36</v>
      </c>
      <c r="F17" s="3" t="s">
        <v>37</v>
      </c>
      <c r="G17" s="27">
        <v>-1384603982</v>
      </c>
      <c r="H17" s="28"/>
      <c r="I17" s="27">
        <f t="shared" si="1"/>
        <v>-484611393.69999999</v>
      </c>
      <c r="J17" s="26">
        <f t="shared" si="2"/>
        <v>26653626.653500002</v>
      </c>
      <c r="K17" s="26">
        <f t="shared" si="3"/>
        <v>-76153219.010000005</v>
      </c>
      <c r="L17" s="26">
        <f t="shared" si="4"/>
        <v>-534110986.05649996</v>
      </c>
      <c r="N17" s="26">
        <f t="shared" si="5"/>
        <v>-290766836.21999997</v>
      </c>
      <c r="O17" s="26">
        <f t="shared" si="6"/>
        <v>15992175.9921</v>
      </c>
      <c r="P17" s="26">
        <f t="shared" si="7"/>
        <v>-76153219.010000005</v>
      </c>
      <c r="Q17" s="26">
        <f t="shared" si="8"/>
        <v>-350927879.23789996</v>
      </c>
      <c r="S17" s="26">
        <f t="shared" si="9"/>
        <v>193844557.48000002</v>
      </c>
      <c r="T17" s="26">
        <f t="shared" si="9"/>
        <v>-10661450.661400001</v>
      </c>
      <c r="U17" s="26">
        <f t="shared" si="9"/>
        <v>0</v>
      </c>
      <c r="V17" s="27">
        <f t="shared" si="10"/>
        <v>183183106.81860003</v>
      </c>
    </row>
    <row r="18" spans="1:25" ht="14.1" customHeight="1" x14ac:dyDescent="0.2">
      <c r="A18" s="22">
        <v>1500</v>
      </c>
      <c r="B18" s="23">
        <v>282</v>
      </c>
      <c r="C18" s="24" t="s">
        <v>21</v>
      </c>
      <c r="D18" s="25">
        <v>30</v>
      </c>
      <c r="E18" s="3" t="s">
        <v>36</v>
      </c>
      <c r="F18" s="3" t="s">
        <v>38</v>
      </c>
      <c r="G18" s="27">
        <v>-446820</v>
      </c>
      <c r="H18" s="28" t="s">
        <v>31</v>
      </c>
      <c r="I18" s="27">
        <f t="shared" si="1"/>
        <v>-156387</v>
      </c>
      <c r="J18" s="26">
        <f t="shared" si="2"/>
        <v>8601.2849999999999</v>
      </c>
      <c r="K18" s="26">
        <f t="shared" si="3"/>
        <v>-24575.1</v>
      </c>
      <c r="L18" s="26">
        <f t="shared" si="4"/>
        <v>-172360.815</v>
      </c>
      <c r="N18" s="26">
        <f t="shared" si="5"/>
        <v>-93832.2</v>
      </c>
      <c r="O18" s="26">
        <f t="shared" si="6"/>
        <v>5160.7709999999997</v>
      </c>
      <c r="P18" s="26">
        <f t="shared" si="7"/>
        <v>-24575.1</v>
      </c>
      <c r="Q18" s="26">
        <f t="shared" si="8"/>
        <v>-113246.52900000001</v>
      </c>
      <c r="S18" s="26">
        <f t="shared" si="9"/>
        <v>62554.8</v>
      </c>
      <c r="T18" s="26">
        <f t="shared" si="9"/>
        <v>-3440.5140000000001</v>
      </c>
      <c r="U18" s="26">
        <f t="shared" si="9"/>
        <v>0</v>
      </c>
      <c r="V18" s="27">
        <f t="shared" si="10"/>
        <v>59114.286</v>
      </c>
    </row>
    <row r="19" spans="1:25" ht="14.1" customHeight="1" x14ac:dyDescent="0.2">
      <c r="A19" s="22">
        <v>1500</v>
      </c>
      <c r="B19" s="23">
        <v>282</v>
      </c>
      <c r="C19" s="24" t="s">
        <v>21</v>
      </c>
      <c r="D19" s="25">
        <v>30</v>
      </c>
      <c r="E19" s="3" t="s">
        <v>39</v>
      </c>
      <c r="F19" s="3" t="s">
        <v>40</v>
      </c>
      <c r="G19" s="27">
        <v>-3497935</v>
      </c>
      <c r="H19" s="28"/>
      <c r="I19" s="27">
        <f t="shared" si="1"/>
        <v>-1224277.25</v>
      </c>
      <c r="J19" s="26">
        <f t="shared" si="2"/>
        <v>67335.248749999999</v>
      </c>
      <c r="K19" s="26">
        <f t="shared" si="3"/>
        <v>-192386.42499999999</v>
      </c>
      <c r="L19" s="26">
        <f t="shared" si="4"/>
        <v>-1349328.42625</v>
      </c>
      <c r="N19" s="26">
        <f t="shared" si="5"/>
        <v>-734566.35</v>
      </c>
      <c r="O19" s="26">
        <f t="shared" si="6"/>
        <v>40401.149249999995</v>
      </c>
      <c r="P19" s="26">
        <f t="shared" si="7"/>
        <v>-192386.42499999999</v>
      </c>
      <c r="Q19" s="26">
        <f t="shared" si="8"/>
        <v>-886551.62574999989</v>
      </c>
      <c r="S19" s="26">
        <f t="shared" si="9"/>
        <v>489710.9</v>
      </c>
      <c r="T19" s="26">
        <f t="shared" si="9"/>
        <v>-26934.099500000004</v>
      </c>
      <c r="U19" s="26">
        <f t="shared" si="9"/>
        <v>0</v>
      </c>
      <c r="V19" s="26">
        <f t="shared" si="10"/>
        <v>462776.80050000001</v>
      </c>
    </row>
    <row r="20" spans="1:25" ht="14.1" customHeight="1" x14ac:dyDescent="0.2">
      <c r="A20" s="22">
        <v>1500</v>
      </c>
      <c r="B20" s="23">
        <v>282</v>
      </c>
      <c r="C20" s="24" t="s">
        <v>21</v>
      </c>
      <c r="D20" s="25">
        <v>30</v>
      </c>
      <c r="E20" s="3" t="s">
        <v>41</v>
      </c>
      <c r="F20" s="3" t="s">
        <v>42</v>
      </c>
      <c r="G20" s="27">
        <v>-2524080</v>
      </c>
      <c r="H20" s="28"/>
      <c r="I20" s="27">
        <f t="shared" si="1"/>
        <v>-883428</v>
      </c>
      <c r="J20" s="26">
        <f t="shared" si="2"/>
        <v>48588.539999999994</v>
      </c>
      <c r="K20" s="26">
        <f t="shared" si="3"/>
        <v>-138824.4</v>
      </c>
      <c r="L20" s="26">
        <f t="shared" si="4"/>
        <v>-973663.86</v>
      </c>
      <c r="N20" s="26">
        <f t="shared" si="5"/>
        <v>-530056.79999999993</v>
      </c>
      <c r="O20" s="26">
        <f t="shared" si="6"/>
        <v>29153.123999999996</v>
      </c>
      <c r="P20" s="26">
        <f t="shared" si="7"/>
        <v>-138824.4</v>
      </c>
      <c r="Q20" s="26">
        <f t="shared" si="8"/>
        <v>-639728.07599999988</v>
      </c>
      <c r="S20" s="26">
        <f t="shared" si="9"/>
        <v>353371.20000000007</v>
      </c>
      <c r="T20" s="26">
        <f t="shared" si="9"/>
        <v>-19435.415999999997</v>
      </c>
      <c r="U20" s="26">
        <f t="shared" si="9"/>
        <v>0</v>
      </c>
      <c r="V20" s="26">
        <f t="shared" si="10"/>
        <v>333935.7840000001</v>
      </c>
    </row>
    <row r="21" spans="1:25" ht="14.1" customHeight="1" x14ac:dyDescent="0.2">
      <c r="A21" s="22">
        <v>1500</v>
      </c>
      <c r="B21" s="23">
        <v>282</v>
      </c>
      <c r="C21" s="24" t="s">
        <v>21</v>
      </c>
      <c r="D21" s="25">
        <v>30</v>
      </c>
      <c r="E21" s="3" t="s">
        <v>43</v>
      </c>
      <c r="F21" s="3" t="s">
        <v>44</v>
      </c>
      <c r="G21" s="27">
        <v>101066</v>
      </c>
      <c r="H21" s="28" t="s">
        <v>31</v>
      </c>
      <c r="I21" s="27">
        <f t="shared" si="1"/>
        <v>35373.1</v>
      </c>
      <c r="J21" s="26">
        <f t="shared" si="2"/>
        <v>-1945.5204999999999</v>
      </c>
      <c r="K21" s="26">
        <f t="shared" si="3"/>
        <v>5558.63</v>
      </c>
      <c r="L21" s="26">
        <f t="shared" si="4"/>
        <v>38986.209499999997</v>
      </c>
      <c r="N21" s="26">
        <f t="shared" si="5"/>
        <v>21223.86</v>
      </c>
      <c r="O21" s="26">
        <f t="shared" si="6"/>
        <v>-1167.3123000000001</v>
      </c>
      <c r="P21" s="26">
        <f t="shared" si="7"/>
        <v>5558.63</v>
      </c>
      <c r="Q21" s="26">
        <f t="shared" si="8"/>
        <v>25615.1777</v>
      </c>
      <c r="S21" s="26">
        <f t="shared" si="9"/>
        <v>-14149.239999999998</v>
      </c>
      <c r="T21" s="26">
        <f t="shared" si="9"/>
        <v>778.20819999999981</v>
      </c>
      <c r="U21" s="26">
        <f t="shared" si="9"/>
        <v>0</v>
      </c>
      <c r="V21" s="27">
        <f t="shared" si="10"/>
        <v>-13371.031799999999</v>
      </c>
    </row>
    <row r="22" spans="1:25" ht="14.1" customHeight="1" x14ac:dyDescent="0.2">
      <c r="A22" s="22">
        <v>1500</v>
      </c>
      <c r="B22" s="23">
        <v>282</v>
      </c>
      <c r="C22" s="24" t="s">
        <v>21</v>
      </c>
      <c r="D22" s="25">
        <v>30</v>
      </c>
      <c r="E22" s="3" t="s">
        <v>45</v>
      </c>
      <c r="F22" s="3" t="s">
        <v>46</v>
      </c>
      <c r="G22" s="27">
        <v>-21004256712</v>
      </c>
      <c r="H22" s="28"/>
      <c r="I22" s="27">
        <f t="shared" si="1"/>
        <v>-7351489849.1999998</v>
      </c>
      <c r="J22" s="26">
        <f t="shared" si="2"/>
        <v>404331941.70600003</v>
      </c>
      <c r="K22" s="26">
        <f t="shared" si="3"/>
        <v>-1155234119.1600001</v>
      </c>
      <c r="L22" s="26">
        <f t="shared" si="4"/>
        <v>-8102392026.6539993</v>
      </c>
      <c r="N22" s="26">
        <f t="shared" si="5"/>
        <v>-4410893909.5199995</v>
      </c>
      <c r="O22" s="26">
        <f t="shared" si="6"/>
        <v>242599165.02360001</v>
      </c>
      <c r="P22" s="26">
        <f t="shared" si="7"/>
        <v>-1155234119.1600001</v>
      </c>
      <c r="Q22" s="26">
        <f t="shared" si="8"/>
        <v>-5323528863.6563997</v>
      </c>
      <c r="S22" s="26">
        <f t="shared" si="9"/>
        <v>2940595939.6800003</v>
      </c>
      <c r="T22" s="26">
        <f t="shared" si="9"/>
        <v>-161732776.68240002</v>
      </c>
      <c r="U22" s="26">
        <f t="shared" si="9"/>
        <v>0</v>
      </c>
      <c r="V22" s="27">
        <f t="shared" si="10"/>
        <v>2778863162.9976001</v>
      </c>
    </row>
    <row r="23" spans="1:25" ht="14.1" customHeight="1" x14ac:dyDescent="0.2">
      <c r="A23" s="22">
        <v>1500</v>
      </c>
      <c r="B23" s="23">
        <v>282</v>
      </c>
      <c r="C23" s="24" t="s">
        <v>21</v>
      </c>
      <c r="D23" s="25">
        <v>30</v>
      </c>
      <c r="E23" s="3" t="s">
        <v>47</v>
      </c>
      <c r="F23" s="3" t="s">
        <v>48</v>
      </c>
      <c r="G23" s="27">
        <v>14306108</v>
      </c>
      <c r="H23" s="28"/>
      <c r="I23" s="27">
        <f t="shared" si="1"/>
        <v>5007137.8</v>
      </c>
      <c r="J23" s="26">
        <f t="shared" si="2"/>
        <v>-275392.57900000003</v>
      </c>
      <c r="K23" s="26">
        <f t="shared" si="3"/>
        <v>786835.94000000006</v>
      </c>
      <c r="L23" s="26">
        <f t="shared" si="4"/>
        <v>5518581.1610000003</v>
      </c>
      <c r="N23" s="26">
        <f t="shared" si="5"/>
        <v>3004282.6799999997</v>
      </c>
      <c r="O23" s="26">
        <f t="shared" si="6"/>
        <v>-165235.54740000001</v>
      </c>
      <c r="P23" s="26">
        <f t="shared" si="7"/>
        <v>786835.94000000006</v>
      </c>
      <c r="Q23" s="26">
        <f t="shared" si="8"/>
        <v>3625883.0725999996</v>
      </c>
      <c r="S23" s="26">
        <f t="shared" si="9"/>
        <v>-2002855.12</v>
      </c>
      <c r="T23" s="26">
        <f t="shared" si="9"/>
        <v>110157.03160000002</v>
      </c>
      <c r="U23" s="26">
        <f t="shared" si="9"/>
        <v>0</v>
      </c>
      <c r="V23" s="26">
        <f t="shared" si="10"/>
        <v>-1892698.0884</v>
      </c>
    </row>
    <row r="24" spans="1:25" ht="14.1" customHeight="1" x14ac:dyDescent="0.2">
      <c r="A24" s="22">
        <v>1500</v>
      </c>
      <c r="B24" s="23">
        <v>282</v>
      </c>
      <c r="C24" s="24" t="s">
        <v>21</v>
      </c>
      <c r="D24" s="25">
        <v>30</v>
      </c>
      <c r="E24" s="3" t="s">
        <v>49</v>
      </c>
      <c r="F24" s="3" t="s">
        <v>50</v>
      </c>
      <c r="G24" s="27">
        <v>101239536</v>
      </c>
      <c r="H24" s="28"/>
      <c r="I24" s="27">
        <f t="shared" si="1"/>
        <v>35433837.599999994</v>
      </c>
      <c r="J24" s="26">
        <f t="shared" si="2"/>
        <v>-1948861.068</v>
      </c>
      <c r="K24" s="26">
        <f t="shared" si="3"/>
        <v>5568174.4800000004</v>
      </c>
      <c r="L24" s="26">
        <f t="shared" si="4"/>
        <v>39053151.011999995</v>
      </c>
      <c r="N24" s="26">
        <f t="shared" si="5"/>
        <v>21260302.559999999</v>
      </c>
      <c r="O24" s="26">
        <f t="shared" si="6"/>
        <v>-1169316.6407999999</v>
      </c>
      <c r="P24" s="26">
        <f t="shared" si="7"/>
        <v>5568174.4800000004</v>
      </c>
      <c r="Q24" s="26">
        <f t="shared" si="8"/>
        <v>25659160.3992</v>
      </c>
      <c r="S24" s="26">
        <f t="shared" si="9"/>
        <v>-14173535.039999995</v>
      </c>
      <c r="T24" s="26">
        <f t="shared" si="9"/>
        <v>779544.42720000003</v>
      </c>
      <c r="U24" s="26">
        <f t="shared" si="9"/>
        <v>0</v>
      </c>
      <c r="V24" s="26">
        <f t="shared" si="10"/>
        <v>-13393990.612799995</v>
      </c>
    </row>
    <row r="25" spans="1:25" ht="14.1" customHeight="1" x14ac:dyDescent="0.2">
      <c r="A25" s="22">
        <v>1500</v>
      </c>
      <c r="B25" s="23">
        <v>282</v>
      </c>
      <c r="C25" s="24" t="s">
        <v>21</v>
      </c>
      <c r="D25" s="25">
        <v>30</v>
      </c>
      <c r="E25" s="3" t="s">
        <v>51</v>
      </c>
      <c r="F25" s="3" t="s">
        <v>52</v>
      </c>
      <c r="G25" s="27">
        <v>-442998</v>
      </c>
      <c r="H25" s="28"/>
      <c r="I25" s="27">
        <f t="shared" si="1"/>
        <v>-155049.29999999999</v>
      </c>
      <c r="J25" s="26">
        <f t="shared" si="2"/>
        <v>8527.7114999999994</v>
      </c>
      <c r="K25" s="26">
        <f t="shared" si="3"/>
        <v>-24364.89</v>
      </c>
      <c r="L25" s="26">
        <f t="shared" si="4"/>
        <v>-170886.47849999997</v>
      </c>
      <c r="N25" s="26">
        <f t="shared" si="5"/>
        <v>-93029.58</v>
      </c>
      <c r="O25" s="26">
        <f t="shared" si="6"/>
        <v>5116.6268999999993</v>
      </c>
      <c r="P25" s="26">
        <f t="shared" si="7"/>
        <v>-24364.89</v>
      </c>
      <c r="Q25" s="26">
        <f t="shared" si="8"/>
        <v>-112277.8431</v>
      </c>
      <c r="S25" s="26">
        <f t="shared" si="9"/>
        <v>62019.719999999987</v>
      </c>
      <c r="T25" s="26">
        <f t="shared" si="9"/>
        <v>-3411.0846000000001</v>
      </c>
      <c r="U25" s="26">
        <f t="shared" si="9"/>
        <v>0</v>
      </c>
      <c r="V25" s="26">
        <f t="shared" si="10"/>
        <v>58608.635399999985</v>
      </c>
    </row>
    <row r="26" spans="1:25" ht="14.1" customHeight="1" x14ac:dyDescent="0.2">
      <c r="A26" s="22">
        <v>1500</v>
      </c>
      <c r="B26" s="23">
        <v>282</v>
      </c>
      <c r="C26" s="24" t="s">
        <v>21</v>
      </c>
      <c r="D26" s="25">
        <v>30</v>
      </c>
      <c r="E26" s="3" t="s">
        <v>53</v>
      </c>
      <c r="F26" s="3" t="s">
        <v>54</v>
      </c>
      <c r="G26" s="27">
        <v>-108316291</v>
      </c>
      <c r="H26" s="28"/>
      <c r="I26" s="27">
        <f t="shared" si="1"/>
        <v>-37910701.849999994</v>
      </c>
      <c r="J26" s="26">
        <f t="shared" si="2"/>
        <v>2085088.6017499999</v>
      </c>
      <c r="K26" s="26">
        <f t="shared" si="3"/>
        <v>-5957396.0049999999</v>
      </c>
      <c r="L26" s="26">
        <f t="shared" si="4"/>
        <v>-41783009.253249995</v>
      </c>
      <c r="N26" s="26">
        <f t="shared" si="5"/>
        <v>-22746421.109999999</v>
      </c>
      <c r="O26" s="26">
        <f t="shared" si="6"/>
        <v>1251053.16105</v>
      </c>
      <c r="P26" s="26">
        <f t="shared" si="7"/>
        <v>-5957396.0049999999</v>
      </c>
      <c r="Q26" s="26">
        <f t="shared" si="8"/>
        <v>-27452763.953949999</v>
      </c>
      <c r="S26" s="26">
        <f t="shared" si="9"/>
        <v>15164280.739999995</v>
      </c>
      <c r="T26" s="26">
        <f t="shared" si="9"/>
        <v>-834035.44069999992</v>
      </c>
      <c r="U26" s="26">
        <f t="shared" si="9"/>
        <v>0</v>
      </c>
      <c r="V26" s="26">
        <f t="shared" si="10"/>
        <v>14330245.299299994</v>
      </c>
    </row>
    <row r="27" spans="1:25" ht="14.1" customHeight="1" x14ac:dyDescent="0.2">
      <c r="A27" s="22">
        <v>1500</v>
      </c>
      <c r="B27" s="23">
        <v>282</v>
      </c>
      <c r="C27" s="24" t="s">
        <v>21</v>
      </c>
      <c r="D27" s="25">
        <v>30</v>
      </c>
      <c r="E27" s="3" t="s">
        <v>55</v>
      </c>
      <c r="F27" s="3" t="s">
        <v>56</v>
      </c>
      <c r="G27" s="27">
        <v>-223545316</v>
      </c>
      <c r="H27" s="28"/>
      <c r="I27" s="27">
        <f t="shared" si="1"/>
        <v>-78240860.599999994</v>
      </c>
      <c r="J27" s="26">
        <f t="shared" si="2"/>
        <v>4303247.3329999996</v>
      </c>
      <c r="K27" s="26">
        <f t="shared" si="3"/>
        <v>-12294992.380000001</v>
      </c>
      <c r="L27" s="26">
        <f t="shared" si="4"/>
        <v>-86232605.646999985</v>
      </c>
      <c r="N27" s="26">
        <f t="shared" si="5"/>
        <v>-46944516.359999999</v>
      </c>
      <c r="O27" s="26">
        <f t="shared" si="6"/>
        <v>2581948.3998000002</v>
      </c>
      <c r="P27" s="26">
        <f t="shared" si="7"/>
        <v>-12294992.380000001</v>
      </c>
      <c r="Q27" s="26">
        <f t="shared" si="8"/>
        <v>-56657560.3402</v>
      </c>
      <c r="S27" s="26">
        <f t="shared" si="9"/>
        <v>31296344.239999995</v>
      </c>
      <c r="T27" s="26">
        <f t="shared" si="9"/>
        <v>-1721298.9331999994</v>
      </c>
      <c r="U27" s="26">
        <f t="shared" si="9"/>
        <v>0</v>
      </c>
      <c r="V27" s="26">
        <f t="shared" si="10"/>
        <v>29575045.306799997</v>
      </c>
      <c r="X27" s="26"/>
      <c r="Y27" s="26"/>
    </row>
    <row r="28" spans="1:25" ht="14.1" customHeight="1" x14ac:dyDescent="0.2">
      <c r="A28" s="22">
        <v>1500</v>
      </c>
      <c r="B28" s="23">
        <v>282</v>
      </c>
      <c r="C28" s="24" t="s">
        <v>21</v>
      </c>
      <c r="D28" s="25">
        <v>30</v>
      </c>
      <c r="E28" s="3" t="s">
        <v>57</v>
      </c>
      <c r="F28" s="3" t="s">
        <v>58</v>
      </c>
      <c r="G28" s="27">
        <v>-368563094</v>
      </c>
      <c r="H28" s="28"/>
      <c r="I28" s="27">
        <f t="shared" si="1"/>
        <v>-128997082.89999999</v>
      </c>
      <c r="J28" s="26">
        <f t="shared" si="2"/>
        <v>7094839.5595000004</v>
      </c>
      <c r="K28" s="26">
        <f t="shared" si="3"/>
        <v>-20270970.170000002</v>
      </c>
      <c r="L28" s="26">
        <f t="shared" si="4"/>
        <v>-142173213.51050001</v>
      </c>
      <c r="N28" s="26">
        <f t="shared" si="5"/>
        <v>-77398249.739999995</v>
      </c>
      <c r="O28" s="26">
        <f t="shared" si="6"/>
        <v>4256903.7357000001</v>
      </c>
      <c r="P28" s="26">
        <f t="shared" si="7"/>
        <v>-20270970.170000002</v>
      </c>
      <c r="Q28" s="26">
        <f t="shared" si="8"/>
        <v>-93412316.1743</v>
      </c>
      <c r="S28" s="26">
        <f t="shared" si="9"/>
        <v>51598833.159999996</v>
      </c>
      <c r="T28" s="26">
        <f t="shared" si="9"/>
        <v>-2837935.8238000004</v>
      </c>
      <c r="U28" s="26">
        <f t="shared" si="9"/>
        <v>0</v>
      </c>
      <c r="V28" s="26">
        <f t="shared" si="10"/>
        <v>48760897.336199999</v>
      </c>
    </row>
    <row r="29" spans="1:25" ht="14.1" customHeight="1" x14ac:dyDescent="0.2">
      <c r="A29" s="22">
        <v>1500</v>
      </c>
      <c r="B29" s="23">
        <v>282</v>
      </c>
      <c r="C29" s="24" t="s">
        <v>21</v>
      </c>
      <c r="D29" s="25">
        <v>30</v>
      </c>
      <c r="E29" s="3" t="s">
        <v>59</v>
      </c>
      <c r="F29" s="3" t="s">
        <v>60</v>
      </c>
      <c r="G29" s="27">
        <v>-70343869</v>
      </c>
      <c r="H29" s="28"/>
      <c r="I29" s="27">
        <f t="shared" si="1"/>
        <v>-24620354.149999999</v>
      </c>
      <c r="J29" s="26">
        <f t="shared" si="2"/>
        <v>1354119.4782499999</v>
      </c>
      <c r="K29" s="26">
        <f t="shared" si="3"/>
        <v>-3868912.7949999999</v>
      </c>
      <c r="L29" s="26">
        <f t="shared" si="4"/>
        <v>-27135147.466749996</v>
      </c>
      <c r="N29" s="26">
        <f t="shared" si="5"/>
        <v>-14772212.49</v>
      </c>
      <c r="O29" s="26">
        <f t="shared" si="6"/>
        <v>812471.68695</v>
      </c>
      <c r="P29" s="26">
        <f t="shared" si="7"/>
        <v>-3868912.7949999999</v>
      </c>
      <c r="Q29" s="26">
        <f t="shared" si="8"/>
        <v>-17828653.598049998</v>
      </c>
      <c r="S29" s="26">
        <f t="shared" si="9"/>
        <v>9848141.6599999983</v>
      </c>
      <c r="T29" s="26">
        <f t="shared" si="9"/>
        <v>-541647.79129999992</v>
      </c>
      <c r="U29" s="26">
        <f t="shared" si="9"/>
        <v>0</v>
      </c>
      <c r="V29" s="26">
        <f t="shared" si="10"/>
        <v>9306493.8686999977</v>
      </c>
    </row>
    <row r="30" spans="1:25" ht="14.1" customHeight="1" x14ac:dyDescent="0.2">
      <c r="A30" s="22">
        <v>1500</v>
      </c>
      <c r="B30" s="23">
        <v>282</v>
      </c>
      <c r="C30" s="24" t="s">
        <v>21</v>
      </c>
      <c r="D30" s="25">
        <v>30</v>
      </c>
      <c r="E30" s="3" t="s">
        <v>61</v>
      </c>
      <c r="F30" s="3" t="s">
        <v>62</v>
      </c>
      <c r="G30" s="27">
        <v>-37318093</v>
      </c>
      <c r="H30" s="28"/>
      <c r="I30" s="27">
        <f t="shared" si="1"/>
        <v>-13061332.549999999</v>
      </c>
      <c r="J30" s="26">
        <f t="shared" si="2"/>
        <v>718373.29024999996</v>
      </c>
      <c r="K30" s="26">
        <f t="shared" si="3"/>
        <v>-2052495.115</v>
      </c>
      <c r="L30" s="26">
        <f t="shared" si="4"/>
        <v>-14395454.374749999</v>
      </c>
      <c r="N30" s="26">
        <f t="shared" si="5"/>
        <v>-7836799.5299999993</v>
      </c>
      <c r="O30" s="26">
        <f t="shared" si="6"/>
        <v>431023.97414999997</v>
      </c>
      <c r="P30" s="26">
        <f t="shared" si="7"/>
        <v>-2052495.115</v>
      </c>
      <c r="Q30" s="26">
        <f t="shared" si="8"/>
        <v>-9458270.6708499994</v>
      </c>
      <c r="S30" s="26">
        <f t="shared" si="9"/>
        <v>5224533.0199999996</v>
      </c>
      <c r="T30" s="26">
        <f t="shared" si="9"/>
        <v>-287349.3161</v>
      </c>
      <c r="U30" s="26">
        <f t="shared" si="9"/>
        <v>0</v>
      </c>
      <c r="V30" s="26">
        <f t="shared" si="10"/>
        <v>4937183.7038999991</v>
      </c>
      <c r="X30" s="26"/>
    </row>
    <row r="31" spans="1:25" ht="14.1" customHeight="1" x14ac:dyDescent="0.2">
      <c r="A31" s="22">
        <v>1500</v>
      </c>
      <c r="B31" s="23">
        <v>282</v>
      </c>
      <c r="C31" s="24" t="s">
        <v>21</v>
      </c>
      <c r="D31" s="25">
        <v>30</v>
      </c>
      <c r="E31" s="3" t="s">
        <v>63</v>
      </c>
      <c r="F31" s="3" t="s">
        <v>64</v>
      </c>
      <c r="G31" s="27">
        <v>-59333935</v>
      </c>
      <c r="H31" s="28"/>
      <c r="I31" s="27">
        <f t="shared" si="1"/>
        <v>-20766877.25</v>
      </c>
      <c r="J31" s="26">
        <f t="shared" si="2"/>
        <v>1142178.2487499998</v>
      </c>
      <c r="K31" s="26">
        <f t="shared" si="3"/>
        <v>-3263366.4249999998</v>
      </c>
      <c r="L31" s="26">
        <f t="shared" si="4"/>
        <v>-22888065.42625</v>
      </c>
      <c r="N31" s="26">
        <f t="shared" si="5"/>
        <v>-12460126.35</v>
      </c>
      <c r="O31" s="26">
        <f t="shared" si="6"/>
        <v>685306.94924999995</v>
      </c>
      <c r="P31" s="26">
        <f t="shared" si="7"/>
        <v>-3263366.4249999998</v>
      </c>
      <c r="Q31" s="26">
        <f t="shared" si="8"/>
        <v>-15038185.825750001</v>
      </c>
      <c r="S31" s="26">
        <f t="shared" si="9"/>
        <v>8306750.9000000004</v>
      </c>
      <c r="T31" s="26">
        <f t="shared" si="9"/>
        <v>-456871.29949999985</v>
      </c>
      <c r="U31" s="26">
        <f t="shared" si="9"/>
        <v>0</v>
      </c>
      <c r="V31" s="26">
        <f t="shared" si="10"/>
        <v>7849879.6005000006</v>
      </c>
    </row>
    <row r="32" spans="1:25" s="6" customFormat="1" ht="14.1" customHeight="1" x14ac:dyDescent="0.2">
      <c r="A32" s="22">
        <v>1500</v>
      </c>
      <c r="B32" s="23">
        <v>283</v>
      </c>
      <c r="C32" s="24" t="s">
        <v>21</v>
      </c>
      <c r="D32" s="25">
        <v>30</v>
      </c>
      <c r="E32" s="3" t="s">
        <v>65</v>
      </c>
      <c r="F32" s="3" t="s">
        <v>66</v>
      </c>
      <c r="G32" s="27">
        <v>-1000000000</v>
      </c>
      <c r="H32" s="28"/>
      <c r="I32" s="27">
        <f t="shared" si="1"/>
        <v>-350000000</v>
      </c>
      <c r="J32" s="26">
        <f t="shared" si="2"/>
        <v>19250000</v>
      </c>
      <c r="K32" s="26">
        <f t="shared" si="3"/>
        <v>-55000000</v>
      </c>
      <c r="L32" s="26">
        <f t="shared" si="4"/>
        <v>-385750000</v>
      </c>
      <c r="M32" s="2"/>
      <c r="N32" s="26">
        <f t="shared" si="5"/>
        <v>-210000000</v>
      </c>
      <c r="O32" s="26">
        <f t="shared" si="6"/>
        <v>11550000</v>
      </c>
      <c r="P32" s="26">
        <f t="shared" si="7"/>
        <v>-55000000</v>
      </c>
      <c r="Q32" s="26">
        <f t="shared" si="8"/>
        <v>-253450000</v>
      </c>
      <c r="R32" s="2"/>
      <c r="S32" s="26">
        <f t="shared" si="9"/>
        <v>140000000</v>
      </c>
      <c r="T32" s="26">
        <f t="shared" si="9"/>
        <v>-7700000</v>
      </c>
      <c r="U32" s="26">
        <f t="shared" si="9"/>
        <v>0</v>
      </c>
      <c r="V32" s="26">
        <f t="shared" si="10"/>
        <v>132300000</v>
      </c>
    </row>
    <row r="33" spans="1:22" ht="14.1" customHeight="1" x14ac:dyDescent="0.2">
      <c r="A33" s="22"/>
      <c r="C33" s="23"/>
      <c r="D33" s="23"/>
      <c r="E33" s="3"/>
      <c r="F33" s="29" t="s">
        <v>67</v>
      </c>
      <c r="G33" s="30">
        <f>SUM(G10:G32)</f>
        <v>-23234960541</v>
      </c>
      <c r="I33" s="30">
        <f>SUM(I10:I32)</f>
        <v>-8132236189.3499994</v>
      </c>
      <c r="J33" s="30">
        <f>SUM(J10:J32)</f>
        <v>447272990.41425002</v>
      </c>
      <c r="K33" s="30">
        <f>SUM(K10:K32)</f>
        <v>-1277922829.7550004</v>
      </c>
      <c r="L33" s="30">
        <f>SUM(L10:L32)</f>
        <v>-8962886028.6907501</v>
      </c>
      <c r="N33" s="30">
        <f>SUM(N10:N32)</f>
        <v>-4879341713.6099977</v>
      </c>
      <c r="O33" s="30">
        <f>SUM(O10:O32)</f>
        <v>268363794.24855003</v>
      </c>
      <c r="P33" s="30">
        <f>SUM(P10:P32)</f>
        <v>-1277922829.7550004</v>
      </c>
      <c r="Q33" s="30">
        <f>SUM(Q10:Q32)</f>
        <v>-5888900749.1164494</v>
      </c>
      <c r="S33" s="30">
        <f>SUM(S10:S32)</f>
        <v>3252894475.7399998</v>
      </c>
      <c r="T33" s="30">
        <f>SUM(T10:T32)</f>
        <v>-178909196.16570002</v>
      </c>
      <c r="U33" s="30">
        <f>SUM(U10:U32)</f>
        <v>0</v>
      </c>
      <c r="V33" s="30">
        <f>SUM(V10:V32)</f>
        <v>3073985279.5743003</v>
      </c>
    </row>
    <row r="34" spans="1:22" ht="14.1" customHeight="1" x14ac:dyDescent="0.2">
      <c r="A34" s="22"/>
      <c r="C34" s="23"/>
      <c r="D34" s="23"/>
      <c r="E34" s="3"/>
      <c r="F34" s="3"/>
      <c r="G34" s="26"/>
      <c r="V34" s="2"/>
    </row>
    <row r="36" spans="1:22" ht="14.1" customHeight="1" x14ac:dyDescent="0.2">
      <c r="A36" s="31" t="s">
        <v>68</v>
      </c>
      <c r="C36" s="23"/>
      <c r="D36" s="23"/>
      <c r="G36" s="32"/>
      <c r="I36" s="32"/>
      <c r="J36" s="32"/>
      <c r="K36" s="32"/>
      <c r="L36" s="32"/>
      <c r="N36" s="32"/>
      <c r="O36" s="32"/>
      <c r="P36" s="32"/>
      <c r="Q36" s="32"/>
      <c r="S36" s="32"/>
      <c r="T36" s="32"/>
      <c r="U36" s="32"/>
      <c r="V36" s="32"/>
    </row>
    <row r="37" spans="1:22" ht="14.1" customHeight="1" x14ac:dyDescent="0.2">
      <c r="A37" s="33" t="s">
        <v>69</v>
      </c>
      <c r="B37" s="23">
        <v>282</v>
      </c>
      <c r="C37" s="24" t="s">
        <v>21</v>
      </c>
      <c r="D37" s="25">
        <v>30</v>
      </c>
      <c r="E37" s="3" t="s">
        <v>28</v>
      </c>
      <c r="F37" s="3" t="s">
        <v>29</v>
      </c>
      <c r="G37" s="27">
        <v>-204526</v>
      </c>
      <c r="I37" s="26"/>
      <c r="J37" s="26">
        <f>-K37*$I$7</f>
        <v>3937.1254999999996</v>
      </c>
      <c r="K37" s="26">
        <f>G37*$K$7</f>
        <v>-11248.93</v>
      </c>
      <c r="L37" s="26">
        <f>SUM(I37:K37)</f>
        <v>-7311.8045000000002</v>
      </c>
      <c r="N37" s="26"/>
      <c r="O37" s="26">
        <f>-P37*$N$7</f>
        <v>2362.2752999999998</v>
      </c>
      <c r="P37" s="26">
        <f>G37*$P$7</f>
        <v>-11248.93</v>
      </c>
      <c r="Q37" s="26">
        <f>SUM(N37:P37)</f>
        <v>-8886.654700000001</v>
      </c>
      <c r="S37" s="26">
        <f t="shared" ref="S37:U39" si="11">N37-I37</f>
        <v>0</v>
      </c>
      <c r="T37" s="26">
        <f t="shared" si="11"/>
        <v>-1574.8501999999999</v>
      </c>
      <c r="U37" s="26">
        <f t="shared" si="11"/>
        <v>0</v>
      </c>
      <c r="V37" s="27">
        <f>SUM(S37:U37)</f>
        <v>-1574.8501999999999</v>
      </c>
    </row>
    <row r="38" spans="1:22" ht="14.1" customHeight="1" x14ac:dyDescent="0.2">
      <c r="A38" s="33" t="s">
        <v>69</v>
      </c>
      <c r="B38" s="23">
        <v>282</v>
      </c>
      <c r="C38" s="24" t="s">
        <v>21</v>
      </c>
      <c r="D38" s="25">
        <v>30</v>
      </c>
      <c r="E38" s="3" t="s">
        <v>45</v>
      </c>
      <c r="F38" s="3" t="s">
        <v>46</v>
      </c>
      <c r="G38" s="27">
        <v>16312165</v>
      </c>
      <c r="I38" s="26"/>
      <c r="J38" s="26">
        <f>-K38*$I$7</f>
        <v>-314009.17624999996</v>
      </c>
      <c r="K38" s="26">
        <f>G38*$K$7</f>
        <v>897169.07499999995</v>
      </c>
      <c r="L38" s="26">
        <f>SUM(I38:K38)</f>
        <v>583159.89874999993</v>
      </c>
      <c r="N38" s="26"/>
      <c r="O38" s="26">
        <f>-P38*$N$7</f>
        <v>-188405.50574999998</v>
      </c>
      <c r="P38" s="26">
        <f>G38*$P$7</f>
        <v>897169.07499999995</v>
      </c>
      <c r="Q38" s="26">
        <f>SUM(N38:P38)</f>
        <v>708763.56924999994</v>
      </c>
      <c r="S38" s="26">
        <f t="shared" si="11"/>
        <v>0</v>
      </c>
      <c r="T38" s="26">
        <f t="shared" si="11"/>
        <v>125603.67049999998</v>
      </c>
      <c r="U38" s="26">
        <f t="shared" si="11"/>
        <v>0</v>
      </c>
      <c r="V38" s="27">
        <f>SUM(S38:U38)</f>
        <v>125603.67049999998</v>
      </c>
    </row>
    <row r="39" spans="1:22" ht="14.1" customHeight="1" x14ac:dyDescent="0.2">
      <c r="A39" s="33" t="s">
        <v>69</v>
      </c>
      <c r="B39" s="23">
        <v>282</v>
      </c>
      <c r="C39" s="24" t="s">
        <v>21</v>
      </c>
      <c r="D39" s="25">
        <v>30</v>
      </c>
      <c r="E39" s="3" t="s">
        <v>61</v>
      </c>
      <c r="F39" s="3" t="s">
        <v>62</v>
      </c>
      <c r="G39" s="27">
        <v>23504</v>
      </c>
      <c r="I39" s="26"/>
      <c r="J39" s="26">
        <f>-K39*$I$7</f>
        <v>-452.452</v>
      </c>
      <c r="K39" s="26">
        <f>G39*$K$7</f>
        <v>1292.72</v>
      </c>
      <c r="L39" s="26">
        <f>SUM(I39:K39)</f>
        <v>840.26800000000003</v>
      </c>
      <c r="N39" s="26"/>
      <c r="O39" s="26">
        <f>-P39*$N$7</f>
        <v>-271.47120000000001</v>
      </c>
      <c r="P39" s="26">
        <f>G39*$P$7</f>
        <v>1292.72</v>
      </c>
      <c r="Q39" s="26">
        <f>SUM(N39:P39)</f>
        <v>1021.2488000000001</v>
      </c>
      <c r="S39" s="26">
        <f t="shared" si="11"/>
        <v>0</v>
      </c>
      <c r="T39" s="26">
        <f t="shared" si="11"/>
        <v>180.98079999999999</v>
      </c>
      <c r="U39" s="26">
        <f t="shared" si="11"/>
        <v>0</v>
      </c>
      <c r="V39" s="26">
        <f>SUM(S39:U39)</f>
        <v>180.98079999999999</v>
      </c>
    </row>
    <row r="40" spans="1:22" ht="14.1" customHeight="1" thickBot="1" x14ac:dyDescent="0.25">
      <c r="C40" s="23"/>
      <c r="D40" s="23"/>
      <c r="F40" s="1" t="s">
        <v>70</v>
      </c>
      <c r="G40" s="34">
        <f>SUM(G37:G39)</f>
        <v>16131143</v>
      </c>
      <c r="I40" s="34">
        <f>SUM(I37:I39)</f>
        <v>0</v>
      </c>
      <c r="J40" s="34">
        <f>SUM(J37:J39)</f>
        <v>-310524.50274999993</v>
      </c>
      <c r="K40" s="34">
        <f>SUM(K37:K39)</f>
        <v>887212.86499999987</v>
      </c>
      <c r="L40" s="34">
        <f>SUM(L37:L39)</f>
        <v>576688.36225000001</v>
      </c>
      <c r="N40" s="34">
        <f>SUM(N37:N39)</f>
        <v>0</v>
      </c>
      <c r="O40" s="34">
        <f>SUM(O37:O39)</f>
        <v>-186314.70164999997</v>
      </c>
      <c r="P40" s="34">
        <f>SUM(P37:P39)</f>
        <v>887212.86499999987</v>
      </c>
      <c r="Q40" s="34">
        <f>SUM(Q37:Q39)</f>
        <v>700898.16334999993</v>
      </c>
      <c r="S40" s="34">
        <f>SUM(S37:S39)</f>
        <v>0</v>
      </c>
      <c r="T40" s="34">
        <f>SUM(T37:T39)</f>
        <v>124209.80109999998</v>
      </c>
      <c r="U40" s="34">
        <f>SUM(U37:U39)</f>
        <v>0</v>
      </c>
      <c r="V40" s="34">
        <f>SUM(V37:V39)</f>
        <v>124209.80109999998</v>
      </c>
    </row>
    <row r="41" spans="1:22" s="6" customFormat="1" ht="14.1" customHeight="1" thickTop="1" x14ac:dyDescent="0.2">
      <c r="A41" s="2"/>
      <c r="B41" s="2"/>
      <c r="C41" s="23"/>
      <c r="D41" s="23"/>
      <c r="E41" s="2"/>
      <c r="F41" s="2"/>
      <c r="G41" s="32"/>
      <c r="H41" s="5"/>
      <c r="I41" s="32"/>
      <c r="J41" s="32"/>
      <c r="K41" s="32"/>
      <c r="L41" s="32"/>
      <c r="M41" s="2"/>
      <c r="N41" s="32"/>
      <c r="O41" s="32"/>
      <c r="P41" s="32"/>
      <c r="Q41" s="32"/>
      <c r="R41" s="2"/>
      <c r="S41" s="32"/>
      <c r="T41" s="32"/>
      <c r="U41" s="32"/>
      <c r="V41" s="32"/>
    </row>
    <row r="42" spans="1:22" s="6" customFormat="1" ht="14.1" customHeight="1" x14ac:dyDescent="0.2">
      <c r="A42" s="2"/>
      <c r="B42" s="2"/>
      <c r="C42" s="23"/>
      <c r="D42" s="23"/>
      <c r="E42" s="3"/>
      <c r="F42" s="1"/>
      <c r="G42" s="35"/>
      <c r="H42" s="5"/>
      <c r="I42" s="32"/>
      <c r="J42" s="32"/>
      <c r="K42" s="32"/>
      <c r="L42" s="32"/>
      <c r="M42" s="2"/>
      <c r="N42" s="32"/>
      <c r="O42" s="32"/>
      <c r="P42" s="32"/>
      <c r="Q42" s="32"/>
      <c r="R42" s="2"/>
      <c r="S42" s="32"/>
      <c r="T42" s="32"/>
      <c r="U42" s="32"/>
      <c r="V42" s="32"/>
    </row>
    <row r="43" spans="1:22" s="6" customFormat="1" ht="14.1" customHeight="1" x14ac:dyDescent="0.2">
      <c r="A43" s="31" t="s">
        <v>71</v>
      </c>
      <c r="B43" s="2"/>
      <c r="C43" s="23"/>
      <c r="D43" s="23"/>
      <c r="E43" s="3"/>
      <c r="F43" s="1"/>
      <c r="G43" s="35"/>
      <c r="H43" s="5"/>
      <c r="I43" s="32"/>
      <c r="J43" s="32"/>
      <c r="K43" s="32"/>
      <c r="L43" s="32"/>
      <c r="M43" s="2"/>
      <c r="N43" s="32"/>
      <c r="O43" s="32"/>
      <c r="P43" s="32"/>
      <c r="Q43" s="32"/>
      <c r="R43" s="2"/>
      <c r="S43" s="32"/>
      <c r="T43" s="32"/>
      <c r="U43" s="32"/>
      <c r="V43" s="32"/>
    </row>
    <row r="44" spans="1:22" s="6" customFormat="1" ht="14.1" customHeight="1" x14ac:dyDescent="0.2">
      <c r="A44" s="33" t="s">
        <v>69</v>
      </c>
      <c r="B44" s="23">
        <v>282</v>
      </c>
      <c r="C44" s="24" t="s">
        <v>21</v>
      </c>
      <c r="D44" s="25">
        <v>4</v>
      </c>
      <c r="E44" s="3" t="s">
        <v>72</v>
      </c>
      <c r="F44" s="3" t="s">
        <v>73</v>
      </c>
      <c r="G44" s="35"/>
      <c r="H44" s="5"/>
      <c r="I44" s="35">
        <v>-7949858.9000000004</v>
      </c>
      <c r="J44" s="35"/>
      <c r="K44" s="35"/>
      <c r="L44" s="26">
        <f>SUM(I44:K44)</f>
        <v>-7949858.9000000004</v>
      </c>
      <c r="M44" s="2"/>
      <c r="N44" s="35">
        <v>-7635859.3399999999</v>
      </c>
      <c r="O44" s="35"/>
      <c r="P44" s="35"/>
      <c r="Q44" s="26">
        <f>SUM(N44:P44)</f>
        <v>-7635859.3399999999</v>
      </c>
      <c r="R44" s="2"/>
      <c r="S44" s="26">
        <f>-N44</f>
        <v>7635859.3399999999</v>
      </c>
      <c r="T44" s="26"/>
      <c r="U44" s="26"/>
      <c r="V44" s="27">
        <f>SUM(S44:U44)</f>
        <v>7635859.3399999999</v>
      </c>
    </row>
    <row r="45" spans="1:22" s="6" customFormat="1" ht="14.1" customHeight="1" x14ac:dyDescent="0.2">
      <c r="A45" s="33" t="s">
        <v>69</v>
      </c>
      <c r="B45" s="23">
        <v>282</v>
      </c>
      <c r="C45" s="24" t="s">
        <v>21</v>
      </c>
      <c r="D45" s="25">
        <v>4</v>
      </c>
      <c r="E45" s="3" t="s">
        <v>74</v>
      </c>
      <c r="F45" s="3" t="s">
        <v>73</v>
      </c>
      <c r="G45" s="35"/>
      <c r="H45" s="5"/>
      <c r="I45" s="35"/>
      <c r="J45" s="35">
        <v>784998.89999999991</v>
      </c>
      <c r="K45" s="35">
        <v>-2242854</v>
      </c>
      <c r="L45" s="26">
        <f>SUM(I45:K45)</f>
        <v>-1457855.1</v>
      </c>
      <c r="M45" s="2"/>
      <c r="N45" s="35"/>
      <c r="O45" s="35">
        <v>470999.33999999997</v>
      </c>
      <c r="P45" s="35">
        <v>-2242854</v>
      </c>
      <c r="Q45" s="26">
        <f>SUM(N45:P45)</f>
        <v>-1771854.6600000001</v>
      </c>
      <c r="R45" s="2"/>
      <c r="S45" s="26"/>
      <c r="T45" s="26">
        <f>-O45</f>
        <v>-470999.33999999997</v>
      </c>
      <c r="U45" s="26">
        <f>-P45</f>
        <v>2242854</v>
      </c>
      <c r="V45" s="27">
        <f>SUM(S45:U45)</f>
        <v>1771854.6600000001</v>
      </c>
    </row>
    <row r="46" spans="1:22" s="6" customFormat="1" ht="14.1" customHeight="1" thickBot="1" x14ac:dyDescent="0.25">
      <c r="A46" s="33"/>
      <c r="B46" s="23"/>
      <c r="C46" s="25"/>
      <c r="D46" s="25"/>
      <c r="E46" s="3"/>
      <c r="F46" s="3"/>
      <c r="G46" s="35"/>
      <c r="H46" s="5"/>
      <c r="I46" s="36">
        <f>SUM(I44:I45)</f>
        <v>-7949858.9000000004</v>
      </c>
      <c r="J46" s="36">
        <f>SUM(J44:J45)</f>
        <v>784998.89999999991</v>
      </c>
      <c r="K46" s="36">
        <f>SUM(K44:K45)</f>
        <v>-2242854</v>
      </c>
      <c r="L46" s="36">
        <f>SUM(L44:L45)</f>
        <v>-9407714</v>
      </c>
      <c r="M46" s="2"/>
      <c r="N46" s="36">
        <f>SUM(N44:N45)</f>
        <v>-7635859.3399999999</v>
      </c>
      <c r="O46" s="36">
        <f>SUM(O44:O45)</f>
        <v>470999.33999999997</v>
      </c>
      <c r="P46" s="36">
        <f>SUM(P44:P45)</f>
        <v>-2242854</v>
      </c>
      <c r="Q46" s="37">
        <f>SUM(Q44:Q45)</f>
        <v>-9407714</v>
      </c>
      <c r="R46" s="2"/>
      <c r="S46" s="36">
        <f>SUM(S44:S45)</f>
        <v>7635859.3399999999</v>
      </c>
      <c r="T46" s="36">
        <f>SUM(T44:T45)</f>
        <v>-470999.33999999997</v>
      </c>
      <c r="U46" s="36">
        <f>SUM(U44:U45)</f>
        <v>2242854</v>
      </c>
      <c r="V46" s="36">
        <f>SUM(V44:V45)</f>
        <v>9407714</v>
      </c>
    </row>
    <row r="47" spans="1:22" s="6" customFormat="1" ht="14.1" customHeight="1" thickTop="1" x14ac:dyDescent="0.2">
      <c r="A47" s="33"/>
      <c r="B47" s="23"/>
      <c r="C47" s="25"/>
      <c r="D47" s="25"/>
      <c r="E47" s="3"/>
      <c r="F47" s="3"/>
      <c r="G47" s="35"/>
      <c r="H47" s="5"/>
      <c r="I47" s="35"/>
      <c r="J47" s="35"/>
      <c r="K47" s="35"/>
      <c r="L47" s="26"/>
      <c r="M47" s="2"/>
      <c r="N47" s="35"/>
      <c r="O47" s="35"/>
      <c r="P47" s="35"/>
      <c r="Q47" s="26"/>
      <c r="R47" s="2"/>
      <c r="S47" s="26"/>
      <c r="T47" s="26"/>
      <c r="U47" s="26"/>
      <c r="V47" s="27"/>
    </row>
    <row r="48" spans="1:22" ht="14.1" customHeight="1" x14ac:dyDescent="0.2">
      <c r="V48" s="27"/>
    </row>
    <row r="49" spans="6:22" ht="14.1" customHeight="1" x14ac:dyDescent="0.2">
      <c r="F49" s="1" t="s">
        <v>75</v>
      </c>
      <c r="I49" s="26"/>
      <c r="J49" s="26"/>
      <c r="K49" s="26"/>
      <c r="L49" s="26"/>
      <c r="N49" s="26"/>
      <c r="O49" s="26"/>
      <c r="P49" s="26"/>
      <c r="Q49" s="26"/>
      <c r="S49" s="38">
        <f>S33+S40+S46</f>
        <v>3260530335.0799999</v>
      </c>
      <c r="T49" s="38">
        <f>T33+T40+T46</f>
        <v>-179255985.70460004</v>
      </c>
      <c r="U49" s="38">
        <f>U33+U40+U46</f>
        <v>2242854</v>
      </c>
      <c r="V49" s="38">
        <f>V33+V40+V46</f>
        <v>3083517203.3754001</v>
      </c>
    </row>
    <row r="51" spans="6:22" ht="14.1" customHeight="1" x14ac:dyDescent="0.2">
      <c r="S51" s="26"/>
      <c r="T51" s="26"/>
      <c r="U51" s="26"/>
      <c r="V51" s="26"/>
    </row>
    <row r="52" spans="6:22" ht="14.1" customHeight="1" x14ac:dyDescent="0.2">
      <c r="S52" s="26"/>
      <c r="T52" s="39" t="s">
        <v>76</v>
      </c>
      <c r="U52" s="26"/>
      <c r="V52" s="26">
        <f>'&lt;1&gt; Property Related EADIT'!F37</f>
        <v>2382142971.1165004</v>
      </c>
    </row>
    <row r="53" spans="6:22" ht="14.1" customHeight="1" x14ac:dyDescent="0.2">
      <c r="S53" s="26"/>
      <c r="T53" s="40" t="s">
        <v>77</v>
      </c>
      <c r="V53" s="27">
        <f>'&lt;1&gt; Property Related EADIT'!F55</f>
        <v>701374225.88639998</v>
      </c>
    </row>
    <row r="54" spans="6:22" ht="14.1" customHeight="1" thickBot="1" x14ac:dyDescent="0.25">
      <c r="V54" s="37">
        <f>SUM(V52:V53)+6</f>
        <v>3083517203.0029001</v>
      </c>
    </row>
    <row r="55" spans="6:22" ht="14.1" customHeight="1" thickTop="1" x14ac:dyDescent="0.2"/>
    <row r="59" spans="6:22" ht="14.1" customHeight="1" x14ac:dyDescent="0.2">
      <c r="V59" s="27"/>
    </row>
    <row r="60" spans="6:22" ht="14.1" customHeight="1" x14ac:dyDescent="0.2">
      <c r="V60" s="27"/>
    </row>
    <row r="61" spans="6:22" ht="14.1" customHeight="1" x14ac:dyDescent="0.2">
      <c r="V61" s="27"/>
    </row>
    <row r="62" spans="6:22" ht="14.1" customHeight="1" x14ac:dyDescent="0.2">
      <c r="V62" s="27"/>
    </row>
    <row r="63" spans="6:22" ht="14.1" customHeight="1" x14ac:dyDescent="0.2">
      <c r="V63" s="27"/>
    </row>
    <row r="64" spans="6:22" ht="14.1" customHeight="1" x14ac:dyDescent="0.2">
      <c r="V64" s="27"/>
    </row>
    <row r="65" spans="7:24" ht="14.1" customHeight="1" x14ac:dyDescent="0.2">
      <c r="V65" s="27"/>
    </row>
    <row r="66" spans="7:24" ht="14.1" customHeight="1" x14ac:dyDescent="0.2">
      <c r="V66" s="27"/>
    </row>
    <row r="67" spans="7:24" ht="14.1" customHeight="1" x14ac:dyDescent="0.2">
      <c r="V67" s="27"/>
    </row>
    <row r="68" spans="7:24" ht="14.1" customHeight="1" x14ac:dyDescent="0.2">
      <c r="V68" s="27"/>
      <c r="X68" s="26"/>
    </row>
    <row r="69" spans="7:24" ht="14.1" customHeight="1" x14ac:dyDescent="0.2">
      <c r="G69" s="26"/>
      <c r="H69" s="41"/>
      <c r="I69" s="26"/>
      <c r="J69" s="26"/>
    </row>
    <row r="70" spans="7:24" ht="14.1" customHeight="1" x14ac:dyDescent="0.2">
      <c r="G70" s="26"/>
      <c r="H70" s="41"/>
      <c r="I70" s="26"/>
      <c r="J70" s="26"/>
    </row>
    <row r="71" spans="7:24" ht="14.1" customHeight="1" x14ac:dyDescent="0.2">
      <c r="G71" s="26"/>
      <c r="H71" s="41"/>
      <c r="I71" s="26"/>
      <c r="J71" s="26"/>
    </row>
  </sheetData>
  <autoFilter ref="A9:V47"/>
  <mergeCells count="3">
    <mergeCell ref="I5:L5"/>
    <mergeCell ref="N5:Q5"/>
    <mergeCell ref="S5:V5"/>
  </mergeCells>
  <pageMargins left="0.25" right="0" top="0.25" bottom="0.25" header="0.3" footer="0"/>
  <pageSetup paperSize="5" scale="73" orientation="landscape" r:id="rId1"/>
  <headerFooter>
    <oddFooter>&amp;L&amp;"Calibri,Regular"&amp;9&amp;Z&amp;F&amp;R&amp;"Calibri,Regular"&amp;9&amp;A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C2"/>
  <sheetViews>
    <sheetView workbookViewId="0">
      <selection activeCell="C1" sqref="C1"/>
    </sheetView>
  </sheetViews>
  <sheetFormatPr defaultRowHeight="12.75" x14ac:dyDescent="0.2"/>
  <sheetData>
    <row r="1" spans="3:3" x14ac:dyDescent="0.2">
      <c r="C1" s="51" t="s">
        <v>110</v>
      </c>
    </row>
    <row r="2" spans="3:3" x14ac:dyDescent="0.2">
      <c r="C2" s="51" t="s">
        <v>108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&lt;1&gt; Property Related EADIT</vt:lpstr>
      <vt:lpstr>&lt;2&gt; FPL PowerTax EADIT-Acct 282</vt:lpstr>
      <vt:lpstr>&lt;3&gt;PowerTax Accrual Screenshots</vt:lpstr>
      <vt:lpstr>'&lt;1&gt; Property Related EADIT'!Print_Area</vt:lpstr>
      <vt:lpstr>'&lt;2&gt; FPL PowerTax EADIT-Acct 282'!Print_Area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